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howInkAnnotation="0" autoCompressPictures="0"/>
  <mc:AlternateContent xmlns:mc="http://schemas.openxmlformats.org/markup-compatibility/2006">
    <mc:Choice Requires="x15">
      <x15ac:absPath xmlns:x15ac="http://schemas.microsoft.com/office/spreadsheetml/2010/11/ac" url="https://d.docs.live.net/c75d762a318dcaed/Documents/"/>
    </mc:Choice>
  </mc:AlternateContent>
  <xr:revisionPtr revIDLastSave="0" documentId="8_{2ABA7E46-C12F-4460-A6FD-A3B015F733D4}" xr6:coauthVersionLast="45" xr6:coauthVersionMax="45" xr10:uidLastSave="{00000000-0000-0000-0000-000000000000}"/>
  <bookViews>
    <workbookView xWindow="-98" yWindow="-98" windowWidth="20715" windowHeight="13276" activeTab="2" xr2:uid="{00000000-000D-0000-FFFF-FFFF00000000}"/>
  </bookViews>
  <sheets>
    <sheet name="FORECAST" sheetId="28" r:id="rId1"/>
    <sheet name="Sum_DB" sheetId="10" r:id="rId2"/>
    <sheet name="Assumptions" sheetId="3" r:id="rId3"/>
    <sheet name="Seasonality assumptions" sheetId="6" r:id="rId4"/>
    <sheet name="Calculation" sheetId="2" r:id="rId5"/>
    <sheet name="Sum_HeadCount" sheetId="9" r:id="rId6"/>
    <sheet name="Staff Costs" sheetId="26" r:id="rId7"/>
    <sheet name="Order Intake" sheetId="18"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 localSheetId="6" hidden="1">#REF!</definedName>
    <definedName name="_" hidden="1">#REF!</definedName>
    <definedName name="__123Graph_ASTMENTHALPY" hidden="1">#REF!</definedName>
    <definedName name="_14__Borrowings">[1]Microlib!#REF!</definedName>
    <definedName name="_Table1_In1" localSheetId="6" hidden="1">#REF!</definedName>
    <definedName name="_Table1_In1" hidden="1">#REF!</definedName>
    <definedName name="_Table1_Out" hidden="1">#REF!</definedName>
    <definedName name="_Table2_In1" hidden="1">#REF!</definedName>
    <definedName name="_Table2_In2" hidden="1">[2]A!$K$35</definedName>
    <definedName name="_Table2_Out" localSheetId="6" hidden="1">#REF!</definedName>
    <definedName name="_Table2_Out" hidden="1">#REF!</definedName>
    <definedName name="a" localSheetId="6" hidden="1">{"Summary",#N/A,FALSE,"Sheet1";"Source_Data",#N/A,FALSE,"Sheet1"}</definedName>
    <definedName name="a" hidden="1">{"Summary",#N/A,FALSE,"Sheet1";"Source_Data",#N/A,FALSE,"Sheet1"}</definedName>
    <definedName name="adv_grow" localSheetId="6">[3]Assumptions!$D$55</definedName>
    <definedName name="adv_grow">Assumptions!$D$57</definedName>
    <definedName name="advertising_payment_terms" localSheetId="6">[3]Assumptions!$D$164</definedName>
    <definedName name="advertising_payment_terms">Assumptions!$D$234</definedName>
    <definedName name="ANNREN.OP" localSheetId="6">'[4]Drivers &amp; Assumptions'!#REF!</definedName>
    <definedName name="ANNREN.OP">'[4]Drivers &amp; Assumptions'!#REF!</definedName>
    <definedName name="anscount" hidden="1">1</definedName>
    <definedName name="AS2DocOpenMode" hidden="1">"AS2DocumentEdit"</definedName>
    <definedName name="assumption_heading" localSheetId="6">[3]Assumptions!$A$16:$K$16</definedName>
    <definedName name="assumption_heading">Assumptions!$A$16:$K$16</definedName>
    <definedName name="assumption_lookup" localSheetId="6">[3]Assumptions!$A$16:$K$174</definedName>
    <definedName name="assumption_lookup">Assumptions!$A$16:$AW$245</definedName>
    <definedName name="assumptions_heading_monthly" localSheetId="6">[5]Assumptions!$17:$17</definedName>
    <definedName name="assumptions_heading_monthly">Assumptions!$17:$17</definedName>
    <definedName name="ATTRITION" localSheetId="6">[6]ConsSals!#REF!</definedName>
    <definedName name="ATTRITION">[6]ConsSals!#REF!</definedName>
    <definedName name="ATTRITION1">[6]ConsSals!#REF!</definedName>
    <definedName name="av_grow_v2">[7]Assumptions!$D$55</definedName>
    <definedName name="b" localSheetId="6" hidden="1">{"Company 1",#N/A,FALSE,"Company1"}</definedName>
    <definedName name="b" hidden="1">{"Company 1",#N/A,FALSE,"Company1"}</definedName>
    <definedName name="BACKFILL">[6]ConsSals!#REF!</definedName>
    <definedName name="BITOOL">'[4]Drivers &amp; Assumptions'!#REF!</definedName>
    <definedName name="bookings_payment_terms" localSheetId="6">[3]Assumptions!$D$162</definedName>
    <definedName name="bookings_payment_terms">Assumptions!$D$232</definedName>
    <definedName name="budg." localSheetId="6" hidden="1">{"Monthly",#N/A,FALSE,"Monthly"}</definedName>
    <definedName name="budg." hidden="1">{"Monthly",#N/A,FALSE,"Monthly"}</definedName>
    <definedName name="Budget2012" localSheetId="6" hidden="1">{"Company 1",#N/A,FALSE,"Company1"}</definedName>
    <definedName name="Budget2012" hidden="1">{"Company 1",#N/A,FALSE,"Company1"}</definedName>
    <definedName name="Calc_heading" localSheetId="6">'[8]MGMT MODEL Calculation'!$A$4:$CR$4</definedName>
    <definedName name="Calc_heading">Calculation!$A$3:$CT$3</definedName>
    <definedName name="Calc_heading1">Calculation!$B$3:$CT$3</definedName>
    <definedName name="CAPEX.16" localSheetId="6">'[4]Drivers &amp; Assumptions'!#REF!</definedName>
    <definedName name="CAPEX.16">'[4]Drivers &amp; Assumptions'!#REF!</definedName>
    <definedName name="CAPEX.17">'[4]Drivers &amp; Assumptions'!#REF!</definedName>
    <definedName name="CAPEX.18">'[4]Drivers &amp; Assumptions'!#REF!</definedName>
    <definedName name="CAPEX.19">'[4]Drivers &amp; Assumptions'!#REF!</definedName>
    <definedName name="CAPEX.20">'[4]Drivers &amp; Assumptions'!#REF!</definedName>
    <definedName name="CHURN">[9]DRIVERS!$D$69</definedName>
    <definedName name="ci_payment_terms" localSheetId="6">[3]Assumptions!$D$166</definedName>
    <definedName name="ci_payment_terms">Assumptions!$D$236</definedName>
    <definedName name="CIQWBGuid" hidden="1">"c7e98d59-f347-4ebf-9d04-22a30b62b558"</definedName>
    <definedName name="City_lookup" localSheetId="6">[10]Assumptions!$D$4:$N$73</definedName>
    <definedName name="City_lookup">[11]Assumptions!$D$4:$N$73</definedName>
    <definedName name="COGS" localSheetId="6">[12]DI.SM!#REF!</definedName>
    <definedName name="COGS">[12]DI.SM!#REF!</definedName>
    <definedName name="collins_payment_terms" localSheetId="6">[3]Assumptions!$D$165</definedName>
    <definedName name="collins_payment_terms">Assumptions!$D$235</definedName>
    <definedName name="COMPLETION" localSheetId="6">'[4]Drivers &amp; Assumptions'!#REF!</definedName>
    <definedName name="COMPLETION">'[4]Drivers &amp; Assumptions'!#REF!</definedName>
    <definedName name="CONSULT.DAYS.16">[9]DRIVERS!$D$74</definedName>
    <definedName name="CONSULT.DAYS.17">[9]DRIVERS!$E$74</definedName>
    <definedName name="CONSULT.DAYS.18">[9]DRIVERS!$F$74</definedName>
    <definedName name="CONSULT.DAYS.19">[9]DRIVERS!$G$74</definedName>
    <definedName name="CONSULT.RATE">[9]DRIVERS!$D$77</definedName>
    <definedName name="CONSULT.UTILISATION">[9]DRIVERS!$D$78</definedName>
    <definedName name="Contents" localSheetId="6">[1]Microlib!#REF!</definedName>
    <definedName name="Contents">[1]Microlib!#REF!</definedName>
    <definedName name="CORPTAX">'[4]Drivers &amp; Assumptions'!#REF!</definedName>
    <definedName name="COS.15">'[4]Drivers &amp; Assumptions'!#REF!</definedName>
    <definedName name="COS.16">'[4]Drivers &amp; Assumptions'!#REF!</definedName>
    <definedName name="COS.17">'[4]Drivers &amp; Assumptions'!#REF!</definedName>
    <definedName name="COS.18">'[4]Drivers &amp; Assumptions'!#REF!</definedName>
    <definedName name="COS.19">'[4]Drivers &amp; Assumptions'!#REF!</definedName>
    <definedName name="COS.20">'[4]Drivers &amp; Assumptions'!#REF!</definedName>
    <definedName name="COSVO.16">'[4]Drivers &amp; Assumptions'!#REF!</definedName>
    <definedName name="COSVO.17">'[4]Drivers &amp; Assumptions'!#REF!</definedName>
    <definedName name="COSVO.18">'[4]Drivers &amp; Assumptions'!#REF!</definedName>
    <definedName name="COSVO.19">'[4]Drivers &amp; Assumptions'!#REF!</definedName>
    <definedName name="COSVO.20">'[4]Drivers &amp; Assumptions'!#REF!</definedName>
    <definedName name="CPI">[9]DRIVERS!$D$90</definedName>
    <definedName name="cur_Cash" localSheetId="6">[3]Assumptions!$D$171</definedName>
    <definedName name="cur_Cash">Assumptions!$D$242</definedName>
    <definedName name="cur_FA">Assumptions!$D$239</definedName>
    <definedName name="cur_RE">Assumptions!$D$245</definedName>
    <definedName name="cur_tc" localSheetId="6">[3]Assumptions!$D$172</definedName>
    <definedName name="cur_tc">Assumptions!$D$243</definedName>
    <definedName name="cur_td" localSheetId="6">[3]Assumptions!$D$169</definedName>
    <definedName name="cur_td">Assumptions!$D$240</definedName>
    <definedName name="cur_Vc" localSheetId="6">[3]Assumptions!$D$173</definedName>
    <definedName name="cur_Vc">Assumptions!$D$244</definedName>
    <definedName name="cur_Vd">Assumptions!$D$241</definedName>
    <definedName name="Currentmonth" localSheetId="6">[12]DI.PSO!#REF!</definedName>
    <definedName name="Currentmonth">[12]DI.PSO!#REF!</definedName>
    <definedName name="d" localSheetId="6" hidden="1">#REF!</definedName>
    <definedName name="d" hidden="1">#REF!</definedName>
    <definedName name="DeferredDate">'[13]By Product'!$D$6</definedName>
    <definedName name="DEPN.CE" localSheetId="6">'[4]Drivers &amp; Assumptions'!#REF!</definedName>
    <definedName name="DEPN.CE">'[4]Drivers &amp; Assumptions'!#REF!</definedName>
    <definedName name="DEPN.FF">'[4]Drivers &amp; Assumptions'!#REF!</definedName>
    <definedName name="DEPN.VEHICLES">'[4]Drivers &amp; Assumptions'!#REF!</definedName>
    <definedName name="DiscountProduct" localSheetId="6">#REF!</definedName>
    <definedName name="DiscountProduct">#REF!</definedName>
    <definedName name="DMS.ANNREN" localSheetId="6">'[4]Drivers &amp; Assumptions'!#REF!</definedName>
    <definedName name="DMS.ANNREN">'[4]Drivers &amp; Assumptions'!#REF!</definedName>
    <definedName name="DMS.INITIALS">'[4]Drivers &amp; Assumptions'!#REF!</definedName>
    <definedName name="DMS.LAG">'[4]Drivers &amp; Assumptions'!#REF!</definedName>
    <definedName name="DMS.SERVICES">'[4]Drivers &amp; Assumptions'!#REF!</definedName>
    <definedName name="Factor">'[14]SP Business Pipeline'!$A$4:$B$6</definedName>
    <definedName name="FileName" localSheetId="6">#REF!</definedName>
    <definedName name="FileName">#REF!</definedName>
    <definedName name="FilePath">#REF!</definedName>
    <definedName name="FPS.ANNUALS">[9]DRIVERS!$E$56</definedName>
    <definedName name="FPS.INITIALS">[9]DRIVERS!$D$56</definedName>
    <definedName name="FPS.SERV">[9]DRIVERS!$F$56</definedName>
    <definedName name="ggggg" localSheetId="6" hidden="1">{"Funding",#N/A,FALSE,"Funding"}</definedName>
    <definedName name="ggggg" hidden="1">{"Funding",#N/A,FALSE,"Funding"}</definedName>
    <definedName name="HCM.ANNREN">'[4]Drivers &amp; Assumptions'!#REF!</definedName>
    <definedName name="HCM.INITIALS">'[4]Drivers &amp; Assumptions'!#REF!</definedName>
    <definedName name="HCM.LAG">'[4]Drivers &amp; Assumptions'!#REF!</definedName>
    <definedName name="HCM.SERVICES">'[4]Drivers &amp; Assumptions'!#REF!</definedName>
    <definedName name="hhh.wrn" localSheetId="6" hidden="1">{"Company 1",#N/A,FALSE,"Company1"}</definedName>
    <definedName name="hhh.wrn" hidden="1">{"Company 1",#N/A,FALSE,"Company1"}</definedName>
    <definedName name="hist" localSheetId="6">#REF!</definedName>
    <definedName name="hist">#REF!</definedName>
    <definedName name="hist_pl_heading">#REF!</definedName>
    <definedName name="hist_pl_lookup">#REF!</definedName>
    <definedName name="HOSTING">[9]DRIVERS!$D$82</definedName>
    <definedName name="HOSTINGSAVING" localSheetId="6">'[4]Drivers &amp; Assumptions'!#REF!</definedName>
    <definedName name="HOSTINGSAVING">'[4]Drivers &amp; Assumptions'!#REF!</definedName>
    <definedName name="INITIALS.OP">'[4]Drivers &amp; Assumptions'!#REF!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ROKER_REC_NO_REUT" hidden="1">"c5315"</definedName>
    <definedName name="IQ_AVG_BROKER_REC_REUT" hidden="1">"c3630"</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ROKERED_DEPOSITS_FDIC" hidden="1">"c6486"</definedName>
    <definedName name="IQ_CAPEX_BR" hidden="1">"c111"</definedName>
    <definedName name="IQ_CASH_DIVIDENDS_NET_INCOME_FDIC" hidden="1">"c6738"</definedName>
    <definedName name="IQ_CASH_IN_PROCESS_FDIC" hidden="1">"c6386"</definedName>
    <definedName name="IQ_CCE_FDIC" hidden="1">"c6296"</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VEYED_TO_OTHERS_FDIC" hidden="1">"c6534"</definedName>
    <definedName name="IQ_CORE_CAPITAL_RATIO_FDIC" hidden="1">"c6745"</definedName>
    <definedName name="IQ_COST_OF_FUNDING_ASSETS_FDIC" hidden="1">"c6725"</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ENCY_COIN_DOMESTIC_FDIC" hidden="1">"c6388"</definedName>
    <definedName name="IQ_CURRENCY_GAIN_BR" hidden="1">"c236"</definedName>
    <definedName name="IQ_CURRENT_PORT_DEBT_BR" hidden="1">"c1567"</definedName>
    <definedName name="IQ_DA_BR" hidden="1">"c248"</definedName>
    <definedName name="IQ_DA_CF_BR" hidden="1">"c251"</definedName>
    <definedName name="IQ_DA_SUPPL_BR" hidden="1">"c260"</definedName>
    <definedName name="IQ_DA_SUPPL_CF_BR" hidden="1">"c263"</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ANNOUNCE_DATE_REUT" hidden="1">"c5314"</definedName>
    <definedName name="IQ_EARNINGS_COVERAGE_NET_CHARGE_OFFS_FDIC" hidden="1">"c6735"</definedName>
    <definedName name="IQ_EBITDA_EST_REUT" hidden="1">"c3640"</definedName>
    <definedName name="IQ_EBITDA_HIGH_EST_REUT" hidden="1">"c3642"</definedName>
    <definedName name="IQ_EBITDA_LOW_EST_REUT" hidden="1">"c3643"</definedName>
    <definedName name="IQ_EBITDA_MEDIAN_EST_REUT" hidden="1">"c3641"</definedName>
    <definedName name="IQ_EBITDA_NUM_EST_REUT" hidden="1">"c3644"</definedName>
    <definedName name="IQ_EBITDA_STDDEV_EST_REUT" hidden="1">"c3645"</definedName>
    <definedName name="IQ_EBT_BR" hidden="1">"c378"</definedName>
    <definedName name="IQ_EBT_EXCL_BR" hidden="1">"c381"</definedName>
    <definedName name="IQ_EFFICIENCY_RATIO_FDIC" hidden="1">"c6736"</definedName>
    <definedName name="IQ_EPS_EST_REUT" hidden="1">"c5453"</definedName>
    <definedName name="IQ_EPS_HIGH_EST_REUT" hidden="1">"c5454"</definedName>
    <definedName name="IQ_EPS_LOW_EST_REUT" hidden="1">"c5455"</definedName>
    <definedName name="IQ_EPS_MEDIAN_EST_REUT" hidden="1">"c5456"</definedName>
    <definedName name="IQ_EPS_NUM_EST_REUT" hidden="1">"c5451"</definedName>
    <definedName name="IQ_EPS_STDDEV_EST_REUT" hidden="1">"c5452"</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_CURRENCY_REUT" hidden="1">"c5437"</definedName>
    <definedName name="IQ_EST_DATE_REUT" hidden="1">"c5438"</definedName>
    <definedName name="IQ_EST_EPS_GROWTH_1YR_REUT" hidden="1">"c3646"</definedName>
    <definedName name="IQ_EST_EPS_GROWTH_5YR_REUT" hidden="1">"c3633"</definedName>
    <definedName name="IQ_EST_EPS_GROWTH_Q_1YR_REUT" hidden="1">"c5410"</definedName>
    <definedName name="IQ_ESTIMATED_ASSESSABLE_DEPOSITS_FDIC" hidden="1">"c6490"</definedName>
    <definedName name="IQ_ESTIMATED_INSURED_DEPOSITS_FDIC" hidden="1">"c6491"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YEAR_FIXED_AND_FLOATING_RATE_FDIC" hidden="1">"c6422"</definedName>
    <definedName name="IQ_FIVE_YEAR_MORTGAGE_PASS_THROUGHS_FDIC" hidden="1">"c6414"</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_CONTRACTS_FDIC" hidden="1">"c6517"</definedName>
    <definedName name="IQ_FX_CONTRACTS_SPOT_FDIC" hidden="1">"c6356"</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IGH_TARGET_PRICE_REUT" hidden="1">"c5317"</definedName>
    <definedName name="IQ_HOME_EQUITY_LOC_NET_CHARGE_OFFS_FDIC" hidden="1">"c6644"</definedName>
    <definedName name="IQ_HOME_EQUITY_LOC_TOTAL_CHARGE_OFFS_FDIC" hidden="1">"c6606"</definedName>
    <definedName name="IQ_HOME_EQUITY_LOC_TOTAL_RECOVERIES_FDIC" hidden="1">"c6625"</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SUED_GUARANTEED_US_FDIC" hidden="1">"c6404"</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OW_TARGET_PRICE_REUT" hidden="1">"c5318"</definedName>
    <definedName name="IQ_LT_DEBT_BR" hidden="1">"c676"</definedName>
    <definedName name="IQ_LT_DEBT_ISSUED_BR" hidden="1">"c683"</definedName>
    <definedName name="IQ_LT_DEBT_REPAID_BR" hidden="1">"c691"</definedName>
    <definedName name="IQ_LT_INVEST_BR" hidden="1">"c698"</definedName>
    <definedName name="IQ_LTMMONTH" hidden="1">120000</definedName>
    <definedName name="IQ_MATURITY_ONE_YEAR_LESS_FDIC" hidden="1">"c6425"</definedName>
    <definedName name="IQ_MEDIAN_TARGET_PRICE_REUT" hidden="1">"c5316"</definedName>
    <definedName name="IQ_MERGER_BR" hidden="1">"c715"</definedName>
    <definedName name="IQ_MERGER_RESTRUCTURE_BR" hidden="1">"c721"</definedName>
    <definedName name="IQ_MINORITY_INTEREST_BR" hidden="1">"c729"</definedName>
    <definedName name="IQ_MKTCAP_TOTAL_REV_FWD_REUT" hidden="1">"c4048"</definedName>
    <definedName name="IQ_MONEY_MARKET_DEPOSIT_ACCOUNTS_FDIC" hidden="1">"c6553"</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"02/21/2017 13:51:02"</definedName>
    <definedName name="IQ_NET_CHARGE_OFFS_FDIC" hidden="1">"c6641"</definedName>
    <definedName name="IQ_NET_CHARGE_OFFS_LOANS_FDIC" hidden="1">"c6751"</definedName>
    <definedName name="IQ_NET_DEBT_ISSUED_BR" hidden="1">"c753"</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PER_INC_BR" hidden="1">"c850"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C_WRITTEN" hidden="1">"c1027"</definedName>
    <definedName name="IQ_PE_EXCL_FWD_REUT" hidden="1">"c4049"</definedName>
    <definedName name="IQ_PEG_FWD_REUT" hidden="1">"c4052"</definedName>
    <definedName name="IQ_PERCENT_INSURED_FDIC" hidden="1">"c6374"</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RETURN_ASSETS_FDIC" hidden="1">"c6731"</definedName>
    <definedName name="IQ_PRICE_TARGET_REUT" hidden="1">"c3631"</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IDENTIAL_LOANS" hidden="1">"c1102"</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_STDDEV_EST_REUT" hidden="1">"c3639"</definedName>
    <definedName name="IQ_REVALUATION_GAINS_FDIC" hidden="1">"c6428"</definedName>
    <definedName name="IQ_REVALUATION_LOSSES_FDIC" hidden="1">"c6429"</definedName>
    <definedName name="IQ_REVENUE_EST_REUT" hidden="1">"c3634"</definedName>
    <definedName name="IQ_REVENUE_HIGH_EST_REUT" hidden="1">"c3636"</definedName>
    <definedName name="IQ_REVENUE_LOW_EST_REUT" hidden="1">"c3637"</definedName>
    <definedName name="IQ_REVENUE_MEDIAN_EST_REUT" hidden="1">"c3635"</definedName>
    <definedName name="IQ_REVENUE_NUM_EST_REUT" hidden="1">"c3638"</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ARGET_PRICE_NUM_REUT" hidden="1">"c5319"</definedName>
    <definedName name="IQ_TARGET_PRICE_STDDEV_REUT" hidden="1">"c5320"</definedName>
    <definedName name="IQ_TEV_EBITDA_FWD_REUT" hidden="1">"c4050"</definedName>
    <definedName name="IQ_TEV_TOTAL_REV_FWD_REUT" hidden="1">"c4051"</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RITTEN_OPTION_CONTRACTS_FDIC" hidden="1">"c6509"</definedName>
    <definedName name="IQ_WRITTEN_OPTION_CONTRACTS_FX_RISK_FDIC" hidden="1">"c6514"</definedName>
    <definedName name="IQ_WRITTEN_OPTION_CONTRACTS_NON_FX_IR_FDIC" hidden="1">"c6519"</definedName>
    <definedName name="IQ_YTDMONTH" hidden="1">130000</definedName>
    <definedName name="jwerioj" localSheetId="6" hidden="1">{#N/A,#N/A,FALSE,"Aging Summary";#N/A,#N/A,FALSE,"Ratio Analysis";#N/A,#N/A,FALSE,"Test 120 Day Accts";#N/A,#N/A,FALSE,"Tickmarks"}</definedName>
    <definedName name="jwerioj" hidden="1">{#N/A,#N/A,FALSE,"Aging Summary";#N/A,#N/A,FALSE,"Ratio Analysis";#N/A,#N/A,FALSE,"Test 120 Day Accts";#N/A,#N/A,FALSE,"Tickmarks"}</definedName>
    <definedName name="kljiopu" localSheetId="6" hidden="1">{#N/A,#N/A,FALSE,"Aging Summary";#N/A,#N/A,FALSE,"Ratio Analysis";#N/A,#N/A,FALSE,"Test 120 Day Accts";#N/A,#N/A,FALSE,"Tickmarks"}</definedName>
    <definedName name="kljiopu" hidden="1">{#N/A,#N/A,FALSE,"Aging Summary";#N/A,#N/A,FALSE,"Ratio Analysis";#N/A,#N/A,FALSE,"Test 120 Day Accts";#N/A,#N/A,FALSE,"Tickmarks"}</definedName>
    <definedName name="LicenseCOGS" localSheetId="6">#REF!</definedName>
    <definedName name="LicenseCOGS">#REF!</definedName>
    <definedName name="LINK.ANNUALS">[9]DRIVERS!$E$57</definedName>
    <definedName name="LINK.INITIALS">[9]DRIVERS!$D$57</definedName>
    <definedName name="LINK.SERV">[9]DRIVERS!$F$57</definedName>
    <definedName name="MARKETING.16" localSheetId="6">'[4]Drivers &amp; Assumptions'!#REF!</definedName>
    <definedName name="MARKETING.16">'[4]Drivers &amp; Assumptions'!#REF!</definedName>
    <definedName name="MARKETING.17">'[4]Drivers &amp; Assumptions'!#REF!</definedName>
    <definedName name="MARKETING.18">'[4]Drivers &amp; Assumptions'!#REF!</definedName>
    <definedName name="MARKETING.19">'[4]Drivers &amp; Assumptions'!#REF!</definedName>
    <definedName name="MARKETING.20">'[4]Drivers &amp; Assumptions'!#REF!</definedName>
    <definedName name="MKTING.17">[9]DRIVERS!$G$85</definedName>
    <definedName name="MKTING.18">[9]DRIVERS!$H$85</definedName>
    <definedName name="MODULES" localSheetId="6">'[4]Drivers &amp; Assumptions'!#REF!</definedName>
    <definedName name="MODULES">'[4]Drivers &amp; Assumptions'!#REF!</definedName>
    <definedName name="Month_counter" localSheetId="6">[5]Calculation!$B$5:$CT$5</definedName>
    <definedName name="Month_counter">Calculation!$B$6:$CT$6</definedName>
    <definedName name="Monthlookup">[13]Lookups!$E$1:$I$6000</definedName>
    <definedName name="MonthlyDeferred" localSheetId="6">[12]DI.SM!#REF!</definedName>
    <definedName name="MonthlyDeferred">[12]DI.SM!#REF!</definedName>
    <definedName name="months" localSheetId="6">#REF!</definedName>
    <definedName name="months">#REF!</definedName>
    <definedName name="MOSI.PRICE">[9]DRIVERS!$D$42</definedName>
    <definedName name="MOSI.PRICE.S">[9]DRIVERS!$E$42</definedName>
    <definedName name="MOSI.SERV">[9]DRIVERS!$D$46</definedName>
    <definedName name="MOSI.SERV.S">[9]DRIVERS!$E$46</definedName>
    <definedName name="MULTI.ANNUALS">[9]DRIVERS!$E$58</definedName>
    <definedName name="MULTI.INITIALS">[9]DRIVERS!$D$58</definedName>
    <definedName name="MULTI.SERV">[9]DRIVERS!$F$58</definedName>
    <definedName name="NEW.EE.17">[9]DRIVERS!$D$49</definedName>
    <definedName name="NEW.EE.18">[9]DRIVERS!$E$49</definedName>
    <definedName name="NEW.FPS.16">[9]DRIVERS!$D$63</definedName>
    <definedName name="NEW.FPS.17">[9]DRIVERS!$E$63</definedName>
    <definedName name="NEW.FPS.18">[9]DRIVERS!$F$63</definedName>
    <definedName name="NEW.FPS.19">[9]DRIVERS!$G$63</definedName>
    <definedName name="NEW.LINK.16">[9]DRIVERS!$D$64</definedName>
    <definedName name="NEW.LINK.17">[9]DRIVERS!$E$64</definedName>
    <definedName name="NEW.LINK.18">[9]DRIVERS!$F$64</definedName>
    <definedName name="NEW.LINK.19">[9]DRIVERS!$G$64</definedName>
    <definedName name="NEW.MULTI.16">[9]DRIVERS!$D$65</definedName>
    <definedName name="NEW.MULTI.17">[9]DRIVERS!$E$65</definedName>
    <definedName name="NEW.MULTI.18">[9]DRIVERS!$F$65</definedName>
    <definedName name="NEW_STARTERS" localSheetId="6">[6]ConsSals!#REF!</definedName>
    <definedName name="NEW_STARTERS">[6]ConsSals!#REF!</definedName>
    <definedName name="NEWRENT.16">'[4]Drivers &amp; Assumptions'!#REF!</definedName>
    <definedName name="NEWRENT.17">'[4]Drivers &amp; Assumptions'!#REF!</definedName>
    <definedName name="NEWRENT.18">'[4]Drivers &amp; Assumptions'!#REF!</definedName>
    <definedName name="NEWRENT.19">'[4]Drivers &amp; Assumptions'!#REF!</definedName>
    <definedName name="NEWRENT.20">'[4]Drivers &amp; Assumptions'!#REF!</definedName>
    <definedName name="NI">[9]DRIVERS!$D$94</definedName>
    <definedName name="nnnn" localSheetId="6" hidden="1">{#N/A,#N/A,FALSE,"Aging Summary";#N/A,#N/A,FALSE,"Ratio Analysis";#N/A,#N/A,FALSE,"Test 120 Day Accts";#N/A,#N/A,FALSE,"Tickmarks"}</definedName>
    <definedName name="nnnn" hidden="1">{#N/A,#N/A,FALSE,"Aging Summary";#N/A,#N/A,FALSE,"Ratio Analysis";#N/A,#N/A,FALSE,"Test 120 Day Accts";#N/A,#N/A,FALSE,"Tickmarks"}</definedName>
    <definedName name="NOTE_OF_HISTORICAL_COST_PROFITS_AND_LOSSES">[1]Microlib!#REF!</definedName>
    <definedName name="Now" localSheetId="6" hidden="1">{"Summary",#N/A,FALSE,"Sheet1";"Source_Data",#N/A,FALSE,"Sheet1"}</definedName>
    <definedName name="Now" hidden="1">{"Summary",#N/A,FALSE,"Sheet1";"Source_Data",#N/A,FALSE,"Sheet1"}</definedName>
    <definedName name="OFFMIGRATION.DATE">'[4]Drivers &amp; Assumptions'!#REF!</definedName>
    <definedName name="OFFMIGRATION.UPLIFT">'[4]Drivers &amp; Assumptions'!#REF!</definedName>
    <definedName name="OH_Annual_Increase">[4]Parameters!$B$27</definedName>
    <definedName name="OI.AM">'[15]Staff - Current &amp; Future'!$B$212</definedName>
    <definedName name="OI.NB">'[15]Staff - Current &amp; Future'!$B$211</definedName>
    <definedName name="Opsamt" localSheetId="6">#REF!</definedName>
    <definedName name="Opsamt">#REF!</definedName>
    <definedName name="OtherCOGS">#REF!</definedName>
    <definedName name="OVERHEADS.16">'[4]Drivers &amp; Assumptions'!#REF!</definedName>
    <definedName name="OVERHEADS.17">'[4]Drivers &amp; Assumptions'!#REF!</definedName>
    <definedName name="OVERHEADS.18">'[4]Drivers &amp; Assumptions'!#REF!</definedName>
    <definedName name="OVERHEADS.19">'[4]Drivers &amp; Assumptions'!#REF!</definedName>
    <definedName name="OVERHEADS.20">'[4]Drivers &amp; Assumptions'!#REF!</definedName>
    <definedName name="PAYRISE">'[4]Drivers &amp; Assumptions'!#REF!</definedName>
    <definedName name="_xlnm.Print_Area" localSheetId="1">Sum_DB!$C$1:$M$66</definedName>
    <definedName name="_xlnm.Print_Area" localSheetId="5">Sum_HeadCount!$B$1:$M$15</definedName>
    <definedName name="profit_loss_6_month_format" localSheetId="6">[1]Microlib!#REF!</definedName>
    <definedName name="profit_loss_6_month_format">[1]Microlib!#REF!</definedName>
    <definedName name="RDBCROSS">'[4]Drivers &amp; Assumptions'!#REF!</definedName>
    <definedName name="RECRUIT">'[4]Drivers &amp; Assumptions'!#REF!</definedName>
    <definedName name="RENT.16">'[4]Drivers &amp; Assumptions'!#REF!</definedName>
    <definedName name="RENT.17">'[4]Drivers &amp; Assumptions'!#REF!</definedName>
    <definedName name="RENT.18">'[4]Drivers &amp; Assumptions'!#REF!</definedName>
    <definedName name="RENT.19">'[4]Drivers &amp; Assumptions'!#REF!</definedName>
    <definedName name="RENT.20">'[4]Drivers &amp; Assumptions'!#REF!</definedName>
    <definedName name="RENTAL">'[4]Drivers &amp; Assumptions'!#REF!</definedName>
    <definedName name="RENTAL.SETUP">'[4]Drivers &amp; Assumptions'!#REF!</definedName>
    <definedName name="Reporting_Month">[4]Parameters!$B$7</definedName>
    <definedName name="ru" localSheetId="6">#REF!</definedName>
    <definedName name="ru">#REF!</definedName>
    <definedName name="ruc">#REF!</definedName>
    <definedName name="rug">[1]Microlib!#REF!</definedName>
    <definedName name="rup" localSheetId="6">#REF!</definedName>
    <definedName name="rup">#REF!</definedName>
    <definedName name="rupig">#REF!</definedName>
    <definedName name="s" hidden="1">#REF!</definedName>
    <definedName name="SALES.TARGET">#REF!</definedName>
    <definedName name="SCENARIO.CORE.16">[9]DRIVERS!$D$19</definedName>
    <definedName name="SCENARIO.CORE.17">[9]DRIVERS!$E$19</definedName>
    <definedName name="SCENARIO.CORE.18">[9]DRIVERS!$F$19</definedName>
    <definedName name="SCENARIO.LINKMULTI.16">[9]DRIVERS!$D$20</definedName>
    <definedName name="SCENARIO.LINKMULTI.17">[9]DRIVERS!$E$20</definedName>
    <definedName name="SCENARIO.LINKMULTI.18">[9]DRIVERS!$F$20</definedName>
    <definedName name="seasonality_advertising_lookup" localSheetId="6">'[3]Seasonality assumptions'!$B$20:$M$22</definedName>
    <definedName name="seasonality_advertising_lookup">'Seasonality assumptions'!$B$20:$M$22</definedName>
    <definedName name="seasonality_bookings_lookup" localSheetId="6">'[3]Seasonality assumptions'!$B$5:$M$7</definedName>
    <definedName name="seasonality_bookings_lookup">'Seasonality assumptions'!$B$5:$M$7</definedName>
    <definedName name="seasonality_ticketing">'Seasonality assumptions'!$B$34:$M$36</definedName>
    <definedName name="seasonality_ticketing_lookup" localSheetId="6">'[3]Seasonality assumptions'!$B$34:$M$36</definedName>
    <definedName name="seasonality_ticketing_lookup">'Seasonality assumptions'!$B$34:$M$36</definedName>
    <definedName name="SERV.15" localSheetId="6">'[4]Drivers &amp; Assumptions'!#REF!</definedName>
    <definedName name="SERV.15">'[4]Drivers &amp; Assumptions'!#REF!</definedName>
    <definedName name="SERV.16">'[4]Drivers &amp; Assumptions'!#REF!</definedName>
    <definedName name="SERV.17">'[4]Drivers &amp; Assumptions'!#REF!</definedName>
    <definedName name="SERV.18">'[4]Drivers &amp; Assumptions'!#REF!</definedName>
    <definedName name="SERV.19">'[4]Drivers &amp; Assumptions'!#REF!</definedName>
    <definedName name="SERV.20">'[4]Drivers &amp; Assumptions'!#REF!</definedName>
    <definedName name="SERV.RATE">[9]DRIVERS!$D$60</definedName>
    <definedName name="Staff_Churn">[4]Parameters!$B$28</definedName>
    <definedName name="SupportRegion" localSheetId="6">[12]DI.SM!#REF!</definedName>
    <definedName name="SupportRegion">[12]DI.SM!#REF!</definedName>
    <definedName name="SupportSP">[12]DI.SM!#REF!</definedName>
    <definedName name="TARGET">'[4]Drivers &amp; Assumptions'!#REF!</definedName>
    <definedName name="tc_payment_terms" localSheetId="6">[3]Assumptions!$D$167</definedName>
    <definedName name="tc_payment_terms">Assumptions!$D$238</definedName>
    <definedName name="TE.15" localSheetId="6">'[4]Drivers &amp; Assumptions'!#REF!</definedName>
    <definedName name="TE.15">'[4]Drivers &amp; Assumptions'!#REF!</definedName>
    <definedName name="TE.16">'[4]Drivers &amp; Assumptions'!#REF!</definedName>
    <definedName name="TE.17">'[4]Drivers &amp; Assumptions'!#REF!</definedName>
    <definedName name="TE.18">'[4]Drivers &amp; Assumptions'!#REF!</definedName>
    <definedName name="TE.19">'[4]Drivers &amp; Assumptions'!#REF!</definedName>
    <definedName name="TE.20">'[4]Drivers &amp; Assumptions'!#REF!</definedName>
    <definedName name="ThisBook" localSheetId="6">#REF!</definedName>
    <definedName name="ThisBook">#REF!</definedName>
    <definedName name="ticketing_payment_terms" localSheetId="6">[3]Assumptions!$D$163</definedName>
    <definedName name="ticketing_payment_terms">Assumptions!$D$233</definedName>
    <definedName name="TIMESHEETS" localSheetId="6">'[4]Drivers &amp; Assumptions'!#REF!</definedName>
    <definedName name="TIMESHEETS">'[4]Drivers &amp; Assumptions'!#REF!</definedName>
    <definedName name="TOGGLE.CAPITA">[9]DRIVERS!$D$15</definedName>
    <definedName name="TOGGLE.MOSIPRICE">[9]DRIVERS!$D$16</definedName>
    <definedName name="TOGGLE.MOSIYES">[9]DRIVERS!$D$14</definedName>
    <definedName name="TOGGLE.RD">[9]DRIVERS!#REF!</definedName>
    <definedName name="TRANSFERS_FROM" localSheetId="6">[6]ConsSals!#REF!</definedName>
    <definedName name="TRANSFERS_FROM">[6]ConsSals!#REF!</definedName>
    <definedName name="TRANSFERS_FROM1">[6]ConsSals!#REF!</definedName>
    <definedName name="TRANSFERS_TO">[6]ConsSals!#REF!</definedName>
    <definedName name="type" localSheetId="6">#REF!</definedName>
    <definedName name="type">#REF!</definedName>
    <definedName name="v_payment_terms" localSheetId="6">[5]Assumptions!$D$236</definedName>
    <definedName name="v_payment_terms">Assumptions!$D$237</definedName>
    <definedName name="VAT" localSheetId="6">'[4]Drivers &amp; Assumptions'!#REF!</definedName>
    <definedName name="VAT">'[4]Drivers &amp; Assumptions'!#REF!</definedName>
    <definedName name="VAT_Rate" localSheetId="6">[3]Assumptions!$D$157</definedName>
    <definedName name="VAT_Rate">Assumptions!$D$227</definedName>
    <definedName name="VO.MNTHLY" localSheetId="6">'[4]Drivers &amp; Assumptions'!#REF!</definedName>
    <definedName name="VO.MNTHLY">'[4]Drivers &amp; Assumptions'!#REF!</definedName>
    <definedName name="wrn.Aging._.and._.Trend._.Analysis." localSheetId="6"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6" hidden="1">{"Summary",#N/A,FALSE,"Sheet1";"Source_Data",#N/A,FALSE,"Sheet1"}</definedName>
    <definedName name="wrn.ALL." hidden="1">{"Summary",#N/A,FALSE,"Sheet1";"Source_Data",#N/A,FALSE,"Sheet1"}</definedName>
    <definedName name="wrn.All._.Areas._.Budget." localSheetId="6" hidden="1">{"All Areas P&amp;L Budget",#N/A,FALSE,"P&amp;L";"All Areas NTO Budget",#N/A,FALSE,"Net Turnover";"All Areas RGP Budget",#N/A,FALSE,"RGP";"All Areas OHD Budget",#N/A,FALSE,"Overheads "}</definedName>
    <definedName name="wrn.All._.Areas._.Budget." hidden="1">{"All Areas P&amp;L Budget",#N/A,FALSE,"P&amp;L";"All Areas NTO Budget",#N/A,FALSE,"Net Turnover";"All Areas RGP Budget",#N/A,FALSE,"RGP";"All Areas OHD Budget",#N/A,FALSE,"Overheads "}</definedName>
    <definedName name="wrn.All._.Areas._.Target." localSheetId="6" hidden="1">{"All Areas P&amp;L Target",#N/A,FALSE,"P&amp;L";"All Areas NTO Target",#N/A,FALSE,"Net Turnover";"All Areas RGP Target",#N/A,FALSE,"RGP";"All Areas OHD Target",#N/A,FALSE,"Overheads ";"All Areas OHD Detail Actual",#N/A,FALSE,"Overheads (Details)";"All Areas OHD Detail Budgets",#N/A,FALSE,"Overheads (Details)"}</definedName>
    <definedName name="wrn.All._.Areas._.Target." hidden="1">{"All Areas P&amp;L Target",#N/A,FALSE,"P&amp;L";"All Areas NTO Target",#N/A,FALSE,"Net Turnover";"All Areas RGP Target",#N/A,FALSE,"RGP";"All Areas OHD Target",#N/A,FALSE,"Overheads ";"All Areas OHD Detail Actual",#N/A,FALSE,"Overheads (Details)";"All Areas OHD Detail Budgets",#N/A,FALSE,"Overheads (Details)"}</definedName>
    <definedName name="wrn.All._.Branches._.Budget." localSheetId="6" hidden="1">{"All Branches P&amp;L Budget",#N/A,FALSE,"P&amp;L";"All Branches NTO Budget",#N/A,FALSE,"Net Turnover";"All Branches RGP Budget",#N/A,FALSE,"RGP";"All Branches OH Budget",#N/A,FALSE,"Overheads "}</definedName>
    <definedName name="wrn.All._.Branches._.Budget." hidden="1">{"All Branches P&amp;L Budget",#N/A,FALSE,"P&amp;L";"All Branches NTO Budget",#N/A,FALSE,"Net Turnover";"All Branches RGP Budget",#N/A,FALSE,"RGP";"All Branches OH Budget",#N/A,FALSE,"Overheads "}</definedName>
    <definedName name="wrn.All._.Branches._.Target." localSheetId="6" hidden="1">{"All Branches P&amp;L Target",#N/A,FALSE,"P&amp;L";"All Branches NTO Target",#N/A,FALSE,"Net Turnover";"All Branches RGP Target",#N/A,FALSE,"RGP";"All Branches OH Target",#N/A,FALSE,"Overheads "}</definedName>
    <definedName name="wrn.All._.Branches._.Target." hidden="1">{"All Branches P&amp;L Target",#N/A,FALSE,"P&amp;L";"All Branches NTO Target",#N/A,FALSE,"Net Turnover";"All Branches RGP Target",#N/A,FALSE,"RGP";"All Branches OH Target",#N/A,FALSE,"Overheads "}</definedName>
    <definedName name="wrn.Annual." localSheetId="6" hidden="1">{"Annual",#N/A,FALSE,"Annual"}</definedName>
    <definedName name="wrn.Annual." hidden="1">{"Annual",#N/A,FALSE,"Annual"}</definedName>
    <definedName name="wrn.Balance._.sheet." localSheetId="6" hidden="1">{"Balance sheet",#N/A,FALSE,"opening balance sheet"}</definedName>
    <definedName name="wrn.Balance._.sheet." hidden="1">{"Balance sheet",#N/A,FALSE,"opening balance sheet"}</definedName>
    <definedName name="wrn.Company._.1." localSheetId="6" hidden="1">{"Company 1",#N/A,FALSE,"Company1"}</definedName>
    <definedName name="wrn.Company._.1." hidden="1">{"Company 1",#N/A,FALSE,"Company1"}</definedName>
    <definedName name="wrn.Covenants." localSheetId="6" hidden="1">{"Covenants",#N/A,FALSE,"Covenants"}</definedName>
    <definedName name="wrn.Covenants." hidden="1">{"Covenants",#N/A,FALSE,"Covenants"}</definedName>
    <definedName name="wrn.Dividend._.Schedule." localSheetId="6" hidden="1">{"Dividend",#N/A,FALSE,"Cash Flow"}</definedName>
    <definedName name="wrn.Dividend._.Schedule." hidden="1">{"Dividend",#N/A,FALSE,"Cash Flow"}</definedName>
    <definedName name="wrn.Funding." localSheetId="6" hidden="1">{"Funding",#N/A,FALSE,"Funding"}</definedName>
    <definedName name="wrn.Funding." hidden="1">{"Funding",#N/A,FALSE,"Funding"}</definedName>
    <definedName name="wrn.Monthly." localSheetId="6" hidden="1">{"Monthly",#N/A,FALSE,"Monthly"}</definedName>
    <definedName name="wrn.Monthly." hidden="1">{"Monthly",#N/A,FALSE,"Monthly"}</definedName>
    <definedName name="wrn.mthly" localSheetId="6" hidden="1">{"Monthly",#N/A,FALSE,"Monthly"}</definedName>
    <definedName name="wrn.mthly" hidden="1">{"Monthly",#N/A,FALSE,"Monthly"}</definedName>
    <definedName name="wrn.Overheads." localSheetId="6" hidden="1">{"All Branches OH Detail Actual",#N/A,FALSE,"Overheads (Details)";"All Branches OH Detail Target",#N/A,FALSE,"Overheads (Details)"}</definedName>
    <definedName name="wrn.Overheads." hidden="1">{"All Branches OH Detail Actual",#N/A,FALSE,"Overheads (Details)";"All Branches OH Detail Target",#N/A,FALSE,"Overheads (Details)"}</definedName>
    <definedName name="wrn.Returns." localSheetId="6" hidden="1">{"Returns",#N/A,FALSE,"Returns"}</definedName>
    <definedName name="wrn.Returns." hidden="1">{"Returns",#N/A,FALSE,"Returns"}</definedName>
    <definedName name="wrn.Seasonality." localSheetId="6" hidden="1">{"Seasonality Co1",#N/A,FALSE,"Seasonality"}</definedName>
    <definedName name="wrn.Seasonality." hidden="1">{"Seasonality Co1",#N/A,FALSE,"Seasonality"}</definedName>
    <definedName name="wrn.Sensitivity." localSheetId="6" hidden="1">{"Sensitivity","2500/18",FALSE,"Senstivity analysis master"}</definedName>
    <definedName name="wrn.Sensitivity." hidden="1">{"Sensitivity","2500/18",FALSE,"Senstivity analysis master"}</definedName>
    <definedName name="wrn.Standard." localSheetId="6" hidden="1">{"Annual",#N/A,FALSE,"Annual";"Monthly",#N/A,FALSE,"Monthly";"Balance sheet",#N/A,FALSE,"opening balance sheet";"Company 1",#N/A,FALSE,"Company1"}</definedName>
    <definedName name="wrn.Standard." hidden="1">{"Annual",#N/A,FALSE,"Annual";"Monthly",#N/A,FALSE,"Monthly";"Balance sheet",#N/A,FALSE,"opening balance sheet";"Company 1",#N/A,FALSE,"Company1"}</definedName>
    <definedName name="wrn2.standard" localSheetId="6" hidden="1">{"Annual",#N/A,FALSE,"Annual";"Monthly",#N/A,FALSE,"Monthly";"Balance sheet",#N/A,FALSE,"opening balance sheet";"Company 1",#N/A,FALSE,"Company1"}</definedName>
    <definedName name="wrn2.standard" hidden="1">{"Annual",#N/A,FALSE,"Annual";"Monthly",#N/A,FALSE,"Monthly";"Balance sheet",#N/A,FALSE,"opening balance sheet";"Company 1",#N/A,FALSE,"Company1"}</definedName>
    <definedName name="wwew" localSheetId="6" hidden="1">#REF!</definedName>
    <definedName name="wwew" hidden="1">#REF!</definedName>
    <definedName name="wwwww" hidden="1">#REF!</definedName>
    <definedName name="z" localSheetId="6" hidden="1">{"Summary",#N/A,FALSE,"Sheet1";"Source_Data",#N/A,FALSE,"Sheet1"}</definedName>
    <definedName name="z" hidden="1">{"Summary",#N/A,FALSE,"Sheet1";"Source_Data",#N/A,FALSE,"Sheet1"}</definedName>
    <definedName name="zz" localSheetId="6" hidden="1">{"Summary",#N/A,FALSE,"Sheet1";"Source_Data",#N/A,FALSE,"Sheet1"}</definedName>
    <definedName name="zz" hidden="1">{"Summary",#N/A,FALSE,"Sheet1";"Source_Data",#N/A,FALSE,"Sheet1"}</definedName>
    <definedName name="zzz" localSheetId="6" hidden="1">{"Summary",#N/A,FALSE,"Sheet1";"Source_Data",#N/A,FALSE,"Sheet1"}</definedName>
    <definedName name="zzz" hidden="1">{"Summary",#N/A,FALSE,"Sheet1";"Source_Data",#N/A,FALSE,"Sheet1"}</definedName>
    <definedName name="zzzz" localSheetId="6" hidden="1">{"Summary",#N/A,FALSE,"Sheet1";"Source_Data",#N/A,FALSE,"Sheet1"}</definedName>
    <definedName name="zzzz" hidden="1">{"Summary",#N/A,FALSE,"Sheet1";"Source_Data",#N/A,FALSE,"Sheet1"}</definedName>
    <definedName name="zzzzz" localSheetId="6" hidden="1">{"Dividend",#N/A,FALSE,"Cash Flow"}</definedName>
    <definedName name="zzzzz" hidden="1">{"Dividend",#N/A,FALSE,"Cash Flow"}</definedName>
    <definedName name="zzzzzz" localSheetId="6" hidden="1">{"Sensitivity","2500/18",FALSE,"Senstivity analysis master"}</definedName>
    <definedName name="zzzzzz" hidden="1">{"Sensitivity","2500/18",FALSE,"Senstivity analysis master"}</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 i="10" l="1"/>
  <c r="J15" i="28" l="1"/>
  <c r="C25" i="28" l="1"/>
  <c r="E11" i="28" l="1"/>
  <c r="F10" i="28"/>
  <c r="J17" i="28"/>
  <c r="J16" i="28"/>
  <c r="D11" i="28"/>
  <c r="J19" i="28" l="1"/>
  <c r="E12" i="28"/>
  <c r="M16" i="10" l="1"/>
  <c r="D12" i="28" l="1"/>
  <c r="C11" i="28" l="1"/>
  <c r="F4" i="28" l="1"/>
  <c r="F5" i="28"/>
  <c r="F6" i="28"/>
  <c r="F7" i="28"/>
  <c r="F8" i="28"/>
  <c r="F9" i="28"/>
  <c r="F11" i="28"/>
  <c r="F12" i="28"/>
  <c r="E39" i="26" l="1"/>
  <c r="E40" i="26"/>
  <c r="E41" i="26"/>
  <c r="E38" i="26"/>
  <c r="E42" i="26"/>
  <c r="E43" i="26"/>
  <c r="E44" i="26"/>
  <c r="E45" i="26"/>
  <c r="E46" i="26"/>
  <c r="F39" i="26"/>
  <c r="G39" i="26" s="1"/>
  <c r="F41" i="26"/>
  <c r="BW33" i="26"/>
  <c r="J33" i="26"/>
  <c r="CR193" i="2"/>
  <c r="CS193" i="2"/>
  <c r="CT193" i="2"/>
  <c r="CR327" i="2"/>
  <c r="CS327" i="2"/>
  <c r="CT327" i="2"/>
  <c r="CR341" i="2"/>
  <c r="CS341" i="2"/>
  <c r="CT341" i="2"/>
  <c r="CR473" i="2"/>
  <c r="CS473" i="2"/>
  <c r="CT473" i="2"/>
  <c r="CR591" i="2"/>
  <c r="CS591" i="2"/>
  <c r="CT591" i="2"/>
  <c r="CR612" i="2"/>
  <c r="CS612" i="2"/>
  <c r="CT612" i="2"/>
  <c r="AW213" i="3"/>
  <c r="AV213" i="3"/>
  <c r="AU213" i="3"/>
  <c r="AT213" i="3"/>
  <c r="AS213" i="3"/>
  <c r="AR213" i="3"/>
  <c r="AQ213" i="3"/>
  <c r="AP213" i="3"/>
  <c r="AO213" i="3"/>
  <c r="AN213" i="3"/>
  <c r="AM213" i="3"/>
  <c r="AL213" i="3"/>
  <c r="AK213" i="3"/>
  <c r="AJ213" i="3"/>
  <c r="AI213" i="3"/>
  <c r="AH213" i="3"/>
  <c r="AG213" i="3"/>
  <c r="AF213" i="3"/>
  <c r="AE213" i="3"/>
  <c r="AD213" i="3"/>
  <c r="AC213" i="3"/>
  <c r="AB213" i="3"/>
  <c r="BD539" i="2"/>
  <c r="G32" i="10"/>
  <c r="V39" i="26"/>
  <c r="W39" i="26"/>
  <c r="X39" i="26"/>
  <c r="Y39" i="26"/>
  <c r="Z39" i="26"/>
  <c r="AA39" i="26"/>
  <c r="AB39" i="26"/>
  <c r="AC39" i="26"/>
  <c r="AD39" i="26"/>
  <c r="AE39" i="26"/>
  <c r="AF39" i="26"/>
  <c r="AG39" i="26"/>
  <c r="AH39" i="26"/>
  <c r="AI39" i="26"/>
  <c r="AJ39" i="26"/>
  <c r="AK39" i="26"/>
  <c r="AL39" i="26"/>
  <c r="AM39" i="26"/>
  <c r="AN39" i="26"/>
  <c r="AO39" i="26"/>
  <c r="AP39" i="26"/>
  <c r="AQ39" i="26"/>
  <c r="AR39" i="26"/>
  <c r="AS39" i="26"/>
  <c r="AT39" i="26"/>
  <c r="AU39" i="26"/>
  <c r="AV39" i="26"/>
  <c r="AW39" i="26"/>
  <c r="AX39" i="26"/>
  <c r="AY39" i="26"/>
  <c r="AZ39" i="26"/>
  <c r="BA39" i="26"/>
  <c r="BB39" i="26"/>
  <c r="BC39" i="26"/>
  <c r="BD39" i="26"/>
  <c r="BE39" i="26"/>
  <c r="BF39" i="26"/>
  <c r="BG39" i="26"/>
  <c r="BH39" i="26"/>
  <c r="BI39" i="26"/>
  <c r="BJ39" i="26"/>
  <c r="BK39" i="26"/>
  <c r="BL39" i="26"/>
  <c r="BM39" i="26"/>
  <c r="BN39" i="26"/>
  <c r="BO39" i="26"/>
  <c r="BP39" i="26"/>
  <c r="BQ39" i="26"/>
  <c r="BR39" i="26"/>
  <c r="BS39" i="26"/>
  <c r="BT39" i="26"/>
  <c r="BU39" i="26"/>
  <c r="BV39" i="26"/>
  <c r="V41" i="26"/>
  <c r="W41" i="26"/>
  <c r="X41" i="26"/>
  <c r="Y41" i="26"/>
  <c r="Z41" i="26"/>
  <c r="AA41" i="26"/>
  <c r="AB41" i="26"/>
  <c r="AC41" i="26"/>
  <c r="AD41" i="26"/>
  <c r="AE41" i="26"/>
  <c r="AF41" i="26"/>
  <c r="AG41" i="26"/>
  <c r="AH41" i="26"/>
  <c r="AI41" i="26"/>
  <c r="AJ41" i="26"/>
  <c r="AK41" i="26"/>
  <c r="AL41" i="26"/>
  <c r="AM41" i="26"/>
  <c r="AN41" i="26"/>
  <c r="AO41" i="26"/>
  <c r="AP41" i="26"/>
  <c r="AQ41" i="26"/>
  <c r="AR41" i="26"/>
  <c r="AS41" i="26"/>
  <c r="AT41" i="26"/>
  <c r="AU41" i="26"/>
  <c r="AV41" i="26"/>
  <c r="AW41" i="26"/>
  <c r="AX41" i="26"/>
  <c r="AY41" i="26"/>
  <c r="AZ41" i="26"/>
  <c r="BA41" i="26"/>
  <c r="BB41" i="26"/>
  <c r="BC41" i="26"/>
  <c r="BD41" i="26"/>
  <c r="BE41" i="26"/>
  <c r="BF41" i="26"/>
  <c r="BG41" i="26"/>
  <c r="BH41" i="26"/>
  <c r="BI41" i="26"/>
  <c r="BJ41" i="26"/>
  <c r="BK41" i="26"/>
  <c r="BL41" i="26"/>
  <c r="BM41" i="26"/>
  <c r="BN41" i="26"/>
  <c r="BO41" i="26"/>
  <c r="BP41" i="26"/>
  <c r="BQ41" i="26"/>
  <c r="BR41" i="26"/>
  <c r="BS41" i="26"/>
  <c r="BT41" i="26"/>
  <c r="BU41" i="26"/>
  <c r="BV41" i="26"/>
  <c r="U39" i="26"/>
  <c r="U41" i="26"/>
  <c r="E491" i="2"/>
  <c r="E492" i="2"/>
  <c r="E493" i="2"/>
  <c r="H493" i="2" s="1"/>
  <c r="E494" i="2"/>
  <c r="E495" i="2"/>
  <c r="E496" i="2"/>
  <c r="E497" i="2"/>
  <c r="H497" i="2" s="1"/>
  <c r="E498" i="2"/>
  <c r="E499" i="2"/>
  <c r="E500" i="2"/>
  <c r="E501" i="2"/>
  <c r="E502" i="2"/>
  <c r="E503" i="2"/>
  <c r="E504" i="2"/>
  <c r="E505" i="2"/>
  <c r="H505" i="2" s="1"/>
  <c r="E506" i="2"/>
  <c r="E507" i="2"/>
  <c r="D508" i="2"/>
  <c r="E508" i="2"/>
  <c r="D509" i="2"/>
  <c r="E509" i="2" s="1"/>
  <c r="D510" i="2"/>
  <c r="E510" i="2"/>
  <c r="D511" i="2"/>
  <c r="E511" i="2" s="1"/>
  <c r="H511" i="2" s="1"/>
  <c r="D512" i="2"/>
  <c r="E512" i="2" s="1"/>
  <c r="D513" i="2"/>
  <c r="E513" i="2" s="1"/>
  <c r="D514" i="2"/>
  <c r="E514" i="2"/>
  <c r="H514" i="2" s="1"/>
  <c r="D515" i="2"/>
  <c r="E515" i="2" s="1"/>
  <c r="D516" i="2"/>
  <c r="E516" i="2"/>
  <c r="D517" i="2"/>
  <c r="E517" i="2" s="1"/>
  <c r="L517" i="2" s="1"/>
  <c r="D518" i="2"/>
  <c r="E518" i="2"/>
  <c r="D519" i="2"/>
  <c r="E519" i="2" s="1"/>
  <c r="D520" i="2"/>
  <c r="E520" i="2" s="1"/>
  <c r="H520" i="2" s="1"/>
  <c r="D521" i="2"/>
  <c r="E521" i="2" s="1"/>
  <c r="D522" i="2"/>
  <c r="E522" i="2"/>
  <c r="D523" i="2"/>
  <c r="E523" i="2" s="1"/>
  <c r="H523" i="2" s="1"/>
  <c r="D524" i="2"/>
  <c r="E524" i="2" s="1"/>
  <c r="D525" i="2"/>
  <c r="E525" i="2" s="1"/>
  <c r="D526" i="2"/>
  <c r="E526" i="2"/>
  <c r="H526" i="2" s="1"/>
  <c r="D527" i="2"/>
  <c r="E527" i="2" s="1"/>
  <c r="D528" i="2"/>
  <c r="E528" i="2" s="1"/>
  <c r="D529" i="2"/>
  <c r="E529" i="2" s="1"/>
  <c r="D530" i="2"/>
  <c r="E530" i="2" s="1"/>
  <c r="H530" i="2" s="1"/>
  <c r="D531" i="2"/>
  <c r="E531" i="2" s="1"/>
  <c r="U28" i="26"/>
  <c r="U11" i="26"/>
  <c r="C6" i="26"/>
  <c r="L14" i="26" s="1"/>
  <c r="N14" i="26" s="1"/>
  <c r="Y14" i="26" s="1"/>
  <c r="K15" i="26"/>
  <c r="K16" i="26"/>
  <c r="K17" i="26"/>
  <c r="K18" i="26"/>
  <c r="K19" i="26"/>
  <c r="K20" i="26"/>
  <c r="K21" i="26"/>
  <c r="K22" i="26"/>
  <c r="K23" i="26"/>
  <c r="K24" i="26"/>
  <c r="K25" i="26"/>
  <c r="K26" i="26"/>
  <c r="K27" i="26"/>
  <c r="K28" i="26"/>
  <c r="K11" i="26"/>
  <c r="K29" i="26"/>
  <c r="K12" i="26"/>
  <c r="K13" i="26"/>
  <c r="K14" i="26"/>
  <c r="G41" i="26"/>
  <c r="L29" i="26"/>
  <c r="N29" i="26" s="1"/>
  <c r="X29" i="26" s="1"/>
  <c r="AP11" i="26"/>
  <c r="AT11" i="26"/>
  <c r="AX11" i="26"/>
  <c r="BB11" i="26"/>
  <c r="BF11" i="26"/>
  <c r="BJ11" i="26"/>
  <c r="BN11" i="26"/>
  <c r="BR11" i="26"/>
  <c r="BV11" i="26"/>
  <c r="AQ11" i="26"/>
  <c r="AU11" i="26"/>
  <c r="AY11" i="26"/>
  <c r="BC11" i="26"/>
  <c r="BG11" i="26"/>
  <c r="BK11" i="26"/>
  <c r="BO11" i="26"/>
  <c r="BS11" i="26"/>
  <c r="AR11" i="26"/>
  <c r="AV11" i="26"/>
  <c r="AZ11" i="26"/>
  <c r="BD11" i="26"/>
  <c r="BH11" i="26"/>
  <c r="BL11" i="26"/>
  <c r="BP11" i="26"/>
  <c r="BT11" i="26"/>
  <c r="BE11" i="26"/>
  <c r="BU11" i="26"/>
  <c r="AS11" i="26"/>
  <c r="BI11" i="26"/>
  <c r="AW11" i="26"/>
  <c r="BM11" i="26"/>
  <c r="BQ11" i="26"/>
  <c r="BA11" i="26"/>
  <c r="AL11" i="26"/>
  <c r="AH11" i="26"/>
  <c r="AD11" i="26"/>
  <c r="AO11" i="26"/>
  <c r="AK11" i="26"/>
  <c r="AG11" i="26"/>
  <c r="AC11" i="26"/>
  <c r="AN11" i="26"/>
  <c r="AJ11" i="26"/>
  <c r="AF11" i="26"/>
  <c r="AB11" i="26"/>
  <c r="AI11" i="26"/>
  <c r="AE11" i="26"/>
  <c r="AM11" i="26"/>
  <c r="AA11" i="26"/>
  <c r="Z11" i="26"/>
  <c r="V11" i="26"/>
  <c r="Y11" i="26"/>
  <c r="X11" i="26"/>
  <c r="W11" i="26"/>
  <c r="Y29" i="26"/>
  <c r="AQ28" i="26"/>
  <c r="AU28" i="26"/>
  <c r="AY28" i="26"/>
  <c r="BC28" i="26"/>
  <c r="BG28" i="26"/>
  <c r="BK28" i="26"/>
  <c r="BO28" i="26"/>
  <c r="BS28" i="26"/>
  <c r="AR28" i="26"/>
  <c r="AV28" i="26"/>
  <c r="AZ28" i="26"/>
  <c r="BD28" i="26"/>
  <c r="BH28" i="26"/>
  <c r="BL28" i="26"/>
  <c r="BP28" i="26"/>
  <c r="BT28" i="26"/>
  <c r="AS28" i="26"/>
  <c r="AW28" i="26"/>
  <c r="BA28" i="26"/>
  <c r="BE28" i="26"/>
  <c r="BI28" i="26"/>
  <c r="BM28" i="26"/>
  <c r="BQ28" i="26"/>
  <c r="BU28" i="26"/>
  <c r="AP28" i="26"/>
  <c r="BF28" i="26"/>
  <c r="BV28" i="26"/>
  <c r="AT28" i="26"/>
  <c r="BJ28" i="26"/>
  <c r="AX28" i="26"/>
  <c r="BN28" i="26"/>
  <c r="BB28" i="26"/>
  <c r="BR28" i="26"/>
  <c r="AL28" i="26"/>
  <c r="AH28" i="26"/>
  <c r="AD28" i="26"/>
  <c r="AO28" i="26"/>
  <c r="AK28" i="26"/>
  <c r="AG28" i="26"/>
  <c r="AC28" i="26"/>
  <c r="AN28" i="26"/>
  <c r="AJ28" i="26"/>
  <c r="AF28" i="26"/>
  <c r="AB28" i="26"/>
  <c r="AM28" i="26"/>
  <c r="AI28" i="26"/>
  <c r="AE28" i="26"/>
  <c r="AA28" i="26"/>
  <c r="Z28" i="26"/>
  <c r="V28" i="26"/>
  <c r="Y28" i="26"/>
  <c r="X28" i="26"/>
  <c r="W28" i="26"/>
  <c r="O33" i="3"/>
  <c r="F62" i="2"/>
  <c r="F536" i="2"/>
  <c r="CL7" i="2"/>
  <c r="CL8" i="2"/>
  <c r="CL9" i="2"/>
  <c r="CL12" i="2"/>
  <c r="CL13" i="2"/>
  <c r="CL14" i="2"/>
  <c r="CL15" i="2"/>
  <c r="CL16" i="2"/>
  <c r="CL17" i="2"/>
  <c r="CL18" i="2"/>
  <c r="CL21" i="2"/>
  <c r="CL595" i="2"/>
  <c r="CL22" i="2"/>
  <c r="CL78" i="2"/>
  <c r="CL133" i="2"/>
  <c r="CL141" i="2"/>
  <c r="CL171" i="2"/>
  <c r="CL193" i="2"/>
  <c r="CL197" i="2"/>
  <c r="CL205" i="2"/>
  <c r="CL252" i="2"/>
  <c r="CL261" i="2"/>
  <c r="CL262" i="2"/>
  <c r="CL313" i="2"/>
  <c r="CL439" i="2"/>
  <c r="CL449" i="2"/>
  <c r="CL461" i="2"/>
  <c r="CL462" i="2"/>
  <c r="CL691" i="2"/>
  <c r="CL701" i="2"/>
  <c r="CL295" i="2"/>
  <c r="CL256" i="2"/>
  <c r="CL456" i="2"/>
  <c r="CL452" i="2"/>
  <c r="N218" i="3"/>
  <c r="O219" i="3"/>
  <c r="O214" i="3"/>
  <c r="N215" i="3"/>
  <c r="O215" i="3"/>
  <c r="P215" i="3"/>
  <c r="Q215" i="3"/>
  <c r="R215" i="3"/>
  <c r="S215" i="3"/>
  <c r="T215" i="3"/>
  <c r="U215" i="3"/>
  <c r="V215" i="3"/>
  <c r="W215" i="3"/>
  <c r="X215" i="3"/>
  <c r="Y215" i="3"/>
  <c r="Z215" i="3"/>
  <c r="AA215" i="3"/>
  <c r="AB215" i="3"/>
  <c r="AC215" i="3"/>
  <c r="AD215" i="3"/>
  <c r="AE215" i="3"/>
  <c r="AF215" i="3"/>
  <c r="AG215" i="3"/>
  <c r="AH215" i="3"/>
  <c r="AI215" i="3"/>
  <c r="AJ215" i="3"/>
  <c r="AK215" i="3"/>
  <c r="AL215" i="3"/>
  <c r="AM215" i="3"/>
  <c r="AN215" i="3"/>
  <c r="AO215" i="3"/>
  <c r="AP215" i="3"/>
  <c r="AQ215" i="3"/>
  <c r="AR215" i="3"/>
  <c r="AS215" i="3"/>
  <c r="AT215" i="3"/>
  <c r="AU215" i="3"/>
  <c r="AV215" i="3"/>
  <c r="AW215" i="3"/>
  <c r="N216" i="3"/>
  <c r="O216" i="3"/>
  <c r="P216" i="3"/>
  <c r="Q216" i="3"/>
  <c r="R216" i="3"/>
  <c r="S216" i="3"/>
  <c r="T216" i="3"/>
  <c r="U216" i="3"/>
  <c r="V216" i="3"/>
  <c r="W216" i="3"/>
  <c r="X216" i="3"/>
  <c r="Y216" i="3"/>
  <c r="Z216" i="3"/>
  <c r="AA216" i="3"/>
  <c r="AB216" i="3"/>
  <c r="AC216" i="3"/>
  <c r="AD216" i="3"/>
  <c r="AE216" i="3"/>
  <c r="AF216" i="3"/>
  <c r="AG216" i="3"/>
  <c r="AH216" i="3"/>
  <c r="AI216" i="3"/>
  <c r="AJ216" i="3"/>
  <c r="AK216" i="3"/>
  <c r="AL216" i="3"/>
  <c r="AM216" i="3"/>
  <c r="AN216" i="3"/>
  <c r="AO216" i="3"/>
  <c r="AP216" i="3"/>
  <c r="AQ216" i="3"/>
  <c r="AR216" i="3"/>
  <c r="AS216" i="3"/>
  <c r="AT216" i="3"/>
  <c r="AU216" i="3"/>
  <c r="AV216" i="3"/>
  <c r="AW216" i="3"/>
  <c r="N217" i="3"/>
  <c r="O217" i="3"/>
  <c r="P217" i="3"/>
  <c r="Q217" i="3"/>
  <c r="R217" i="3"/>
  <c r="S217" i="3"/>
  <c r="T217" i="3"/>
  <c r="U217" i="3"/>
  <c r="V217" i="3"/>
  <c r="W217" i="3"/>
  <c r="X217" i="3"/>
  <c r="Y217" i="3"/>
  <c r="AA217" i="3"/>
  <c r="AE217" i="3"/>
  <c r="AI217" i="3"/>
  <c r="N219" i="3"/>
  <c r="AH217" i="3"/>
  <c r="AD217" i="3"/>
  <c r="Z217" i="3"/>
  <c r="AK217" i="3"/>
  <c r="AG217" i="3"/>
  <c r="AC217" i="3"/>
  <c r="AJ217" i="3"/>
  <c r="AF217" i="3"/>
  <c r="AB217" i="3"/>
  <c r="AO217" i="3"/>
  <c r="AS217" i="3"/>
  <c r="AW217" i="3"/>
  <c r="AL217" i="3"/>
  <c r="AP217" i="3"/>
  <c r="AT217" i="3"/>
  <c r="AM217" i="3"/>
  <c r="AQ217" i="3"/>
  <c r="AU217" i="3"/>
  <c r="AN217" i="3"/>
  <c r="AR217" i="3"/>
  <c r="AV217" i="3"/>
  <c r="N102" i="3"/>
  <c r="N101" i="3"/>
  <c r="AF249" i="2"/>
  <c r="AE249" i="2"/>
  <c r="AD249" i="2"/>
  <c r="AC249" i="2"/>
  <c r="AB249" i="2"/>
  <c r="AA249" i="2"/>
  <c r="Z249" i="2"/>
  <c r="Y249" i="2"/>
  <c r="X249" i="2"/>
  <c r="W249" i="2"/>
  <c r="V249" i="2"/>
  <c r="U249" i="2"/>
  <c r="T249" i="2"/>
  <c r="S249" i="2"/>
  <c r="R249" i="2"/>
  <c r="Q249" i="2"/>
  <c r="P249" i="2"/>
  <c r="O249" i="2"/>
  <c r="N249" i="2"/>
  <c r="M249" i="2"/>
  <c r="L249" i="2"/>
  <c r="K249" i="2"/>
  <c r="J249" i="2"/>
  <c r="I249" i="2"/>
  <c r="H249" i="2"/>
  <c r="Q119" i="3"/>
  <c r="R119" i="3"/>
  <c r="S119" i="3"/>
  <c r="T119" i="3"/>
  <c r="U119" i="3"/>
  <c r="V119" i="3"/>
  <c r="W119" i="3"/>
  <c r="X119" i="3"/>
  <c r="Y119" i="3"/>
  <c r="Z119" i="3"/>
  <c r="AA119" i="3"/>
  <c r="AB119" i="3"/>
  <c r="AC119" i="3"/>
  <c r="AD119" i="3"/>
  <c r="AE119" i="3"/>
  <c r="AF119" i="3"/>
  <c r="AG119" i="3"/>
  <c r="AH119" i="3"/>
  <c r="AI119" i="3"/>
  <c r="AJ119" i="3"/>
  <c r="AK119" i="3"/>
  <c r="AL119" i="3"/>
  <c r="AM119" i="3"/>
  <c r="AN119" i="3"/>
  <c r="AO119" i="3"/>
  <c r="AP119" i="3"/>
  <c r="AQ119" i="3"/>
  <c r="AR119" i="3"/>
  <c r="AS119" i="3"/>
  <c r="AT119" i="3"/>
  <c r="AU119" i="3"/>
  <c r="AV119" i="3"/>
  <c r="AW119" i="3"/>
  <c r="Q120" i="3"/>
  <c r="R120" i="3"/>
  <c r="S120" i="3"/>
  <c r="T120" i="3"/>
  <c r="U120" i="3"/>
  <c r="V120" i="3"/>
  <c r="W120" i="3"/>
  <c r="X120" i="3"/>
  <c r="Y120" i="3"/>
  <c r="Z120" i="3"/>
  <c r="AA120" i="3"/>
  <c r="AB120" i="3"/>
  <c r="AC120" i="3"/>
  <c r="AD120" i="3"/>
  <c r="AE120" i="3"/>
  <c r="AF120" i="3"/>
  <c r="AG120" i="3"/>
  <c r="AH120" i="3"/>
  <c r="AI120" i="3"/>
  <c r="AJ120" i="3"/>
  <c r="AK120" i="3"/>
  <c r="AL120" i="3"/>
  <c r="AM120" i="3"/>
  <c r="AN120" i="3"/>
  <c r="AO120" i="3"/>
  <c r="AP120" i="3"/>
  <c r="AQ120" i="3"/>
  <c r="AR120" i="3"/>
  <c r="AS120" i="3"/>
  <c r="AT120" i="3"/>
  <c r="AU120" i="3"/>
  <c r="AV120" i="3"/>
  <c r="AW120" i="3"/>
  <c r="Q121" i="3"/>
  <c r="R121" i="3"/>
  <c r="S121" i="3"/>
  <c r="T121" i="3"/>
  <c r="U121" i="3"/>
  <c r="V121" i="3"/>
  <c r="W121" i="3"/>
  <c r="X121" i="3"/>
  <c r="Y121" i="3"/>
  <c r="Z121" i="3"/>
  <c r="AA121" i="3"/>
  <c r="AB121" i="3"/>
  <c r="AC121" i="3"/>
  <c r="AD121" i="3"/>
  <c r="AE121" i="3"/>
  <c r="AF121" i="3"/>
  <c r="AG121" i="3"/>
  <c r="AH121" i="3"/>
  <c r="AI121" i="3"/>
  <c r="AJ121" i="3"/>
  <c r="AK121" i="3"/>
  <c r="AL121" i="3"/>
  <c r="AM121" i="3"/>
  <c r="AN121" i="3"/>
  <c r="AO121" i="3"/>
  <c r="AP121" i="3"/>
  <c r="AQ121" i="3"/>
  <c r="AR121" i="3"/>
  <c r="AS121" i="3"/>
  <c r="AT121" i="3"/>
  <c r="AU121" i="3"/>
  <c r="AV121" i="3"/>
  <c r="AW121" i="3"/>
  <c r="N121" i="3"/>
  <c r="O121" i="3"/>
  <c r="P121" i="3"/>
  <c r="P120" i="3"/>
  <c r="P119" i="3"/>
  <c r="BF449" i="2"/>
  <c r="BE449" i="2"/>
  <c r="BD449" i="2"/>
  <c r="BC449" i="2"/>
  <c r="BB449" i="2"/>
  <c r="BA449" i="2"/>
  <c r="AZ449" i="2"/>
  <c r="AY449" i="2"/>
  <c r="AX449" i="2"/>
  <c r="AW449" i="2"/>
  <c r="AV449" i="2"/>
  <c r="AU449" i="2"/>
  <c r="AT449" i="2"/>
  <c r="AS449" i="2"/>
  <c r="AR449" i="2"/>
  <c r="AQ449" i="2"/>
  <c r="AP449" i="2"/>
  <c r="AO449" i="2"/>
  <c r="AN449" i="2"/>
  <c r="AM449" i="2"/>
  <c r="AL449" i="2"/>
  <c r="AK449" i="2"/>
  <c r="AJ449" i="2"/>
  <c r="AI449" i="2"/>
  <c r="AH449" i="2"/>
  <c r="AG449" i="2"/>
  <c r="AF449" i="2"/>
  <c r="AE449" i="2"/>
  <c r="AD449" i="2"/>
  <c r="AC449" i="2"/>
  <c r="AB449" i="2"/>
  <c r="AA449" i="2"/>
  <c r="Z449" i="2"/>
  <c r="Y449" i="2"/>
  <c r="X449" i="2"/>
  <c r="W449" i="2"/>
  <c r="V449" i="2"/>
  <c r="U449" i="2"/>
  <c r="T449" i="2"/>
  <c r="S449" i="2"/>
  <c r="R449" i="2"/>
  <c r="Q449" i="2"/>
  <c r="P449" i="2"/>
  <c r="O449" i="2"/>
  <c r="N449" i="2"/>
  <c r="M449" i="2"/>
  <c r="L449" i="2"/>
  <c r="K449" i="2"/>
  <c r="J449" i="2"/>
  <c r="I449" i="2"/>
  <c r="H449" i="2"/>
  <c r="BE448" i="2"/>
  <c r="BF448" i="2"/>
  <c r="BE461" i="2"/>
  <c r="BF461" i="2"/>
  <c r="BG461" i="2"/>
  <c r="BH461" i="2"/>
  <c r="BI461" i="2"/>
  <c r="BJ461" i="2"/>
  <c r="BK461" i="2"/>
  <c r="BL461" i="2"/>
  <c r="BM461" i="2"/>
  <c r="BN461" i="2"/>
  <c r="BO461" i="2"/>
  <c r="BP461" i="2"/>
  <c r="BQ461" i="2"/>
  <c r="BR461" i="2"/>
  <c r="BS461" i="2"/>
  <c r="BT461" i="2"/>
  <c r="BU461" i="2"/>
  <c r="BV461" i="2"/>
  <c r="BW461" i="2"/>
  <c r="BX461" i="2"/>
  <c r="BY461" i="2"/>
  <c r="BZ461" i="2"/>
  <c r="CA461" i="2"/>
  <c r="CB461" i="2"/>
  <c r="CC461" i="2"/>
  <c r="CD461" i="2"/>
  <c r="CE461" i="2"/>
  <c r="CF461" i="2"/>
  <c r="CG461" i="2"/>
  <c r="CH461" i="2"/>
  <c r="CI461" i="2"/>
  <c r="CJ461" i="2"/>
  <c r="CK461" i="2"/>
  <c r="CM461" i="2"/>
  <c r="BE462" i="2"/>
  <c r="BF462" i="2"/>
  <c r="BG462" i="2"/>
  <c r="BH462" i="2"/>
  <c r="BI462" i="2"/>
  <c r="BJ462" i="2"/>
  <c r="BK462" i="2"/>
  <c r="BL462" i="2"/>
  <c r="BM462" i="2"/>
  <c r="BN462" i="2"/>
  <c r="BO462" i="2"/>
  <c r="BP462" i="2"/>
  <c r="BQ462" i="2"/>
  <c r="BR462" i="2"/>
  <c r="BS462" i="2"/>
  <c r="BT462" i="2"/>
  <c r="BU462" i="2"/>
  <c r="BV462" i="2"/>
  <c r="BW462" i="2"/>
  <c r="BX462" i="2"/>
  <c r="BY462" i="2"/>
  <c r="BZ462" i="2"/>
  <c r="CA462" i="2"/>
  <c r="CB462" i="2"/>
  <c r="CC462" i="2"/>
  <c r="CD462" i="2"/>
  <c r="CE462" i="2"/>
  <c r="CF462" i="2"/>
  <c r="CG462" i="2"/>
  <c r="CH462" i="2"/>
  <c r="CI462" i="2"/>
  <c r="CJ462" i="2"/>
  <c r="CK462" i="2"/>
  <c r="CM462" i="2"/>
  <c r="BD448" i="2"/>
  <c r="BD461" i="2"/>
  <c r="BD462" i="2"/>
  <c r="D117" i="3"/>
  <c r="G124" i="3"/>
  <c r="G125" i="3"/>
  <c r="D126" i="3"/>
  <c r="G128" i="3" s="1"/>
  <c r="E128" i="3"/>
  <c r="G126" i="3"/>
  <c r="G127" i="3"/>
  <c r="BG459" i="2"/>
  <c r="BY459" i="2"/>
  <c r="O100" i="3"/>
  <c r="P100" i="3"/>
  <c r="Q100" i="3"/>
  <c r="R100" i="3"/>
  <c r="S100" i="3"/>
  <c r="T100" i="3"/>
  <c r="U100" i="3"/>
  <c r="V100" i="3"/>
  <c r="W100" i="3"/>
  <c r="X100" i="3"/>
  <c r="Y100" i="3"/>
  <c r="Z100" i="3"/>
  <c r="AA100" i="3"/>
  <c r="AB100" i="3"/>
  <c r="AC100" i="3"/>
  <c r="AD100" i="3"/>
  <c r="AE100" i="3"/>
  <c r="AF100" i="3"/>
  <c r="AG100" i="3"/>
  <c r="AH100" i="3"/>
  <c r="AI100" i="3"/>
  <c r="AJ100" i="3"/>
  <c r="AK100" i="3"/>
  <c r="AL100" i="3"/>
  <c r="AM100" i="3"/>
  <c r="AN100" i="3"/>
  <c r="AO100" i="3"/>
  <c r="AP100" i="3"/>
  <c r="AQ100" i="3"/>
  <c r="AR100" i="3"/>
  <c r="AS100" i="3"/>
  <c r="AT100" i="3"/>
  <c r="AU100" i="3"/>
  <c r="AV100" i="3"/>
  <c r="AW100" i="3"/>
  <c r="O101" i="3"/>
  <c r="P101" i="3"/>
  <c r="Q101" i="3"/>
  <c r="R101" i="3"/>
  <c r="S101" i="3"/>
  <c r="T101" i="3"/>
  <c r="U101" i="3"/>
  <c r="V101" i="3"/>
  <c r="W101" i="3"/>
  <c r="X101" i="3"/>
  <c r="Y101" i="3"/>
  <c r="Z101" i="3"/>
  <c r="AA101" i="3"/>
  <c r="AB101" i="3"/>
  <c r="AC101" i="3"/>
  <c r="AD101" i="3"/>
  <c r="AE101" i="3"/>
  <c r="AF101" i="3"/>
  <c r="AG101" i="3"/>
  <c r="AH101" i="3"/>
  <c r="AI101" i="3"/>
  <c r="AJ101" i="3"/>
  <c r="AK101" i="3"/>
  <c r="AL101" i="3"/>
  <c r="AM101" i="3"/>
  <c r="AN101" i="3"/>
  <c r="AO101" i="3"/>
  <c r="AP101" i="3"/>
  <c r="AQ101" i="3"/>
  <c r="AR101" i="3"/>
  <c r="AS101" i="3"/>
  <c r="AT101" i="3"/>
  <c r="AU101" i="3"/>
  <c r="AV101" i="3"/>
  <c r="AW101" i="3"/>
  <c r="O102" i="3"/>
  <c r="P102" i="3"/>
  <c r="Q102" i="3"/>
  <c r="R102" i="3"/>
  <c r="S102" i="3"/>
  <c r="T102" i="3"/>
  <c r="U102" i="3"/>
  <c r="V102" i="3"/>
  <c r="W102" i="3"/>
  <c r="X102" i="3"/>
  <c r="Y102" i="3"/>
  <c r="Z102" i="3"/>
  <c r="AA102" i="3"/>
  <c r="AB102" i="3"/>
  <c r="AC102" i="3"/>
  <c r="AD102" i="3"/>
  <c r="AE102" i="3"/>
  <c r="AF102" i="3"/>
  <c r="AG102" i="3"/>
  <c r="AH102" i="3"/>
  <c r="AI102" i="3"/>
  <c r="AJ102" i="3"/>
  <c r="AK102" i="3"/>
  <c r="AL102" i="3"/>
  <c r="AM102" i="3"/>
  <c r="AN102" i="3"/>
  <c r="AO102" i="3"/>
  <c r="AP102" i="3"/>
  <c r="AQ102" i="3"/>
  <c r="AR102" i="3"/>
  <c r="AS102" i="3"/>
  <c r="AT102" i="3"/>
  <c r="AU102" i="3"/>
  <c r="AV102" i="3"/>
  <c r="AW102" i="3"/>
  <c r="N100" i="3"/>
  <c r="H248" i="2"/>
  <c r="D98" i="3"/>
  <c r="G105" i="3"/>
  <c r="G106" i="3"/>
  <c r="D107" i="3"/>
  <c r="E109" i="3"/>
  <c r="CL259" i="2"/>
  <c r="G107" i="3"/>
  <c r="G108" i="3"/>
  <c r="F109" i="3"/>
  <c r="CL260" i="2"/>
  <c r="H141" i="2"/>
  <c r="DG17" i="18"/>
  <c r="DG18" i="18" s="1"/>
  <c r="DH17" i="18"/>
  <c r="DI17" i="18"/>
  <c r="DJ17" i="18"/>
  <c r="DK17" i="18"/>
  <c r="DL17" i="18"/>
  <c r="DG16" i="18"/>
  <c r="DH16" i="18"/>
  <c r="DH18" i="18"/>
  <c r="DI16" i="18"/>
  <c r="DJ16" i="18"/>
  <c r="DJ18" i="18" s="1"/>
  <c r="DK16" i="18"/>
  <c r="DL16" i="18"/>
  <c r="DL18" i="18" s="1"/>
  <c r="N27" i="3"/>
  <c r="N69" i="3"/>
  <c r="F173" i="2"/>
  <c r="O69" i="3"/>
  <c r="P69" i="3"/>
  <c r="Q69" i="3"/>
  <c r="R69" i="3"/>
  <c r="S69" i="3"/>
  <c r="T69" i="3"/>
  <c r="U69" i="3"/>
  <c r="V69" i="3"/>
  <c r="W69" i="3"/>
  <c r="X69" i="3"/>
  <c r="Y69" i="3"/>
  <c r="Z69" i="3"/>
  <c r="AA69" i="3"/>
  <c r="AB69" i="3"/>
  <c r="AC69" i="3"/>
  <c r="AD69" i="3"/>
  <c r="AE69" i="3"/>
  <c r="AF69" i="3"/>
  <c r="AG69" i="3"/>
  <c r="AH69" i="3"/>
  <c r="AI69" i="3"/>
  <c r="AJ69" i="3"/>
  <c r="AK69" i="3"/>
  <c r="AL69" i="3"/>
  <c r="AM69" i="3"/>
  <c r="AN69" i="3"/>
  <c r="AO69" i="3"/>
  <c r="AP69" i="3"/>
  <c r="AQ69" i="3"/>
  <c r="AR69" i="3"/>
  <c r="AS69" i="3"/>
  <c r="AT69" i="3"/>
  <c r="AU69" i="3"/>
  <c r="AV69" i="3"/>
  <c r="AW69" i="3"/>
  <c r="O228" i="3"/>
  <c r="P228" i="3"/>
  <c r="Q228" i="3"/>
  <c r="R228" i="3"/>
  <c r="S228" i="3"/>
  <c r="T228" i="3"/>
  <c r="U228" i="3"/>
  <c r="V228" i="3"/>
  <c r="W228" i="3"/>
  <c r="X228" i="3"/>
  <c r="Y228" i="3"/>
  <c r="Z228" i="3"/>
  <c r="AA228" i="3"/>
  <c r="AB228" i="3"/>
  <c r="AC228" i="3"/>
  <c r="AD228" i="3"/>
  <c r="AE228" i="3"/>
  <c r="AF228" i="3"/>
  <c r="AG228" i="3"/>
  <c r="AH228" i="3"/>
  <c r="AI228" i="3"/>
  <c r="AJ228" i="3"/>
  <c r="AK228" i="3"/>
  <c r="AL228" i="3"/>
  <c r="AM228" i="3"/>
  <c r="AN228" i="3"/>
  <c r="AO228" i="3"/>
  <c r="AP228" i="3"/>
  <c r="AQ228" i="3"/>
  <c r="AR228" i="3"/>
  <c r="AS228" i="3"/>
  <c r="AT228" i="3"/>
  <c r="AU228" i="3"/>
  <c r="AV228" i="3"/>
  <c r="AW228" i="3"/>
  <c r="Q211" i="3"/>
  <c r="R211" i="3"/>
  <c r="S211" i="3"/>
  <c r="T211" i="3"/>
  <c r="U211" i="3"/>
  <c r="V211" i="3"/>
  <c r="W211" i="3"/>
  <c r="X211" i="3"/>
  <c r="Y211" i="3"/>
  <c r="Z211" i="3"/>
  <c r="AA211" i="3"/>
  <c r="AB211" i="3"/>
  <c r="AC211" i="3"/>
  <c r="AD211" i="3"/>
  <c r="AE211" i="3"/>
  <c r="AF211" i="3"/>
  <c r="AG211" i="3"/>
  <c r="AH211" i="3"/>
  <c r="AI211" i="3"/>
  <c r="AJ211" i="3"/>
  <c r="AK211" i="3"/>
  <c r="AL211" i="3"/>
  <c r="AM211" i="3"/>
  <c r="AN211" i="3"/>
  <c r="AO211" i="3"/>
  <c r="AP211" i="3"/>
  <c r="AQ211" i="3"/>
  <c r="AR211" i="3"/>
  <c r="AS211" i="3"/>
  <c r="AT211" i="3"/>
  <c r="AU211" i="3"/>
  <c r="AV211" i="3"/>
  <c r="AW211" i="3"/>
  <c r="Q212" i="3"/>
  <c r="R212" i="3"/>
  <c r="S212" i="3"/>
  <c r="T212" i="3"/>
  <c r="U212" i="3"/>
  <c r="V212" i="3"/>
  <c r="W212" i="3"/>
  <c r="X212" i="3"/>
  <c r="Y212" i="3"/>
  <c r="Z212" i="3"/>
  <c r="AA212" i="3"/>
  <c r="AB212" i="3"/>
  <c r="AC212" i="3"/>
  <c r="AD212" i="3"/>
  <c r="AE212" i="3"/>
  <c r="AF212" i="3"/>
  <c r="AG212" i="3"/>
  <c r="AH212" i="3"/>
  <c r="AI212" i="3"/>
  <c r="AJ212" i="3"/>
  <c r="AK212" i="3"/>
  <c r="AL212" i="3"/>
  <c r="AM212" i="3"/>
  <c r="AN212" i="3"/>
  <c r="AO212" i="3"/>
  <c r="AP212" i="3"/>
  <c r="AQ212" i="3"/>
  <c r="AR212" i="3"/>
  <c r="AS212" i="3"/>
  <c r="AT212" i="3"/>
  <c r="AU212" i="3"/>
  <c r="AV212" i="3"/>
  <c r="AW212" i="3"/>
  <c r="Q214" i="3"/>
  <c r="R214" i="3"/>
  <c r="S214" i="3"/>
  <c r="T214" i="3"/>
  <c r="U214" i="3"/>
  <c r="V214" i="3"/>
  <c r="W214" i="3"/>
  <c r="X214" i="3"/>
  <c r="Y214" i="3"/>
  <c r="Z214" i="3"/>
  <c r="AA214" i="3"/>
  <c r="AB214" i="3"/>
  <c r="AC214" i="3"/>
  <c r="AD214" i="3"/>
  <c r="AE214" i="3"/>
  <c r="AF214" i="3"/>
  <c r="AG214" i="3"/>
  <c r="AH214" i="3"/>
  <c r="AI214" i="3"/>
  <c r="AJ214" i="3"/>
  <c r="AK214" i="3"/>
  <c r="AL214" i="3"/>
  <c r="AM214" i="3"/>
  <c r="AN214" i="3"/>
  <c r="AO214" i="3"/>
  <c r="AP214" i="3"/>
  <c r="AQ214" i="3"/>
  <c r="AR214" i="3"/>
  <c r="AS214" i="3"/>
  <c r="AT214" i="3"/>
  <c r="AU214" i="3"/>
  <c r="AV214" i="3"/>
  <c r="AW214" i="3"/>
  <c r="Q218" i="3"/>
  <c r="R218" i="3"/>
  <c r="S218" i="3"/>
  <c r="T218" i="3"/>
  <c r="U218" i="3"/>
  <c r="V218" i="3"/>
  <c r="W218" i="3"/>
  <c r="X218" i="3"/>
  <c r="Y218" i="3"/>
  <c r="Z218" i="3"/>
  <c r="AA218" i="3"/>
  <c r="AB218" i="3"/>
  <c r="AC218" i="3"/>
  <c r="AD218" i="3"/>
  <c r="AE218" i="3"/>
  <c r="AF218" i="3"/>
  <c r="AG218" i="3"/>
  <c r="AH218" i="3"/>
  <c r="AI218" i="3"/>
  <c r="AJ218" i="3"/>
  <c r="AK218" i="3"/>
  <c r="AL218" i="3"/>
  <c r="AM218" i="3"/>
  <c r="AN218" i="3"/>
  <c r="AO218" i="3"/>
  <c r="AP218" i="3"/>
  <c r="AQ218" i="3"/>
  <c r="AR218" i="3"/>
  <c r="AS218" i="3"/>
  <c r="AT218" i="3"/>
  <c r="AU218" i="3"/>
  <c r="AV218" i="3"/>
  <c r="AW218" i="3"/>
  <c r="Q219" i="3"/>
  <c r="R219" i="3"/>
  <c r="S219" i="3"/>
  <c r="T219" i="3"/>
  <c r="U219" i="3"/>
  <c r="V219" i="3"/>
  <c r="W219" i="3"/>
  <c r="X219" i="3"/>
  <c r="Y219" i="3"/>
  <c r="Z219" i="3"/>
  <c r="AA219" i="3"/>
  <c r="AB219" i="3"/>
  <c r="AC219" i="3"/>
  <c r="AD219" i="3"/>
  <c r="AE219" i="3"/>
  <c r="AF219" i="3"/>
  <c r="AG219" i="3"/>
  <c r="AH219" i="3"/>
  <c r="AI219" i="3"/>
  <c r="AJ219" i="3"/>
  <c r="AK219" i="3"/>
  <c r="AL219" i="3"/>
  <c r="AM219" i="3"/>
  <c r="AN219" i="3"/>
  <c r="AO219" i="3"/>
  <c r="AP219" i="3"/>
  <c r="AQ219" i="3"/>
  <c r="AR219" i="3"/>
  <c r="AS219" i="3"/>
  <c r="AT219" i="3"/>
  <c r="AU219" i="3"/>
  <c r="AV219" i="3"/>
  <c r="AW219" i="3"/>
  <c r="Q220" i="3"/>
  <c r="R220" i="3"/>
  <c r="S220" i="3"/>
  <c r="T220" i="3"/>
  <c r="U220" i="3"/>
  <c r="V220" i="3"/>
  <c r="W220" i="3"/>
  <c r="X220" i="3"/>
  <c r="Y220" i="3"/>
  <c r="Z220" i="3"/>
  <c r="AA220" i="3"/>
  <c r="AB220" i="3"/>
  <c r="AC220" i="3"/>
  <c r="AD220" i="3"/>
  <c r="AE220" i="3"/>
  <c r="AF220" i="3"/>
  <c r="AG220" i="3"/>
  <c r="AH220" i="3"/>
  <c r="AI220" i="3"/>
  <c r="AJ220" i="3"/>
  <c r="AK220" i="3"/>
  <c r="AL220" i="3"/>
  <c r="AM220" i="3"/>
  <c r="AN220" i="3"/>
  <c r="AO220" i="3"/>
  <c r="AP220" i="3"/>
  <c r="AQ220" i="3"/>
  <c r="AR220" i="3"/>
  <c r="AS220" i="3"/>
  <c r="AT220" i="3"/>
  <c r="AU220" i="3"/>
  <c r="AV220" i="3"/>
  <c r="AW220" i="3"/>
  <c r="O211" i="3"/>
  <c r="P211" i="3"/>
  <c r="O212" i="3"/>
  <c r="P212" i="3"/>
  <c r="P214" i="3"/>
  <c r="O218" i="3"/>
  <c r="P218" i="3"/>
  <c r="P219" i="3"/>
  <c r="O220" i="3"/>
  <c r="P220" i="3"/>
  <c r="O83" i="3"/>
  <c r="P83" i="3"/>
  <c r="Q83" i="3"/>
  <c r="R83" i="3"/>
  <c r="S83" i="3"/>
  <c r="T83" i="3"/>
  <c r="U83" i="3"/>
  <c r="V83" i="3"/>
  <c r="W83" i="3"/>
  <c r="X83" i="3"/>
  <c r="Y83" i="3"/>
  <c r="Z83" i="3"/>
  <c r="AA83" i="3"/>
  <c r="AB83" i="3"/>
  <c r="AC83" i="3"/>
  <c r="AD83" i="3"/>
  <c r="AE83" i="3"/>
  <c r="AF83" i="3"/>
  <c r="AG83" i="3"/>
  <c r="AH83" i="3"/>
  <c r="AI83" i="3"/>
  <c r="AJ83" i="3"/>
  <c r="AK83" i="3"/>
  <c r="AL83" i="3"/>
  <c r="AM83" i="3"/>
  <c r="AN83" i="3"/>
  <c r="AO83" i="3"/>
  <c r="AP83" i="3"/>
  <c r="AQ83" i="3"/>
  <c r="AR83" i="3"/>
  <c r="AS83" i="3"/>
  <c r="AT83" i="3"/>
  <c r="AU83" i="3"/>
  <c r="AV83" i="3"/>
  <c r="AW83" i="3"/>
  <c r="O84" i="3"/>
  <c r="P84" i="3"/>
  <c r="Q84" i="3"/>
  <c r="R84" i="3"/>
  <c r="S84" i="3"/>
  <c r="T84" i="3"/>
  <c r="U84" i="3"/>
  <c r="V84" i="3"/>
  <c r="W84" i="3"/>
  <c r="X84" i="3"/>
  <c r="Y84" i="3"/>
  <c r="Z84" i="3"/>
  <c r="AA84" i="3"/>
  <c r="AB84" i="3"/>
  <c r="AC84" i="3"/>
  <c r="AD84" i="3"/>
  <c r="AE84" i="3"/>
  <c r="AF84" i="3"/>
  <c r="AG84" i="3"/>
  <c r="AH84" i="3"/>
  <c r="AI84" i="3"/>
  <c r="AJ84" i="3"/>
  <c r="AK84" i="3"/>
  <c r="AL84" i="3"/>
  <c r="AM84" i="3"/>
  <c r="AN84" i="3"/>
  <c r="AO84" i="3"/>
  <c r="AP84" i="3"/>
  <c r="AQ84" i="3"/>
  <c r="AR84" i="3"/>
  <c r="AS84" i="3"/>
  <c r="AT84" i="3"/>
  <c r="AU84" i="3"/>
  <c r="AV84" i="3"/>
  <c r="AW84" i="3"/>
  <c r="O85" i="3"/>
  <c r="P85" i="3"/>
  <c r="Q85" i="3"/>
  <c r="R85" i="3"/>
  <c r="S85" i="3"/>
  <c r="T85" i="3"/>
  <c r="U85" i="3"/>
  <c r="V85" i="3"/>
  <c r="W85" i="3"/>
  <c r="X85" i="3"/>
  <c r="Y85" i="3"/>
  <c r="Z85" i="3"/>
  <c r="AA85" i="3"/>
  <c r="AB85" i="3"/>
  <c r="AC85" i="3"/>
  <c r="AD85" i="3"/>
  <c r="AE85" i="3"/>
  <c r="AF85" i="3"/>
  <c r="AG85" i="3"/>
  <c r="AH85" i="3"/>
  <c r="AI85" i="3"/>
  <c r="AJ85" i="3"/>
  <c r="AK85" i="3"/>
  <c r="AL85" i="3"/>
  <c r="AM85" i="3"/>
  <c r="AN85" i="3"/>
  <c r="AO85" i="3"/>
  <c r="AP85" i="3"/>
  <c r="AQ85" i="3"/>
  <c r="AR85" i="3"/>
  <c r="AS85" i="3"/>
  <c r="AT85" i="3"/>
  <c r="AU85" i="3"/>
  <c r="AV85" i="3"/>
  <c r="AW85" i="3"/>
  <c r="O86" i="3"/>
  <c r="P86" i="3"/>
  <c r="Q86" i="3"/>
  <c r="R86" i="3"/>
  <c r="S86" i="3"/>
  <c r="T86" i="3"/>
  <c r="U86" i="3"/>
  <c r="V86" i="3"/>
  <c r="W86" i="3"/>
  <c r="X86" i="3"/>
  <c r="Y86" i="3"/>
  <c r="Z86" i="3"/>
  <c r="AA86" i="3"/>
  <c r="AB86" i="3"/>
  <c r="AC86" i="3"/>
  <c r="AD86" i="3"/>
  <c r="AE86" i="3"/>
  <c r="AF86" i="3"/>
  <c r="AG86" i="3"/>
  <c r="AH86" i="3"/>
  <c r="AI86" i="3"/>
  <c r="AJ86" i="3"/>
  <c r="AK86" i="3"/>
  <c r="AL86" i="3"/>
  <c r="AM86" i="3"/>
  <c r="AN86" i="3"/>
  <c r="AO86" i="3"/>
  <c r="AP86" i="3"/>
  <c r="AQ86" i="3"/>
  <c r="AR86" i="3"/>
  <c r="AS86" i="3"/>
  <c r="AT86" i="3"/>
  <c r="AU86" i="3"/>
  <c r="AV86" i="3"/>
  <c r="AW86" i="3"/>
  <c r="O87" i="3"/>
  <c r="P87" i="3"/>
  <c r="Q87" i="3"/>
  <c r="R87" i="3"/>
  <c r="S87" i="3"/>
  <c r="T87" i="3"/>
  <c r="U87" i="3"/>
  <c r="V87" i="3"/>
  <c r="W87" i="3"/>
  <c r="X87" i="3"/>
  <c r="Y87" i="3"/>
  <c r="Z87" i="3"/>
  <c r="AA87" i="3"/>
  <c r="AB87" i="3"/>
  <c r="AC87" i="3"/>
  <c r="AD87" i="3"/>
  <c r="AE87" i="3"/>
  <c r="AF87" i="3"/>
  <c r="AG87" i="3"/>
  <c r="AH87" i="3"/>
  <c r="AI87" i="3"/>
  <c r="AJ87" i="3"/>
  <c r="AK87" i="3"/>
  <c r="AL87" i="3"/>
  <c r="AM87" i="3"/>
  <c r="AN87" i="3"/>
  <c r="AO87" i="3"/>
  <c r="AP87" i="3"/>
  <c r="AQ87" i="3"/>
  <c r="AR87" i="3"/>
  <c r="AS87" i="3"/>
  <c r="AT87" i="3"/>
  <c r="AU87" i="3"/>
  <c r="AV87" i="3"/>
  <c r="AW87" i="3"/>
  <c r="O88" i="3"/>
  <c r="P88" i="3"/>
  <c r="Q88" i="3"/>
  <c r="R88" i="3"/>
  <c r="S88" i="3"/>
  <c r="T88" i="3"/>
  <c r="U88" i="3"/>
  <c r="V88" i="3"/>
  <c r="W88" i="3"/>
  <c r="X88" i="3"/>
  <c r="Y88" i="3"/>
  <c r="Z88" i="3"/>
  <c r="AA88" i="3"/>
  <c r="AB88" i="3"/>
  <c r="AC88" i="3"/>
  <c r="AD88" i="3"/>
  <c r="AE88" i="3"/>
  <c r="AF88" i="3"/>
  <c r="AG88" i="3"/>
  <c r="AH88" i="3"/>
  <c r="AI88" i="3"/>
  <c r="AJ88" i="3"/>
  <c r="AK88" i="3"/>
  <c r="AL88" i="3"/>
  <c r="AM88" i="3"/>
  <c r="AN88" i="3"/>
  <c r="AO88" i="3"/>
  <c r="AP88" i="3"/>
  <c r="AQ88" i="3"/>
  <c r="AR88" i="3"/>
  <c r="AS88" i="3"/>
  <c r="AT88" i="3"/>
  <c r="AU88" i="3"/>
  <c r="AV88" i="3"/>
  <c r="AW88" i="3"/>
  <c r="O89" i="3"/>
  <c r="P89" i="3"/>
  <c r="Q89" i="3"/>
  <c r="R89" i="3"/>
  <c r="S89" i="3"/>
  <c r="T89" i="3"/>
  <c r="U89" i="3"/>
  <c r="V89" i="3"/>
  <c r="W89" i="3"/>
  <c r="X89" i="3"/>
  <c r="Y89" i="3"/>
  <c r="Z89" i="3"/>
  <c r="AA89" i="3"/>
  <c r="AB89" i="3"/>
  <c r="AC89" i="3"/>
  <c r="AD89" i="3"/>
  <c r="AE89" i="3"/>
  <c r="AF89" i="3"/>
  <c r="AG89" i="3"/>
  <c r="AH89" i="3"/>
  <c r="AI89" i="3"/>
  <c r="AJ89" i="3"/>
  <c r="AK89" i="3"/>
  <c r="AL89" i="3"/>
  <c r="AM89" i="3"/>
  <c r="AN89" i="3"/>
  <c r="AO89" i="3"/>
  <c r="AP89" i="3"/>
  <c r="AQ89" i="3"/>
  <c r="AR89" i="3"/>
  <c r="AS89" i="3"/>
  <c r="AT89" i="3"/>
  <c r="AU89" i="3"/>
  <c r="AV89" i="3"/>
  <c r="AW89" i="3"/>
  <c r="O90" i="3"/>
  <c r="P90" i="3"/>
  <c r="Q90" i="3"/>
  <c r="R90" i="3"/>
  <c r="S90" i="3"/>
  <c r="T90" i="3"/>
  <c r="U90" i="3"/>
  <c r="V90" i="3"/>
  <c r="W90" i="3"/>
  <c r="X90" i="3"/>
  <c r="Y90" i="3"/>
  <c r="Z90" i="3"/>
  <c r="AA90" i="3"/>
  <c r="AB90" i="3"/>
  <c r="AC90" i="3"/>
  <c r="AD90" i="3"/>
  <c r="AE90" i="3"/>
  <c r="AF90" i="3"/>
  <c r="AG90" i="3"/>
  <c r="AH90" i="3"/>
  <c r="AI90" i="3"/>
  <c r="AJ90" i="3"/>
  <c r="AK90" i="3"/>
  <c r="AL90" i="3"/>
  <c r="AM90" i="3"/>
  <c r="AN90" i="3"/>
  <c r="AO90" i="3"/>
  <c r="AP90" i="3"/>
  <c r="AQ90" i="3"/>
  <c r="AR90" i="3"/>
  <c r="AS90" i="3"/>
  <c r="AT90" i="3"/>
  <c r="AU90" i="3"/>
  <c r="AV90" i="3"/>
  <c r="AW90" i="3"/>
  <c r="O91" i="3"/>
  <c r="P91" i="3"/>
  <c r="Q91" i="3"/>
  <c r="R91" i="3"/>
  <c r="S91" i="3"/>
  <c r="T91" i="3"/>
  <c r="U91" i="3"/>
  <c r="V91" i="3"/>
  <c r="W91" i="3"/>
  <c r="X91" i="3"/>
  <c r="Y91" i="3"/>
  <c r="Z91" i="3"/>
  <c r="AA91" i="3"/>
  <c r="AB91" i="3"/>
  <c r="AC91" i="3"/>
  <c r="AD91" i="3"/>
  <c r="AE91" i="3"/>
  <c r="AF91" i="3"/>
  <c r="AG91" i="3"/>
  <c r="AH91" i="3"/>
  <c r="AI91" i="3"/>
  <c r="AJ91" i="3"/>
  <c r="AK91" i="3"/>
  <c r="AL91" i="3"/>
  <c r="AM91" i="3"/>
  <c r="AN91" i="3"/>
  <c r="AO91" i="3"/>
  <c r="AP91" i="3"/>
  <c r="AQ91" i="3"/>
  <c r="AR91" i="3"/>
  <c r="AS91" i="3"/>
  <c r="AT91" i="3"/>
  <c r="AU91" i="3"/>
  <c r="AV91" i="3"/>
  <c r="AW91" i="3"/>
  <c r="Q70" i="3"/>
  <c r="R70" i="3"/>
  <c r="S70" i="3"/>
  <c r="T70" i="3"/>
  <c r="U70" i="3"/>
  <c r="V70" i="3"/>
  <c r="W70" i="3"/>
  <c r="X70" i="3"/>
  <c r="Y70" i="3"/>
  <c r="Z70" i="3"/>
  <c r="AA70" i="3"/>
  <c r="AB70" i="3"/>
  <c r="AC70" i="3"/>
  <c r="AD70" i="3"/>
  <c r="AE70" i="3"/>
  <c r="AF70" i="3"/>
  <c r="AG70" i="3"/>
  <c r="AH70" i="3"/>
  <c r="AI70" i="3"/>
  <c r="AJ70" i="3"/>
  <c r="AK70" i="3"/>
  <c r="AL70" i="3"/>
  <c r="AM70" i="3"/>
  <c r="AN70" i="3"/>
  <c r="AO70" i="3"/>
  <c r="AP70" i="3"/>
  <c r="AQ70" i="3"/>
  <c r="AR70" i="3"/>
  <c r="AS70" i="3"/>
  <c r="AT70" i="3"/>
  <c r="AU70" i="3"/>
  <c r="AV70" i="3"/>
  <c r="AW70" i="3"/>
  <c r="Q71" i="3"/>
  <c r="R71" i="3"/>
  <c r="S71" i="3"/>
  <c r="T71" i="3"/>
  <c r="U71" i="3"/>
  <c r="V71" i="3"/>
  <c r="W71" i="3"/>
  <c r="X71" i="3"/>
  <c r="Y71" i="3"/>
  <c r="Z71" i="3"/>
  <c r="AA71" i="3"/>
  <c r="AB71" i="3"/>
  <c r="AC71" i="3"/>
  <c r="AD71" i="3"/>
  <c r="AE71" i="3"/>
  <c r="AF71" i="3"/>
  <c r="AG71" i="3"/>
  <c r="AH71" i="3"/>
  <c r="AI71" i="3"/>
  <c r="AJ71" i="3"/>
  <c r="AK71" i="3"/>
  <c r="AL71" i="3"/>
  <c r="AM71" i="3"/>
  <c r="AN71" i="3"/>
  <c r="AO71" i="3"/>
  <c r="AP71" i="3"/>
  <c r="AQ71" i="3"/>
  <c r="AR71" i="3"/>
  <c r="AS71" i="3"/>
  <c r="AT71" i="3"/>
  <c r="AU71" i="3"/>
  <c r="AV71" i="3"/>
  <c r="AW71" i="3"/>
  <c r="O70" i="3"/>
  <c r="P70" i="3"/>
  <c r="O71" i="3"/>
  <c r="P71"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W31" i="3"/>
  <c r="X31" i="3"/>
  <c r="Y31" i="3"/>
  <c r="Z31" i="3"/>
  <c r="AA31" i="3"/>
  <c r="AB31" i="3"/>
  <c r="AC31" i="3"/>
  <c r="AD31" i="3"/>
  <c r="AE31" i="3"/>
  <c r="AF31" i="3"/>
  <c r="AG31" i="3"/>
  <c r="AH31" i="3"/>
  <c r="AI31" i="3"/>
  <c r="AJ31" i="3"/>
  <c r="AK31" i="3"/>
  <c r="AL31" i="3"/>
  <c r="AM31" i="3"/>
  <c r="AN31" i="3"/>
  <c r="AO31" i="3"/>
  <c r="AP31" i="3"/>
  <c r="AQ31" i="3"/>
  <c r="AR31" i="3"/>
  <c r="AS31" i="3"/>
  <c r="AT31" i="3"/>
  <c r="AU31" i="3"/>
  <c r="AV31" i="3"/>
  <c r="AW31"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W38" i="3"/>
  <c r="X38" i="3"/>
  <c r="Y38" i="3"/>
  <c r="Z38" i="3"/>
  <c r="AA38" i="3"/>
  <c r="AB38" i="3"/>
  <c r="AC38" i="3"/>
  <c r="AD38" i="3"/>
  <c r="AE38" i="3"/>
  <c r="AF38" i="3"/>
  <c r="AG38" i="3"/>
  <c r="AH38" i="3"/>
  <c r="AI38" i="3"/>
  <c r="AJ38" i="3"/>
  <c r="AK38"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W42" i="3"/>
  <c r="X42" i="3"/>
  <c r="Y42" i="3"/>
  <c r="Z42" i="3"/>
  <c r="AA42" i="3"/>
  <c r="AB42" i="3"/>
  <c r="AC42" i="3"/>
  <c r="AD42" i="3"/>
  <c r="AE42" i="3"/>
  <c r="AF42" i="3"/>
  <c r="AG42" i="3"/>
  <c r="AH42" i="3"/>
  <c r="AI42" i="3"/>
  <c r="AJ42" i="3"/>
  <c r="AK42" i="3"/>
  <c r="AL42" i="3"/>
  <c r="AM42" i="3"/>
  <c r="AN42" i="3"/>
  <c r="AO42" i="3"/>
  <c r="AP42" i="3"/>
  <c r="AQ42" i="3"/>
  <c r="AR42" i="3"/>
  <c r="AS42" i="3"/>
  <c r="AT42" i="3"/>
  <c r="AU42" i="3"/>
  <c r="AV42" i="3"/>
  <c r="AW42"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W44" i="3"/>
  <c r="X44" i="3"/>
  <c r="Y44" i="3"/>
  <c r="Z44" i="3"/>
  <c r="AA44" i="3"/>
  <c r="AB44" i="3"/>
  <c r="AC44" i="3"/>
  <c r="AD44" i="3"/>
  <c r="AE44" i="3"/>
  <c r="AF44" i="3"/>
  <c r="AG44" i="3"/>
  <c r="AH44" i="3"/>
  <c r="AI44" i="3"/>
  <c r="AJ44" i="3"/>
  <c r="AK44" i="3"/>
  <c r="AL44" i="3"/>
  <c r="AM44" i="3"/>
  <c r="AN44" i="3"/>
  <c r="AO44" i="3"/>
  <c r="AP44" i="3"/>
  <c r="AQ44" i="3"/>
  <c r="AR44" i="3"/>
  <c r="AS44" i="3"/>
  <c r="AT44" i="3"/>
  <c r="AU44" i="3"/>
  <c r="AV44" i="3"/>
  <c r="AW44" i="3"/>
  <c r="W45" i="3"/>
  <c r="X45" i="3"/>
  <c r="Y45" i="3"/>
  <c r="Z45" i="3"/>
  <c r="AA45" i="3"/>
  <c r="AB45" i="3"/>
  <c r="AC45" i="3"/>
  <c r="AD45" i="3"/>
  <c r="AE45" i="3"/>
  <c r="AF45" i="3"/>
  <c r="AG45" i="3"/>
  <c r="AH45" i="3"/>
  <c r="AI45" i="3"/>
  <c r="AJ45" i="3"/>
  <c r="AK45" i="3"/>
  <c r="AL45" i="3"/>
  <c r="AM45" i="3"/>
  <c r="AN45" i="3"/>
  <c r="AO45" i="3"/>
  <c r="AP45" i="3"/>
  <c r="AQ45" i="3"/>
  <c r="AR45" i="3"/>
  <c r="AS45" i="3"/>
  <c r="AT45" i="3"/>
  <c r="AU45" i="3"/>
  <c r="AV45" i="3"/>
  <c r="AW45" i="3"/>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W47" i="3"/>
  <c r="X47" i="3"/>
  <c r="Y47" i="3"/>
  <c r="Z47" i="3"/>
  <c r="AA47" i="3"/>
  <c r="AB47" i="3"/>
  <c r="AC47" i="3"/>
  <c r="AD47" i="3"/>
  <c r="AE47" i="3"/>
  <c r="AF47" i="3"/>
  <c r="AG47" i="3"/>
  <c r="AH47" i="3"/>
  <c r="AI47" i="3"/>
  <c r="AJ47" i="3"/>
  <c r="AK47" i="3"/>
  <c r="AL47" i="3"/>
  <c r="AM47" i="3"/>
  <c r="AN47" i="3"/>
  <c r="AO47" i="3"/>
  <c r="AP47" i="3"/>
  <c r="AQ47" i="3"/>
  <c r="AR47" i="3"/>
  <c r="AS47" i="3"/>
  <c r="AT47" i="3"/>
  <c r="AU47" i="3"/>
  <c r="AV47" i="3"/>
  <c r="AW47" i="3"/>
  <c r="W48" i="3"/>
  <c r="X48" i="3"/>
  <c r="Y48" i="3"/>
  <c r="Z48" i="3"/>
  <c r="AA48" i="3"/>
  <c r="AB48" i="3"/>
  <c r="AC48" i="3"/>
  <c r="AD48" i="3"/>
  <c r="AE48" i="3"/>
  <c r="AF48" i="3"/>
  <c r="AG48" i="3"/>
  <c r="AH48" i="3"/>
  <c r="AI48" i="3"/>
  <c r="AJ48" i="3"/>
  <c r="AK48" i="3"/>
  <c r="AL48" i="3"/>
  <c r="AM48" i="3"/>
  <c r="AN48" i="3"/>
  <c r="AO48" i="3"/>
  <c r="AP48" i="3"/>
  <c r="AQ48" i="3"/>
  <c r="AR48" i="3"/>
  <c r="AS48" i="3"/>
  <c r="AT48" i="3"/>
  <c r="AU48" i="3"/>
  <c r="AV48" i="3"/>
  <c r="AW48"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R25" i="3"/>
  <c r="S25" i="3"/>
  <c r="T25" i="3"/>
  <c r="U25" i="3"/>
  <c r="V25" i="3"/>
  <c r="R26" i="3"/>
  <c r="S26" i="3"/>
  <c r="T26" i="3"/>
  <c r="U26" i="3"/>
  <c r="V26" i="3"/>
  <c r="R27" i="3"/>
  <c r="S27" i="3"/>
  <c r="T27" i="3"/>
  <c r="U27" i="3"/>
  <c r="V27" i="3"/>
  <c r="R28" i="3"/>
  <c r="S28" i="3"/>
  <c r="T28" i="3"/>
  <c r="U28" i="3"/>
  <c r="V28" i="3"/>
  <c r="R29" i="3"/>
  <c r="S29" i="3"/>
  <c r="T29" i="3"/>
  <c r="U29" i="3"/>
  <c r="V29" i="3"/>
  <c r="R30" i="3"/>
  <c r="S30" i="3"/>
  <c r="T30" i="3"/>
  <c r="U30" i="3"/>
  <c r="V30" i="3"/>
  <c r="R31" i="3"/>
  <c r="S31" i="3"/>
  <c r="T31" i="3"/>
  <c r="U31" i="3"/>
  <c r="V31" i="3"/>
  <c r="R32" i="3"/>
  <c r="S32" i="3"/>
  <c r="T32" i="3"/>
  <c r="U32" i="3"/>
  <c r="V32" i="3"/>
  <c r="R33" i="3"/>
  <c r="S33" i="3"/>
  <c r="T33" i="3"/>
  <c r="U33" i="3"/>
  <c r="V33" i="3"/>
  <c r="R34" i="3"/>
  <c r="S34" i="3"/>
  <c r="T34" i="3"/>
  <c r="U34" i="3"/>
  <c r="V34" i="3"/>
  <c r="R35" i="3"/>
  <c r="S35" i="3"/>
  <c r="T35" i="3"/>
  <c r="U35" i="3"/>
  <c r="V35" i="3"/>
  <c r="R38" i="3"/>
  <c r="S38" i="3"/>
  <c r="T38" i="3"/>
  <c r="U38" i="3"/>
  <c r="V38" i="3"/>
  <c r="R41" i="3"/>
  <c r="S41" i="3"/>
  <c r="T41" i="3"/>
  <c r="U41" i="3"/>
  <c r="V41" i="3"/>
  <c r="R42" i="3"/>
  <c r="S42" i="3"/>
  <c r="T42" i="3"/>
  <c r="U42" i="3"/>
  <c r="V42" i="3"/>
  <c r="R43" i="3"/>
  <c r="S43" i="3"/>
  <c r="T43" i="3"/>
  <c r="U43" i="3"/>
  <c r="V43" i="3"/>
  <c r="R44" i="3"/>
  <c r="S44" i="3"/>
  <c r="T44" i="3"/>
  <c r="U44" i="3"/>
  <c r="V44" i="3"/>
  <c r="R45" i="3"/>
  <c r="S45" i="3"/>
  <c r="T45" i="3"/>
  <c r="U45" i="3"/>
  <c r="V45" i="3"/>
  <c r="R46" i="3"/>
  <c r="S46" i="3"/>
  <c r="T46" i="3"/>
  <c r="U46" i="3"/>
  <c r="V46" i="3"/>
  <c r="R47" i="3"/>
  <c r="S47" i="3"/>
  <c r="T47" i="3"/>
  <c r="U47" i="3"/>
  <c r="V47" i="3"/>
  <c r="R48" i="3"/>
  <c r="S48" i="3"/>
  <c r="T48" i="3"/>
  <c r="U48" i="3"/>
  <c r="V48" i="3"/>
  <c r="R49" i="3"/>
  <c r="S49" i="3"/>
  <c r="T49" i="3"/>
  <c r="U49" i="3"/>
  <c r="V49" i="3"/>
  <c r="R50" i="3"/>
  <c r="S50" i="3"/>
  <c r="T50" i="3"/>
  <c r="U50" i="3"/>
  <c r="V50" i="3"/>
  <c r="R51" i="3"/>
  <c r="S51" i="3"/>
  <c r="T51" i="3"/>
  <c r="U51" i="3"/>
  <c r="V51" i="3"/>
  <c r="R52" i="3"/>
  <c r="S52" i="3"/>
  <c r="T52" i="3"/>
  <c r="U52" i="3"/>
  <c r="V52" i="3"/>
  <c r="O25" i="3"/>
  <c r="P25" i="3"/>
  <c r="Q25" i="3"/>
  <c r="O26" i="3"/>
  <c r="P26" i="3"/>
  <c r="Q26" i="3"/>
  <c r="O27" i="3"/>
  <c r="P27" i="3"/>
  <c r="Q27" i="3"/>
  <c r="O28" i="3"/>
  <c r="P28" i="3"/>
  <c r="Q28" i="3"/>
  <c r="O29" i="3"/>
  <c r="P29" i="3"/>
  <c r="Q29" i="3"/>
  <c r="O30" i="3"/>
  <c r="P30" i="3"/>
  <c r="Q30" i="3"/>
  <c r="O31" i="3"/>
  <c r="P31" i="3"/>
  <c r="Q31" i="3"/>
  <c r="O32" i="3"/>
  <c r="P32" i="3"/>
  <c r="Q32" i="3"/>
  <c r="P33" i="3"/>
  <c r="Q33" i="3"/>
  <c r="O34" i="3"/>
  <c r="P34" i="3"/>
  <c r="Q34" i="3"/>
  <c r="O35" i="3"/>
  <c r="P35" i="3"/>
  <c r="Q35" i="3"/>
  <c r="O38" i="3"/>
  <c r="P38" i="3"/>
  <c r="Q38" i="3"/>
  <c r="O41" i="3"/>
  <c r="P41" i="3"/>
  <c r="Q41" i="3"/>
  <c r="O42" i="3"/>
  <c r="P42" i="3"/>
  <c r="Q42" i="3"/>
  <c r="O43" i="3"/>
  <c r="P43" i="3"/>
  <c r="Q43" i="3"/>
  <c r="O44" i="3"/>
  <c r="P44" i="3"/>
  <c r="Q44" i="3"/>
  <c r="O45" i="3"/>
  <c r="P45" i="3"/>
  <c r="Q45" i="3"/>
  <c r="O46" i="3"/>
  <c r="P46" i="3"/>
  <c r="Q46" i="3"/>
  <c r="O47" i="3"/>
  <c r="P47" i="3"/>
  <c r="Q47" i="3"/>
  <c r="O48" i="3"/>
  <c r="P48" i="3"/>
  <c r="Q48" i="3"/>
  <c r="O49" i="3"/>
  <c r="P49" i="3"/>
  <c r="Q49" i="3"/>
  <c r="O50" i="3"/>
  <c r="P50" i="3"/>
  <c r="Q50" i="3"/>
  <c r="O51" i="3"/>
  <c r="P51" i="3"/>
  <c r="Q51" i="3"/>
  <c r="O52" i="3"/>
  <c r="P52" i="3"/>
  <c r="Q52" i="3"/>
  <c r="N228" i="3"/>
  <c r="N220" i="3"/>
  <c r="N214" i="3"/>
  <c r="N212" i="3"/>
  <c r="N211" i="3"/>
  <c r="N91" i="3"/>
  <c r="N90" i="3"/>
  <c r="N89" i="3"/>
  <c r="N88" i="3"/>
  <c r="N87" i="3"/>
  <c r="N86" i="3"/>
  <c r="N85" i="3"/>
  <c r="N84" i="3"/>
  <c r="N83" i="3"/>
  <c r="N71" i="3"/>
  <c r="N70" i="3"/>
  <c r="N52" i="3"/>
  <c r="N51" i="3"/>
  <c r="N50" i="3"/>
  <c r="N49" i="3"/>
  <c r="N48" i="3"/>
  <c r="N47" i="3"/>
  <c r="N46" i="3"/>
  <c r="N45" i="3"/>
  <c r="N44" i="3"/>
  <c r="N43" i="3"/>
  <c r="N42" i="3"/>
  <c r="N41" i="3"/>
  <c r="N38" i="3"/>
  <c r="N35" i="3"/>
  <c r="N34" i="3"/>
  <c r="N33" i="3"/>
  <c r="N32" i="3"/>
  <c r="N31" i="3"/>
  <c r="N30" i="3"/>
  <c r="N29" i="3"/>
  <c r="N28" i="3"/>
  <c r="N26" i="3"/>
  <c r="N25" i="3"/>
  <c r="CM701" i="2"/>
  <c r="CK701" i="2"/>
  <c r="CJ701" i="2"/>
  <c r="CI701" i="2"/>
  <c r="CH701" i="2"/>
  <c r="CG701" i="2"/>
  <c r="CF701" i="2"/>
  <c r="CE701" i="2"/>
  <c r="CD701" i="2"/>
  <c r="CC701" i="2"/>
  <c r="CB701" i="2"/>
  <c r="CA701" i="2"/>
  <c r="BZ701" i="2"/>
  <c r="BY701" i="2"/>
  <c r="BX701" i="2"/>
  <c r="BW701" i="2"/>
  <c r="BV701" i="2"/>
  <c r="BU701" i="2"/>
  <c r="BT701" i="2"/>
  <c r="BS701" i="2"/>
  <c r="BR701" i="2"/>
  <c r="BQ701" i="2"/>
  <c r="BP701" i="2"/>
  <c r="BO701" i="2"/>
  <c r="BN701" i="2"/>
  <c r="BM701" i="2"/>
  <c r="BL701" i="2"/>
  <c r="BK701" i="2"/>
  <c r="BJ701" i="2"/>
  <c r="BI701" i="2"/>
  <c r="BH701" i="2"/>
  <c r="BG701" i="2"/>
  <c r="BF701" i="2"/>
  <c r="BE701" i="2"/>
  <c r="BD701" i="2"/>
  <c r="CM691" i="2"/>
  <c r="CK691" i="2"/>
  <c r="CJ691" i="2"/>
  <c r="CI691" i="2"/>
  <c r="CH691" i="2"/>
  <c r="CG691" i="2"/>
  <c r="CF691" i="2"/>
  <c r="CE691" i="2"/>
  <c r="CD691" i="2"/>
  <c r="CC691" i="2"/>
  <c r="CB691" i="2"/>
  <c r="CA691" i="2"/>
  <c r="BZ691" i="2"/>
  <c r="BY691" i="2"/>
  <c r="BX691" i="2"/>
  <c r="BW691" i="2"/>
  <c r="BV691" i="2"/>
  <c r="BU691" i="2"/>
  <c r="BT691" i="2"/>
  <c r="BS691" i="2"/>
  <c r="BR691" i="2"/>
  <c r="BQ691" i="2"/>
  <c r="BP691" i="2"/>
  <c r="BO691" i="2"/>
  <c r="BN691" i="2"/>
  <c r="BM691" i="2"/>
  <c r="BL691" i="2"/>
  <c r="BK691" i="2"/>
  <c r="BJ691" i="2"/>
  <c r="BI691" i="2"/>
  <c r="BH691" i="2"/>
  <c r="BG691" i="2"/>
  <c r="BF691" i="2"/>
  <c r="BE691" i="2"/>
  <c r="BD691" i="2"/>
  <c r="CM439" i="2"/>
  <c r="CK439" i="2"/>
  <c r="CJ439" i="2"/>
  <c r="CI439" i="2"/>
  <c r="CH439" i="2"/>
  <c r="CG439" i="2"/>
  <c r="CF439" i="2"/>
  <c r="CE439" i="2"/>
  <c r="CD439" i="2"/>
  <c r="CC439" i="2"/>
  <c r="CB439" i="2"/>
  <c r="CA439" i="2"/>
  <c r="BZ439" i="2"/>
  <c r="BY439" i="2"/>
  <c r="BX439" i="2"/>
  <c r="BW439" i="2"/>
  <c r="BV439" i="2"/>
  <c r="BU439" i="2"/>
  <c r="BT439" i="2"/>
  <c r="BS439" i="2"/>
  <c r="BR439" i="2"/>
  <c r="BQ439" i="2"/>
  <c r="BP439" i="2"/>
  <c r="BO439" i="2"/>
  <c r="BN439" i="2"/>
  <c r="BM439" i="2"/>
  <c r="BL439" i="2"/>
  <c r="BK439" i="2"/>
  <c r="BJ439" i="2"/>
  <c r="BI439" i="2"/>
  <c r="BH439" i="2"/>
  <c r="BG439" i="2"/>
  <c r="BF439" i="2"/>
  <c r="BE439" i="2"/>
  <c r="BD439" i="2"/>
  <c r="CM313" i="2"/>
  <c r="CK313" i="2"/>
  <c r="CJ313" i="2"/>
  <c r="CI313" i="2"/>
  <c r="CH313" i="2"/>
  <c r="CG313" i="2"/>
  <c r="CF313" i="2"/>
  <c r="CE313" i="2"/>
  <c r="CD313" i="2"/>
  <c r="CC313" i="2"/>
  <c r="CB313" i="2"/>
  <c r="CA313" i="2"/>
  <c r="BZ313" i="2"/>
  <c r="BY313" i="2"/>
  <c r="BX313" i="2"/>
  <c r="BW313" i="2"/>
  <c r="BV313" i="2"/>
  <c r="BU313" i="2"/>
  <c r="BT313" i="2"/>
  <c r="BS313" i="2"/>
  <c r="BR313" i="2"/>
  <c r="BQ313" i="2"/>
  <c r="BP313" i="2"/>
  <c r="BO313" i="2"/>
  <c r="BN313" i="2"/>
  <c r="BM313" i="2"/>
  <c r="BL313" i="2"/>
  <c r="BK313" i="2"/>
  <c r="BJ313" i="2"/>
  <c r="BI313" i="2"/>
  <c r="BH313" i="2"/>
  <c r="BG313" i="2"/>
  <c r="BF313" i="2"/>
  <c r="BE313" i="2"/>
  <c r="BD313" i="2"/>
  <c r="CM262" i="2"/>
  <c r="CK262" i="2"/>
  <c r="CJ262" i="2"/>
  <c r="CI262" i="2"/>
  <c r="CH262" i="2"/>
  <c r="CG262" i="2"/>
  <c r="CF262" i="2"/>
  <c r="CE262" i="2"/>
  <c r="CD262" i="2"/>
  <c r="CC262" i="2"/>
  <c r="CB262" i="2"/>
  <c r="CA262" i="2"/>
  <c r="BZ262" i="2"/>
  <c r="BY262" i="2"/>
  <c r="BX262" i="2"/>
  <c r="BW262" i="2"/>
  <c r="BV262" i="2"/>
  <c r="BU262" i="2"/>
  <c r="BT262" i="2"/>
  <c r="BS262" i="2"/>
  <c r="BR262" i="2"/>
  <c r="BQ262" i="2"/>
  <c r="BP262" i="2"/>
  <c r="BO262" i="2"/>
  <c r="BN262" i="2"/>
  <c r="BM262" i="2"/>
  <c r="BL262" i="2"/>
  <c r="BK262" i="2"/>
  <c r="BJ262" i="2"/>
  <c r="BI262" i="2"/>
  <c r="BH262" i="2"/>
  <c r="BG262" i="2"/>
  <c r="BF262" i="2"/>
  <c r="BE262" i="2"/>
  <c r="BD262" i="2"/>
  <c r="CM261" i="2"/>
  <c r="CK261" i="2"/>
  <c r="CJ261" i="2"/>
  <c r="CI261" i="2"/>
  <c r="CH261" i="2"/>
  <c r="CG261" i="2"/>
  <c r="CF261" i="2"/>
  <c r="CE261" i="2"/>
  <c r="CD261" i="2"/>
  <c r="CC261" i="2"/>
  <c r="CB261" i="2"/>
  <c r="CA261" i="2"/>
  <c r="BZ261" i="2"/>
  <c r="BY261" i="2"/>
  <c r="BX261" i="2"/>
  <c r="BW261" i="2"/>
  <c r="BV261" i="2"/>
  <c r="BU261" i="2"/>
  <c r="BT261" i="2"/>
  <c r="BS261" i="2"/>
  <c r="BR261" i="2"/>
  <c r="BQ261" i="2"/>
  <c r="BP261" i="2"/>
  <c r="BO261" i="2"/>
  <c r="BN261" i="2"/>
  <c r="BM261" i="2"/>
  <c r="BL261" i="2"/>
  <c r="BK261" i="2"/>
  <c r="BJ261" i="2"/>
  <c r="BI261" i="2"/>
  <c r="BH261" i="2"/>
  <c r="BG261" i="2"/>
  <c r="BF261" i="2"/>
  <c r="BE261" i="2"/>
  <c r="BD261" i="2"/>
  <c r="CM205" i="2"/>
  <c r="CK205" i="2"/>
  <c r="CJ205" i="2"/>
  <c r="CI205" i="2"/>
  <c r="CH205" i="2"/>
  <c r="CG205" i="2"/>
  <c r="CF205" i="2"/>
  <c r="CE205" i="2"/>
  <c r="CD205" i="2"/>
  <c r="CC205" i="2"/>
  <c r="CB205" i="2"/>
  <c r="CA205" i="2"/>
  <c r="BZ205" i="2"/>
  <c r="BY205" i="2"/>
  <c r="BX205" i="2"/>
  <c r="BW205" i="2"/>
  <c r="BV205" i="2"/>
  <c r="BU205" i="2"/>
  <c r="BT205" i="2"/>
  <c r="BS205" i="2"/>
  <c r="BR205" i="2"/>
  <c r="BQ205" i="2"/>
  <c r="BP205" i="2"/>
  <c r="BO205" i="2"/>
  <c r="BN205" i="2"/>
  <c r="BM205" i="2"/>
  <c r="BL205" i="2"/>
  <c r="BK205" i="2"/>
  <c r="BJ205" i="2"/>
  <c r="BI205" i="2"/>
  <c r="BH205" i="2"/>
  <c r="BG205" i="2"/>
  <c r="BF205" i="2"/>
  <c r="BE205" i="2"/>
  <c r="BD205" i="2"/>
  <c r="CM197" i="2"/>
  <c r="CK197" i="2"/>
  <c r="CJ197" i="2"/>
  <c r="CI197" i="2"/>
  <c r="CH197" i="2"/>
  <c r="CG197" i="2"/>
  <c r="CF197" i="2"/>
  <c r="CE197" i="2"/>
  <c r="CD197" i="2"/>
  <c r="CC197" i="2"/>
  <c r="CB197" i="2"/>
  <c r="CA197" i="2"/>
  <c r="BZ197" i="2"/>
  <c r="BY197" i="2"/>
  <c r="BX197" i="2"/>
  <c r="BW197" i="2"/>
  <c r="BV197" i="2"/>
  <c r="BU197" i="2"/>
  <c r="BT197" i="2"/>
  <c r="BS197" i="2"/>
  <c r="BR197" i="2"/>
  <c r="BQ197" i="2"/>
  <c r="BP197" i="2"/>
  <c r="BO197" i="2"/>
  <c r="BN197" i="2"/>
  <c r="BM197" i="2"/>
  <c r="BL197" i="2"/>
  <c r="BK197" i="2"/>
  <c r="BJ197" i="2"/>
  <c r="BI197" i="2"/>
  <c r="BH197" i="2"/>
  <c r="BG197" i="2"/>
  <c r="BF197" i="2"/>
  <c r="BE197" i="2"/>
  <c r="BD197" i="2"/>
  <c r="CM193" i="2"/>
  <c r="CK193" i="2"/>
  <c r="CJ193" i="2"/>
  <c r="CI193" i="2"/>
  <c r="CH193" i="2"/>
  <c r="CG193" i="2"/>
  <c r="CF193" i="2"/>
  <c r="CE193" i="2"/>
  <c r="CD193" i="2"/>
  <c r="CC193" i="2"/>
  <c r="CB193" i="2"/>
  <c r="CA193" i="2"/>
  <c r="BZ193" i="2"/>
  <c r="BY193" i="2"/>
  <c r="BX193" i="2"/>
  <c r="BW193" i="2"/>
  <c r="BV193" i="2"/>
  <c r="BU193" i="2"/>
  <c r="BT193" i="2"/>
  <c r="BS193" i="2"/>
  <c r="BR193" i="2"/>
  <c r="BQ193" i="2"/>
  <c r="BP193" i="2"/>
  <c r="BO193" i="2"/>
  <c r="BN193" i="2"/>
  <c r="BM193" i="2"/>
  <c r="BL193" i="2"/>
  <c r="BK193" i="2"/>
  <c r="BJ193" i="2"/>
  <c r="BI193" i="2"/>
  <c r="BH193" i="2"/>
  <c r="BG193" i="2"/>
  <c r="BF193" i="2"/>
  <c r="BE193" i="2"/>
  <c r="BD193" i="2"/>
  <c r="CM171" i="2"/>
  <c r="K8" i="9" s="1"/>
  <c r="S8" i="9" s="1"/>
  <c r="CK171" i="2"/>
  <c r="CJ171" i="2"/>
  <c r="CI171" i="2"/>
  <c r="CH171" i="2"/>
  <c r="CG171" i="2"/>
  <c r="CF171" i="2"/>
  <c r="CE171" i="2"/>
  <c r="CD171" i="2"/>
  <c r="CC171" i="2"/>
  <c r="CB171" i="2"/>
  <c r="CA171" i="2"/>
  <c r="J8" i="9" s="1"/>
  <c r="R8" i="9" s="1"/>
  <c r="BZ171" i="2"/>
  <c r="BY171" i="2"/>
  <c r="BX171" i="2"/>
  <c r="BW171" i="2"/>
  <c r="BV171" i="2"/>
  <c r="BU171" i="2"/>
  <c r="BT171" i="2"/>
  <c r="BS171" i="2"/>
  <c r="BR171" i="2"/>
  <c r="BQ171" i="2"/>
  <c r="BP171" i="2"/>
  <c r="BO171" i="2"/>
  <c r="BN171" i="2"/>
  <c r="BM171" i="2"/>
  <c r="BL171" i="2"/>
  <c r="BK171" i="2"/>
  <c r="BJ171" i="2"/>
  <c r="BI171" i="2"/>
  <c r="BH171" i="2"/>
  <c r="BG171" i="2"/>
  <c r="BF171" i="2"/>
  <c r="BE171" i="2"/>
  <c r="BD171" i="2"/>
  <c r="CM141" i="2"/>
  <c r="CK141" i="2"/>
  <c r="CJ141" i="2"/>
  <c r="CI141" i="2"/>
  <c r="CH141" i="2"/>
  <c r="CG141" i="2"/>
  <c r="CF141" i="2"/>
  <c r="CE141" i="2"/>
  <c r="CD141" i="2"/>
  <c r="CC141" i="2"/>
  <c r="CB141" i="2"/>
  <c r="CA141" i="2"/>
  <c r="BZ141" i="2"/>
  <c r="BY141" i="2"/>
  <c r="BX141" i="2"/>
  <c r="BW141" i="2"/>
  <c r="BV141" i="2"/>
  <c r="BU141" i="2"/>
  <c r="BT141" i="2"/>
  <c r="BS141" i="2"/>
  <c r="BR141" i="2"/>
  <c r="BQ141" i="2"/>
  <c r="BP141" i="2"/>
  <c r="BO141" i="2"/>
  <c r="BN141" i="2"/>
  <c r="BM141" i="2"/>
  <c r="BL141" i="2"/>
  <c r="BK141" i="2"/>
  <c r="BJ141" i="2"/>
  <c r="BI141" i="2"/>
  <c r="BH141" i="2"/>
  <c r="BG141" i="2"/>
  <c r="BF141" i="2"/>
  <c r="BE141" i="2"/>
  <c r="BD141" i="2"/>
  <c r="CM133" i="2"/>
  <c r="CK133" i="2"/>
  <c r="CJ133" i="2"/>
  <c r="CI133" i="2"/>
  <c r="CH133" i="2"/>
  <c r="CG133" i="2"/>
  <c r="CF133" i="2"/>
  <c r="CE133" i="2"/>
  <c r="CD133" i="2"/>
  <c r="CC133" i="2"/>
  <c r="CB133" i="2"/>
  <c r="CA133" i="2"/>
  <c r="BZ133" i="2"/>
  <c r="BY133" i="2"/>
  <c r="BX133" i="2"/>
  <c r="BW133" i="2"/>
  <c r="BV133" i="2"/>
  <c r="BU133" i="2"/>
  <c r="BT133" i="2"/>
  <c r="BS133" i="2"/>
  <c r="BR133" i="2"/>
  <c r="BQ133" i="2"/>
  <c r="BP133" i="2"/>
  <c r="BO133" i="2"/>
  <c r="BN133" i="2"/>
  <c r="BM133" i="2"/>
  <c r="BL133" i="2"/>
  <c r="BK133" i="2"/>
  <c r="BJ133" i="2"/>
  <c r="BI133" i="2"/>
  <c r="BH133" i="2"/>
  <c r="BG133" i="2"/>
  <c r="BF133" i="2"/>
  <c r="BE133" i="2"/>
  <c r="BD133" i="2"/>
  <c r="CM78" i="2"/>
  <c r="CK78" i="2"/>
  <c r="CJ78" i="2"/>
  <c r="CI78" i="2"/>
  <c r="CH78" i="2"/>
  <c r="CG78" i="2"/>
  <c r="CF78" i="2"/>
  <c r="CE78" i="2"/>
  <c r="CD78" i="2"/>
  <c r="CC78" i="2"/>
  <c r="CB78" i="2"/>
  <c r="CA78" i="2"/>
  <c r="BZ78" i="2"/>
  <c r="BY78" i="2"/>
  <c r="BX78" i="2"/>
  <c r="BW78" i="2"/>
  <c r="BV78" i="2"/>
  <c r="BU78" i="2"/>
  <c r="BT78" i="2"/>
  <c r="BS78" i="2"/>
  <c r="BR78" i="2"/>
  <c r="BQ78" i="2"/>
  <c r="BP78" i="2"/>
  <c r="BO78" i="2"/>
  <c r="BN78" i="2"/>
  <c r="BM78" i="2"/>
  <c r="BL78" i="2"/>
  <c r="BK78" i="2"/>
  <c r="BJ78" i="2"/>
  <c r="BI78" i="2"/>
  <c r="BH78" i="2"/>
  <c r="BG78" i="2"/>
  <c r="BF78" i="2"/>
  <c r="BE78" i="2"/>
  <c r="BD78" i="2"/>
  <c r="BN48" i="2"/>
  <c r="BM48" i="2"/>
  <c r="BL48" i="2"/>
  <c r="BK48" i="2"/>
  <c r="BJ48" i="2"/>
  <c r="BI48" i="2"/>
  <c r="BH48" i="2"/>
  <c r="BG48" i="2"/>
  <c r="BF48" i="2"/>
  <c r="BE48" i="2"/>
  <c r="BD48" i="2"/>
  <c r="CM22" i="2"/>
  <c r="CK22" i="2"/>
  <c r="CJ22" i="2"/>
  <c r="CI22" i="2"/>
  <c r="CH22" i="2"/>
  <c r="CG22" i="2"/>
  <c r="CF22" i="2"/>
  <c r="CE22" i="2"/>
  <c r="CD22" i="2"/>
  <c r="CC22" i="2"/>
  <c r="CB22" i="2"/>
  <c r="CA22" i="2"/>
  <c r="BZ22" i="2"/>
  <c r="BY22" i="2"/>
  <c r="BX22" i="2"/>
  <c r="BW22" i="2"/>
  <c r="BV22" i="2"/>
  <c r="BU22" i="2"/>
  <c r="BT22" i="2"/>
  <c r="BS22" i="2"/>
  <c r="BR22" i="2"/>
  <c r="BQ22" i="2"/>
  <c r="BP22" i="2"/>
  <c r="BO22" i="2"/>
  <c r="BN22" i="2"/>
  <c r="BM22" i="2"/>
  <c r="BL22" i="2"/>
  <c r="BK22" i="2"/>
  <c r="BJ22" i="2"/>
  <c r="BI22" i="2"/>
  <c r="BH22" i="2"/>
  <c r="BG22" i="2"/>
  <c r="BF22" i="2"/>
  <c r="BE22" i="2"/>
  <c r="BD22" i="2"/>
  <c r="CM21" i="2"/>
  <c r="CM595" i="2" s="1"/>
  <c r="CK21" i="2"/>
  <c r="CK595" i="2" s="1"/>
  <c r="CJ21" i="2"/>
  <c r="CJ595" i="2" s="1"/>
  <c r="CI21" i="2"/>
  <c r="CI595" i="2" s="1"/>
  <c r="CH21" i="2"/>
  <c r="CH595" i="2" s="1"/>
  <c r="CG21" i="2"/>
  <c r="CG595" i="2" s="1"/>
  <c r="CF21" i="2"/>
  <c r="CF595" i="2" s="1"/>
  <c r="CE21" i="2"/>
  <c r="CE595" i="2" s="1"/>
  <c r="CD21" i="2"/>
  <c r="CD595" i="2"/>
  <c r="CC21" i="2"/>
  <c r="CC595" i="2" s="1"/>
  <c r="CB21" i="2"/>
  <c r="CB595" i="2"/>
  <c r="CA21" i="2"/>
  <c r="CA595" i="2" s="1"/>
  <c r="BZ21" i="2"/>
  <c r="BZ595" i="2" s="1"/>
  <c r="BY21" i="2"/>
  <c r="BY595" i="2" s="1"/>
  <c r="BX21" i="2"/>
  <c r="BX595" i="2" s="1"/>
  <c r="BW21" i="2"/>
  <c r="BW595" i="2" s="1"/>
  <c r="BV21" i="2"/>
  <c r="BV595" i="2" s="1"/>
  <c r="BU21" i="2"/>
  <c r="BU595" i="2" s="1"/>
  <c r="BT21" i="2"/>
  <c r="BT595" i="2"/>
  <c r="BS21" i="2"/>
  <c r="BS595" i="2" s="1"/>
  <c r="BR21" i="2"/>
  <c r="BR595" i="2" s="1"/>
  <c r="BQ21" i="2"/>
  <c r="BQ595" i="2" s="1"/>
  <c r="BP21" i="2"/>
  <c r="BP595" i="2" s="1"/>
  <c r="BO21" i="2"/>
  <c r="BO595" i="2" s="1"/>
  <c r="BN21" i="2"/>
  <c r="BN595" i="2" s="1"/>
  <c r="BM21" i="2"/>
  <c r="BM595" i="2" s="1"/>
  <c r="BL21" i="2"/>
  <c r="BL595" i="2"/>
  <c r="BK21" i="2"/>
  <c r="BK595" i="2" s="1"/>
  <c r="BJ21" i="2"/>
  <c r="BJ595" i="2" s="1"/>
  <c r="BI21" i="2"/>
  <c r="BI595" i="2" s="1"/>
  <c r="BH21" i="2"/>
  <c r="BH595" i="2" s="1"/>
  <c r="BG21" i="2"/>
  <c r="BG595" i="2" s="1"/>
  <c r="BF21" i="2"/>
  <c r="BF595" i="2" s="1"/>
  <c r="BE21" i="2"/>
  <c r="BE595" i="2" s="1"/>
  <c r="BD21" i="2"/>
  <c r="BD595" i="2" s="1"/>
  <c r="CM18" i="2"/>
  <c r="CK18" i="2"/>
  <c r="CJ18" i="2"/>
  <c r="CI18" i="2"/>
  <c r="CH18" i="2"/>
  <c r="CG18" i="2"/>
  <c r="CF18" i="2"/>
  <c r="CE18" i="2"/>
  <c r="CD18" i="2"/>
  <c r="CC18" i="2"/>
  <c r="CB18" i="2"/>
  <c r="CA18" i="2"/>
  <c r="BZ18" i="2"/>
  <c r="BY18" i="2"/>
  <c r="BX18" i="2"/>
  <c r="BW18" i="2"/>
  <c r="BV18" i="2"/>
  <c r="BU18" i="2"/>
  <c r="BT18" i="2"/>
  <c r="BS18" i="2"/>
  <c r="BR18" i="2"/>
  <c r="BQ18" i="2"/>
  <c r="BP18" i="2"/>
  <c r="BO18" i="2"/>
  <c r="BO232" i="2" s="1"/>
  <c r="BN18" i="2"/>
  <c r="BN232" i="2"/>
  <c r="BM18" i="2"/>
  <c r="BM232" i="2" s="1"/>
  <c r="BL18" i="2"/>
  <c r="BL232" i="2" s="1"/>
  <c r="BK18" i="2"/>
  <c r="BK232" i="2" s="1"/>
  <c r="BJ18" i="2"/>
  <c r="BJ232" i="2"/>
  <c r="BI18" i="2"/>
  <c r="BI232" i="2" s="1"/>
  <c r="BH18" i="2"/>
  <c r="BH232" i="2" s="1"/>
  <c r="BG18" i="2"/>
  <c r="BG232" i="2" s="1"/>
  <c r="BF18" i="2"/>
  <c r="BF232" i="2"/>
  <c r="BE18" i="2"/>
  <c r="BE232" i="2" s="1"/>
  <c r="BD18" i="2"/>
  <c r="BD232" i="2" s="1"/>
  <c r="CM17" i="2"/>
  <c r="CK17" i="2"/>
  <c r="CJ17" i="2"/>
  <c r="CI17" i="2"/>
  <c r="CH17" i="2"/>
  <c r="CG17" i="2"/>
  <c r="CF17" i="2"/>
  <c r="CE17" i="2"/>
  <c r="CD17" i="2"/>
  <c r="CC17" i="2"/>
  <c r="CB17" i="2"/>
  <c r="CA17" i="2"/>
  <c r="BZ17" i="2"/>
  <c r="BY17" i="2"/>
  <c r="BX17" i="2"/>
  <c r="BW17" i="2"/>
  <c r="BV17" i="2"/>
  <c r="BU17" i="2"/>
  <c r="BT17" i="2"/>
  <c r="BS17" i="2"/>
  <c r="BR17" i="2"/>
  <c r="BQ17" i="2"/>
  <c r="BP17" i="2"/>
  <c r="BO17" i="2"/>
  <c r="BO226" i="2" s="1"/>
  <c r="BN17" i="2"/>
  <c r="BN226" i="2" s="1"/>
  <c r="BM17" i="2"/>
  <c r="BM226" i="2" s="1"/>
  <c r="BL17" i="2"/>
  <c r="BL226" i="2" s="1"/>
  <c r="BK17" i="2"/>
  <c r="BK226" i="2"/>
  <c r="BJ17" i="2"/>
  <c r="BJ226" i="2" s="1"/>
  <c r="BI17" i="2"/>
  <c r="BI226" i="2" s="1"/>
  <c r="BH17" i="2"/>
  <c r="BH226" i="2" s="1"/>
  <c r="BG17" i="2"/>
  <c r="BG226" i="2" s="1"/>
  <c r="BF17" i="2"/>
  <c r="BF226" i="2" s="1"/>
  <c r="BE17" i="2"/>
  <c r="BE226" i="2"/>
  <c r="BD17" i="2"/>
  <c r="BD226" i="2" s="1"/>
  <c r="CM16" i="2"/>
  <c r="CK16" i="2"/>
  <c r="CJ16" i="2"/>
  <c r="CI16" i="2"/>
  <c r="CH16" i="2"/>
  <c r="CG16" i="2"/>
  <c r="CF16" i="2"/>
  <c r="CE16" i="2"/>
  <c r="CD16" i="2"/>
  <c r="CC16" i="2"/>
  <c r="CB16" i="2"/>
  <c r="CA16" i="2"/>
  <c r="BZ16" i="2"/>
  <c r="BY16" i="2"/>
  <c r="BX16" i="2"/>
  <c r="BW16" i="2"/>
  <c r="BV16" i="2"/>
  <c r="BU16" i="2"/>
  <c r="BT16" i="2"/>
  <c r="BS16" i="2"/>
  <c r="BR16" i="2"/>
  <c r="BQ16" i="2"/>
  <c r="BP16" i="2"/>
  <c r="BO16" i="2"/>
  <c r="BN16" i="2"/>
  <c r="BM16" i="2"/>
  <c r="BL16" i="2"/>
  <c r="BK16" i="2"/>
  <c r="BJ16" i="2"/>
  <c r="BJ332" i="2" s="1"/>
  <c r="BI16" i="2"/>
  <c r="BH16" i="2"/>
  <c r="BG16" i="2"/>
  <c r="BF16" i="2"/>
  <c r="BE16" i="2"/>
  <c r="BD16" i="2"/>
  <c r="CM15" i="2"/>
  <c r="CK15" i="2"/>
  <c r="CJ15" i="2"/>
  <c r="CI15" i="2"/>
  <c r="CH15" i="2"/>
  <c r="CG15" i="2"/>
  <c r="CF15" i="2"/>
  <c r="CE15" i="2"/>
  <c r="CD15" i="2"/>
  <c r="CC15" i="2"/>
  <c r="CB15" i="2"/>
  <c r="CA15" i="2"/>
  <c r="BZ15" i="2"/>
  <c r="BY15" i="2"/>
  <c r="BX15" i="2"/>
  <c r="BW15" i="2"/>
  <c r="BV15" i="2"/>
  <c r="BU15" i="2"/>
  <c r="BT15" i="2"/>
  <c r="BS15" i="2"/>
  <c r="BR15" i="2"/>
  <c r="BQ15" i="2"/>
  <c r="BP15" i="2"/>
  <c r="BO15" i="2"/>
  <c r="BN15" i="2"/>
  <c r="BM15" i="2"/>
  <c r="BL15" i="2"/>
  <c r="BK15" i="2"/>
  <c r="BJ15" i="2"/>
  <c r="BI15" i="2"/>
  <c r="BH15" i="2"/>
  <c r="BG15" i="2"/>
  <c r="BF15" i="2"/>
  <c r="BE15" i="2"/>
  <c r="BD15" i="2"/>
  <c r="CM14" i="2"/>
  <c r="CK14" i="2"/>
  <c r="CJ14" i="2"/>
  <c r="CI14" i="2"/>
  <c r="CH14" i="2"/>
  <c r="CG14" i="2"/>
  <c r="CF14" i="2"/>
  <c r="CE14" i="2"/>
  <c r="CD14" i="2"/>
  <c r="CC14" i="2"/>
  <c r="CB14" i="2"/>
  <c r="CA14" i="2"/>
  <c r="BZ14" i="2"/>
  <c r="BY14" i="2"/>
  <c r="BX14" i="2"/>
  <c r="BW14" i="2"/>
  <c r="BV14" i="2"/>
  <c r="BU14" i="2"/>
  <c r="BT14" i="2"/>
  <c r="BS14" i="2"/>
  <c r="BR14" i="2"/>
  <c r="BQ14" i="2"/>
  <c r="BP14" i="2"/>
  <c r="BO14" i="2"/>
  <c r="BN14" i="2"/>
  <c r="BM14" i="2"/>
  <c r="BL14" i="2"/>
  <c r="BK14" i="2"/>
  <c r="BJ14" i="2"/>
  <c r="BI14" i="2"/>
  <c r="BH14" i="2"/>
  <c r="BG14" i="2"/>
  <c r="BF14" i="2"/>
  <c r="BE14" i="2"/>
  <c r="BD14" i="2"/>
  <c r="CM13" i="2"/>
  <c r="CK13" i="2"/>
  <c r="CJ13" i="2"/>
  <c r="CI13" i="2"/>
  <c r="CH13" i="2"/>
  <c r="CG13" i="2"/>
  <c r="CF13" i="2"/>
  <c r="CE13" i="2"/>
  <c r="CD13" i="2"/>
  <c r="CC13" i="2"/>
  <c r="CB13" i="2"/>
  <c r="CA13" i="2"/>
  <c r="BZ13" i="2"/>
  <c r="BY13" i="2"/>
  <c r="BX13" i="2"/>
  <c r="BW13" i="2"/>
  <c r="BV13" i="2"/>
  <c r="BU13" i="2"/>
  <c r="BT13" i="2"/>
  <c r="BS13" i="2"/>
  <c r="BR13" i="2"/>
  <c r="BQ13" i="2"/>
  <c r="BP13" i="2"/>
  <c r="BO13" i="2"/>
  <c r="BN13" i="2"/>
  <c r="BM13" i="2"/>
  <c r="BL13" i="2"/>
  <c r="BK13" i="2"/>
  <c r="BJ13" i="2"/>
  <c r="BI13" i="2"/>
  <c r="BH13" i="2"/>
  <c r="BG13" i="2"/>
  <c r="BF13" i="2"/>
  <c r="BE13" i="2"/>
  <c r="BD13" i="2"/>
  <c r="CM12" i="2"/>
  <c r="CK12" i="2"/>
  <c r="CJ12" i="2"/>
  <c r="CI12" i="2"/>
  <c r="CH12" i="2"/>
  <c r="CG12" i="2"/>
  <c r="CF12" i="2"/>
  <c r="CE12" i="2"/>
  <c r="CD12" i="2"/>
  <c r="CC12" i="2"/>
  <c r="CB12" i="2"/>
  <c r="CA12" i="2"/>
  <c r="BZ12" i="2"/>
  <c r="BY12" i="2"/>
  <c r="BX12" i="2"/>
  <c r="BW12" i="2"/>
  <c r="BV12" i="2"/>
  <c r="BU12" i="2"/>
  <c r="BT12" i="2"/>
  <c r="BS12" i="2"/>
  <c r="BR12" i="2"/>
  <c r="BQ12" i="2"/>
  <c r="BP12" i="2"/>
  <c r="BO12" i="2"/>
  <c r="BN12" i="2"/>
  <c r="BM12" i="2"/>
  <c r="BL12" i="2"/>
  <c r="BK12" i="2"/>
  <c r="BJ12" i="2"/>
  <c r="BI12" i="2"/>
  <c r="BH12" i="2"/>
  <c r="BG12" i="2"/>
  <c r="BF12" i="2"/>
  <c r="BE12" i="2"/>
  <c r="BD12" i="2"/>
  <c r="CM9" i="2"/>
  <c r="CK9" i="2"/>
  <c r="CJ9" i="2"/>
  <c r="CJ449" i="2" s="1"/>
  <c r="CJ295" i="2"/>
  <c r="CI9" i="2"/>
  <c r="CI456" i="2" s="1"/>
  <c r="CH9" i="2"/>
  <c r="CH295" i="2"/>
  <c r="CG9" i="2"/>
  <c r="CF9" i="2"/>
  <c r="CE9" i="2"/>
  <c r="CD9" i="2"/>
  <c r="CD452" i="2" s="1"/>
  <c r="CD295" i="2"/>
  <c r="CC9" i="2"/>
  <c r="CB9" i="2"/>
  <c r="CB256" i="2" s="1"/>
  <c r="CA9" i="2"/>
  <c r="BZ9" i="2"/>
  <c r="BZ295" i="2"/>
  <c r="BY9" i="2"/>
  <c r="BX9" i="2"/>
  <c r="BW9" i="2"/>
  <c r="BV9" i="2"/>
  <c r="BV449" i="2" s="1"/>
  <c r="BU9" i="2"/>
  <c r="BT9" i="2"/>
  <c r="BT295" i="2"/>
  <c r="BS9" i="2"/>
  <c r="BR9" i="2"/>
  <c r="BR295" i="2"/>
  <c r="BQ9" i="2"/>
  <c r="BQ456" i="2" s="1"/>
  <c r="BP9" i="2"/>
  <c r="BO9" i="2"/>
  <c r="BO449" i="2" s="1"/>
  <c r="BN9" i="2"/>
  <c r="BN456" i="2" s="1"/>
  <c r="BN295" i="2"/>
  <c r="BM9" i="2"/>
  <c r="BL9" i="2"/>
  <c r="BK9" i="2"/>
  <c r="BK88" i="2" s="1"/>
  <c r="BJ9" i="2"/>
  <c r="BJ295" i="2"/>
  <c r="BI9" i="2"/>
  <c r="BI256" i="2" s="1"/>
  <c r="BH9" i="2"/>
  <c r="BH256" i="2" s="1"/>
  <c r="BG9" i="2"/>
  <c r="BF9" i="2"/>
  <c r="BE9" i="2"/>
  <c r="BD9" i="2"/>
  <c r="BD295" i="2"/>
  <c r="CM8" i="2"/>
  <c r="CK8" i="2"/>
  <c r="CJ8" i="2"/>
  <c r="CI8" i="2"/>
  <c r="CH8" i="2"/>
  <c r="CG8" i="2"/>
  <c r="CF8" i="2"/>
  <c r="CE8" i="2"/>
  <c r="CD8" i="2"/>
  <c r="CC8" i="2"/>
  <c r="CB8" i="2"/>
  <c r="CA8" i="2"/>
  <c r="BZ8" i="2"/>
  <c r="BY8" i="2"/>
  <c r="BX8" i="2"/>
  <c r="BW8" i="2"/>
  <c r="BV8" i="2"/>
  <c r="BU8" i="2"/>
  <c r="BT8" i="2"/>
  <c r="BS8" i="2"/>
  <c r="BR8" i="2"/>
  <c r="BQ8" i="2"/>
  <c r="BP8" i="2"/>
  <c r="BO8" i="2"/>
  <c r="BN8" i="2"/>
  <c r="BM8" i="2"/>
  <c r="BL8" i="2"/>
  <c r="BK8" i="2"/>
  <c r="BJ8" i="2"/>
  <c r="BI8" i="2"/>
  <c r="BH8" i="2"/>
  <c r="BG8" i="2"/>
  <c r="BF8" i="2"/>
  <c r="BE8" i="2"/>
  <c r="BD8" i="2"/>
  <c r="CM7" i="2"/>
  <c r="CM45" i="2" s="1"/>
  <c r="CK7" i="2"/>
  <c r="CJ7" i="2"/>
  <c r="CI7" i="2"/>
  <c r="CH7" i="2"/>
  <c r="CG7" i="2"/>
  <c r="CF7" i="2"/>
  <c r="CE7" i="2"/>
  <c r="CE161" i="2" s="1"/>
  <c r="CD7" i="2"/>
  <c r="CD161" i="2" s="1"/>
  <c r="CC7" i="2"/>
  <c r="CB7" i="2"/>
  <c r="CA7" i="2"/>
  <c r="BZ7" i="2"/>
  <c r="BY7" i="2"/>
  <c r="BX7" i="2"/>
  <c r="BW7" i="2"/>
  <c r="BV7" i="2"/>
  <c r="BU7" i="2"/>
  <c r="BT7" i="2"/>
  <c r="BT161" i="2" s="1"/>
  <c r="BS7" i="2"/>
  <c r="BR7" i="2"/>
  <c r="BQ7" i="2"/>
  <c r="BP7" i="2"/>
  <c r="BO7" i="2"/>
  <c r="BN7" i="2"/>
  <c r="BM7" i="2"/>
  <c r="BL7" i="2"/>
  <c r="BK7" i="2"/>
  <c r="BJ7" i="2"/>
  <c r="BI7" i="2"/>
  <c r="BH7" i="2"/>
  <c r="BG7" i="2"/>
  <c r="BF7" i="2"/>
  <c r="BF161" i="2" s="1"/>
  <c r="BE7" i="2"/>
  <c r="BE161" i="2" s="1"/>
  <c r="BD7" i="2"/>
  <c r="BH2" i="2"/>
  <c r="BG2" i="2"/>
  <c r="BF2" i="2"/>
  <c r="BE2" i="2"/>
  <c r="BD2" i="2"/>
  <c r="N230" i="3"/>
  <c r="O230" i="3" s="1"/>
  <c r="P230" i="3" s="1"/>
  <c r="Q230" i="3" s="1"/>
  <c r="R230" i="3" s="1"/>
  <c r="S230" i="3" s="1"/>
  <c r="T230" i="3" s="1"/>
  <c r="U230" i="3" s="1"/>
  <c r="V230" i="3" s="1"/>
  <c r="W230" i="3" s="1"/>
  <c r="X230" i="3" s="1"/>
  <c r="Y230" i="3" s="1"/>
  <c r="Z230" i="3" s="1"/>
  <c r="AA230" i="3" s="1"/>
  <c r="AB230" i="3" s="1"/>
  <c r="AC230" i="3" s="1"/>
  <c r="AD230" i="3" s="1"/>
  <c r="AE230" i="3" s="1"/>
  <c r="AF230" i="3" s="1"/>
  <c r="AG230" i="3" s="1"/>
  <c r="AH230" i="3" s="1"/>
  <c r="AI230" i="3" s="1"/>
  <c r="AJ230" i="3" s="1"/>
  <c r="AK230" i="3" s="1"/>
  <c r="AL230" i="3" s="1"/>
  <c r="AM230" i="3" s="1"/>
  <c r="AN230" i="3" s="1"/>
  <c r="AO230" i="3" s="1"/>
  <c r="AP230" i="3" s="1"/>
  <c r="AQ230" i="3" s="1"/>
  <c r="AR230" i="3" s="1"/>
  <c r="AS230" i="3" s="1"/>
  <c r="AT230" i="3" s="1"/>
  <c r="AU230" i="3" s="1"/>
  <c r="AV230" i="3" s="1"/>
  <c r="AW230" i="3" s="1"/>
  <c r="BG456" i="2"/>
  <c r="BG449" i="2"/>
  <c r="BG448" i="2"/>
  <c r="BS452" i="2"/>
  <c r="BS449" i="2"/>
  <c r="CI452" i="2"/>
  <c r="BD256" i="2"/>
  <c r="BD249" i="2"/>
  <c r="BD456" i="2"/>
  <c r="BD252" i="2"/>
  <c r="BH449" i="2"/>
  <c r="BH452" i="2"/>
  <c r="BL449" i="2"/>
  <c r="BP256" i="2"/>
  <c r="BP456" i="2"/>
  <c r="BP449" i="2"/>
  <c r="BP452" i="2"/>
  <c r="BT249" i="2"/>
  <c r="BT449" i="2"/>
  <c r="BT456" i="2"/>
  <c r="BX449" i="2"/>
  <c r="CB252" i="2"/>
  <c r="CB456" i="2"/>
  <c r="CF256" i="2"/>
  <c r="CF449" i="2"/>
  <c r="CJ252" i="2"/>
  <c r="CJ256" i="2"/>
  <c r="CJ452" i="2"/>
  <c r="CJ456" i="2"/>
  <c r="BK456" i="2"/>
  <c r="BK449" i="2"/>
  <c r="BK256" i="2"/>
  <c r="BW456" i="2"/>
  <c r="CM449" i="2"/>
  <c r="CE452" i="2"/>
  <c r="BE249" i="2"/>
  <c r="BI456" i="2"/>
  <c r="BI449" i="2"/>
  <c r="BM256" i="2"/>
  <c r="BM452" i="2"/>
  <c r="BQ452" i="2"/>
  <c r="BU452" i="2"/>
  <c r="BU456" i="2"/>
  <c r="CC252" i="2"/>
  <c r="CC456" i="2"/>
  <c r="CC452" i="2"/>
  <c r="CK456" i="2"/>
  <c r="BJ249" i="2"/>
  <c r="BJ456" i="2"/>
  <c r="BJ452" i="2"/>
  <c r="BJ449" i="2"/>
  <c r="BJ256" i="2"/>
  <c r="BN249" i="2"/>
  <c r="BN452" i="2"/>
  <c r="BN256" i="2"/>
  <c r="BR249" i="2"/>
  <c r="BR456" i="2"/>
  <c r="BR452" i="2"/>
  <c r="BR449" i="2"/>
  <c r="BR256" i="2"/>
  <c r="BV249" i="2"/>
  <c r="BV452" i="2"/>
  <c r="BZ456" i="2"/>
  <c r="BZ452" i="2"/>
  <c r="BZ449" i="2"/>
  <c r="BZ256" i="2"/>
  <c r="CD252" i="2"/>
  <c r="CD456" i="2"/>
  <c r="CD449" i="2"/>
  <c r="CD256" i="2"/>
  <c r="CH252" i="2"/>
  <c r="CH456" i="2"/>
  <c r="CH452" i="2"/>
  <c r="CH449" i="2"/>
  <c r="CH256" i="2"/>
  <c r="BH252" i="2"/>
  <c r="BP88" i="2"/>
  <c r="BP252" i="2"/>
  <c r="BT88" i="2"/>
  <c r="BE88" i="2"/>
  <c r="BE252" i="2"/>
  <c r="BM252" i="2"/>
  <c r="BU88" i="2"/>
  <c r="BU252" i="2"/>
  <c r="BK252" i="2"/>
  <c r="BF88" i="2"/>
  <c r="BJ88" i="2"/>
  <c r="BJ252" i="2"/>
  <c r="BN88" i="2"/>
  <c r="BN252" i="2"/>
  <c r="BR88" i="2"/>
  <c r="BR252" i="2"/>
  <c r="BV88" i="2"/>
  <c r="BV252" i="2"/>
  <c r="BZ88" i="2"/>
  <c r="BZ252" i="2"/>
  <c r="BG161" i="2"/>
  <c r="BS161" i="2"/>
  <c r="BG336" i="2"/>
  <c r="BG335" i="2"/>
  <c r="BG331" i="2"/>
  <c r="BG329" i="2"/>
  <c r="BK336" i="2"/>
  <c r="BK335" i="2"/>
  <c r="BK331" i="2"/>
  <c r="BK330" i="2"/>
  <c r="BO337" i="2"/>
  <c r="BO335" i="2"/>
  <c r="BO331" i="2"/>
  <c r="BO330" i="2"/>
  <c r="BD161" i="2"/>
  <c r="BH161" i="2"/>
  <c r="BP161" i="2"/>
  <c r="CB161" i="2"/>
  <c r="CF161" i="2"/>
  <c r="BD337" i="2"/>
  <c r="BD334" i="2"/>
  <c r="BD333" i="2"/>
  <c r="BD331" i="2"/>
  <c r="BD329" i="2"/>
  <c r="BD327" i="2"/>
  <c r="BH337" i="2"/>
  <c r="BH334" i="2"/>
  <c r="BH333" i="2"/>
  <c r="BH332" i="2"/>
  <c r="BH329" i="2"/>
  <c r="BH328" i="2"/>
  <c r="BL337" i="2"/>
  <c r="BL335" i="2"/>
  <c r="BL333" i="2"/>
  <c r="BL332" i="2"/>
  <c r="BL329" i="2"/>
  <c r="BL328" i="2"/>
  <c r="BL327" i="2"/>
  <c r="BQ161" i="2"/>
  <c r="BE336" i="2"/>
  <c r="BE335" i="2"/>
  <c r="BE331" i="2"/>
  <c r="BE328" i="2"/>
  <c r="BE327" i="2"/>
  <c r="BI334" i="2"/>
  <c r="BI331" i="2"/>
  <c r="BI330" i="2"/>
  <c r="BM337" i="2"/>
  <c r="BM334" i="2"/>
  <c r="BM333" i="2"/>
  <c r="BM329" i="2"/>
  <c r="CA45" i="2"/>
  <c r="BF333" i="2"/>
  <c r="BF332" i="2"/>
  <c r="BF328" i="2"/>
  <c r="BJ335" i="2"/>
  <c r="BJ331" i="2"/>
  <c r="BJ328" i="2"/>
  <c r="BN334" i="2"/>
  <c r="BN331" i="2"/>
  <c r="BN330" i="2"/>
  <c r="BH448" i="2"/>
  <c r="BI448" i="2"/>
  <c r="BJ448" i="2"/>
  <c r="BK448" i="2"/>
  <c r="BL448" i="2"/>
  <c r="K38" i="3"/>
  <c r="CL88" i="2"/>
  <c r="AM38" i="3"/>
  <c r="AU38" i="3"/>
  <c r="AO38" i="3"/>
  <c r="AS38" i="3"/>
  <c r="CJ88" i="2"/>
  <c r="CD88" i="2"/>
  <c r="CB88" i="2"/>
  <c r="BC701" i="2"/>
  <c r="BB701" i="2"/>
  <c r="BA701" i="2"/>
  <c r="AZ701" i="2"/>
  <c r="AY701" i="2"/>
  <c r="AX701" i="2"/>
  <c r="AW701" i="2"/>
  <c r="AV701" i="2"/>
  <c r="AU701" i="2"/>
  <c r="AT701" i="2"/>
  <c r="AS701" i="2"/>
  <c r="AR701" i="2"/>
  <c r="AQ701" i="2"/>
  <c r="AP701" i="2"/>
  <c r="AO701" i="2"/>
  <c r="AN701" i="2"/>
  <c r="AM701" i="2"/>
  <c r="AL701" i="2"/>
  <c r="AK701" i="2"/>
  <c r="AJ701" i="2"/>
  <c r="AI701" i="2"/>
  <c r="AH701" i="2"/>
  <c r="AG701" i="2"/>
  <c r="AF701" i="2"/>
  <c r="AE701" i="2"/>
  <c r="AD701" i="2"/>
  <c r="AC701" i="2"/>
  <c r="AB701" i="2"/>
  <c r="AA701" i="2"/>
  <c r="Z701" i="2"/>
  <c r="Y701" i="2"/>
  <c r="X701" i="2"/>
  <c r="W701" i="2"/>
  <c r="V701" i="2"/>
  <c r="U701" i="2"/>
  <c r="T701" i="2"/>
  <c r="S701" i="2"/>
  <c r="R701" i="2"/>
  <c r="Q701" i="2"/>
  <c r="P701" i="2"/>
  <c r="BC691" i="2"/>
  <c r="BB691" i="2"/>
  <c r="BA691" i="2"/>
  <c r="AZ691" i="2"/>
  <c r="AY691" i="2"/>
  <c r="AX691" i="2"/>
  <c r="AW691" i="2"/>
  <c r="AV691" i="2"/>
  <c r="AU691" i="2"/>
  <c r="AT691" i="2"/>
  <c r="AS691" i="2"/>
  <c r="AR691" i="2"/>
  <c r="AQ691" i="2"/>
  <c r="AP691" i="2"/>
  <c r="AO691" i="2"/>
  <c r="AN691" i="2"/>
  <c r="AM691" i="2"/>
  <c r="AL691" i="2"/>
  <c r="AK691" i="2"/>
  <c r="AJ691" i="2"/>
  <c r="AI691" i="2"/>
  <c r="AH691" i="2"/>
  <c r="AG691" i="2"/>
  <c r="AF691" i="2"/>
  <c r="AE691" i="2"/>
  <c r="AD691" i="2"/>
  <c r="AC691" i="2"/>
  <c r="AB691" i="2"/>
  <c r="AA691" i="2"/>
  <c r="Z691" i="2"/>
  <c r="Y691" i="2"/>
  <c r="X691" i="2"/>
  <c r="W691" i="2"/>
  <c r="V691" i="2"/>
  <c r="U691" i="2"/>
  <c r="T691" i="2"/>
  <c r="S691" i="2"/>
  <c r="R691" i="2"/>
  <c r="Q691" i="2"/>
  <c r="P691" i="2"/>
  <c r="CN473" i="2"/>
  <c r="CO473" i="2"/>
  <c r="CP473" i="2"/>
  <c r="CQ473" i="2"/>
  <c r="AF448" i="2"/>
  <c r="AE448" i="2"/>
  <c r="AD448" i="2"/>
  <c r="AC448" i="2"/>
  <c r="AB448" i="2"/>
  <c r="AA448" i="2"/>
  <c r="Z448" i="2"/>
  <c r="Y448" i="2"/>
  <c r="X448" i="2"/>
  <c r="W448" i="2"/>
  <c r="V448" i="2"/>
  <c r="U448" i="2"/>
  <c r="T448" i="2"/>
  <c r="S448" i="2"/>
  <c r="R448" i="2"/>
  <c r="Q448" i="2"/>
  <c r="P448" i="2"/>
  <c r="O448" i="2"/>
  <c r="N448" i="2"/>
  <c r="M448" i="2"/>
  <c r="L448" i="2"/>
  <c r="K448" i="2"/>
  <c r="J448" i="2"/>
  <c r="I448" i="2"/>
  <c r="H448" i="2"/>
  <c r="BC462" i="2"/>
  <c r="BB462" i="2"/>
  <c r="BA462" i="2"/>
  <c r="AZ462" i="2"/>
  <c r="AY462" i="2"/>
  <c r="AX462" i="2"/>
  <c r="AW462" i="2"/>
  <c r="AV462" i="2"/>
  <c r="AU462" i="2"/>
  <c r="AT462" i="2"/>
  <c r="AS462" i="2"/>
  <c r="AR462" i="2"/>
  <c r="AQ462" i="2"/>
  <c r="AP462" i="2"/>
  <c r="AO462" i="2"/>
  <c r="AN462" i="2"/>
  <c r="AM462" i="2"/>
  <c r="AL462" i="2"/>
  <c r="AK462" i="2"/>
  <c r="AJ462" i="2"/>
  <c r="AI462" i="2"/>
  <c r="AH462" i="2"/>
  <c r="AG462" i="2"/>
  <c r="AF462" i="2"/>
  <c r="AE462" i="2"/>
  <c r="AD462" i="2"/>
  <c r="AC462" i="2"/>
  <c r="AB462" i="2"/>
  <c r="AA462" i="2"/>
  <c r="Z462" i="2"/>
  <c r="Y462" i="2"/>
  <c r="X462" i="2"/>
  <c r="W462" i="2"/>
  <c r="V462" i="2"/>
  <c r="U462" i="2"/>
  <c r="T462" i="2"/>
  <c r="S462" i="2"/>
  <c r="R462" i="2"/>
  <c r="Q462" i="2"/>
  <c r="P462" i="2"/>
  <c r="O462" i="2"/>
  <c r="N462" i="2"/>
  <c r="M462" i="2"/>
  <c r="L462" i="2"/>
  <c r="K462" i="2"/>
  <c r="J462" i="2"/>
  <c r="I462" i="2"/>
  <c r="H462" i="2"/>
  <c r="BC461" i="2"/>
  <c r="BB461" i="2"/>
  <c r="BA461" i="2"/>
  <c r="AZ461" i="2"/>
  <c r="AY461" i="2"/>
  <c r="AX461" i="2"/>
  <c r="AW461" i="2"/>
  <c r="AV461" i="2"/>
  <c r="AU461" i="2"/>
  <c r="AT461" i="2"/>
  <c r="AS461" i="2"/>
  <c r="AR461" i="2"/>
  <c r="AQ461" i="2"/>
  <c r="AP461" i="2"/>
  <c r="AO461" i="2"/>
  <c r="AN461" i="2"/>
  <c r="AM461" i="2"/>
  <c r="AL461" i="2"/>
  <c r="AK461" i="2"/>
  <c r="AJ461" i="2"/>
  <c r="AI461" i="2"/>
  <c r="AH461" i="2"/>
  <c r="AG461" i="2"/>
  <c r="AF461" i="2"/>
  <c r="AE461" i="2"/>
  <c r="AD461" i="2"/>
  <c r="AC461" i="2"/>
  <c r="AB461" i="2"/>
  <c r="AA461" i="2"/>
  <c r="Z461" i="2"/>
  <c r="Y461" i="2"/>
  <c r="X461" i="2"/>
  <c r="W461" i="2"/>
  <c r="V461" i="2"/>
  <c r="U461" i="2"/>
  <c r="T461" i="2"/>
  <c r="S461" i="2"/>
  <c r="R461" i="2"/>
  <c r="Q461" i="2"/>
  <c r="P461" i="2"/>
  <c r="O461" i="2"/>
  <c r="N461" i="2"/>
  <c r="M461" i="2"/>
  <c r="L461" i="2"/>
  <c r="K461" i="2"/>
  <c r="J461" i="2"/>
  <c r="I461" i="2"/>
  <c r="H461" i="2"/>
  <c r="BC459" i="2"/>
  <c r="BB459" i="2"/>
  <c r="BA459" i="2"/>
  <c r="AZ459" i="2"/>
  <c r="AY459" i="2"/>
  <c r="AX459" i="2"/>
  <c r="AW459" i="2"/>
  <c r="AV459" i="2"/>
  <c r="AU459" i="2"/>
  <c r="AT459" i="2"/>
  <c r="AS459" i="2"/>
  <c r="AR459" i="2"/>
  <c r="AQ459" i="2"/>
  <c r="AP459" i="2"/>
  <c r="AO459" i="2"/>
  <c r="AN459" i="2"/>
  <c r="AM459" i="2"/>
  <c r="AL459" i="2"/>
  <c r="AK459" i="2"/>
  <c r="AJ459" i="2"/>
  <c r="AI459" i="2"/>
  <c r="AH459" i="2"/>
  <c r="AG459" i="2"/>
  <c r="AF459" i="2"/>
  <c r="AE459" i="2"/>
  <c r="AD459" i="2"/>
  <c r="AC459" i="2"/>
  <c r="AB459" i="2"/>
  <c r="AA459" i="2"/>
  <c r="Z459" i="2"/>
  <c r="Y459" i="2"/>
  <c r="X459" i="2"/>
  <c r="W459" i="2"/>
  <c r="V459" i="2"/>
  <c r="U459" i="2"/>
  <c r="T459" i="2"/>
  <c r="S459" i="2"/>
  <c r="R459" i="2"/>
  <c r="Q459" i="2"/>
  <c r="P459" i="2"/>
  <c r="O459" i="2"/>
  <c r="N459" i="2"/>
  <c r="M459" i="2"/>
  <c r="L459" i="2"/>
  <c r="K459" i="2"/>
  <c r="J459" i="2"/>
  <c r="I459" i="2"/>
  <c r="H459" i="2"/>
  <c r="CQ591" i="2"/>
  <c r="CP591" i="2"/>
  <c r="CO591" i="2"/>
  <c r="CN591" i="2"/>
  <c r="D284" i="3"/>
  <c r="AQ586" i="2"/>
  <c r="AQ587" i="2" s="1"/>
  <c r="AQ588" i="2"/>
  <c r="AQ585" i="2"/>
  <c r="AQ579" i="2"/>
  <c r="AQ578" i="2"/>
  <c r="AQ577" i="2"/>
  <c r="D281" i="3"/>
  <c r="D280" i="3"/>
  <c r="D256" i="3"/>
  <c r="D254" i="3"/>
  <c r="AQ713" i="2" s="1"/>
  <c r="D251" i="3"/>
  <c r="AQ719" i="2"/>
  <c r="D255" i="3"/>
  <c r="AQ683" i="2" s="1"/>
  <c r="AR680" i="2" s="1"/>
  <c r="D253" i="3"/>
  <c r="AR608" i="2" s="1"/>
  <c r="D250" i="3"/>
  <c r="AQ575" i="2" s="1"/>
  <c r="D249" i="3"/>
  <c r="AQ626" i="2" s="1"/>
  <c r="AQ584" i="2"/>
  <c r="AQ589" i="2"/>
  <c r="H32" i="10"/>
  <c r="H11" i="10"/>
  <c r="G11" i="10"/>
  <c r="F11" i="10"/>
  <c r="H33" i="2"/>
  <c r="I33" i="2"/>
  <c r="J33" i="2"/>
  <c r="K33" i="2"/>
  <c r="L33" i="2"/>
  <c r="M33" i="2"/>
  <c r="N33" i="2"/>
  <c r="O33" i="2"/>
  <c r="H78" i="2"/>
  <c r="I78" i="2"/>
  <c r="J78" i="2"/>
  <c r="K78" i="2"/>
  <c r="L78" i="2"/>
  <c r="M78" i="2"/>
  <c r="N78" i="2"/>
  <c r="O78" i="2"/>
  <c r="H133" i="2"/>
  <c r="I133" i="2"/>
  <c r="J133" i="2"/>
  <c r="K133" i="2"/>
  <c r="L133" i="2"/>
  <c r="M133" i="2"/>
  <c r="N133" i="2"/>
  <c r="O133" i="2"/>
  <c r="I141" i="2"/>
  <c r="J141" i="2"/>
  <c r="K141" i="2"/>
  <c r="L141" i="2"/>
  <c r="M141" i="2"/>
  <c r="N141" i="2"/>
  <c r="O141" i="2"/>
  <c r="H171" i="2"/>
  <c r="I171" i="2"/>
  <c r="J171" i="2"/>
  <c r="K171" i="2"/>
  <c r="L171" i="2"/>
  <c r="M171" i="2"/>
  <c r="N171" i="2"/>
  <c r="O171" i="2"/>
  <c r="H193" i="2"/>
  <c r="I193" i="2"/>
  <c r="J193" i="2"/>
  <c r="K193" i="2"/>
  <c r="L193" i="2"/>
  <c r="M193" i="2"/>
  <c r="N193" i="2"/>
  <c r="O193" i="2"/>
  <c r="H197" i="2"/>
  <c r="I197" i="2"/>
  <c r="J197" i="2"/>
  <c r="K197" i="2"/>
  <c r="L197" i="2"/>
  <c r="M197" i="2"/>
  <c r="N197" i="2"/>
  <c r="O197" i="2"/>
  <c r="H205" i="2"/>
  <c r="I205" i="2"/>
  <c r="J205" i="2"/>
  <c r="K205" i="2"/>
  <c r="L205" i="2"/>
  <c r="M205" i="2"/>
  <c r="N205" i="2"/>
  <c r="O205" i="2"/>
  <c r="H216" i="2"/>
  <c r="I248" i="2"/>
  <c r="J248" i="2"/>
  <c r="K248" i="2"/>
  <c r="L248" i="2"/>
  <c r="M248" i="2"/>
  <c r="N248" i="2"/>
  <c r="O248" i="2"/>
  <c r="H261" i="2"/>
  <c r="I261" i="2"/>
  <c r="J261" i="2"/>
  <c r="K261" i="2"/>
  <c r="L261" i="2"/>
  <c r="M261" i="2"/>
  <c r="N261" i="2"/>
  <c r="O261" i="2"/>
  <c r="H262" i="2"/>
  <c r="I262" i="2"/>
  <c r="J262" i="2"/>
  <c r="K262" i="2"/>
  <c r="L262" i="2"/>
  <c r="M262" i="2"/>
  <c r="N262" i="2"/>
  <c r="O262" i="2"/>
  <c r="H313" i="2"/>
  <c r="I313" i="2"/>
  <c r="J313" i="2"/>
  <c r="K313" i="2"/>
  <c r="L313" i="2"/>
  <c r="M313" i="2"/>
  <c r="N313" i="2"/>
  <c r="O313" i="2"/>
  <c r="H341" i="2"/>
  <c r="H439" i="2"/>
  <c r="I439" i="2"/>
  <c r="J439" i="2"/>
  <c r="K439" i="2"/>
  <c r="L439" i="2"/>
  <c r="M439" i="2"/>
  <c r="N439" i="2"/>
  <c r="O439" i="2"/>
  <c r="H568" i="2"/>
  <c r="I568" i="2"/>
  <c r="J568" i="2"/>
  <c r="K568" i="2"/>
  <c r="L568" i="2"/>
  <c r="M568" i="2"/>
  <c r="N568" i="2"/>
  <c r="O568" i="2"/>
  <c r="H575" i="2"/>
  <c r="I575" i="2"/>
  <c r="J575" i="2"/>
  <c r="J597" i="2" s="1"/>
  <c r="K575" i="2"/>
  <c r="L597" i="2" s="1"/>
  <c r="L575" i="2"/>
  <c r="M575" i="2"/>
  <c r="N575" i="2"/>
  <c r="N597" i="2" s="1"/>
  <c r="O575" i="2"/>
  <c r="O626" i="2" s="1"/>
  <c r="P623" i="2" s="1"/>
  <c r="H576" i="2"/>
  <c r="I576" i="2"/>
  <c r="J576" i="2"/>
  <c r="K576" i="2"/>
  <c r="L576" i="2"/>
  <c r="M576" i="2"/>
  <c r="N576" i="2"/>
  <c r="N598" i="2" s="1"/>
  <c r="H577" i="2"/>
  <c r="H599" i="2" s="1"/>
  <c r="I577" i="2"/>
  <c r="J577" i="2"/>
  <c r="J599" i="2" s="1"/>
  <c r="K577" i="2"/>
  <c r="L577" i="2"/>
  <c r="M599" i="2" s="1"/>
  <c r="M577" i="2"/>
  <c r="N577" i="2"/>
  <c r="N599" i="2" s="1"/>
  <c r="H583" i="2"/>
  <c r="H600" i="2" s="1"/>
  <c r="I583" i="2"/>
  <c r="J583" i="2"/>
  <c r="K583" i="2"/>
  <c r="L583" i="2"/>
  <c r="M583" i="2"/>
  <c r="M600" i="2" s="1"/>
  <c r="N583" i="2"/>
  <c r="H584" i="2"/>
  <c r="H601" i="2" s="1"/>
  <c r="I584" i="2"/>
  <c r="J584" i="2"/>
  <c r="K584" i="2"/>
  <c r="L584" i="2"/>
  <c r="L601" i="2" s="1"/>
  <c r="M584" i="2"/>
  <c r="M601" i="2" s="1"/>
  <c r="N584" i="2"/>
  <c r="N601" i="2" s="1"/>
  <c r="H596" i="2"/>
  <c r="I596" i="2"/>
  <c r="J596" i="2"/>
  <c r="K596" i="2"/>
  <c r="L596" i="2"/>
  <c r="M596" i="2"/>
  <c r="N596" i="2"/>
  <c r="O596" i="2"/>
  <c r="H597" i="2"/>
  <c r="H608" i="2"/>
  <c r="I599" i="2"/>
  <c r="M597" i="2"/>
  <c r="M598" i="2"/>
  <c r="H598" i="2"/>
  <c r="I600" i="2"/>
  <c r="BC262" i="2"/>
  <c r="BB262" i="2"/>
  <c r="BA262" i="2"/>
  <c r="AZ262" i="2"/>
  <c r="AY262" i="2"/>
  <c r="AX262" i="2"/>
  <c r="AW262" i="2"/>
  <c r="AV262" i="2"/>
  <c r="AU262" i="2"/>
  <c r="AT262" i="2"/>
  <c r="AS262" i="2"/>
  <c r="AR262" i="2"/>
  <c r="AQ262" i="2"/>
  <c r="AP262" i="2"/>
  <c r="AO262" i="2"/>
  <c r="AN262" i="2"/>
  <c r="AM262" i="2"/>
  <c r="AL262" i="2"/>
  <c r="AK262" i="2"/>
  <c r="AJ262" i="2"/>
  <c r="AI262" i="2"/>
  <c r="AH262" i="2"/>
  <c r="AG262" i="2"/>
  <c r="AF262" i="2"/>
  <c r="AE262" i="2"/>
  <c r="AD262" i="2"/>
  <c r="AC262" i="2"/>
  <c r="AB262" i="2"/>
  <c r="AA262" i="2"/>
  <c r="Z262" i="2"/>
  <c r="Y262" i="2"/>
  <c r="X262" i="2"/>
  <c r="W262" i="2"/>
  <c r="V262" i="2"/>
  <c r="U262" i="2"/>
  <c r="T262" i="2"/>
  <c r="S262" i="2"/>
  <c r="R262" i="2"/>
  <c r="Q262" i="2"/>
  <c r="P262" i="2"/>
  <c r="BC261" i="2"/>
  <c r="BB261" i="2"/>
  <c r="BA261" i="2"/>
  <c r="AZ261" i="2"/>
  <c r="AY261" i="2"/>
  <c r="AX261" i="2"/>
  <c r="AW261" i="2"/>
  <c r="AV261" i="2"/>
  <c r="AU261" i="2"/>
  <c r="AT261" i="2"/>
  <c r="AS261" i="2"/>
  <c r="AR261" i="2"/>
  <c r="AQ261" i="2"/>
  <c r="AP261" i="2"/>
  <c r="AO261" i="2"/>
  <c r="AN261" i="2"/>
  <c r="AM261" i="2"/>
  <c r="AL261" i="2"/>
  <c r="AK261" i="2"/>
  <c r="AJ261" i="2"/>
  <c r="AI261" i="2"/>
  <c r="AH261" i="2"/>
  <c r="AG261" i="2"/>
  <c r="AF261" i="2"/>
  <c r="AE261" i="2"/>
  <c r="AD261" i="2"/>
  <c r="AC261" i="2"/>
  <c r="AB261" i="2"/>
  <c r="AA261" i="2"/>
  <c r="Z261" i="2"/>
  <c r="Y261" i="2"/>
  <c r="X261" i="2"/>
  <c r="W261" i="2"/>
  <c r="V261" i="2"/>
  <c r="U261" i="2"/>
  <c r="T261" i="2"/>
  <c r="S261" i="2"/>
  <c r="R261" i="2"/>
  <c r="Q261" i="2"/>
  <c r="P261" i="2"/>
  <c r="AF248" i="2"/>
  <c r="AE248" i="2"/>
  <c r="AD248" i="2"/>
  <c r="AC248" i="2"/>
  <c r="AB248" i="2"/>
  <c r="AA248" i="2"/>
  <c r="Z248" i="2"/>
  <c r="Y248" i="2"/>
  <c r="X248" i="2"/>
  <c r="W248" i="2"/>
  <c r="V248" i="2"/>
  <c r="U248" i="2"/>
  <c r="T248" i="2"/>
  <c r="S248" i="2"/>
  <c r="R248" i="2"/>
  <c r="Q248" i="2"/>
  <c r="P248" i="2"/>
  <c r="CM260" i="2"/>
  <c r="CI260" i="2"/>
  <c r="CE260" i="2"/>
  <c r="CA260" i="2"/>
  <c r="BW260" i="2"/>
  <c r="BS260" i="2"/>
  <c r="BO260" i="2"/>
  <c r="BK260" i="2"/>
  <c r="BG260" i="2"/>
  <c r="CH260" i="2"/>
  <c r="CD260" i="2"/>
  <c r="BZ260" i="2"/>
  <c r="BV260" i="2"/>
  <c r="BR260" i="2"/>
  <c r="BN260" i="2"/>
  <c r="BJ260" i="2"/>
  <c r="BF260" i="2"/>
  <c r="CK260" i="2"/>
  <c r="CG260" i="2"/>
  <c r="CC260" i="2"/>
  <c r="BY260" i="2"/>
  <c r="BU260" i="2"/>
  <c r="BQ260" i="2"/>
  <c r="BM260" i="2"/>
  <c r="BI260" i="2"/>
  <c r="BE260" i="2"/>
  <c r="CJ260" i="2"/>
  <c r="CF260" i="2"/>
  <c r="CB260" i="2"/>
  <c r="BX260" i="2"/>
  <c r="BT260" i="2"/>
  <c r="BP260" i="2"/>
  <c r="BL260" i="2"/>
  <c r="BH260" i="2"/>
  <c r="BD260" i="2"/>
  <c r="CM259" i="2"/>
  <c r="CI259" i="2"/>
  <c r="CE259" i="2"/>
  <c r="CA259" i="2"/>
  <c r="BW259" i="2"/>
  <c r="BS259" i="2"/>
  <c r="BO259" i="2"/>
  <c r="BK259" i="2"/>
  <c r="BG259" i="2"/>
  <c r="CH259" i="2"/>
  <c r="CD259" i="2"/>
  <c r="BZ259" i="2"/>
  <c r="BV259" i="2"/>
  <c r="BR259" i="2"/>
  <c r="BN259" i="2"/>
  <c r="BJ259" i="2"/>
  <c r="BF259" i="2"/>
  <c r="CK259" i="2"/>
  <c r="CG259" i="2"/>
  <c r="CC259" i="2"/>
  <c r="BY259" i="2"/>
  <c r="BU259" i="2"/>
  <c r="BQ259" i="2"/>
  <c r="BM259" i="2"/>
  <c r="BI259" i="2"/>
  <c r="BE259" i="2"/>
  <c r="CJ259" i="2"/>
  <c r="CF259" i="2"/>
  <c r="CB259" i="2"/>
  <c r="BX259" i="2"/>
  <c r="BT259" i="2"/>
  <c r="BP259" i="2"/>
  <c r="BL259" i="2"/>
  <c r="BH259" i="2"/>
  <c r="BD259" i="2"/>
  <c r="S260" i="2"/>
  <c r="AT260" i="2"/>
  <c r="Y260" i="2"/>
  <c r="J260" i="2"/>
  <c r="N260" i="2"/>
  <c r="H260" i="2"/>
  <c r="L260" i="2"/>
  <c r="I260" i="2"/>
  <c r="M260" i="2"/>
  <c r="K260" i="2"/>
  <c r="O260" i="2"/>
  <c r="J259" i="2"/>
  <c r="N259" i="2"/>
  <c r="H259" i="2"/>
  <c r="L259" i="2"/>
  <c r="I259" i="2"/>
  <c r="M259" i="2"/>
  <c r="K259" i="2"/>
  <c r="O259" i="2"/>
  <c r="BB260" i="2"/>
  <c r="AD260" i="2"/>
  <c r="AL260" i="2"/>
  <c r="AG259" i="2"/>
  <c r="U259" i="2"/>
  <c r="AK259" i="2"/>
  <c r="BA259" i="2"/>
  <c r="U260" i="2"/>
  <c r="Z260" i="2"/>
  <c r="AE260" i="2"/>
  <c r="AM260" i="2"/>
  <c r="AU260" i="2"/>
  <c r="BC260" i="2"/>
  <c r="Q259" i="2"/>
  <c r="AW259" i="2"/>
  <c r="Y259" i="2"/>
  <c r="AO259" i="2"/>
  <c r="Q260" i="2"/>
  <c r="V260" i="2"/>
  <c r="AA260" i="2"/>
  <c r="AH260" i="2"/>
  <c r="AP260" i="2"/>
  <c r="AX260" i="2"/>
  <c r="AC259" i="2"/>
  <c r="AS259" i="2"/>
  <c r="R260" i="2"/>
  <c r="W260" i="2"/>
  <c r="AC260" i="2"/>
  <c r="AI260" i="2"/>
  <c r="AQ260" i="2"/>
  <c r="AY260" i="2"/>
  <c r="R259" i="2"/>
  <c r="V259" i="2"/>
  <c r="Z259" i="2"/>
  <c r="AD259" i="2"/>
  <c r="AH259" i="2"/>
  <c r="AL259" i="2"/>
  <c r="AP259" i="2"/>
  <c r="AT259" i="2"/>
  <c r="AX259" i="2"/>
  <c r="BB259" i="2"/>
  <c r="S259" i="2"/>
  <c r="W259" i="2"/>
  <c r="AA259" i="2"/>
  <c r="AE259" i="2"/>
  <c r="AI259" i="2"/>
  <c r="AM259" i="2"/>
  <c r="AQ259" i="2"/>
  <c r="AU259" i="2"/>
  <c r="AY259" i="2"/>
  <c r="BC259" i="2"/>
  <c r="P260" i="2"/>
  <c r="T260" i="2"/>
  <c r="X260" i="2"/>
  <c r="AB260" i="2"/>
  <c r="AF260" i="2"/>
  <c r="AJ260" i="2"/>
  <c r="AN260" i="2"/>
  <c r="AR260" i="2"/>
  <c r="AV260" i="2"/>
  <c r="AZ260" i="2"/>
  <c r="P259" i="2"/>
  <c r="T259" i="2"/>
  <c r="X259" i="2"/>
  <c r="AB259" i="2"/>
  <c r="AF259" i="2"/>
  <c r="AJ259" i="2"/>
  <c r="AN259" i="2"/>
  <c r="AR259" i="2"/>
  <c r="AV259" i="2"/>
  <c r="AZ259" i="2"/>
  <c r="AG260" i="2"/>
  <c r="AK260" i="2"/>
  <c r="AO260" i="2"/>
  <c r="AS260" i="2"/>
  <c r="AW260" i="2"/>
  <c r="BA260" i="2"/>
  <c r="BN4" i="10"/>
  <c r="BO4" i="10" s="1"/>
  <c r="BP4" i="10" s="1"/>
  <c r="M35" i="6"/>
  <c r="M36" i="6" s="1"/>
  <c r="D36" i="6"/>
  <c r="E36" i="6"/>
  <c r="W89" i="2" s="1"/>
  <c r="B36" i="6"/>
  <c r="CB89" i="2" s="1"/>
  <c r="CB90" i="2" s="1"/>
  <c r="A19" i="10"/>
  <c r="A20" i="10"/>
  <c r="A9" i="10"/>
  <c r="A10" i="10"/>
  <c r="CN327" i="2"/>
  <c r="Q22" i="2"/>
  <c r="R22" i="2"/>
  <c r="S22" i="2"/>
  <c r="P22" i="2"/>
  <c r="S9" i="2"/>
  <c r="S549" i="2" s="1"/>
  <c r="T7" i="2"/>
  <c r="P9" i="2"/>
  <c r="Q9" i="2"/>
  <c r="R9" i="2"/>
  <c r="CN479" i="2" s="1"/>
  <c r="T9" i="2"/>
  <c r="U7" i="2"/>
  <c r="U9" i="2"/>
  <c r="V7" i="2"/>
  <c r="V9" i="2"/>
  <c r="V547" i="2" s="1"/>
  <c r="W7" i="2"/>
  <c r="W9" i="2"/>
  <c r="X7" i="2"/>
  <c r="X29" i="2" s="1"/>
  <c r="X254" i="2" s="1"/>
  <c r="X9" i="2"/>
  <c r="X252" i="2" s="1"/>
  <c r="Y7" i="2"/>
  <c r="Y45" i="2" s="1"/>
  <c r="Y9" i="2"/>
  <c r="Z7" i="2"/>
  <c r="Z9" i="2"/>
  <c r="Z547" i="2" s="1"/>
  <c r="AA7" i="2"/>
  <c r="AA9" i="2"/>
  <c r="AA252" i="2" s="1"/>
  <c r="AB7" i="2"/>
  <c r="AB161" i="2" s="1"/>
  <c r="AB9" i="2"/>
  <c r="AB256" i="2" s="1"/>
  <c r="AC7" i="2"/>
  <c r="AC9" i="2"/>
  <c r="AD7" i="2"/>
  <c r="AD9" i="2"/>
  <c r="AD549" i="2" s="1"/>
  <c r="AE7" i="2"/>
  <c r="AE9" i="2"/>
  <c r="AF7" i="2"/>
  <c r="AF45" i="2" s="1"/>
  <c r="AF9" i="2"/>
  <c r="AG7" i="2"/>
  <c r="AG9" i="2"/>
  <c r="AH7" i="2"/>
  <c r="AH9" i="2"/>
  <c r="AH256" i="2" s="1"/>
  <c r="AI7" i="2"/>
  <c r="AI45" i="2" s="1"/>
  <c r="AI9" i="2"/>
  <c r="AJ7" i="2"/>
  <c r="AJ45" i="2" s="1"/>
  <c r="AJ9" i="2"/>
  <c r="AJ256" i="2" s="1"/>
  <c r="AK7" i="2"/>
  <c r="AK9" i="2"/>
  <c r="AL7" i="2"/>
  <c r="AL9" i="2"/>
  <c r="AL548" i="2" s="1"/>
  <c r="AM7" i="2"/>
  <c r="AM9" i="2"/>
  <c r="AM249" i="2" s="1"/>
  <c r="AN7" i="2"/>
  <c r="AN9" i="2"/>
  <c r="AO7" i="2"/>
  <c r="AO9" i="2"/>
  <c r="AP7" i="2"/>
  <c r="AP9" i="2"/>
  <c r="AP549" i="2" s="1"/>
  <c r="AQ7" i="2"/>
  <c r="AQ9" i="2"/>
  <c r="AQ249" i="2" s="1"/>
  <c r="AR7" i="2"/>
  <c r="AR9" i="2"/>
  <c r="AR252" i="2" s="1"/>
  <c r="AS7" i="2"/>
  <c r="AS9" i="2"/>
  <c r="AT7" i="2"/>
  <c r="AT9" i="2"/>
  <c r="AU7" i="2"/>
  <c r="AU9" i="2"/>
  <c r="AV7" i="2"/>
  <c r="AV9" i="2"/>
  <c r="AW7" i="2"/>
  <c r="AW9" i="2"/>
  <c r="AX7" i="2"/>
  <c r="AX9" i="2"/>
  <c r="AY7" i="2"/>
  <c r="AY29" i="2" s="1"/>
  <c r="AY254" i="2" s="1"/>
  <c r="AY9" i="2"/>
  <c r="AZ7" i="2"/>
  <c r="AZ161" i="2" s="1"/>
  <c r="AZ9" i="2"/>
  <c r="BA7" i="2"/>
  <c r="BA29" i="2" s="1"/>
  <c r="BA254" i="2" s="1"/>
  <c r="BA9" i="2"/>
  <c r="BB7" i="2"/>
  <c r="BB9" i="2"/>
  <c r="BC7" i="2"/>
  <c r="BC9" i="2"/>
  <c r="F239" i="2"/>
  <c r="P14" i="2"/>
  <c r="P160" i="2"/>
  <c r="P7" i="2"/>
  <c r="J22" i="6"/>
  <c r="BL161" i="2" s="1"/>
  <c r="O15" i="2"/>
  <c r="P17" i="2"/>
  <c r="P226" i="2" s="1"/>
  <c r="P18" i="2"/>
  <c r="P232" i="2"/>
  <c r="B12" i="3"/>
  <c r="B13" i="3"/>
  <c r="P12" i="2"/>
  <c r="P28" i="2" s="1"/>
  <c r="J7" i="6"/>
  <c r="BL29" i="2" s="1"/>
  <c r="P33" i="2"/>
  <c r="P13" i="2"/>
  <c r="J36" i="6"/>
  <c r="BX89" i="2" s="1"/>
  <c r="O677" i="2"/>
  <c r="P661" i="2" s="1"/>
  <c r="O707" i="2"/>
  <c r="P78" i="2"/>
  <c r="Q13" i="2"/>
  <c r="R13" i="2"/>
  <c r="P133" i="2"/>
  <c r="P141" i="2"/>
  <c r="P171" i="2"/>
  <c r="D8" i="9" s="1"/>
  <c r="P193" i="2"/>
  <c r="P197" i="2"/>
  <c r="P205" i="2"/>
  <c r="P15" i="2"/>
  <c r="P313" i="2"/>
  <c r="P16" i="2"/>
  <c r="P334" i="2" s="1"/>
  <c r="P439" i="2"/>
  <c r="I10" i="2"/>
  <c r="O713" i="2"/>
  <c r="E231" i="3"/>
  <c r="E230" i="3"/>
  <c r="S13" i="2"/>
  <c r="Q12" i="2"/>
  <c r="Q7" i="2"/>
  <c r="K7" i="6"/>
  <c r="Q15" i="2"/>
  <c r="Q16" i="2"/>
  <c r="Q334" i="2" s="1"/>
  <c r="Q171" i="2"/>
  <c r="T13" i="2"/>
  <c r="R12" i="2"/>
  <c r="R7" i="2"/>
  <c r="L7" i="6"/>
  <c r="R15" i="2"/>
  <c r="R16" i="2"/>
  <c r="R327" i="2" s="1"/>
  <c r="R171" i="2"/>
  <c r="U13" i="2"/>
  <c r="S12" i="2"/>
  <c r="S7" i="2"/>
  <c r="D7" i="6"/>
  <c r="E7" i="6"/>
  <c r="BG29" i="2" s="1"/>
  <c r="BG254" i="2" s="1"/>
  <c r="F7" i="6"/>
  <c r="BT29" i="2" s="1"/>
  <c r="BT254" i="2" s="1"/>
  <c r="G7" i="6"/>
  <c r="H7" i="6"/>
  <c r="S15" i="2"/>
  <c r="S16" i="2"/>
  <c r="S328" i="2" s="1"/>
  <c r="S171" i="2"/>
  <c r="E8" i="9" s="1"/>
  <c r="H9" i="2"/>
  <c r="I9" i="2"/>
  <c r="J9" i="2"/>
  <c r="K9" i="2"/>
  <c r="K256" i="2" s="1"/>
  <c r="L9" i="2"/>
  <c r="L252" i="2" s="1"/>
  <c r="M9" i="2"/>
  <c r="M548" i="2" s="1"/>
  <c r="N9" i="2"/>
  <c r="O9" i="2"/>
  <c r="O547" i="2" s="1"/>
  <c r="T12" i="2"/>
  <c r="B7" i="6"/>
  <c r="BD29" i="2" s="1"/>
  <c r="BD254" i="2" s="1"/>
  <c r="V13" i="2"/>
  <c r="T171" i="2"/>
  <c r="T15" i="2"/>
  <c r="T2" i="2"/>
  <c r="I6" i="2"/>
  <c r="T8" i="2"/>
  <c r="T14" i="2"/>
  <c r="T16" i="2"/>
  <c r="T335" i="2" s="1"/>
  <c r="T17" i="2"/>
  <c r="T226" i="2"/>
  <c r="T18" i="2"/>
  <c r="T232" i="2" s="1"/>
  <c r="T21" i="2"/>
  <c r="T595" i="2" s="1"/>
  <c r="T22" i="2"/>
  <c r="T78" i="2"/>
  <c r="T133" i="2"/>
  <c r="T141" i="2"/>
  <c r="S14" i="2"/>
  <c r="R14" i="2"/>
  <c r="Q14" i="2"/>
  <c r="T193" i="2"/>
  <c r="T197" i="2"/>
  <c r="T205" i="2"/>
  <c r="T313" i="2"/>
  <c r="T439" i="2"/>
  <c r="P628" i="2"/>
  <c r="U12" i="2"/>
  <c r="C7" i="6"/>
  <c r="BQ29" i="2" s="1"/>
  <c r="BQ254" i="2" s="1"/>
  <c r="W13" i="2"/>
  <c r="U171" i="2"/>
  <c r="U15" i="2"/>
  <c r="U2" i="2"/>
  <c r="U8" i="2"/>
  <c r="U14" i="2"/>
  <c r="U16" i="2"/>
  <c r="U332" i="2" s="1"/>
  <c r="U17" i="2"/>
  <c r="U226" i="2" s="1"/>
  <c r="U18" i="2"/>
  <c r="U232" i="2" s="1"/>
  <c r="U21" i="2"/>
  <c r="U595" i="2" s="1"/>
  <c r="U22" i="2"/>
  <c r="U78" i="2"/>
  <c r="CO78" i="2" s="1"/>
  <c r="C36" i="6"/>
  <c r="U133" i="2"/>
  <c r="U141" i="2"/>
  <c r="U193" i="2"/>
  <c r="U197" i="2"/>
  <c r="U205" i="2"/>
  <c r="U313" i="2"/>
  <c r="U439" i="2"/>
  <c r="V12" i="2"/>
  <c r="X13" i="2"/>
  <c r="V171" i="2"/>
  <c r="V15" i="2"/>
  <c r="V2" i="2"/>
  <c r="V8" i="2"/>
  <c r="V14" i="2"/>
  <c r="V16" i="2"/>
  <c r="V17" i="2"/>
  <c r="V226" i="2" s="1"/>
  <c r="V18" i="2"/>
  <c r="V232" i="2" s="1"/>
  <c r="V21" i="2"/>
  <c r="V595" i="2"/>
  <c r="V22" i="2"/>
  <c r="V78" i="2"/>
  <c r="V133" i="2"/>
  <c r="V141" i="2"/>
  <c r="V193" i="2"/>
  <c r="V197" i="2"/>
  <c r="V205" i="2"/>
  <c r="V313" i="2"/>
  <c r="V439" i="2"/>
  <c r="W12" i="2"/>
  <c r="Y13" i="2"/>
  <c r="W171" i="2"/>
  <c r="W15" i="2"/>
  <c r="W2" i="2"/>
  <c r="W8" i="2"/>
  <c r="W14" i="2"/>
  <c r="W16" i="2"/>
  <c r="W327" i="2" s="1"/>
  <c r="W17" i="2"/>
  <c r="W226" i="2" s="1"/>
  <c r="W18" i="2"/>
  <c r="W232" i="2" s="1"/>
  <c r="W21" i="2"/>
  <c r="W595" i="2" s="1"/>
  <c r="W22" i="2"/>
  <c r="W78" i="2"/>
  <c r="W133" i="2"/>
  <c r="W141" i="2"/>
  <c r="W193" i="2"/>
  <c r="W197" i="2"/>
  <c r="W205" i="2"/>
  <c r="W313" i="2"/>
  <c r="W439" i="2"/>
  <c r="X12" i="2"/>
  <c r="Z13" i="2"/>
  <c r="X171" i="2"/>
  <c r="X15" i="2"/>
  <c r="X2" i="2"/>
  <c r="X8" i="2"/>
  <c r="X14" i="2"/>
  <c r="X16" i="2"/>
  <c r="X327" i="2" s="1"/>
  <c r="X17" i="2"/>
  <c r="X226" i="2"/>
  <c r="X18" i="2"/>
  <c r="X232" i="2" s="1"/>
  <c r="X21" i="2"/>
  <c r="X595" i="2"/>
  <c r="X22" i="2"/>
  <c r="X78" i="2"/>
  <c r="F36" i="6"/>
  <c r="CF89" i="2" s="1"/>
  <c r="X133" i="2"/>
  <c r="X141" i="2"/>
  <c r="X193" i="2"/>
  <c r="X197" i="2"/>
  <c r="X205" i="2"/>
  <c r="X313" i="2"/>
  <c r="X439" i="2"/>
  <c r="Y12" i="2"/>
  <c r="AA13" i="2"/>
  <c r="Y171" i="2"/>
  <c r="Y15" i="2"/>
  <c r="Y2" i="2"/>
  <c r="Y8" i="2"/>
  <c r="Y14" i="2"/>
  <c r="Y16" i="2"/>
  <c r="Y17" i="2"/>
  <c r="Y226" i="2" s="1"/>
  <c r="Y18" i="2"/>
  <c r="Y232" i="2"/>
  <c r="Y21" i="2"/>
  <c r="Y595" i="2" s="1"/>
  <c r="Y22" i="2"/>
  <c r="Y78" i="2"/>
  <c r="G36" i="6"/>
  <c r="CG89" i="2" s="1"/>
  <c r="Y133" i="2"/>
  <c r="Y141" i="2"/>
  <c r="G22" i="6"/>
  <c r="BI161" i="2" s="1"/>
  <c r="Y193" i="2"/>
  <c r="Y197" i="2"/>
  <c r="Y205" i="2"/>
  <c r="Y313" i="2"/>
  <c r="Y439" i="2"/>
  <c r="Z12" i="2"/>
  <c r="AB13" i="2"/>
  <c r="Z171" i="2"/>
  <c r="Z15" i="2"/>
  <c r="Z2" i="2"/>
  <c r="Z8" i="2"/>
  <c r="Z14" i="2"/>
  <c r="Z16" i="2"/>
  <c r="Z17" i="2"/>
  <c r="Z226" i="2" s="1"/>
  <c r="Z18" i="2"/>
  <c r="Z232" i="2"/>
  <c r="Z21" i="2"/>
  <c r="Z595" i="2" s="1"/>
  <c r="Z22" i="2"/>
  <c r="Z78" i="2"/>
  <c r="H36" i="6"/>
  <c r="Z133" i="2"/>
  <c r="Z141" i="2"/>
  <c r="H22" i="6"/>
  <c r="Z193" i="2"/>
  <c r="Z197" i="2"/>
  <c r="Z205" i="2"/>
  <c r="Z313" i="2"/>
  <c r="Z439" i="2"/>
  <c r="AA12" i="2"/>
  <c r="I7" i="6"/>
  <c r="AC13" i="2"/>
  <c r="AA171" i="2"/>
  <c r="AA15" i="2"/>
  <c r="AA2" i="2"/>
  <c r="AA8" i="2"/>
  <c r="AA11" i="2"/>
  <c r="AM11" i="2" s="1"/>
  <c r="AY11" i="2" s="1"/>
  <c r="BK11" i="2" s="1"/>
  <c r="BW11" i="2" s="1"/>
  <c r="CI11" i="2" s="1"/>
  <c r="AA14" i="2"/>
  <c r="AA16" i="2"/>
  <c r="AA328" i="2" s="1"/>
  <c r="AA17" i="2"/>
  <c r="AA226" i="2"/>
  <c r="AA18" i="2"/>
  <c r="AA232" i="2" s="1"/>
  <c r="AA21" i="2"/>
  <c r="AA595" i="2"/>
  <c r="AA22" i="2"/>
  <c r="AA78" i="2"/>
  <c r="I36" i="6"/>
  <c r="AA133" i="2"/>
  <c r="AA141" i="2"/>
  <c r="I22" i="6"/>
  <c r="AA193" i="2"/>
  <c r="AA197" i="2"/>
  <c r="AA205" i="2"/>
  <c r="AA313" i="2"/>
  <c r="AA439" i="2"/>
  <c r="AB12" i="2"/>
  <c r="AD13" i="2"/>
  <c r="AB171" i="2"/>
  <c r="AB15" i="2"/>
  <c r="AB2" i="2"/>
  <c r="AB8" i="2"/>
  <c r="AB11" i="2"/>
  <c r="AN11" i="2" s="1"/>
  <c r="AZ11" i="2" s="1"/>
  <c r="BL11" i="2" s="1"/>
  <c r="BX11" i="2" s="1"/>
  <c r="CJ11" i="2" s="1"/>
  <c r="AB14" i="2"/>
  <c r="AB16" i="2"/>
  <c r="AB327" i="2" s="1"/>
  <c r="AB17" i="2"/>
  <c r="AB226" i="2" s="1"/>
  <c r="AB18" i="2"/>
  <c r="AB232" i="2" s="1"/>
  <c r="AB21" i="2"/>
  <c r="AB595" i="2" s="1"/>
  <c r="AB22" i="2"/>
  <c r="AB78" i="2"/>
  <c r="AB133" i="2"/>
  <c r="AB141" i="2"/>
  <c r="AB193" i="2"/>
  <c r="AB197" i="2"/>
  <c r="AB205" i="2"/>
  <c r="AB313" i="2"/>
  <c r="AB439" i="2"/>
  <c r="AC12" i="2"/>
  <c r="AE13" i="2"/>
  <c r="AC171" i="2"/>
  <c r="AC15" i="2"/>
  <c r="AC2" i="2"/>
  <c r="AC8" i="2"/>
  <c r="AC11" i="2"/>
  <c r="AO11" i="2" s="1"/>
  <c r="BA11" i="2" s="1"/>
  <c r="BM11" i="2" s="1"/>
  <c r="BY11" i="2" s="1"/>
  <c r="CK11" i="2" s="1"/>
  <c r="AC14" i="2"/>
  <c r="AC16" i="2"/>
  <c r="AC331" i="2"/>
  <c r="AC17" i="2"/>
  <c r="AC226" i="2" s="1"/>
  <c r="AC18" i="2"/>
  <c r="AC232" i="2"/>
  <c r="AC21" i="2"/>
  <c r="AC595" i="2" s="1"/>
  <c r="AC22" i="2"/>
  <c r="AC78" i="2"/>
  <c r="K36" i="6"/>
  <c r="BM89" i="2" s="1"/>
  <c r="AC133" i="2"/>
  <c r="AC141" i="2"/>
  <c r="K22" i="6"/>
  <c r="AC193" i="2"/>
  <c r="AC197" i="2"/>
  <c r="AC205" i="2"/>
  <c r="AC313" i="2"/>
  <c r="AC439" i="2"/>
  <c r="AD12" i="2"/>
  <c r="AF13" i="2"/>
  <c r="AD171" i="2"/>
  <c r="AD15" i="2"/>
  <c r="AD2" i="2"/>
  <c r="AD8" i="2"/>
  <c r="AD11" i="2"/>
  <c r="AP11" i="2" s="1"/>
  <c r="BB11" i="2" s="1"/>
  <c r="BN11" i="2" s="1"/>
  <c r="BZ11" i="2" s="1"/>
  <c r="CL11" i="2" s="1"/>
  <c r="AD14" i="2"/>
  <c r="AD16" i="2"/>
  <c r="AD328" i="2" s="1"/>
  <c r="AD17" i="2"/>
  <c r="AD226" i="2" s="1"/>
  <c r="AD18" i="2"/>
  <c r="AD232" i="2" s="1"/>
  <c r="AD21" i="2"/>
  <c r="AD595" i="2" s="1"/>
  <c r="AD22" i="2"/>
  <c r="AD78" i="2"/>
  <c r="L36" i="6"/>
  <c r="AD133" i="2"/>
  <c r="AD141" i="2"/>
  <c r="L22" i="6"/>
  <c r="CL161" i="2" s="1"/>
  <c r="AD193" i="2"/>
  <c r="AD197" i="2"/>
  <c r="AD205" i="2"/>
  <c r="AD313" i="2"/>
  <c r="AD439" i="2"/>
  <c r="AE12" i="2"/>
  <c r="AG13" i="2"/>
  <c r="AE171" i="2"/>
  <c r="F8" i="9" s="1"/>
  <c r="AE15" i="2"/>
  <c r="AE2" i="2"/>
  <c r="AE8" i="2"/>
  <c r="AE11" i="2"/>
  <c r="AQ11" i="2" s="1"/>
  <c r="BC11" i="2" s="1"/>
  <c r="BO11" i="2" s="1"/>
  <c r="CA11" i="2" s="1"/>
  <c r="CM11" i="2" s="1"/>
  <c r="AE14" i="2"/>
  <c r="AE16" i="2"/>
  <c r="AE332" i="2" s="1"/>
  <c r="AE17" i="2"/>
  <c r="AE226" i="2" s="1"/>
  <c r="AE18" i="2"/>
  <c r="AE232" i="2" s="1"/>
  <c r="AE21" i="2"/>
  <c r="AE595" i="2" s="1"/>
  <c r="AE22" i="2"/>
  <c r="AE78" i="2"/>
  <c r="AE133" i="2"/>
  <c r="AE141" i="2"/>
  <c r="M21" i="6"/>
  <c r="M22" i="6" s="1"/>
  <c r="AE193" i="2"/>
  <c r="AE197" i="2"/>
  <c r="AE205" i="2"/>
  <c r="AE313" i="2"/>
  <c r="AE439" i="2"/>
  <c r="AF12" i="2"/>
  <c r="AH13" i="2"/>
  <c r="AF171" i="2"/>
  <c r="AF15" i="2"/>
  <c r="AF2" i="2"/>
  <c r="AF8" i="2"/>
  <c r="AF11" i="2"/>
  <c r="AR11" i="2" s="1"/>
  <c r="BD11" i="2" s="1"/>
  <c r="BP11" i="2" s="1"/>
  <c r="CB11" i="2" s="1"/>
  <c r="AF14" i="2"/>
  <c r="AF16" i="2"/>
  <c r="AF327" i="2" s="1"/>
  <c r="AF17" i="2"/>
  <c r="AF226" i="2" s="1"/>
  <c r="AF18" i="2"/>
  <c r="AF232" i="2" s="1"/>
  <c r="AF21" i="2"/>
  <c r="AF595" i="2"/>
  <c r="AF22" i="2"/>
  <c r="AF78" i="2"/>
  <c r="AF133" i="2"/>
  <c r="AF141" i="2"/>
  <c r="AF193" i="2"/>
  <c r="AF197" i="2"/>
  <c r="AF205" i="2"/>
  <c r="AF313" i="2"/>
  <c r="AF439" i="2"/>
  <c r="AG12" i="2"/>
  <c r="AI13" i="2"/>
  <c r="AG171" i="2"/>
  <c r="AG15" i="2"/>
  <c r="AG2" i="2"/>
  <c r="AG8" i="2"/>
  <c r="AG11" i="2"/>
  <c r="AS11" i="2" s="1"/>
  <c r="BE11" i="2" s="1"/>
  <c r="BQ11" i="2" s="1"/>
  <c r="CC11" i="2" s="1"/>
  <c r="AG14" i="2"/>
  <c r="AG16" i="2"/>
  <c r="AG327" i="2" s="1"/>
  <c r="AG17" i="2"/>
  <c r="AG226" i="2" s="1"/>
  <c r="AG18" i="2"/>
  <c r="AG232" i="2" s="1"/>
  <c r="AG21" i="2"/>
  <c r="AG595" i="2" s="1"/>
  <c r="AG22" i="2"/>
  <c r="AG78" i="2"/>
  <c r="AG133" i="2"/>
  <c r="AG141" i="2"/>
  <c r="AG193" i="2"/>
  <c r="AG197" i="2"/>
  <c r="AG205" i="2"/>
  <c r="AG313" i="2"/>
  <c r="AG439" i="2"/>
  <c r="AH12" i="2"/>
  <c r="AJ13" i="2"/>
  <c r="AH171" i="2"/>
  <c r="AH15" i="2"/>
  <c r="AH2" i="2"/>
  <c r="AH8" i="2"/>
  <c r="AH11" i="2"/>
  <c r="AT11" i="2" s="1"/>
  <c r="BF11" i="2" s="1"/>
  <c r="BR11" i="2" s="1"/>
  <c r="CD11" i="2" s="1"/>
  <c r="AH14" i="2"/>
  <c r="AH16" i="2"/>
  <c r="AH337" i="2"/>
  <c r="AH17" i="2"/>
  <c r="AH226" i="2" s="1"/>
  <c r="AH18" i="2"/>
  <c r="AH232" i="2" s="1"/>
  <c r="AH21" i="2"/>
  <c r="AH595" i="2" s="1"/>
  <c r="AH22" i="2"/>
  <c r="AH78" i="2"/>
  <c r="AH133" i="2"/>
  <c r="AH141" i="2"/>
  <c r="AH193" i="2"/>
  <c r="AH197" i="2"/>
  <c r="AH205" i="2"/>
  <c r="AH313" i="2"/>
  <c r="AH439" i="2"/>
  <c r="AI12" i="2"/>
  <c r="AK13" i="2"/>
  <c r="AI171" i="2"/>
  <c r="AI15" i="2"/>
  <c r="AI2" i="2"/>
  <c r="AI8" i="2"/>
  <c r="AI11" i="2"/>
  <c r="AU11" i="2" s="1"/>
  <c r="BG11" i="2"/>
  <c r="BS11" i="2" s="1"/>
  <c r="CE11" i="2" s="1"/>
  <c r="AI14" i="2"/>
  <c r="AI16" i="2"/>
  <c r="AI332" i="2"/>
  <c r="AI17" i="2"/>
  <c r="AI226" i="2" s="1"/>
  <c r="AI18" i="2"/>
  <c r="AI232" i="2" s="1"/>
  <c r="AI21" i="2"/>
  <c r="AI595" i="2" s="1"/>
  <c r="AI22" i="2"/>
  <c r="AI78" i="2"/>
  <c r="AI133" i="2"/>
  <c r="AI141" i="2"/>
  <c r="AI193" i="2"/>
  <c r="AI197" i="2"/>
  <c r="AI205" i="2"/>
  <c r="AI313" i="2"/>
  <c r="AI439" i="2"/>
  <c r="AJ12" i="2"/>
  <c r="AL13" i="2"/>
  <c r="AJ171" i="2"/>
  <c r="AJ15" i="2"/>
  <c r="AJ2" i="2"/>
  <c r="AJ8" i="2"/>
  <c r="AJ11" i="2"/>
  <c r="AV11" i="2"/>
  <c r="BH11" i="2" s="1"/>
  <c r="BT11" i="2" s="1"/>
  <c r="CF11" i="2" s="1"/>
  <c r="AJ14" i="2"/>
  <c r="AJ16" i="2"/>
  <c r="AJ329" i="2" s="1"/>
  <c r="AJ17" i="2"/>
  <c r="AJ226" i="2"/>
  <c r="AJ18" i="2"/>
  <c r="AJ232" i="2" s="1"/>
  <c r="AJ21" i="2"/>
  <c r="AJ595" i="2"/>
  <c r="AJ22" i="2"/>
  <c r="AJ78" i="2"/>
  <c r="AJ133" i="2"/>
  <c r="AJ141" i="2"/>
  <c r="AJ193" i="2"/>
  <c r="AJ197" i="2"/>
  <c r="AJ205" i="2"/>
  <c r="AJ313" i="2"/>
  <c r="AJ439" i="2"/>
  <c r="AK12" i="2"/>
  <c r="AM13" i="2"/>
  <c r="AK171" i="2"/>
  <c r="AK15" i="2"/>
  <c r="AK2" i="2"/>
  <c r="AK8" i="2"/>
  <c r="AK11" i="2"/>
  <c r="AW11" i="2" s="1"/>
  <c r="BI11" i="2" s="1"/>
  <c r="BU11" i="2" s="1"/>
  <c r="CG11" i="2" s="1"/>
  <c r="AK14" i="2"/>
  <c r="AK16" i="2"/>
  <c r="AK336" i="2" s="1"/>
  <c r="AK17" i="2"/>
  <c r="AK226" i="2" s="1"/>
  <c r="AK18" i="2"/>
  <c r="AK232" i="2" s="1"/>
  <c r="AK21" i="2"/>
  <c r="AK595" i="2" s="1"/>
  <c r="AK22" i="2"/>
  <c r="AK78" i="2"/>
  <c r="AK133" i="2"/>
  <c r="AK141" i="2"/>
  <c r="AK193" i="2"/>
  <c r="AK197" i="2"/>
  <c r="AK205" i="2"/>
  <c r="AK313" i="2"/>
  <c r="AK439" i="2"/>
  <c r="AL12" i="2"/>
  <c r="AN13" i="2"/>
  <c r="AL171" i="2"/>
  <c r="AL15" i="2"/>
  <c r="AL2" i="2"/>
  <c r="AL8" i="2"/>
  <c r="AL11" i="2"/>
  <c r="AX11" i="2" s="1"/>
  <c r="BJ11" i="2" s="1"/>
  <c r="BV11" i="2" s="1"/>
  <c r="CH11" i="2" s="1"/>
  <c r="AL14" i="2"/>
  <c r="AL16" i="2"/>
  <c r="AL327" i="2"/>
  <c r="AL17" i="2"/>
  <c r="AL226" i="2" s="1"/>
  <c r="AL18" i="2"/>
  <c r="AL232" i="2" s="1"/>
  <c r="AL21" i="2"/>
  <c r="AL595" i="2" s="1"/>
  <c r="AL22" i="2"/>
  <c r="AL78" i="2"/>
  <c r="AL133" i="2"/>
  <c r="AL141" i="2"/>
  <c r="AL193" i="2"/>
  <c r="AL197" i="2"/>
  <c r="AL205" i="2"/>
  <c r="AL313" i="2"/>
  <c r="AL439" i="2"/>
  <c r="AM12" i="2"/>
  <c r="AO13" i="2"/>
  <c r="AM171" i="2"/>
  <c r="AM15" i="2"/>
  <c r="AM2" i="2"/>
  <c r="AM8" i="2"/>
  <c r="AM14" i="2"/>
  <c r="AM16" i="2"/>
  <c r="AM336" i="2"/>
  <c r="AM17" i="2"/>
  <c r="AM226" i="2" s="1"/>
  <c r="AM18" i="2"/>
  <c r="AM232" i="2" s="1"/>
  <c r="AM21" i="2"/>
  <c r="AM595" i="2" s="1"/>
  <c r="AM22" i="2"/>
  <c r="AM78" i="2"/>
  <c r="AM133" i="2"/>
  <c r="AM141" i="2"/>
  <c r="AM193" i="2"/>
  <c r="AM197" i="2"/>
  <c r="AM205" i="2"/>
  <c r="AM313" i="2"/>
  <c r="AM439" i="2"/>
  <c r="AN12" i="2"/>
  <c r="AP13" i="2"/>
  <c r="AN171" i="2"/>
  <c r="AN15" i="2"/>
  <c r="AN2" i="2"/>
  <c r="AN8" i="2"/>
  <c r="AN14" i="2"/>
  <c r="AN16" i="2"/>
  <c r="AN329" i="2"/>
  <c r="AN17" i="2"/>
  <c r="AN226" i="2" s="1"/>
  <c r="AN18" i="2"/>
  <c r="AN232" i="2" s="1"/>
  <c r="AN21" i="2"/>
  <c r="AN595" i="2" s="1"/>
  <c r="AN22" i="2"/>
  <c r="AN78" i="2"/>
  <c r="AN133" i="2"/>
  <c r="AN141" i="2"/>
  <c r="AN193" i="2"/>
  <c r="AN197" i="2"/>
  <c r="AN205" i="2"/>
  <c r="AN313" i="2"/>
  <c r="AN439" i="2"/>
  <c r="AO12" i="2"/>
  <c r="AQ13" i="2"/>
  <c r="AO171" i="2"/>
  <c r="AO15" i="2"/>
  <c r="AO2" i="2"/>
  <c r="AO8" i="2"/>
  <c r="AO14" i="2"/>
  <c r="AO16" i="2"/>
  <c r="AO333" i="2" s="1"/>
  <c r="AO17" i="2"/>
  <c r="AO226" i="2" s="1"/>
  <c r="AO18" i="2"/>
  <c r="AO232" i="2"/>
  <c r="AO21" i="2"/>
  <c r="AO595" i="2" s="1"/>
  <c r="AO22" i="2"/>
  <c r="AO78" i="2"/>
  <c r="AO133" i="2"/>
  <c r="AO141" i="2"/>
  <c r="AO193" i="2"/>
  <c r="AO197" i="2"/>
  <c r="AO205" i="2"/>
  <c r="AO313" i="2"/>
  <c r="AO439" i="2"/>
  <c r="AP12" i="2"/>
  <c r="AR13" i="2"/>
  <c r="AP171" i="2"/>
  <c r="AP15" i="2"/>
  <c r="AP2" i="2"/>
  <c r="AP8" i="2"/>
  <c r="AP14" i="2"/>
  <c r="AP16" i="2"/>
  <c r="AP329" i="2"/>
  <c r="AP17" i="2"/>
  <c r="AP226" i="2" s="1"/>
  <c r="AP18" i="2"/>
  <c r="AP232" i="2" s="1"/>
  <c r="AP21" i="2"/>
  <c r="AP595" i="2" s="1"/>
  <c r="AP22" i="2"/>
  <c r="AP78" i="2"/>
  <c r="AP133" i="2"/>
  <c r="AP141" i="2"/>
  <c r="AP193" i="2"/>
  <c r="AP197" i="2"/>
  <c r="AP205" i="2"/>
  <c r="AP313" i="2"/>
  <c r="AP439" i="2"/>
  <c r="AQ12" i="2"/>
  <c r="AS13" i="2"/>
  <c r="AQ171" i="2"/>
  <c r="AQ15" i="2"/>
  <c r="AQ2" i="2"/>
  <c r="AQ8" i="2"/>
  <c r="AQ14" i="2"/>
  <c r="AQ16" i="2"/>
  <c r="AQ335" i="2"/>
  <c r="AQ17" i="2"/>
  <c r="AQ226" i="2" s="1"/>
  <c r="AQ18" i="2"/>
  <c r="AQ232" i="2"/>
  <c r="AQ21" i="2"/>
  <c r="AQ595" i="2" s="1"/>
  <c r="AQ22" i="2"/>
  <c r="AQ78" i="2"/>
  <c r="AQ133" i="2"/>
  <c r="AQ141" i="2"/>
  <c r="AQ193" i="2"/>
  <c r="AQ197" i="2"/>
  <c r="AQ205" i="2"/>
  <c r="AQ313" i="2"/>
  <c r="AQ439" i="2"/>
  <c r="AR12" i="2"/>
  <c r="AT13" i="2"/>
  <c r="AR171" i="2"/>
  <c r="AR15" i="2"/>
  <c r="AR2" i="2"/>
  <c r="AR8" i="2"/>
  <c r="AR14" i="2"/>
  <c r="AR16" i="2"/>
  <c r="AR335" i="2"/>
  <c r="AR17" i="2"/>
  <c r="AR226" i="2" s="1"/>
  <c r="AR18" i="2"/>
  <c r="AR232" i="2" s="1"/>
  <c r="AR21" i="2"/>
  <c r="AR595" i="2" s="1"/>
  <c r="AR22" i="2"/>
  <c r="AR78" i="2"/>
  <c r="AR133" i="2"/>
  <c r="AR141" i="2"/>
  <c r="AR193" i="2"/>
  <c r="AR197" i="2"/>
  <c r="AR205" i="2"/>
  <c r="AR313" i="2"/>
  <c r="AR439" i="2"/>
  <c r="AS12" i="2"/>
  <c r="AU13" i="2"/>
  <c r="AS171" i="2"/>
  <c r="AS15" i="2"/>
  <c r="AS2" i="2"/>
  <c r="AS8" i="2"/>
  <c r="AS14" i="2"/>
  <c r="AS16" i="2"/>
  <c r="AS17" i="2"/>
  <c r="AS226" i="2" s="1"/>
  <c r="AS18" i="2"/>
  <c r="AS232" i="2" s="1"/>
  <c r="AS21" i="2"/>
  <c r="AS595" i="2"/>
  <c r="AS22" i="2"/>
  <c r="AS78" i="2"/>
  <c r="AS133" i="2"/>
  <c r="AS141" i="2"/>
  <c r="AS193" i="2"/>
  <c r="AS197" i="2"/>
  <c r="AS205" i="2"/>
  <c r="AS313" i="2"/>
  <c r="AS439" i="2"/>
  <c r="AT12" i="2"/>
  <c r="AV13" i="2"/>
  <c r="AT171" i="2"/>
  <c r="AT15" i="2"/>
  <c r="AT2" i="2"/>
  <c r="AT8" i="2"/>
  <c r="AT14" i="2"/>
  <c r="AT16" i="2"/>
  <c r="AT336" i="2" s="1"/>
  <c r="AT17" i="2"/>
  <c r="AT226" i="2"/>
  <c r="AT18" i="2"/>
  <c r="AT232" i="2" s="1"/>
  <c r="AT21" i="2"/>
  <c r="AT595" i="2" s="1"/>
  <c r="AT22" i="2"/>
  <c r="AT78" i="2"/>
  <c r="AT133" i="2"/>
  <c r="AT141" i="2"/>
  <c r="AT193" i="2"/>
  <c r="AT197" i="2"/>
  <c r="AT205" i="2"/>
  <c r="AT313" i="2"/>
  <c r="AT439" i="2"/>
  <c r="AU12" i="2"/>
  <c r="AW13" i="2"/>
  <c r="AU171" i="2"/>
  <c r="AU15" i="2"/>
  <c r="AU2" i="2"/>
  <c r="AU8" i="2"/>
  <c r="AU14" i="2"/>
  <c r="AU16" i="2"/>
  <c r="AU334" i="2" s="1"/>
  <c r="AU17" i="2"/>
  <c r="AU226" i="2" s="1"/>
  <c r="AU18" i="2"/>
  <c r="AU232" i="2" s="1"/>
  <c r="AU21" i="2"/>
  <c r="AU595" i="2" s="1"/>
  <c r="AU22" i="2"/>
  <c r="AU78" i="2"/>
  <c r="AU133" i="2"/>
  <c r="AU141" i="2"/>
  <c r="AU193" i="2"/>
  <c r="AU197" i="2"/>
  <c r="AU205" i="2"/>
  <c r="AU313" i="2"/>
  <c r="AU439" i="2"/>
  <c r="AV12" i="2"/>
  <c r="AX13" i="2"/>
  <c r="AV171" i="2"/>
  <c r="AV15" i="2"/>
  <c r="AV2" i="2"/>
  <c r="AV8" i="2"/>
  <c r="AV14" i="2"/>
  <c r="AV16" i="2"/>
  <c r="AV332" i="2" s="1"/>
  <c r="AV17" i="2"/>
  <c r="AV226" i="2"/>
  <c r="AV18" i="2"/>
  <c r="AV232" i="2" s="1"/>
  <c r="AV21" i="2"/>
  <c r="AV595" i="2" s="1"/>
  <c r="AV22" i="2"/>
  <c r="AV78" i="2"/>
  <c r="AV133" i="2"/>
  <c r="AV141" i="2"/>
  <c r="AV193" i="2"/>
  <c r="AV197" i="2"/>
  <c r="AV205" i="2"/>
  <c r="AV313" i="2"/>
  <c r="AV439" i="2"/>
  <c r="AW12" i="2"/>
  <c r="AY13" i="2"/>
  <c r="AW171" i="2"/>
  <c r="AW15" i="2"/>
  <c r="AW2" i="2"/>
  <c r="AW8" i="2"/>
  <c r="AW14" i="2"/>
  <c r="AW16" i="2"/>
  <c r="AW328" i="2" s="1"/>
  <c r="AW17" i="2"/>
  <c r="AW226" i="2" s="1"/>
  <c r="AW18" i="2"/>
  <c r="AW232" i="2" s="1"/>
  <c r="AW21" i="2"/>
  <c r="AW595" i="2" s="1"/>
  <c r="AW22" i="2"/>
  <c r="AW78" i="2"/>
  <c r="AW133" i="2"/>
  <c r="AW141" i="2"/>
  <c r="AW193" i="2"/>
  <c r="AW197" i="2"/>
  <c r="AW205" i="2"/>
  <c r="AW313" i="2"/>
  <c r="AW439" i="2"/>
  <c r="AX12" i="2"/>
  <c r="AZ13" i="2"/>
  <c r="AX171" i="2"/>
  <c r="AX15" i="2"/>
  <c r="AX2" i="2"/>
  <c r="AX8" i="2"/>
  <c r="AX14" i="2"/>
  <c r="AX16" i="2"/>
  <c r="AX327" i="2" s="1"/>
  <c r="AX17" i="2"/>
  <c r="AX226" i="2"/>
  <c r="AX18" i="2"/>
  <c r="AX232" i="2" s="1"/>
  <c r="AX21" i="2"/>
  <c r="AX595" i="2" s="1"/>
  <c r="AX22" i="2"/>
  <c r="AX78" i="2"/>
  <c r="AX133" i="2"/>
  <c r="AX141" i="2"/>
  <c r="AX193" i="2"/>
  <c r="AX197" i="2"/>
  <c r="AX205" i="2"/>
  <c r="AX313" i="2"/>
  <c r="AX439" i="2"/>
  <c r="AY12" i="2"/>
  <c r="BA13" i="2"/>
  <c r="AY171" i="2"/>
  <c r="AY15" i="2"/>
  <c r="AY2" i="2"/>
  <c r="AY8" i="2"/>
  <c r="AY14" i="2"/>
  <c r="AY16" i="2"/>
  <c r="AY17" i="2"/>
  <c r="AY226" i="2" s="1"/>
  <c r="AY18" i="2"/>
  <c r="AY232" i="2" s="1"/>
  <c r="AY21" i="2"/>
  <c r="AY595" i="2"/>
  <c r="AY22" i="2"/>
  <c r="AY78" i="2"/>
  <c r="AY133" i="2"/>
  <c r="AY141" i="2"/>
  <c r="AY193" i="2"/>
  <c r="AY197" i="2"/>
  <c r="AY205" i="2"/>
  <c r="AY313" i="2"/>
  <c r="AY439" i="2"/>
  <c r="AZ12" i="2"/>
  <c r="BB13" i="2"/>
  <c r="AZ171" i="2"/>
  <c r="AZ15" i="2"/>
  <c r="AZ2" i="2"/>
  <c r="AZ8" i="2"/>
  <c r="AZ14" i="2"/>
  <c r="AZ16" i="2"/>
  <c r="AZ328" i="2" s="1"/>
  <c r="AZ17" i="2"/>
  <c r="AZ226" i="2" s="1"/>
  <c r="AZ18" i="2"/>
  <c r="AZ232" i="2" s="1"/>
  <c r="AZ21" i="2"/>
  <c r="AZ595" i="2" s="1"/>
  <c r="AZ22" i="2"/>
  <c r="AZ78" i="2"/>
  <c r="AZ133" i="2"/>
  <c r="AZ141" i="2"/>
  <c r="AZ193" i="2"/>
  <c r="AZ197" i="2"/>
  <c r="AZ205" i="2"/>
  <c r="AZ313" i="2"/>
  <c r="AZ439" i="2"/>
  <c r="BA12" i="2"/>
  <c r="BC13" i="2"/>
  <c r="BA171" i="2"/>
  <c r="BA15" i="2"/>
  <c r="BA2" i="2"/>
  <c r="BA8" i="2"/>
  <c r="BA14" i="2"/>
  <c r="BA16" i="2"/>
  <c r="BA17" i="2"/>
  <c r="BA226" i="2" s="1"/>
  <c r="BA18" i="2"/>
  <c r="BA232" i="2" s="1"/>
  <c r="BA21" i="2"/>
  <c r="BA595" i="2" s="1"/>
  <c r="BA22" i="2"/>
  <c r="BA78" i="2"/>
  <c r="BA133" i="2"/>
  <c r="BA141" i="2"/>
  <c r="BA193" i="2"/>
  <c r="BA197" i="2"/>
  <c r="BA205" i="2"/>
  <c r="BA313" i="2"/>
  <c r="BA439" i="2"/>
  <c r="BB12" i="2"/>
  <c r="BB171" i="2"/>
  <c r="BB15" i="2"/>
  <c r="BB2" i="2"/>
  <c r="BB8" i="2"/>
  <c r="BB14" i="2"/>
  <c r="BB16" i="2"/>
  <c r="BB337" i="2" s="1"/>
  <c r="BB17" i="2"/>
  <c r="BB226" i="2" s="1"/>
  <c r="BB18" i="2"/>
  <c r="BB232" i="2" s="1"/>
  <c r="BB21" i="2"/>
  <c r="BB595" i="2" s="1"/>
  <c r="BB22" i="2"/>
  <c r="BB78" i="2"/>
  <c r="BB133" i="2"/>
  <c r="BB141" i="2"/>
  <c r="BB193" i="2"/>
  <c r="BB197" i="2"/>
  <c r="BB205" i="2"/>
  <c r="BB313" i="2"/>
  <c r="BB439" i="2"/>
  <c r="BC12" i="2"/>
  <c r="BC171" i="2"/>
  <c r="H8" i="9" s="1"/>
  <c r="P8" i="9" s="1"/>
  <c r="BC15" i="2"/>
  <c r="BC2" i="2"/>
  <c r="BC8" i="2"/>
  <c r="BC14" i="2"/>
  <c r="BC16" i="2"/>
  <c r="BC17" i="2"/>
  <c r="BC226" i="2"/>
  <c r="BC18" i="2"/>
  <c r="BC232" i="2" s="1"/>
  <c r="BC21" i="2"/>
  <c r="BC595" i="2"/>
  <c r="BC22" i="2"/>
  <c r="BC78" i="2"/>
  <c r="BC133" i="2"/>
  <c r="BC141" i="2"/>
  <c r="BC193" i="2"/>
  <c r="BC197" i="2"/>
  <c r="BC205" i="2"/>
  <c r="BC313" i="2"/>
  <c r="BC439" i="2"/>
  <c r="O719" i="2"/>
  <c r="O577" i="2" s="1"/>
  <c r="O683" i="2"/>
  <c r="P21" i="2"/>
  <c r="P595" i="2" s="1"/>
  <c r="Q17" i="2"/>
  <c r="Q226" i="2" s="1"/>
  <c r="Q18" i="2"/>
  <c r="Q232" i="2" s="1"/>
  <c r="Q78" i="2"/>
  <c r="Q133" i="2"/>
  <c r="Q141" i="2"/>
  <c r="Q193" i="2"/>
  <c r="Q197" i="2"/>
  <c r="Q205" i="2"/>
  <c r="Q313" i="2"/>
  <c r="Q439" i="2"/>
  <c r="Q21" i="2"/>
  <c r="Q595" i="2" s="1"/>
  <c r="R17" i="2"/>
  <c r="R226" i="2" s="1"/>
  <c r="R18" i="2"/>
  <c r="R232" i="2" s="1"/>
  <c r="R78" i="2"/>
  <c r="R133" i="2"/>
  <c r="R141" i="2"/>
  <c r="R193" i="2"/>
  <c r="R197" i="2"/>
  <c r="R205" i="2"/>
  <c r="R313" i="2"/>
  <c r="R439" i="2"/>
  <c r="R21" i="2"/>
  <c r="R595" i="2" s="1"/>
  <c r="S17" i="2"/>
  <c r="S226" i="2"/>
  <c r="S18" i="2"/>
  <c r="S232" i="2" s="1"/>
  <c r="S78" i="2"/>
  <c r="S133" i="2"/>
  <c r="S141" i="2"/>
  <c r="S193" i="2"/>
  <c r="S197" i="2"/>
  <c r="S205" i="2"/>
  <c r="S313" i="2"/>
  <c r="S439" i="2"/>
  <c r="S21" i="2"/>
  <c r="S595" i="2"/>
  <c r="F722" i="2"/>
  <c r="CO3" i="2"/>
  <c r="CO481" i="2" s="1"/>
  <c r="D245" i="3"/>
  <c r="M21" i="2"/>
  <c r="M595" i="2" s="1"/>
  <c r="N21" i="2"/>
  <c r="N595" i="2" s="1"/>
  <c r="O21" i="2"/>
  <c r="O595" i="2" s="1"/>
  <c r="I21" i="2"/>
  <c r="I595" i="2"/>
  <c r="J21" i="2"/>
  <c r="J595" i="2" s="1"/>
  <c r="K21" i="2"/>
  <c r="K595" i="2"/>
  <c r="L21" i="2"/>
  <c r="L595" i="2" s="1"/>
  <c r="H21" i="2"/>
  <c r="H595" i="2" s="1"/>
  <c r="A8" i="10"/>
  <c r="A18" i="10"/>
  <c r="O710" i="2"/>
  <c r="O712" i="2"/>
  <c r="O716" i="2"/>
  <c r="F734" i="2"/>
  <c r="P2" i="2"/>
  <c r="P8" i="2"/>
  <c r="Q2" i="2"/>
  <c r="Q8" i="2"/>
  <c r="R2" i="2"/>
  <c r="R8" i="2"/>
  <c r="S2" i="2"/>
  <c r="S8" i="2"/>
  <c r="E328" i="2"/>
  <c r="E329" i="2"/>
  <c r="E330" i="2"/>
  <c r="E331" i="2"/>
  <c r="E332" i="2"/>
  <c r="E333" i="2"/>
  <c r="E334" i="2"/>
  <c r="E335" i="2"/>
  <c r="E336" i="2"/>
  <c r="E337" i="2"/>
  <c r="F429" i="2"/>
  <c r="F303" i="2"/>
  <c r="F38" i="2"/>
  <c r="F427" i="2"/>
  <c r="F405" i="2"/>
  <c r="F388" i="2"/>
  <c r="F387" i="2"/>
  <c r="F417" i="2"/>
  <c r="F416" i="2"/>
  <c r="F415" i="2"/>
  <c r="F412" i="2"/>
  <c r="F411" i="2"/>
  <c r="F425" i="2"/>
  <c r="F375" i="2"/>
  <c r="F374" i="2"/>
  <c r="F371" i="2"/>
  <c r="F370" i="2"/>
  <c r="F366" i="2"/>
  <c r="F357" i="2"/>
  <c r="F355" i="2"/>
  <c r="F352" i="2"/>
  <c r="F349" i="2"/>
  <c r="F346" i="2"/>
  <c r="CO612" i="2"/>
  <c r="CP612" i="2"/>
  <c r="CQ612" i="2"/>
  <c r="D601" i="2"/>
  <c r="D600" i="2"/>
  <c r="D599" i="2"/>
  <c r="D598" i="2"/>
  <c r="CN193" i="2"/>
  <c r="A14" i="10"/>
  <c r="F293" i="2"/>
  <c r="F301" i="2"/>
  <c r="F67" i="2"/>
  <c r="H17" i="2"/>
  <c r="H226" i="2"/>
  <c r="O18" i="2"/>
  <c r="O232" i="2" s="1"/>
  <c r="N18" i="2"/>
  <c r="N232" i="2" s="1"/>
  <c r="M18" i="2"/>
  <c r="M232" i="2" s="1"/>
  <c r="L18" i="2"/>
  <c r="L232" i="2"/>
  <c r="K18" i="2"/>
  <c r="K232" i="2" s="1"/>
  <c r="J18" i="2"/>
  <c r="J232" i="2"/>
  <c r="I18" i="2"/>
  <c r="I232" i="2" s="1"/>
  <c r="H18" i="2"/>
  <c r="H232" i="2"/>
  <c r="O17" i="2"/>
  <c r="O226" i="2" s="1"/>
  <c r="N17" i="2"/>
  <c r="N226" i="2" s="1"/>
  <c r="M17" i="2"/>
  <c r="M226" i="2" s="1"/>
  <c r="L17" i="2"/>
  <c r="L226" i="2"/>
  <c r="K17" i="2"/>
  <c r="K226" i="2" s="1"/>
  <c r="J17" i="2"/>
  <c r="J226" i="2" s="1"/>
  <c r="I17" i="2"/>
  <c r="I226" i="2" s="1"/>
  <c r="H2" i="2"/>
  <c r="I2" i="2"/>
  <c r="J2" i="2"/>
  <c r="K2" i="2"/>
  <c r="L2" i="2"/>
  <c r="M2" i="2"/>
  <c r="N2" i="2"/>
  <c r="O2" i="2"/>
  <c r="H7" i="2"/>
  <c r="H161" i="2" s="1"/>
  <c r="H162" i="2" s="1"/>
  <c r="I7" i="2"/>
  <c r="I161" i="2" s="1"/>
  <c r="I162" i="2" s="1"/>
  <c r="I643" i="2" s="1"/>
  <c r="I653" i="2" s="1"/>
  <c r="J7" i="2"/>
  <c r="K7" i="2"/>
  <c r="K161" i="2" s="1"/>
  <c r="K162" i="2" s="1"/>
  <c r="L7" i="2"/>
  <c r="L45" i="2" s="1"/>
  <c r="M7" i="2"/>
  <c r="N7" i="2"/>
  <c r="O7" i="2"/>
  <c r="O45" i="2" s="1"/>
  <c r="H8" i="2"/>
  <c r="I8" i="2"/>
  <c r="J8" i="2"/>
  <c r="K8" i="2"/>
  <c r="L8" i="2"/>
  <c r="M8" i="2"/>
  <c r="N8" i="2"/>
  <c r="O8" i="2"/>
  <c r="H12" i="2"/>
  <c r="H28" i="2" s="1"/>
  <c r="I12" i="2"/>
  <c r="I28" i="2" s="1"/>
  <c r="J12" i="2"/>
  <c r="J28" i="2" s="1"/>
  <c r="K12" i="2"/>
  <c r="K28" i="2" s="1"/>
  <c r="L12" i="2"/>
  <c r="L28" i="2" s="1"/>
  <c r="M12" i="2"/>
  <c r="M28" i="2" s="1"/>
  <c r="N12" i="2"/>
  <c r="N28" i="2" s="1"/>
  <c r="O12" i="2"/>
  <c r="O28" i="2"/>
  <c r="H13" i="2"/>
  <c r="I13" i="2"/>
  <c r="J13" i="2"/>
  <c r="K13" i="2"/>
  <c r="L13" i="2"/>
  <c r="M13" i="2"/>
  <c r="N13" i="2"/>
  <c r="O13" i="2"/>
  <c r="H14" i="2"/>
  <c r="I14" i="2"/>
  <c r="J14" i="2"/>
  <c r="K14" i="2"/>
  <c r="L14" i="2"/>
  <c r="M14" i="2"/>
  <c r="N14" i="2"/>
  <c r="O14" i="2"/>
  <c r="H15" i="2"/>
  <c r="I216" i="2" s="1"/>
  <c r="I222" i="2" s="1"/>
  <c r="I450" i="2" s="1"/>
  <c r="I15" i="2"/>
  <c r="J216" i="2" s="1"/>
  <c r="J222" i="2" s="1"/>
  <c r="J15" i="2"/>
  <c r="K15" i="2"/>
  <c r="K217" i="2" s="1"/>
  <c r="K218" i="2" s="1"/>
  <c r="L15" i="2"/>
  <c r="M216" i="2" s="1"/>
  <c r="M15" i="2"/>
  <c r="N15" i="2"/>
  <c r="H16" i="2"/>
  <c r="I16" i="2"/>
  <c r="I327" i="2" s="1"/>
  <c r="J16" i="2"/>
  <c r="K16" i="2"/>
  <c r="L16" i="2"/>
  <c r="M16" i="2"/>
  <c r="M329" i="2" s="1"/>
  <c r="N16" i="2"/>
  <c r="O16" i="2"/>
  <c r="H22" i="2"/>
  <c r="I22" i="2"/>
  <c r="J22" i="2"/>
  <c r="K22" i="2"/>
  <c r="L22" i="2"/>
  <c r="M22" i="2"/>
  <c r="N22" i="2"/>
  <c r="O22" i="2"/>
  <c r="F31" i="2"/>
  <c r="F34" i="2"/>
  <c r="F36" i="2"/>
  <c r="F43" i="2"/>
  <c r="F45" i="2"/>
  <c r="F51" i="2"/>
  <c r="F52" i="2"/>
  <c r="F58" i="2"/>
  <c r="F60" i="2"/>
  <c r="F88" i="2"/>
  <c r="F90" i="2"/>
  <c r="F91" i="2"/>
  <c r="F97" i="2"/>
  <c r="F102" i="2"/>
  <c r="F103" i="2"/>
  <c r="F109" i="2"/>
  <c r="F111" i="2"/>
  <c r="F113" i="2"/>
  <c r="F118" i="2"/>
  <c r="F120" i="2"/>
  <c r="F123" i="2"/>
  <c r="F124" i="2"/>
  <c r="F125" i="2"/>
  <c r="F166" i="2"/>
  <c r="F167" i="2"/>
  <c r="F175" i="2"/>
  <c r="F177" i="2"/>
  <c r="CO193" i="2"/>
  <c r="CP193" i="2"/>
  <c r="CQ193" i="2"/>
  <c r="F217" i="2"/>
  <c r="F219" i="2"/>
  <c r="F223" i="2"/>
  <c r="F226" i="2"/>
  <c r="F229" i="2"/>
  <c r="F232" i="2"/>
  <c r="F234" i="2"/>
  <c r="F245" i="2"/>
  <c r="F275" i="2"/>
  <c r="F276" i="2"/>
  <c r="F282" i="2"/>
  <c r="F283" i="2"/>
  <c r="F291" i="2"/>
  <c r="F295" i="2"/>
  <c r="F299" i="2"/>
  <c r="F312" i="2"/>
  <c r="CO327" i="2"/>
  <c r="CP327" i="2"/>
  <c r="CQ327" i="2"/>
  <c r="F328" i="2"/>
  <c r="F329" i="2"/>
  <c r="F330" i="2"/>
  <c r="F331" i="2"/>
  <c r="F332" i="2"/>
  <c r="F333" i="2"/>
  <c r="F334" i="2"/>
  <c r="F335" i="2"/>
  <c r="F336" i="2"/>
  <c r="F337" i="2"/>
  <c r="F338" i="2"/>
  <c r="CO341" i="2"/>
  <c r="CP341" i="2"/>
  <c r="CQ341" i="2"/>
  <c r="F362" i="2"/>
  <c r="F403" i="2"/>
  <c r="F423" i="2"/>
  <c r="CN612" i="2"/>
  <c r="F622" i="2"/>
  <c r="F629" i="2"/>
  <c r="BW29" i="2"/>
  <c r="BW454" i="2" s="1"/>
  <c r="BK29" i="2"/>
  <c r="BK454" i="2" s="1"/>
  <c r="BM29" i="2"/>
  <c r="BM454" i="2" s="1"/>
  <c r="BY29" i="2"/>
  <c r="BY454" i="2" s="1"/>
  <c r="BS29" i="2"/>
  <c r="BS454" i="2" s="1"/>
  <c r="BX161" i="2"/>
  <c r="BW89" i="2"/>
  <c r="BV89" i="2"/>
  <c r="BV90" i="2" s="1"/>
  <c r="CN480" i="2"/>
  <c r="BF29" i="2"/>
  <c r="BF254" i="2" s="1"/>
  <c r="BX29" i="2"/>
  <c r="BX454" i="2" s="1"/>
  <c r="BP89" i="2"/>
  <c r="BP90" i="2" s="1"/>
  <c r="CI161" i="2"/>
  <c r="BJ161" i="2"/>
  <c r="BU29" i="2"/>
  <c r="BU254" i="2" s="1"/>
  <c r="CJ89" i="2"/>
  <c r="CJ90" i="2" s="1"/>
  <c r="BA549" i="2"/>
  <c r="BA548" i="2"/>
  <c r="AW548" i="2"/>
  <c r="AW547" i="2"/>
  <c r="AS549" i="2"/>
  <c r="AK548" i="2"/>
  <c r="AG548" i="2"/>
  <c r="AG547" i="2"/>
  <c r="AE547" i="2"/>
  <c r="AA548" i="2"/>
  <c r="Y549" i="2"/>
  <c r="W548" i="2"/>
  <c r="W547" i="2"/>
  <c r="U549" i="2"/>
  <c r="U547" i="2"/>
  <c r="Q549" i="2"/>
  <c r="Q548" i="2"/>
  <c r="L549" i="2"/>
  <c r="L547" i="2"/>
  <c r="H548" i="2"/>
  <c r="H547" i="2"/>
  <c r="H551" i="2"/>
  <c r="P548" i="2"/>
  <c r="P547" i="2"/>
  <c r="BC547" i="2"/>
  <c r="AY549" i="2"/>
  <c r="AY548" i="2"/>
  <c r="AU548" i="2"/>
  <c r="AU547" i="2"/>
  <c r="AQ547" i="2"/>
  <c r="AI548" i="2"/>
  <c r="AI547" i="2"/>
  <c r="AC548" i="2"/>
  <c r="O549" i="2"/>
  <c r="O548" i="2"/>
  <c r="K547" i="2"/>
  <c r="BB549" i="2"/>
  <c r="BB548" i="2"/>
  <c r="AZ549" i="2"/>
  <c r="AZ547" i="2"/>
  <c r="AX548" i="2"/>
  <c r="AX547" i="2"/>
  <c r="AV547" i="2"/>
  <c r="AT549" i="2"/>
  <c r="AT548" i="2"/>
  <c r="AR548" i="2"/>
  <c r="AP547" i="2"/>
  <c r="AN549" i="2"/>
  <c r="AL549" i="2"/>
  <c r="AL547" i="2"/>
  <c r="AJ547" i="2"/>
  <c r="AH548" i="2"/>
  <c r="AD547" i="2"/>
  <c r="AB548" i="2"/>
  <c r="AB547" i="2"/>
  <c r="X549" i="2"/>
  <c r="X548" i="2"/>
  <c r="V548" i="2"/>
  <c r="T548" i="2"/>
  <c r="N549" i="2"/>
  <c r="N547" i="2"/>
  <c r="J549" i="2"/>
  <c r="J548" i="2"/>
  <c r="R549" i="2"/>
  <c r="L256" i="2"/>
  <c r="L456" i="2"/>
  <c r="L452" i="2"/>
  <c r="H452" i="2"/>
  <c r="H456" i="2"/>
  <c r="P252" i="2"/>
  <c r="P452" i="2"/>
  <c r="O452" i="2"/>
  <c r="O256" i="2"/>
  <c r="K452" i="2"/>
  <c r="BB252" i="2"/>
  <c r="BB456" i="2"/>
  <c r="BB452" i="2"/>
  <c r="BB256" i="2"/>
  <c r="AZ256" i="2"/>
  <c r="AZ456" i="2"/>
  <c r="AZ452" i="2"/>
  <c r="AX252" i="2"/>
  <c r="AX249" i="2"/>
  <c r="AX456" i="2"/>
  <c r="AX256" i="2"/>
  <c r="AV252" i="2"/>
  <c r="AV256" i="2"/>
  <c r="AV452" i="2"/>
  <c r="AV456" i="2"/>
  <c r="AT252" i="2"/>
  <c r="AT456" i="2"/>
  <c r="AT452" i="2"/>
  <c r="AT256" i="2"/>
  <c r="AR256" i="2"/>
  <c r="AR452" i="2"/>
  <c r="AP252" i="2"/>
  <c r="AP256" i="2"/>
  <c r="AN256" i="2"/>
  <c r="AN249" i="2"/>
  <c r="AL249" i="2"/>
  <c r="AL456" i="2"/>
  <c r="AJ252" i="2"/>
  <c r="AJ249" i="2"/>
  <c r="AJ31" i="2"/>
  <c r="AH249" i="2"/>
  <c r="AD252" i="2"/>
  <c r="AD456" i="2"/>
  <c r="AD452" i="2"/>
  <c r="AB456" i="2"/>
  <c r="Z252" i="2"/>
  <c r="Z452" i="2"/>
  <c r="X256" i="2"/>
  <c r="V252" i="2"/>
  <c r="V456" i="2"/>
  <c r="T256" i="2"/>
  <c r="T456" i="2"/>
  <c r="N252" i="2"/>
  <c r="N456" i="2"/>
  <c r="N452" i="2"/>
  <c r="J252" i="2"/>
  <c r="J456" i="2"/>
  <c r="J452" i="2"/>
  <c r="R452" i="2"/>
  <c r="M252" i="2"/>
  <c r="I452" i="2"/>
  <c r="BC252" i="2"/>
  <c r="BC249" i="2"/>
  <c r="BC452" i="2"/>
  <c r="BC256" i="2"/>
  <c r="BA252" i="2"/>
  <c r="BA249" i="2"/>
  <c r="BA452" i="2"/>
  <c r="BA456" i="2"/>
  <c r="AY249" i="2"/>
  <c r="AY456" i="2"/>
  <c r="AY452" i="2"/>
  <c r="AW252" i="2"/>
  <c r="AW249" i="2"/>
  <c r="AW452" i="2"/>
  <c r="AW256" i="2"/>
  <c r="AU252" i="2"/>
  <c r="AU249" i="2"/>
  <c r="AU452" i="2"/>
  <c r="AU256" i="2"/>
  <c r="AS252" i="2"/>
  <c r="AS456" i="2"/>
  <c r="AS249" i="2"/>
  <c r="AS452" i="2"/>
  <c r="AQ456" i="2"/>
  <c r="AO249" i="2"/>
  <c r="AO256" i="2"/>
  <c r="AM452" i="2"/>
  <c r="AK249" i="2"/>
  <c r="AK452" i="2"/>
  <c r="AI249" i="2"/>
  <c r="AI456" i="2"/>
  <c r="AI452" i="2"/>
  <c r="AG252" i="2"/>
  <c r="AG249" i="2"/>
  <c r="AG456" i="2"/>
  <c r="AG452" i="2"/>
  <c r="AE252" i="2"/>
  <c r="AE452" i="2"/>
  <c r="AC252" i="2"/>
  <c r="AC456" i="2"/>
  <c r="AC452" i="2"/>
  <c r="AA452" i="2"/>
  <c r="AA256" i="2"/>
  <c r="Y252" i="2"/>
  <c r="Y452" i="2"/>
  <c r="W252" i="2"/>
  <c r="W452" i="2"/>
  <c r="W256" i="2"/>
  <c r="U252" i="2"/>
  <c r="U456" i="2"/>
  <c r="U452" i="2"/>
  <c r="Q252" i="2"/>
  <c r="Q256" i="2"/>
  <c r="Q452" i="2"/>
  <c r="H43" i="2"/>
  <c r="H252" i="2"/>
  <c r="J6" i="2"/>
  <c r="CH20" i="2"/>
  <c r="BZ20" i="2"/>
  <c r="BR20" i="2"/>
  <c r="BJ20" i="2"/>
  <c r="BJ355" i="2"/>
  <c r="CG20" i="2"/>
  <c r="CC20" i="2"/>
  <c r="BY20" i="2"/>
  <c r="BM20" i="2"/>
  <c r="BM355" i="2" s="1"/>
  <c r="BI20" i="2"/>
  <c r="BI355" i="2" s="1"/>
  <c r="BE20" i="2"/>
  <c r="BE355" i="2" s="1"/>
  <c r="CF20" i="2"/>
  <c r="BX20" i="2"/>
  <c r="BT20" i="2"/>
  <c r="BH20" i="2"/>
  <c r="BH355" i="2" s="1"/>
  <c r="BD20" i="2"/>
  <c r="BD355" i="2" s="1"/>
  <c r="CE20" i="2"/>
  <c r="CA20" i="2"/>
  <c r="BS20" i="2"/>
  <c r="BK20" i="2"/>
  <c r="BK355" i="2" s="1"/>
  <c r="BG20" i="2"/>
  <c r="BG355" i="2" s="1"/>
  <c r="CH19" i="2"/>
  <c r="CD19" i="2"/>
  <c r="BV19" i="2"/>
  <c r="BR19" i="2"/>
  <c r="BN19" i="2"/>
  <c r="BN349" i="2" s="1"/>
  <c r="BJ19" i="2"/>
  <c r="BJ349" i="2" s="1"/>
  <c r="BF19" i="2"/>
  <c r="BF349" i="2" s="1"/>
  <c r="CK19" i="2"/>
  <c r="CG19" i="2"/>
  <c r="CC19" i="2"/>
  <c r="BU19" i="2"/>
  <c r="BQ19" i="2"/>
  <c r="BM19" i="2"/>
  <c r="BM349" i="2" s="1"/>
  <c r="BI19" i="2"/>
  <c r="BI349" i="2" s="1"/>
  <c r="BE19" i="2"/>
  <c r="BE349" i="2" s="1"/>
  <c r="CJ19" i="2"/>
  <c r="CF19" i="2"/>
  <c r="CB19" i="2"/>
  <c r="BT19" i="2"/>
  <c r="BP19" i="2"/>
  <c r="BL19" i="2"/>
  <c r="BL349" i="2" s="1"/>
  <c r="BH19" i="2"/>
  <c r="BH349" i="2" s="1"/>
  <c r="BD19" i="2"/>
  <c r="BD349" i="2" s="1"/>
  <c r="CM19" i="2"/>
  <c r="CI19" i="2"/>
  <c r="CE19" i="2"/>
  <c r="BW19" i="2"/>
  <c r="BS19" i="2"/>
  <c r="BO19" i="2"/>
  <c r="BO349" i="2" s="1"/>
  <c r="BK19" i="2"/>
  <c r="BK349" i="2"/>
  <c r="BG19" i="2"/>
  <c r="BG349" i="2" s="1"/>
  <c r="F230" i="3"/>
  <c r="AG448" i="2"/>
  <c r="H518" i="2"/>
  <c r="H513" i="2"/>
  <c r="H531" i="2"/>
  <c r="H528" i="2"/>
  <c r="H521" i="2"/>
  <c r="H512" i="2"/>
  <c r="H522" i="2"/>
  <c r="J10" i="2"/>
  <c r="I524" i="2"/>
  <c r="I509" i="2"/>
  <c r="CN605" i="2"/>
  <c r="CO602" i="2"/>
  <c r="AR20" i="2"/>
  <c r="AR355" i="2" s="1"/>
  <c r="BB20" i="2"/>
  <c r="BB355" i="2" s="1"/>
  <c r="J20" i="2"/>
  <c r="J355" i="2"/>
  <c r="I8" i="9"/>
  <c r="Q8" i="9" s="1"/>
  <c r="CO197" i="2"/>
  <c r="CN133" i="2"/>
  <c r="H88" i="2"/>
  <c r="H38" i="2"/>
  <c r="H52" i="2"/>
  <c r="H102" i="2"/>
  <c r="H113" i="2"/>
  <c r="H124" i="2"/>
  <c r="H177" i="2"/>
  <c r="H229" i="2"/>
  <c r="H275" i="2"/>
  <c r="H301" i="2"/>
  <c r="H362" i="2"/>
  <c r="H363" i="2" s="1"/>
  <c r="H374" i="2"/>
  <c r="H415" i="2"/>
  <c r="H425" i="2"/>
  <c r="H536" i="2"/>
  <c r="H60" i="2"/>
  <c r="H109" i="2"/>
  <c r="H239" i="2"/>
  <c r="H240" i="2" s="1"/>
  <c r="H282" i="2"/>
  <c r="H352" i="2"/>
  <c r="H411" i="2"/>
  <c r="H417" i="2"/>
  <c r="H552" i="2"/>
  <c r="H412" i="2"/>
  <c r="H58" i="2"/>
  <c r="H91" i="2"/>
  <c r="H103" i="2"/>
  <c r="H118" i="2"/>
  <c r="H125" i="2"/>
  <c r="H167" i="2"/>
  <c r="H234" i="2"/>
  <c r="H276" i="2"/>
  <c r="H293" i="2"/>
  <c r="H303" i="2"/>
  <c r="H346" i="2"/>
  <c r="H347" i="2" s="1"/>
  <c r="H366" i="2"/>
  <c r="H375" i="2"/>
  <c r="H405" i="2"/>
  <c r="H416" i="2"/>
  <c r="H427" i="2"/>
  <c r="H542" i="2"/>
  <c r="H555" i="2"/>
  <c r="H96" i="2"/>
  <c r="H120" i="2"/>
  <c r="H173" i="2"/>
  <c r="H295" i="2"/>
  <c r="H370" i="2"/>
  <c r="H387" i="2"/>
  <c r="H429" i="2"/>
  <c r="H544" i="2"/>
  <c r="H388" i="2"/>
  <c r="H533" i="2"/>
  <c r="H553" i="2"/>
  <c r="H34" i="2"/>
  <c r="H219" i="2"/>
  <c r="H312" i="2"/>
  <c r="H423" i="2"/>
  <c r="H36" i="2"/>
  <c r="H51" i="2"/>
  <c r="H62" i="2"/>
  <c r="H97" i="2"/>
  <c r="H111" i="2"/>
  <c r="H123" i="2"/>
  <c r="H175" i="2"/>
  <c r="H223" i="2"/>
  <c r="H245" i="2"/>
  <c r="H283" i="2"/>
  <c r="H299" i="2"/>
  <c r="H338" i="2"/>
  <c r="H357" i="2"/>
  <c r="H371" i="2"/>
  <c r="K88" i="2"/>
  <c r="BB124" i="2"/>
  <c r="BB88" i="2"/>
  <c r="AZ124" i="2"/>
  <c r="AZ88" i="2"/>
  <c r="AX88" i="2"/>
  <c r="AV124" i="2"/>
  <c r="AV88" i="2"/>
  <c r="AT88" i="2"/>
  <c r="AR88" i="2"/>
  <c r="AN124" i="2"/>
  <c r="AN88" i="2"/>
  <c r="AH88" i="2"/>
  <c r="AF88" i="2"/>
  <c r="AD88" i="2"/>
  <c r="X88" i="2"/>
  <c r="V88" i="2"/>
  <c r="L88" i="2"/>
  <c r="N88" i="2"/>
  <c r="R88" i="2"/>
  <c r="S88" i="2"/>
  <c r="BC124" i="2"/>
  <c r="BC88" i="2"/>
  <c r="BA124" i="2"/>
  <c r="AY124" i="2"/>
  <c r="AY88" i="2"/>
  <c r="AW124" i="2"/>
  <c r="AU124" i="2"/>
  <c r="AU88" i="2"/>
  <c r="AS124" i="2"/>
  <c r="AO124" i="2"/>
  <c r="AO88" i="2"/>
  <c r="AK88" i="2"/>
  <c r="AI88" i="2"/>
  <c r="AG88" i="2"/>
  <c r="AE88" i="2"/>
  <c r="AA88" i="2"/>
  <c r="Y88" i="2"/>
  <c r="W88" i="2"/>
  <c r="U88" i="2"/>
  <c r="Q88" i="2"/>
  <c r="AE19" i="2"/>
  <c r="AE349" i="2" s="1"/>
  <c r="AY19" i="2"/>
  <c r="AY349" i="2" s="1"/>
  <c r="N19" i="2"/>
  <c r="N349" i="2"/>
  <c r="AM19" i="2"/>
  <c r="AM349" i="2" s="1"/>
  <c r="BA19" i="2"/>
  <c r="BA349" i="2"/>
  <c r="AW19" i="2"/>
  <c r="AW349" i="2" s="1"/>
  <c r="P19" i="2"/>
  <c r="P349" i="2" s="1"/>
  <c r="T19" i="2"/>
  <c r="T349" i="2" s="1"/>
  <c r="AS19" i="2"/>
  <c r="AS349" i="2"/>
  <c r="U19" i="2"/>
  <c r="U349" i="2" s="1"/>
  <c r="Y20" i="2"/>
  <c r="Y355" i="2" s="1"/>
  <c r="O29" i="2"/>
  <c r="O161" i="2"/>
  <c r="O162" i="2" s="1"/>
  <c r="K45" i="2"/>
  <c r="M167" i="2"/>
  <c r="M173" i="2"/>
  <c r="M174" i="2" s="1"/>
  <c r="M34" i="2"/>
  <c r="M52" i="2"/>
  <c r="M62" i="2"/>
  <c r="M97" i="2"/>
  <c r="M111" i="2"/>
  <c r="M123" i="2"/>
  <c r="M124" i="2"/>
  <c r="M245" i="2"/>
  <c r="M275" i="2"/>
  <c r="M283" i="2"/>
  <c r="M301" i="2"/>
  <c r="M338" i="2"/>
  <c r="M362" i="2"/>
  <c r="M374" i="2"/>
  <c r="M403" i="2"/>
  <c r="M405" i="2"/>
  <c r="M425" i="2"/>
  <c r="M427" i="2"/>
  <c r="M536" i="2"/>
  <c r="M551" i="2"/>
  <c r="M554" i="2"/>
  <c r="I173" i="2"/>
  <c r="I174" i="2" s="1"/>
  <c r="I36" i="2"/>
  <c r="I52" i="2"/>
  <c r="I58" i="2"/>
  <c r="I102" i="2"/>
  <c r="I103" i="2"/>
  <c r="I113" i="2"/>
  <c r="I125" i="2"/>
  <c r="I229" i="2"/>
  <c r="I276" i="2"/>
  <c r="I293" i="2"/>
  <c r="I303" i="2"/>
  <c r="I312" i="2"/>
  <c r="I314" i="2" s="1"/>
  <c r="I370" i="2"/>
  <c r="I371" i="2"/>
  <c r="I387" i="2"/>
  <c r="I412" i="2"/>
  <c r="I417" i="2"/>
  <c r="I429" i="2"/>
  <c r="I544" i="2"/>
  <c r="I552" i="2"/>
  <c r="I553" i="2"/>
  <c r="AK124" i="2"/>
  <c r="N45" i="2"/>
  <c r="N161" i="2"/>
  <c r="N162" i="2"/>
  <c r="J45" i="2"/>
  <c r="J161" i="2"/>
  <c r="J162" i="2" s="1"/>
  <c r="J643" i="2" s="1"/>
  <c r="J653" i="2" s="1"/>
  <c r="L34" i="2"/>
  <c r="L36" i="2"/>
  <c r="L38" i="2"/>
  <c r="L43" i="2"/>
  <c r="L51" i="2"/>
  <c r="L52" i="2"/>
  <c r="L58" i="2"/>
  <c r="L60" i="2"/>
  <c r="L62" i="2"/>
  <c r="L67" i="2"/>
  <c r="L91" i="2"/>
  <c r="L96" i="2"/>
  <c r="L97" i="2"/>
  <c r="L102" i="2"/>
  <c r="L103" i="2"/>
  <c r="L109" i="2"/>
  <c r="L111" i="2"/>
  <c r="L113" i="2"/>
  <c r="L118" i="2"/>
  <c r="L120" i="2"/>
  <c r="L123" i="2"/>
  <c r="L124" i="2"/>
  <c r="L125" i="2"/>
  <c r="L219" i="2"/>
  <c r="L223" i="2"/>
  <c r="L229" i="2"/>
  <c r="L234" i="2"/>
  <c r="L239" i="2"/>
  <c r="L240" i="2" s="1"/>
  <c r="L241" i="2" s="1"/>
  <c r="L245" i="2"/>
  <c r="L275" i="2"/>
  <c r="L276" i="2"/>
  <c r="L282" i="2"/>
  <c r="L283" i="2"/>
  <c r="L291" i="2"/>
  <c r="L293" i="2"/>
  <c r="L295" i="2"/>
  <c r="L299" i="2"/>
  <c r="L301" i="2"/>
  <c r="L303" i="2"/>
  <c r="L312" i="2"/>
  <c r="L314" i="2" s="1"/>
  <c r="L338" i="2"/>
  <c r="L346" i="2"/>
  <c r="L352" i="2"/>
  <c r="L357" i="2"/>
  <c r="L362" i="2"/>
  <c r="L366" i="2"/>
  <c r="L370" i="2"/>
  <c r="L371" i="2"/>
  <c r="L374" i="2"/>
  <c r="L375" i="2"/>
  <c r="L387" i="2"/>
  <c r="L388" i="2"/>
  <c r="L403" i="2"/>
  <c r="L405" i="2"/>
  <c r="L411" i="2"/>
  <c r="L412" i="2"/>
  <c r="L165" i="2"/>
  <c r="L166" i="2" s="1"/>
  <c r="L167" i="2"/>
  <c r="L173" i="2"/>
  <c r="L175" i="2"/>
  <c r="L177" i="2"/>
  <c r="L415" i="2"/>
  <c r="L417" i="2"/>
  <c r="L425" i="2"/>
  <c r="L429" i="2"/>
  <c r="L536" i="2"/>
  <c r="L544" i="2"/>
  <c r="L550" i="2"/>
  <c r="L552" i="2"/>
  <c r="L554" i="2"/>
  <c r="L416" i="2"/>
  <c r="L423" i="2"/>
  <c r="L427" i="2"/>
  <c r="L533" i="2"/>
  <c r="L542" i="2"/>
  <c r="L546" i="2"/>
  <c r="L551" i="2"/>
  <c r="L553" i="2"/>
  <c r="L555" i="2"/>
  <c r="M45" i="2"/>
  <c r="M29" i="2"/>
  <c r="M254" i="2" s="1"/>
  <c r="I45" i="2"/>
  <c r="O276" i="2"/>
  <c r="O282" i="2"/>
  <c r="O291" i="2"/>
  <c r="O295" i="2"/>
  <c r="O301" i="2"/>
  <c r="O303" i="2"/>
  <c r="O352" i="2"/>
  <c r="O357" i="2"/>
  <c r="O362" i="2"/>
  <c r="O173" i="2"/>
  <c r="O174" i="2" s="1"/>
  <c r="O175" i="2"/>
  <c r="O34" i="2"/>
  <c r="O38" i="2"/>
  <c r="O51" i="2"/>
  <c r="O52" i="2"/>
  <c r="O62" i="2"/>
  <c r="O67" i="2"/>
  <c r="O91" i="2"/>
  <c r="O102" i="2"/>
  <c r="O103" i="2"/>
  <c r="O111" i="2"/>
  <c r="O118" i="2"/>
  <c r="O123" i="2"/>
  <c r="O124" i="2"/>
  <c r="O223" i="2"/>
  <c r="O229" i="2"/>
  <c r="O234" i="2"/>
  <c r="O370" i="2"/>
  <c r="O387" i="2"/>
  <c r="O371" i="2"/>
  <c r="O412" i="2"/>
  <c r="O423" i="2"/>
  <c r="O427" i="2"/>
  <c r="O546" i="2"/>
  <c r="O551" i="2"/>
  <c r="O553" i="2"/>
  <c r="O403" i="2"/>
  <c r="O366" i="2"/>
  <c r="O405" i="2"/>
  <c r="O417" i="2"/>
  <c r="O425" i="2"/>
  <c r="O429" i="2"/>
  <c r="O544" i="2"/>
  <c r="O550" i="2"/>
  <c r="O552" i="2"/>
  <c r="O411" i="2"/>
  <c r="K275" i="2"/>
  <c r="K276" i="2"/>
  <c r="K283" i="2"/>
  <c r="K291" i="2"/>
  <c r="K293" i="2"/>
  <c r="K299" i="2"/>
  <c r="K301" i="2"/>
  <c r="K303" i="2"/>
  <c r="K338" i="2"/>
  <c r="K346" i="2"/>
  <c r="K352" i="2"/>
  <c r="K362" i="2"/>
  <c r="K366" i="2"/>
  <c r="K165" i="2"/>
  <c r="K166" i="2" s="1"/>
  <c r="K173" i="2"/>
  <c r="K174" i="2" s="1"/>
  <c r="K175" i="2"/>
  <c r="K177" i="2"/>
  <c r="K36" i="2"/>
  <c r="K38" i="2"/>
  <c r="K43" i="2"/>
  <c r="K52" i="2"/>
  <c r="K58" i="2"/>
  <c r="K60" i="2"/>
  <c r="K67" i="2"/>
  <c r="K91" i="2"/>
  <c r="K96" i="2"/>
  <c r="K102" i="2"/>
  <c r="K103" i="2"/>
  <c r="K109" i="2"/>
  <c r="K113" i="2"/>
  <c r="K118" i="2"/>
  <c r="K120" i="2"/>
  <c r="K124" i="2"/>
  <c r="K125" i="2"/>
  <c r="K219" i="2"/>
  <c r="K229" i="2"/>
  <c r="K234" i="2"/>
  <c r="K239" i="2"/>
  <c r="K240" i="2" s="1"/>
  <c r="K241" i="2" s="1"/>
  <c r="K374" i="2"/>
  <c r="K417" i="2"/>
  <c r="K552" i="2"/>
  <c r="K405" i="2"/>
  <c r="K423" i="2"/>
  <c r="K533" i="2"/>
  <c r="K553" i="2"/>
  <c r="K370" i="2"/>
  <c r="K387" i="2"/>
  <c r="K416" i="2"/>
  <c r="K427" i="2"/>
  <c r="K542" i="2"/>
  <c r="K555" i="2"/>
  <c r="K371" i="2"/>
  <c r="K388" i="2"/>
  <c r="K403" i="2"/>
  <c r="K415" i="2"/>
  <c r="K425" i="2"/>
  <c r="K536" i="2"/>
  <c r="K544" i="2"/>
  <c r="K550" i="2"/>
  <c r="AX124" i="2"/>
  <c r="AT124" i="2"/>
  <c r="AP124" i="2"/>
  <c r="AJ124" i="2"/>
  <c r="AH124" i="2"/>
  <c r="AF124" i="2"/>
  <c r="L161" i="2"/>
  <c r="L162" i="2" s="1"/>
  <c r="N165" i="2"/>
  <c r="N166" i="2" s="1"/>
  <c r="N167" i="2"/>
  <c r="N173" i="2"/>
  <c r="N174" i="2" s="1"/>
  <c r="N175" i="2"/>
  <c r="N177" i="2"/>
  <c r="N34" i="2"/>
  <c r="N36" i="2"/>
  <c r="N38" i="2"/>
  <c r="N43" i="2"/>
  <c r="N51" i="2"/>
  <c r="N52" i="2"/>
  <c r="N58" i="2"/>
  <c r="N60" i="2"/>
  <c r="N62" i="2"/>
  <c r="N67" i="2"/>
  <c r="N91" i="2"/>
  <c r="N96" i="2"/>
  <c r="N97" i="2"/>
  <c r="N102" i="2"/>
  <c r="N103" i="2"/>
  <c r="N109" i="2"/>
  <c r="N111" i="2"/>
  <c r="N113" i="2"/>
  <c r="N118" i="2"/>
  <c r="N120" i="2"/>
  <c r="N123" i="2"/>
  <c r="N124" i="2"/>
  <c r="N125" i="2"/>
  <c r="N219" i="2"/>
  <c r="N223" i="2"/>
  <c r="N229" i="2"/>
  <c r="N234" i="2"/>
  <c r="N239" i="2"/>
  <c r="N240" i="2" s="1"/>
  <c r="N245" i="2"/>
  <c r="N275" i="2"/>
  <c r="N276" i="2"/>
  <c r="N282" i="2"/>
  <c r="N283" i="2"/>
  <c r="N291" i="2"/>
  <c r="N293" i="2"/>
  <c r="N295" i="2"/>
  <c r="N299" i="2"/>
  <c r="N301" i="2"/>
  <c r="N303" i="2"/>
  <c r="N312" i="2"/>
  <c r="N314" i="2" s="1"/>
  <c r="N338" i="2"/>
  <c r="N357" i="2"/>
  <c r="N371" i="2"/>
  <c r="N388" i="2"/>
  <c r="N412" i="2"/>
  <c r="N416" i="2"/>
  <c r="N427" i="2"/>
  <c r="N551" i="2"/>
  <c r="N555" i="2"/>
  <c r="N352" i="2"/>
  <c r="N374" i="2"/>
  <c r="N403" i="2"/>
  <c r="N417" i="2"/>
  <c r="N429" i="2"/>
  <c r="N544" i="2"/>
  <c r="N552" i="2"/>
  <c r="N346" i="2"/>
  <c r="N366" i="2"/>
  <c r="N375" i="2"/>
  <c r="N405" i="2"/>
  <c r="N415" i="2"/>
  <c r="N425" i="2"/>
  <c r="N536" i="2"/>
  <c r="N550" i="2"/>
  <c r="N554" i="2"/>
  <c r="N362" i="2"/>
  <c r="N370" i="2"/>
  <c r="N387" i="2"/>
  <c r="N389" i="2" s="1"/>
  <c r="N411" i="2"/>
  <c r="N423" i="2"/>
  <c r="N533" i="2"/>
  <c r="N542" i="2"/>
  <c r="N546" i="2"/>
  <c r="N553" i="2"/>
  <c r="J165" i="2"/>
  <c r="J166" i="2" s="1"/>
  <c r="J167" i="2"/>
  <c r="J173" i="2"/>
  <c r="J174" i="2" s="1"/>
  <c r="J175" i="2"/>
  <c r="J177" i="2"/>
  <c r="J34" i="2"/>
  <c r="J36" i="2"/>
  <c r="J38" i="2"/>
  <c r="J43" i="2"/>
  <c r="J51" i="2"/>
  <c r="J52" i="2"/>
  <c r="J58" i="2"/>
  <c r="J60" i="2"/>
  <c r="J62" i="2"/>
  <c r="J67" i="2"/>
  <c r="J91" i="2"/>
  <c r="J96" i="2"/>
  <c r="J97" i="2"/>
  <c r="J102" i="2"/>
  <c r="J103" i="2"/>
  <c r="J109" i="2"/>
  <c r="J111" i="2"/>
  <c r="J113" i="2"/>
  <c r="J118" i="2"/>
  <c r="J120" i="2"/>
  <c r="J123" i="2"/>
  <c r="J124" i="2"/>
  <c r="J125" i="2"/>
  <c r="J219" i="2"/>
  <c r="J220" i="2" s="1"/>
  <c r="J223" i="2"/>
  <c r="J229" i="2"/>
  <c r="J234" i="2"/>
  <c r="J239" i="2"/>
  <c r="J245" i="2"/>
  <c r="J275" i="2"/>
  <c r="J276" i="2"/>
  <c r="J282" i="2"/>
  <c r="J283" i="2"/>
  <c r="J291" i="2"/>
  <c r="J293" i="2"/>
  <c r="J295" i="2"/>
  <c r="J299" i="2"/>
  <c r="J301" i="2"/>
  <c r="J303" i="2"/>
  <c r="J312" i="2"/>
  <c r="J338" i="2"/>
  <c r="J352" i="2"/>
  <c r="J375" i="2"/>
  <c r="J405" i="2"/>
  <c r="J346" i="2"/>
  <c r="J366" i="2"/>
  <c r="J370" i="2"/>
  <c r="J387" i="2"/>
  <c r="J411" i="2"/>
  <c r="J416" i="2"/>
  <c r="J423" i="2"/>
  <c r="J427" i="2"/>
  <c r="J533" i="2"/>
  <c r="J542" i="2"/>
  <c r="J546" i="2"/>
  <c r="J551" i="2"/>
  <c r="J553" i="2"/>
  <c r="J555" i="2"/>
  <c r="J362" i="2"/>
  <c r="J371" i="2"/>
  <c r="J388" i="2"/>
  <c r="J412" i="2"/>
  <c r="J357" i="2"/>
  <c r="J374" i="2"/>
  <c r="J403" i="2"/>
  <c r="J415" i="2"/>
  <c r="J417" i="2"/>
  <c r="J425" i="2"/>
  <c r="J429" i="2"/>
  <c r="J536" i="2"/>
  <c r="J544" i="2"/>
  <c r="J550" i="2"/>
  <c r="J552" i="2"/>
  <c r="J554" i="2"/>
  <c r="K29" i="2"/>
  <c r="I29" i="2"/>
  <c r="I254" i="2" s="1"/>
  <c r="N89" i="2"/>
  <c r="N90" i="2" s="1"/>
  <c r="F231" i="3"/>
  <c r="Y629" i="2"/>
  <c r="S20" i="2"/>
  <c r="S355" i="2" s="1"/>
  <c r="V20" i="2"/>
  <c r="V355" i="2" s="1"/>
  <c r="AH20" i="2"/>
  <c r="AH355" i="2" s="1"/>
  <c r="AE20" i="2"/>
  <c r="AE355" i="2" s="1"/>
  <c r="AO20" i="2"/>
  <c r="AO355" i="2" s="1"/>
  <c r="P680" i="2"/>
  <c r="O584" i="2"/>
  <c r="O601" i="2" s="1"/>
  <c r="P716" i="2"/>
  <c r="O599" i="2"/>
  <c r="P710" i="2"/>
  <c r="O583" i="2"/>
  <c r="O600" i="2" s="1"/>
  <c r="J328" i="2"/>
  <c r="J329" i="2"/>
  <c r="J330" i="2"/>
  <c r="J332" i="2"/>
  <c r="J333" i="2"/>
  <c r="J334" i="2"/>
  <c r="J336" i="2"/>
  <c r="J337" i="2"/>
  <c r="I217" i="2"/>
  <c r="I218" i="2" s="1"/>
  <c r="P216" i="2"/>
  <c r="P222" i="2" s="1"/>
  <c r="O217" i="2"/>
  <c r="O218" i="2" s="1"/>
  <c r="S19" i="2"/>
  <c r="S349" i="2" s="1"/>
  <c r="AI19" i="2"/>
  <c r="AI349" i="2"/>
  <c r="BB19" i="2"/>
  <c r="BB349" i="2" s="1"/>
  <c r="H19" i="2"/>
  <c r="H349" i="2" s="1"/>
  <c r="H350" i="2" s="1"/>
  <c r="AL19" i="2"/>
  <c r="AL349" i="2" s="1"/>
  <c r="AR19" i="2"/>
  <c r="AR349" i="2"/>
  <c r="AV19" i="2"/>
  <c r="AV349" i="2" s="1"/>
  <c r="AP19" i="2"/>
  <c r="AP349" i="2" s="1"/>
  <c r="Z19" i="2"/>
  <c r="Z349" i="2" s="1"/>
  <c r="AK19" i="2"/>
  <c r="AK349" i="2"/>
  <c r="AB19" i="2"/>
  <c r="AB349" i="2" s="1"/>
  <c r="M327" i="2"/>
  <c r="M337" i="2"/>
  <c r="M328" i="2"/>
  <c r="M330" i="2"/>
  <c r="M331" i="2"/>
  <c r="M332" i="2"/>
  <c r="M334" i="2"/>
  <c r="M335" i="2"/>
  <c r="M336" i="2"/>
  <c r="I328" i="2"/>
  <c r="I329" i="2"/>
  <c r="I330" i="2"/>
  <c r="I332" i="2"/>
  <c r="I333" i="2"/>
  <c r="I334" i="2"/>
  <c r="I336" i="2"/>
  <c r="I337" i="2"/>
  <c r="L217" i="2"/>
  <c r="L218" i="2" s="1"/>
  <c r="M19" i="2"/>
  <c r="M349" i="2" s="1"/>
  <c r="N327" i="2"/>
  <c r="N329" i="2"/>
  <c r="N330" i="2"/>
  <c r="N331" i="2"/>
  <c r="N333" i="2"/>
  <c r="N334" i="2"/>
  <c r="N335" i="2"/>
  <c r="N337" i="2"/>
  <c r="M217" i="2"/>
  <c r="M218" i="2" s="1"/>
  <c r="N216" i="2"/>
  <c r="R19" i="2"/>
  <c r="R349" i="2"/>
  <c r="K19" i="2"/>
  <c r="K349" i="2" s="1"/>
  <c r="AX19" i="2"/>
  <c r="AX349" i="2" s="1"/>
  <c r="L19" i="2"/>
  <c r="L349" i="2" s="1"/>
  <c r="AA19" i="2"/>
  <c r="AA349" i="2"/>
  <c r="AN19" i="2"/>
  <c r="AN349" i="2" s="1"/>
  <c r="AU19" i="2"/>
  <c r="AU349" i="2" s="1"/>
  <c r="AO19" i="2"/>
  <c r="AO349" i="2" s="1"/>
  <c r="W19" i="2"/>
  <c r="W349" i="2"/>
  <c r="AH19" i="2"/>
  <c r="AH349" i="2" s="1"/>
  <c r="X19" i="2"/>
  <c r="X349" i="2" s="1"/>
  <c r="L328" i="2"/>
  <c r="L330" i="2"/>
  <c r="L333" i="2"/>
  <c r="L327" i="2"/>
  <c r="L329" i="2"/>
  <c r="L334" i="2"/>
  <c r="L331" i="2"/>
  <c r="L332" i="2"/>
  <c r="L335" i="2"/>
  <c r="H332" i="2"/>
  <c r="H335" i="2"/>
  <c r="H331" i="2"/>
  <c r="H336" i="2"/>
  <c r="H328" i="2"/>
  <c r="H329" i="2"/>
  <c r="H334" i="2"/>
  <c r="H337" i="2"/>
  <c r="L216" i="2"/>
  <c r="J19" i="2"/>
  <c r="J349" i="2" s="1"/>
  <c r="BC19" i="2"/>
  <c r="BC349" i="2"/>
  <c r="O19" i="2"/>
  <c r="O349" i="2" s="1"/>
  <c r="AG19" i="2"/>
  <c r="AG349" i="2"/>
  <c r="Y19" i="2"/>
  <c r="Y349" i="2" s="1"/>
  <c r="AF19" i="2"/>
  <c r="AF349" i="2"/>
  <c r="AT19" i="2"/>
  <c r="AT349" i="2" s="1"/>
  <c r="AJ19" i="2"/>
  <c r="AJ349" i="2" s="1"/>
  <c r="AQ19" i="2"/>
  <c r="AQ349" i="2" s="1"/>
  <c r="AD19" i="2"/>
  <c r="AD349" i="2"/>
  <c r="O327" i="2"/>
  <c r="O328" i="2"/>
  <c r="O329" i="2"/>
  <c r="O330" i="2"/>
  <c r="O331" i="2"/>
  <c r="O332" i="2"/>
  <c r="O333" i="2"/>
  <c r="O334" i="2"/>
  <c r="O335" i="2"/>
  <c r="O336" i="2"/>
  <c r="O337" i="2"/>
  <c r="K327" i="2"/>
  <c r="K337" i="2"/>
  <c r="K328" i="2"/>
  <c r="K329" i="2"/>
  <c r="K330" i="2"/>
  <c r="K331" i="2"/>
  <c r="K332" i="2"/>
  <c r="K333" i="2"/>
  <c r="K334" i="2"/>
  <c r="K335" i="2"/>
  <c r="K336" i="2"/>
  <c r="O216" i="2"/>
  <c r="N217" i="2"/>
  <c r="N218" i="2" s="1"/>
  <c r="K216" i="2"/>
  <c r="K222" i="2" s="1"/>
  <c r="J217" i="2"/>
  <c r="J218" i="2" s="1"/>
  <c r="N29" i="2"/>
  <c r="N30" i="2" s="1"/>
  <c r="L29" i="2"/>
  <c r="L454" i="2" s="1"/>
  <c r="J29" i="2"/>
  <c r="J30" i="2" s="1"/>
  <c r="H507" i="2"/>
  <c r="I507" i="2"/>
  <c r="H503" i="2"/>
  <c r="I502" i="2"/>
  <c r="H499" i="2"/>
  <c r="I499" i="2"/>
  <c r="H495" i="2"/>
  <c r="I491" i="2"/>
  <c r="H506" i="2"/>
  <c r="H502" i="2"/>
  <c r="H498" i="2"/>
  <c r="I498" i="2"/>
  <c r="H494" i="2"/>
  <c r="AN20" i="2"/>
  <c r="AN355" i="2"/>
  <c r="AU20" i="2"/>
  <c r="AU355" i="2" s="1"/>
  <c r="K20" i="2"/>
  <c r="K355" i="2" s="1"/>
  <c r="BA20" i="2"/>
  <c r="BA355" i="2" s="1"/>
  <c r="AG20" i="2"/>
  <c r="AG355" i="2" s="1"/>
  <c r="BB161" i="2"/>
  <c r="AR29" i="2"/>
  <c r="AR254" i="2" s="1"/>
  <c r="AL29" i="2"/>
  <c r="AL254" i="2" s="1"/>
  <c r="T20" i="2"/>
  <c r="T355" i="2" s="1"/>
  <c r="AS20" i="2"/>
  <c r="AS355" i="2" s="1"/>
  <c r="Z20" i="2"/>
  <c r="Z355" i="2" s="1"/>
  <c r="Q20" i="2"/>
  <c r="Q355" i="2" s="1"/>
  <c r="AP20" i="2"/>
  <c r="AP355" i="2"/>
  <c r="X20" i="2"/>
  <c r="X355" i="2" s="1"/>
  <c r="AX20" i="2"/>
  <c r="AX355" i="2" s="1"/>
  <c r="M6" i="6"/>
  <c r="M7" i="6" s="1"/>
  <c r="AV20" i="2"/>
  <c r="AV355" i="2" s="1"/>
  <c r="H20" i="2"/>
  <c r="H355" i="2" s="1"/>
  <c r="AY20" i="2"/>
  <c r="AY355" i="2" s="1"/>
  <c r="AL20" i="2"/>
  <c r="AL355" i="2" s="1"/>
  <c r="Q161" i="2"/>
  <c r="AI113" i="2"/>
  <c r="AF20" i="2"/>
  <c r="AF355" i="2" s="1"/>
  <c r="BC20" i="2"/>
  <c r="BC355" i="2" s="1"/>
  <c r="AC20" i="2"/>
  <c r="AC355" i="2"/>
  <c r="AA20" i="2"/>
  <c r="AA355" i="2" s="1"/>
  <c r="AJ20" i="2"/>
  <c r="AJ355" i="2" s="1"/>
  <c r="AM20" i="2"/>
  <c r="AM355" i="2" s="1"/>
  <c r="AZ20" i="2"/>
  <c r="AZ355" i="2" s="1"/>
  <c r="I20" i="2"/>
  <c r="I355" i="2" s="1"/>
  <c r="M20" i="2"/>
  <c r="M355" i="2" s="1"/>
  <c r="AS161" i="2"/>
  <c r="AO29" i="2"/>
  <c r="AO254" i="2" s="1"/>
  <c r="AG161" i="2"/>
  <c r="AC29" i="2"/>
  <c r="AX89" i="2"/>
  <c r="AN89" i="2"/>
  <c r="AN90" i="2" s="1"/>
  <c r="AH29" i="2"/>
  <c r="AH254" i="2" s="1"/>
  <c r="Q19" i="2"/>
  <c r="Q349" i="2" s="1"/>
  <c r="AZ19" i="2"/>
  <c r="AZ349" i="2" s="1"/>
  <c r="AW89" i="2"/>
  <c r="AA29" i="2"/>
  <c r="I19" i="2"/>
  <c r="I349" i="2" s="1"/>
  <c r="AI91" i="2"/>
  <c r="BB223" i="2"/>
  <c r="AZ175" i="2"/>
  <c r="AL62" i="2"/>
  <c r="AJ282" i="2"/>
  <c r="AH103" i="2"/>
  <c r="Z415" i="2"/>
  <c r="R283" i="2"/>
  <c r="S423" i="2"/>
  <c r="BC67" i="2"/>
  <c r="BA415" i="2"/>
  <c r="AY403" i="2"/>
  <c r="AW427" i="2"/>
  <c r="AU291" i="2"/>
  <c r="AS34" i="2"/>
  <c r="AQ352" i="2"/>
  <c r="AM103" i="2"/>
  <c r="AK423" i="2"/>
  <c r="AI229" i="2"/>
  <c r="AG96" i="2"/>
  <c r="AE346" i="2"/>
  <c r="AC177" i="2"/>
  <c r="AA293" i="2"/>
  <c r="Y375" i="2"/>
  <c r="W67" i="2"/>
  <c r="U245" i="2"/>
  <c r="Q554" i="2"/>
  <c r="AV415" i="2"/>
  <c r="AB374" i="2"/>
  <c r="V34" i="2"/>
  <c r="T403" i="2"/>
  <c r="U551" i="2"/>
  <c r="U36" i="2"/>
  <c r="Y417" i="2"/>
  <c r="AY62" i="2"/>
  <c r="AE405" i="2"/>
  <c r="AQ111" i="2"/>
  <c r="AW29" i="2"/>
  <c r="AW254" i="2" s="1"/>
  <c r="AS165" i="2"/>
  <c r="AS166" i="2" s="1"/>
  <c r="Q411" i="2"/>
  <c r="U371" i="2"/>
  <c r="Y175" i="2"/>
  <c r="AE362" i="2"/>
  <c r="AO291" i="2"/>
  <c r="Y622" i="2"/>
  <c r="AM536" i="2"/>
  <c r="AQ555" i="2"/>
  <c r="AY165" i="2"/>
  <c r="AY166" i="2" s="1"/>
  <c r="U425" i="2"/>
  <c r="W173" i="2"/>
  <c r="W174" i="2" s="1"/>
  <c r="Y123" i="2"/>
  <c r="AE113" i="2"/>
  <c r="AI36" i="2"/>
  <c r="AS552" i="2"/>
  <c r="BA371" i="2"/>
  <c r="AY89" i="2"/>
  <c r="AY90" i="2" s="1"/>
  <c r="W423" i="2"/>
  <c r="AM283" i="2"/>
  <c r="U51" i="2"/>
  <c r="W97" i="2"/>
  <c r="Y97" i="2"/>
  <c r="AE125" i="2"/>
  <c r="AW303" i="2"/>
  <c r="AW123" i="2"/>
  <c r="AW283" i="2"/>
  <c r="AW375" i="2"/>
  <c r="AW554" i="2"/>
  <c r="AW167" i="2"/>
  <c r="AW374" i="2"/>
  <c r="AS283" i="2"/>
  <c r="AS223" i="2"/>
  <c r="AS58" i="2"/>
  <c r="AS120" i="2"/>
  <c r="AS554" i="2"/>
  <c r="AS423" i="2"/>
  <c r="AS374" i="2"/>
  <c r="AS375" i="2"/>
  <c r="AS118" i="2"/>
  <c r="AS429" i="2"/>
  <c r="AS425" i="2"/>
  <c r="AM357" i="2"/>
  <c r="AM36" i="2"/>
  <c r="AM60" i="2"/>
  <c r="AM299" i="2"/>
  <c r="AM554" i="2"/>
  <c r="AM427" i="2"/>
  <c r="AM375" i="2"/>
  <c r="AM120" i="2"/>
  <c r="AM546" i="2"/>
  <c r="AM97" i="2"/>
  <c r="AM62" i="2"/>
  <c r="AM415" i="2"/>
  <c r="AA245" i="2"/>
  <c r="AA346" i="2"/>
  <c r="AA412" i="2"/>
  <c r="AA283" i="2"/>
  <c r="AA352" i="2"/>
  <c r="AA387" i="2"/>
  <c r="AA234" i="2"/>
  <c r="AQ91" i="2"/>
  <c r="AE533" i="2"/>
  <c r="AY536" i="2"/>
  <c r="AQ167" i="2"/>
  <c r="W622" i="2"/>
  <c r="U165" i="2"/>
  <c r="U166" i="2" s="1"/>
  <c r="AI167" i="2"/>
  <c r="AS234" i="2"/>
  <c r="AY338" i="2"/>
  <c r="AM533" i="2"/>
  <c r="U542" i="2"/>
  <c r="U113" i="2"/>
  <c r="U109" i="2"/>
  <c r="U34" i="2"/>
  <c r="W31" i="2"/>
  <c r="Y416" i="2"/>
  <c r="Y67" i="2"/>
  <c r="Y245" i="2"/>
  <c r="AA291" i="2"/>
  <c r="AE544" i="2"/>
  <c r="AE123" i="2"/>
  <c r="AE245" i="2"/>
  <c r="AI282" i="2"/>
  <c r="AM552" i="2"/>
  <c r="AM38" i="2"/>
  <c r="AO352" i="2"/>
  <c r="AQ118" i="2"/>
  <c r="AS427" i="2"/>
  <c r="AS36" i="2"/>
  <c r="AW109" i="2"/>
  <c r="P43" i="2"/>
  <c r="P295" i="2"/>
  <c r="P374" i="2"/>
  <c r="P275" i="2"/>
  <c r="AQ96" i="2"/>
  <c r="Q67" i="2"/>
  <c r="AQ234" i="2"/>
  <c r="P102" i="2"/>
  <c r="AE234" i="2"/>
  <c r="AS357" i="2"/>
  <c r="AA536" i="2"/>
  <c r="U536" i="2"/>
  <c r="U427" i="2"/>
  <c r="U415" i="2"/>
  <c r="U299" i="2"/>
  <c r="U91" i="2"/>
  <c r="W52" i="2"/>
  <c r="Y536" i="2"/>
  <c r="Y412" i="2"/>
  <c r="Y118" i="2"/>
  <c r="Y38" i="2"/>
  <c r="Y36" i="2"/>
  <c r="AA31" i="2"/>
  <c r="AE111" i="2"/>
  <c r="AE51" i="2"/>
  <c r="AI102" i="2"/>
  <c r="AM412" i="2"/>
  <c r="AM366" i="2"/>
  <c r="AQ427" i="2"/>
  <c r="AQ62" i="2"/>
  <c r="AU102" i="2"/>
  <c r="AY552" i="2"/>
  <c r="BA173" i="2"/>
  <c r="BA174" i="2" s="1"/>
  <c r="U622" i="2"/>
  <c r="AO96" i="2"/>
  <c r="AQ533" i="2"/>
  <c r="W338" i="2"/>
  <c r="AI165" i="2"/>
  <c r="AI166" i="2" s="1"/>
  <c r="AW357" i="2"/>
  <c r="AA555" i="2"/>
  <c r="AQ45" i="2"/>
  <c r="U553" i="2"/>
  <c r="U412" i="2"/>
  <c r="U111" i="2"/>
  <c r="U67" i="2"/>
  <c r="W113" i="2"/>
  <c r="Y555" i="2"/>
  <c r="Y312" i="2"/>
  <c r="Y314" i="2" s="1"/>
  <c r="Y125" i="2"/>
  <c r="AA552" i="2"/>
  <c r="AE177" i="2"/>
  <c r="AE103" i="2"/>
  <c r="AI416" i="2"/>
  <c r="AM411" i="2"/>
  <c r="AM239" i="2"/>
  <c r="AQ403" i="2"/>
  <c r="AS60" i="2"/>
  <c r="AE36" i="2"/>
  <c r="AE239" i="2"/>
  <c r="AP240" i="2" s="1"/>
  <c r="AE371" i="2"/>
  <c r="AE291" i="2"/>
  <c r="AE109" i="2"/>
  <c r="AE38" i="2"/>
  <c r="AE403" i="2"/>
  <c r="AE552" i="2"/>
  <c r="AE357" i="2"/>
  <c r="AE536" i="2"/>
  <c r="AE223" i="2"/>
  <c r="AE62" i="2"/>
  <c r="AE299" i="2"/>
  <c r="AE411" i="2"/>
  <c r="AE550" i="2"/>
  <c r="AE165" i="2"/>
  <c r="AE166" i="2" s="1"/>
  <c r="U223" i="2"/>
  <c r="U239" i="2"/>
  <c r="U97" i="2"/>
  <c r="U38" i="2"/>
  <c r="U102" i="2"/>
  <c r="U303" i="2"/>
  <c r="U62" i="2"/>
  <c r="U403" i="2"/>
  <c r="U175" i="2"/>
  <c r="T160" i="2"/>
  <c r="U160" i="2" s="1"/>
  <c r="U554" i="2"/>
  <c r="U283" i="2"/>
  <c r="U219" i="2"/>
  <c r="U370" i="2"/>
  <c r="U125" i="2"/>
  <c r="U177" i="2"/>
  <c r="U312" i="2"/>
  <c r="U546" i="2"/>
  <c r="U429" i="2"/>
  <c r="U338" i="2"/>
  <c r="BA36" i="2"/>
  <c r="BA295" i="2"/>
  <c r="BA542" i="2"/>
  <c r="BA165" i="2"/>
  <c r="BA166" i="2" s="1"/>
  <c r="BA388" i="2"/>
  <c r="BA370" i="2"/>
  <c r="BA552" i="2"/>
  <c r="BA62" i="2"/>
  <c r="AY352" i="2"/>
  <c r="AY312" i="2"/>
  <c r="AY314" i="2" s="1"/>
  <c r="AY544" i="2"/>
  <c r="AY555" i="2"/>
  <c r="AY120" i="2"/>
  <c r="AY36" i="2"/>
  <c r="AY415" i="2"/>
  <c r="AU34" i="2"/>
  <c r="AU97" i="2"/>
  <c r="AU118" i="2"/>
  <c r="AU415" i="2"/>
  <c r="AU536" i="2"/>
  <c r="AU371" i="2"/>
  <c r="AU550" i="2"/>
  <c r="AQ36" i="2"/>
  <c r="AQ362" i="2"/>
  <c r="AQ275" i="2"/>
  <c r="AQ276" i="2"/>
  <c r="AQ293" i="2"/>
  <c r="AQ550" i="2"/>
  <c r="AQ536" i="2"/>
  <c r="AQ387" i="2"/>
  <c r="AQ357" i="2"/>
  <c r="AQ416" i="2"/>
  <c r="AQ38" i="2"/>
  <c r="AQ173" i="2"/>
  <c r="AQ174" i="2" s="1"/>
  <c r="AQ552" i="2"/>
  <c r="AQ283" i="2"/>
  <c r="AQ97" i="2"/>
  <c r="AQ245" i="2"/>
  <c r="AQ295" i="2"/>
  <c r="AQ282" i="2"/>
  <c r="AQ284" i="2" s="1"/>
  <c r="AO219" i="2"/>
  <c r="AO125" i="2"/>
  <c r="AO416" i="2"/>
  <c r="AO554" i="2"/>
  <c r="AI352" i="2"/>
  <c r="AI62" i="2"/>
  <c r="AI301" i="2"/>
  <c r="AI357" i="2"/>
  <c r="AI370" i="2"/>
  <c r="AI551" i="2"/>
  <c r="AI423" i="2"/>
  <c r="AG388" i="2"/>
  <c r="AG283" i="2"/>
  <c r="Y219" i="2"/>
  <c r="Y357" i="2"/>
  <c r="Y229" i="2"/>
  <c r="Y370" i="2"/>
  <c r="Y276" i="2"/>
  <c r="Y275" i="2"/>
  <c r="Y103" i="2"/>
  <c r="Y120" i="2"/>
  <c r="Y403" i="2"/>
  <c r="Y550" i="2"/>
  <c r="Y405" i="2"/>
  <c r="Y283" i="2"/>
  <c r="Y31" i="2"/>
  <c r="Y366" i="2"/>
  <c r="Y102" i="2"/>
  <c r="Y104" i="2" s="1"/>
  <c r="Y295" i="2"/>
  <c r="Y411" i="2"/>
  <c r="Y551" i="2"/>
  <c r="W36" i="2"/>
  <c r="W375" i="2"/>
  <c r="W38" i="2"/>
  <c r="W177" i="2"/>
  <c r="W234" i="2"/>
  <c r="W219" i="2"/>
  <c r="W125" i="2"/>
  <c r="W546" i="2"/>
  <c r="Q36" i="2"/>
  <c r="Q118" i="2"/>
  <c r="Q282" i="2"/>
  <c r="Q291" i="2"/>
  <c r="Q312" i="2"/>
  <c r="W555" i="2"/>
  <c r="AA167" i="2"/>
  <c r="AE338" i="2"/>
  <c r="AS338" i="2"/>
  <c r="U405" i="2"/>
  <c r="U366" i="2"/>
  <c r="W299" i="2"/>
  <c r="Y111" i="2"/>
  <c r="AE173" i="2"/>
  <c r="AE174" i="2" s="1"/>
  <c r="AY346" i="2"/>
  <c r="AO45" i="2"/>
  <c r="AM29" i="2"/>
  <c r="AM254" i="2" s="1"/>
  <c r="AK97" i="2"/>
  <c r="AO423" i="2"/>
  <c r="AI533" i="2"/>
  <c r="AA357" i="2"/>
  <c r="AO387" i="2"/>
  <c r="W357" i="2"/>
  <c r="BA423" i="2"/>
  <c r="W550" i="2"/>
  <c r="AE412" i="2"/>
  <c r="AS312" i="2"/>
  <c r="AS314" i="2" s="1"/>
  <c r="AH125" i="2"/>
  <c r="AZ52" i="2"/>
  <c r="AD362" i="2"/>
  <c r="AS387" i="2"/>
  <c r="AI96" i="2"/>
  <c r="AM96" i="2"/>
  <c r="AM118" i="2"/>
  <c r="AE387" i="2"/>
  <c r="AZ234" i="2"/>
  <c r="AO97" i="2"/>
  <c r="AM555" i="2"/>
  <c r="W536" i="2"/>
  <c r="Q234" i="2"/>
  <c r="AH555" i="2"/>
  <c r="AV120" i="2"/>
  <c r="U388" i="2"/>
  <c r="Y387" i="2"/>
  <c r="AE423" i="2"/>
  <c r="AI338" i="2"/>
  <c r="AM387" i="2"/>
  <c r="AU387" i="2"/>
  <c r="AY388" i="2"/>
  <c r="Q38" i="2"/>
  <c r="U423" i="2"/>
  <c r="AE167" i="2"/>
  <c r="BA338" i="2"/>
  <c r="U555" i="2"/>
  <c r="U550" i="2"/>
  <c r="U544" i="2"/>
  <c r="U124" i="2"/>
  <c r="U291" i="2"/>
  <c r="U293" i="2"/>
  <c r="U52" i="2"/>
  <c r="U346" i="2"/>
  <c r="W553" i="2"/>
  <c r="W124" i="2"/>
  <c r="W58" i="2"/>
  <c r="W291" i="2"/>
  <c r="W366" i="2"/>
  <c r="Y553" i="2"/>
  <c r="Y544" i="2"/>
  <c r="Y124" i="2"/>
  <c r="Y291" i="2"/>
  <c r="Y282" i="2"/>
  <c r="Y91" i="2"/>
  <c r="Y374" i="2"/>
  <c r="AA551" i="2"/>
  <c r="AA275" i="2"/>
  <c r="AE554" i="2"/>
  <c r="AE429" i="2"/>
  <c r="AE425" i="2"/>
  <c r="AE415" i="2"/>
  <c r="AE275" i="2"/>
  <c r="AE295" i="2"/>
  <c r="AE67" i="2"/>
  <c r="AE91" i="2"/>
  <c r="AI293" i="2"/>
  <c r="AI118" i="2"/>
  <c r="AM542" i="2"/>
  <c r="AM282" i="2"/>
  <c r="AM113" i="2"/>
  <c r="AM58" i="2"/>
  <c r="AM102" i="2"/>
  <c r="AM371" i="2"/>
  <c r="AM245" i="2"/>
  <c r="AO177" i="2"/>
  <c r="AQ405" i="2"/>
  <c r="AQ175" i="2"/>
  <c r="AQ299" i="2"/>
  <c r="AQ123" i="2"/>
  <c r="AQ67" i="2"/>
  <c r="AS416" i="2"/>
  <c r="AS113" i="2"/>
  <c r="AS303" i="2"/>
  <c r="AS219" i="2"/>
  <c r="AU403" i="2"/>
  <c r="AU312" i="2"/>
  <c r="AU314" i="2" s="1"/>
  <c r="AY542" i="2"/>
  <c r="AY411" i="2"/>
  <c r="BA312" i="2"/>
  <c r="BA314" i="2" s="1"/>
  <c r="BA282" i="2"/>
  <c r="AQ217" i="2"/>
  <c r="AQ218" i="2" s="1"/>
  <c r="BC411" i="2"/>
  <c r="BC553" i="2"/>
  <c r="BA31" i="2"/>
  <c r="BA229" i="2"/>
  <c r="BA58" i="2"/>
  <c r="BA102" i="2"/>
  <c r="BA118" i="2"/>
  <c r="BA96" i="2"/>
  <c r="BA113" i="2"/>
  <c r="BA425" i="2"/>
  <c r="BA416" i="2"/>
  <c r="BA554" i="2"/>
  <c r="BA223" i="2"/>
  <c r="BA91" i="2"/>
  <c r="BA125" i="2"/>
  <c r="BA303" i="2"/>
  <c r="BA429" i="2"/>
  <c r="BA175" i="2"/>
  <c r="BA352" i="2"/>
  <c r="BA120" i="2"/>
  <c r="BA412" i="2"/>
  <c r="BA533" i="2"/>
  <c r="BA60" i="2"/>
  <c r="BA301" i="2"/>
  <c r="BA51" i="2"/>
  <c r="BA550" i="2"/>
  <c r="AY34" i="2"/>
  <c r="AY118" i="2"/>
  <c r="AY362" i="2"/>
  <c r="AY51" i="2"/>
  <c r="AY295" i="2"/>
  <c r="AY125" i="2"/>
  <c r="AY276" i="2"/>
  <c r="AY38" i="2"/>
  <c r="AY417" i="2"/>
  <c r="AY109" i="2"/>
  <c r="AY301" i="2"/>
  <c r="AY550" i="2"/>
  <c r="AY416" i="2"/>
  <c r="AY223" i="2"/>
  <c r="AY375" i="2"/>
  <c r="AY52" i="2"/>
  <c r="AY123" i="2"/>
  <c r="AY173" i="2"/>
  <c r="AY174" i="2" s="1"/>
  <c r="AY425" i="2"/>
  <c r="AY113" i="2"/>
  <c r="AY553" i="2"/>
  <c r="AY229" i="2"/>
  <c r="AY67" i="2"/>
  <c r="AY102" i="2"/>
  <c r="AY299" i="2"/>
  <c r="AY175" i="2"/>
  <c r="AY427" i="2"/>
  <c r="AY554" i="2"/>
  <c r="AY219" i="2"/>
  <c r="AY366" i="2"/>
  <c r="AY291" i="2"/>
  <c r="AY293" i="2"/>
  <c r="AY177" i="2"/>
  <c r="AY546" i="2"/>
  <c r="AY533" i="2"/>
  <c r="AY423" i="2"/>
  <c r="AW97" i="2"/>
  <c r="AW366" i="2"/>
  <c r="AW293" i="2"/>
  <c r="AW111" i="2"/>
  <c r="AW113" i="2"/>
  <c r="AW546" i="2"/>
  <c r="AW429" i="2"/>
  <c r="AW388" i="2"/>
  <c r="AW219" i="2"/>
  <c r="AW51" i="2"/>
  <c r="AW291" i="2"/>
  <c r="AW411" i="2"/>
  <c r="AW550" i="2"/>
  <c r="AW352" i="2"/>
  <c r="AW282" i="2"/>
  <c r="AW412" i="2"/>
  <c r="AW536" i="2"/>
  <c r="AW423" i="2"/>
  <c r="AW31" i="2"/>
  <c r="AW276" i="2"/>
  <c r="AW415" i="2"/>
  <c r="AW544" i="2"/>
  <c r="AW387" i="2"/>
  <c r="AU338" i="2"/>
  <c r="AU245" i="2"/>
  <c r="AU366" i="2"/>
  <c r="AU295" i="2"/>
  <c r="AU52" i="2"/>
  <c r="AU123" i="2"/>
  <c r="AU120" i="2"/>
  <c r="AU411" i="2"/>
  <c r="AU429" i="2"/>
  <c r="AU405" i="2"/>
  <c r="AU234" i="2"/>
  <c r="AU36" i="2"/>
  <c r="AU91" i="2"/>
  <c r="AU62" i="2"/>
  <c r="AU346" i="2"/>
  <c r="AU111" i="2"/>
  <c r="AU177" i="2"/>
  <c r="AU551" i="2"/>
  <c r="AU357" i="2"/>
  <c r="AU96" i="2"/>
  <c r="AU275" i="2"/>
  <c r="AU103" i="2"/>
  <c r="AU175" i="2"/>
  <c r="AU554" i="2"/>
  <c r="AU43" i="2"/>
  <c r="AU375" i="2"/>
  <c r="AU299" i="2"/>
  <c r="AU173" i="2"/>
  <c r="AU301" i="2"/>
  <c r="AS239" i="2"/>
  <c r="AS96" i="2"/>
  <c r="AS91" i="2"/>
  <c r="AS346" i="2"/>
  <c r="AS51" i="2"/>
  <c r="AS366" i="2"/>
  <c r="AS282" i="2"/>
  <c r="AS67" i="2"/>
  <c r="AS123" i="2"/>
  <c r="AS175" i="2"/>
  <c r="AS415" i="2"/>
  <c r="AS177" i="2"/>
  <c r="AS412" i="2"/>
  <c r="AS405" i="2"/>
  <c r="AS551" i="2"/>
  <c r="AS555" i="2"/>
  <c r="AS542" i="2"/>
  <c r="AS31" i="2"/>
  <c r="AS229" i="2"/>
  <c r="AS371" i="2"/>
  <c r="AS52" i="2"/>
  <c r="AS38" i="2"/>
  <c r="AS301" i="2"/>
  <c r="AS295" i="2"/>
  <c r="AS125" i="2"/>
  <c r="AS111" i="2"/>
  <c r="AS173" i="2"/>
  <c r="AS174" i="2" s="1"/>
  <c r="AS411" i="2"/>
  <c r="AS109" i="2"/>
  <c r="AS550" i="2"/>
  <c r="AS533" i="2"/>
  <c r="AS245" i="2"/>
  <c r="AS362" i="2"/>
  <c r="AS276" i="2"/>
  <c r="AS293" i="2"/>
  <c r="AS291" i="2"/>
  <c r="AS275" i="2"/>
  <c r="AS103" i="2"/>
  <c r="AS544" i="2"/>
  <c r="AS553" i="2"/>
  <c r="AS43" i="2"/>
  <c r="AS97" i="2"/>
  <c r="AS352" i="2"/>
  <c r="AS299" i="2"/>
  <c r="AS370" i="2"/>
  <c r="AS62" i="2"/>
  <c r="AS102" i="2"/>
  <c r="AS417" i="2"/>
  <c r="AS403" i="2"/>
  <c r="AS546" i="2"/>
  <c r="AS536" i="2"/>
  <c r="AS167" i="2"/>
  <c r="AQ229" i="2"/>
  <c r="AQ239" i="2"/>
  <c r="AT240" i="2" s="1"/>
  <c r="AQ366" i="2"/>
  <c r="AQ375" i="2"/>
  <c r="AQ34" i="2"/>
  <c r="AQ219" i="2"/>
  <c r="AQ370" i="2"/>
  <c r="AQ60" i="2"/>
  <c r="AQ52" i="2"/>
  <c r="AQ51" i="2"/>
  <c r="AQ58" i="2"/>
  <c r="AQ312" i="2"/>
  <c r="AQ314" i="2" s="1"/>
  <c r="AQ120" i="2"/>
  <c r="AQ417" i="2"/>
  <c r="AQ411" i="2"/>
  <c r="AQ177" i="2"/>
  <c r="AQ546" i="2"/>
  <c r="AQ553" i="2"/>
  <c r="AQ542" i="2"/>
  <c r="AQ31" i="2"/>
  <c r="BA32" i="2" s="1"/>
  <c r="AQ223" i="2"/>
  <c r="AQ371" i="2"/>
  <c r="AQ346" i="2"/>
  <c r="AQ303" i="2"/>
  <c r="AQ301" i="2"/>
  <c r="AQ113" i="2"/>
  <c r="AQ103" i="2"/>
  <c r="AQ551" i="2"/>
  <c r="AQ429" i="2"/>
  <c r="AQ43" i="2"/>
  <c r="AQ374" i="2"/>
  <c r="AQ291" i="2"/>
  <c r="AQ125" i="2"/>
  <c r="AQ109" i="2"/>
  <c r="AQ102" i="2"/>
  <c r="AQ415" i="2"/>
  <c r="AQ425" i="2"/>
  <c r="AQ412" i="2"/>
  <c r="AQ544" i="2"/>
  <c r="AQ554" i="2"/>
  <c r="AO58" i="2"/>
  <c r="AO62" i="2"/>
  <c r="AO275" i="2"/>
  <c r="AO553" i="2"/>
  <c r="AO362" i="2"/>
  <c r="AO544" i="2"/>
  <c r="AO375" i="2"/>
  <c r="AO51" i="2"/>
  <c r="AO103" i="2"/>
  <c r="AM91" i="2"/>
  <c r="AM234" i="2"/>
  <c r="AM43" i="2"/>
  <c r="AM31" i="2"/>
  <c r="AM370" i="2"/>
  <c r="AM362" i="2"/>
  <c r="AM51" i="2"/>
  <c r="AM52" i="2"/>
  <c r="AM295" i="2"/>
  <c r="AM123" i="2"/>
  <c r="AM109" i="2"/>
  <c r="AM301" i="2"/>
  <c r="AM425" i="2"/>
  <c r="AM403" i="2"/>
  <c r="AM429" i="2"/>
  <c r="AM551" i="2"/>
  <c r="AM405" i="2"/>
  <c r="AM165" i="2"/>
  <c r="AM166" i="2" s="1"/>
  <c r="AM229" i="2"/>
  <c r="AM223" i="2"/>
  <c r="AM352" i="2"/>
  <c r="AM303" i="2"/>
  <c r="AM275" i="2"/>
  <c r="AM111" i="2"/>
  <c r="AM417" i="2"/>
  <c r="AM293" i="2"/>
  <c r="AM374" i="2"/>
  <c r="AM550" i="2"/>
  <c r="AM416" i="2"/>
  <c r="AM34" i="2"/>
  <c r="AM219" i="2"/>
  <c r="AM346" i="2"/>
  <c r="AM67" i="2"/>
  <c r="AM291" i="2"/>
  <c r="AM125" i="2"/>
  <c r="AM312" i="2"/>
  <c r="AM314" i="2" s="1"/>
  <c r="AM276" i="2"/>
  <c r="AM173" i="2"/>
  <c r="AM175" i="2"/>
  <c r="AM177" i="2"/>
  <c r="AM544" i="2"/>
  <c r="AM553" i="2"/>
  <c r="AM388" i="2"/>
  <c r="AK113" i="2"/>
  <c r="AK371" i="2"/>
  <c r="AI31" i="2"/>
  <c r="AI346" i="2"/>
  <c r="AI291" i="2"/>
  <c r="AI403" i="2"/>
  <c r="AI550" i="2"/>
  <c r="AI239" i="2"/>
  <c r="AI362" i="2"/>
  <c r="AI295" i="2"/>
  <c r="AI109" i="2"/>
  <c r="AI173" i="2"/>
  <c r="AI174" i="2" s="1"/>
  <c r="AI412" i="2"/>
  <c r="AI554" i="2"/>
  <c r="AI388" i="2"/>
  <c r="AI245" i="2"/>
  <c r="AI51" i="2"/>
  <c r="AI123" i="2"/>
  <c r="AI299" i="2"/>
  <c r="AI425" i="2"/>
  <c r="AI405" i="2"/>
  <c r="AI234" i="2"/>
  <c r="AG67" i="2"/>
  <c r="AG533" i="2"/>
  <c r="AG118" i="2"/>
  <c r="AE388" i="2"/>
  <c r="AE622" i="2"/>
  <c r="AE34" i="2"/>
  <c r="AE219" i="2"/>
  <c r="AE97" i="2"/>
  <c r="AE366" i="2"/>
  <c r="AE375" i="2"/>
  <c r="AE60" i="2"/>
  <c r="AE58" i="2"/>
  <c r="AE303" i="2"/>
  <c r="AE352" i="2"/>
  <c r="AE312" i="2"/>
  <c r="AE314" i="2" s="1"/>
  <c r="AE276" i="2"/>
  <c r="AE120" i="2"/>
  <c r="AE417" i="2"/>
  <c r="AE175" i="2"/>
  <c r="AE124" i="2"/>
  <c r="AE427" i="2"/>
  <c r="AE546" i="2"/>
  <c r="AE553" i="2"/>
  <c r="AE542" i="2"/>
  <c r="AE229" i="2"/>
  <c r="AE96" i="2"/>
  <c r="AE43" i="2"/>
  <c r="AE31" i="2"/>
  <c r="AG32" i="2" s="1"/>
  <c r="AE370" i="2"/>
  <c r="AE374" i="2"/>
  <c r="AE52" i="2"/>
  <c r="AE102" i="2"/>
  <c r="AE118" i="2"/>
  <c r="AE293" i="2"/>
  <c r="AE282" i="2"/>
  <c r="AE301" i="2"/>
  <c r="AE551" i="2"/>
  <c r="AE416" i="2"/>
  <c r="AE555" i="2"/>
  <c r="AA96" i="2"/>
  <c r="AA38" i="2"/>
  <c r="AA109" i="2"/>
  <c r="AA403" i="2"/>
  <c r="AA118" i="2"/>
  <c r="AA58" i="2"/>
  <c r="AA113" i="2"/>
  <c r="Y165" i="2"/>
  <c r="Y166" i="2" s="1"/>
  <c r="Y167" i="2"/>
  <c r="Y34" i="2"/>
  <c r="Y43" i="2"/>
  <c r="Y96" i="2"/>
  <c r="Y352" i="2"/>
  <c r="Y362" i="2"/>
  <c r="Y52" i="2"/>
  <c r="Y60" i="2"/>
  <c r="Y51" i="2"/>
  <c r="Y301" i="2"/>
  <c r="Y62" i="2"/>
  <c r="Y303" i="2"/>
  <c r="Y177" i="2"/>
  <c r="Y113" i="2"/>
  <c r="Y173" i="2"/>
  <c r="Y174" i="2" s="1"/>
  <c r="Y429" i="2"/>
  <c r="Y552" i="2"/>
  <c r="Y533" i="2"/>
  <c r="Y239" i="2"/>
  <c r="Y223" i="2"/>
  <c r="Y346" i="2"/>
  <c r="Y371" i="2"/>
  <c r="Y58" i="2"/>
  <c r="Y299" i="2"/>
  <c r="Y293" i="2"/>
  <c r="Y109" i="2"/>
  <c r="Y415" i="2"/>
  <c r="Y425" i="2"/>
  <c r="Y427" i="2"/>
  <c r="Y546" i="2"/>
  <c r="Y554" i="2"/>
  <c r="Y542" i="2"/>
  <c r="Y388" i="2"/>
  <c r="W387" i="2"/>
  <c r="W34" i="2"/>
  <c r="W245" i="2"/>
  <c r="W370" i="2"/>
  <c r="W60" i="2"/>
  <c r="W303" i="2"/>
  <c r="W312" i="2"/>
  <c r="W314" i="2" s="1"/>
  <c r="W111" i="2"/>
  <c r="W175" i="2"/>
  <c r="W282" i="2"/>
  <c r="W554" i="2"/>
  <c r="W223" i="2"/>
  <c r="W346" i="2"/>
  <c r="W118" i="2"/>
  <c r="W415" i="2"/>
  <c r="W427" i="2"/>
  <c r="W542" i="2"/>
  <c r="W165" i="2"/>
  <c r="W166" i="2" s="1"/>
  <c r="U387" i="2"/>
  <c r="U31" i="2"/>
  <c r="U229" i="2"/>
  <c r="U118" i="2"/>
  <c r="U352" i="2"/>
  <c r="U375" i="2"/>
  <c r="U58" i="2"/>
  <c r="U276" i="2"/>
  <c r="U103" i="2"/>
  <c r="U282" i="2"/>
  <c r="U43" i="2"/>
  <c r="U96" i="2"/>
  <c r="U374" i="2"/>
  <c r="U362" i="2"/>
  <c r="U60" i="2"/>
  <c r="U123" i="2"/>
  <c r="U301" i="2"/>
  <c r="U295" i="2"/>
  <c r="U120" i="2"/>
  <c r="U417" i="2"/>
  <c r="U411" i="2"/>
  <c r="U173" i="2"/>
  <c r="U275" i="2"/>
  <c r="U416" i="2"/>
  <c r="U552" i="2"/>
  <c r="U533" i="2"/>
  <c r="Q97" i="2"/>
  <c r="Q544" i="2"/>
  <c r="Q58" i="2"/>
  <c r="AM217" i="2"/>
  <c r="AM218" i="2" s="1"/>
  <c r="Y217" i="2"/>
  <c r="Y218" i="2" s="1"/>
  <c r="AS217" i="2"/>
  <c r="AS218" i="2" s="1"/>
  <c r="U217" i="2"/>
  <c r="U218" i="2" s="1"/>
  <c r="AJ427" i="2"/>
  <c r="AJ125" i="2"/>
  <c r="AJ375" i="2"/>
  <c r="AJ550" i="2"/>
  <c r="AJ67" i="2"/>
  <c r="AJ533" i="2"/>
  <c r="AF34" i="2"/>
  <c r="AF416" i="2"/>
  <c r="AF283" i="2"/>
  <c r="AF312" i="2"/>
  <c r="AF314" i="2" s="1"/>
  <c r="AF412" i="2"/>
  <c r="AF533" i="2"/>
  <c r="AF219" i="2"/>
  <c r="AD276" i="2"/>
  <c r="AD96" i="2"/>
  <c r="AD124" i="2"/>
  <c r="AD411" i="2"/>
  <c r="AD34" i="2"/>
  <c r="AD544" i="2"/>
  <c r="V31" i="2"/>
  <c r="V125" i="2"/>
  <c r="T245" i="2"/>
  <c r="T223" i="2"/>
  <c r="T546" i="2"/>
  <c r="V403" i="2"/>
  <c r="AB411" i="2"/>
  <c r="AD429" i="2"/>
  <c r="AD60" i="2"/>
  <c r="AF303" i="2"/>
  <c r="AJ113" i="2"/>
  <c r="AB328" i="2"/>
  <c r="BA333" i="2"/>
  <c r="BA332" i="2"/>
  <c r="AS335" i="2"/>
  <c r="AS331" i="2"/>
  <c r="AB34" i="2"/>
  <c r="AB62" i="2"/>
  <c r="AB96" i="2"/>
  <c r="AB291" i="2"/>
  <c r="AB622" i="2"/>
  <c r="AB245" i="2"/>
  <c r="AB346" i="2"/>
  <c r="AB533" i="2"/>
  <c r="AB542" i="2"/>
  <c r="BB412" i="2"/>
  <c r="BB370" i="2"/>
  <c r="BB554" i="2"/>
  <c r="BB58" i="2"/>
  <c r="BB429" i="2"/>
  <c r="AZ36" i="2"/>
  <c r="AZ97" i="2"/>
  <c r="AZ553" i="2"/>
  <c r="AZ416" i="2"/>
  <c r="AZ245" i="2"/>
  <c r="AZ411" i="2"/>
  <c r="AX60" i="2"/>
  <c r="AX415" i="2"/>
  <c r="AV223" i="2"/>
  <c r="AV303" i="2"/>
  <c r="AV177" i="2"/>
  <c r="AV58" i="2"/>
  <c r="AV91" i="2"/>
  <c r="AV67" i="2"/>
  <c r="AV551" i="2"/>
  <c r="AV370" i="2"/>
  <c r="AV544" i="2"/>
  <c r="AT550" i="2"/>
  <c r="AT120" i="2"/>
  <c r="AT427" i="2"/>
  <c r="AT97" i="2"/>
  <c r="AR31" i="2"/>
  <c r="AR113" i="2"/>
  <c r="AR177" i="2"/>
  <c r="AL370" i="2"/>
  <c r="AL43" i="2"/>
  <c r="AL125" i="2"/>
  <c r="AL118" i="2"/>
  <c r="AL550" i="2"/>
  <c r="AL111" i="2"/>
  <c r="AH542" i="2"/>
  <c r="AH43" i="2"/>
  <c r="AH346" i="2"/>
  <c r="AH299" i="2"/>
  <c r="AH38" i="2"/>
  <c r="X346" i="2"/>
  <c r="X403" i="2"/>
  <c r="X411" i="2"/>
  <c r="AB312" i="2"/>
  <c r="AB314" i="2" s="1"/>
  <c r="AD51" i="2"/>
  <c r="AF282" i="2"/>
  <c r="AH62" i="2"/>
  <c r="AV34" i="2"/>
  <c r="T125" i="2"/>
  <c r="AD43" i="2"/>
  <c r="AH550" i="2"/>
  <c r="AJ239" i="2"/>
  <c r="BB411" i="2"/>
  <c r="AH91" i="2"/>
  <c r="AF91" i="2"/>
  <c r="V542" i="2"/>
  <c r="AB175" i="2"/>
  <c r="AB173" i="2"/>
  <c r="AB174" i="2" s="1"/>
  <c r="AB177" i="2"/>
  <c r="AD415" i="2"/>
  <c r="AD293" i="2"/>
  <c r="AF550" i="2"/>
  <c r="AH34" i="2"/>
  <c r="AL299" i="2"/>
  <c r="AT295" i="2"/>
  <c r="AZ544" i="2"/>
  <c r="AJ161" i="2"/>
  <c r="AJ29" i="2"/>
  <c r="BB283" i="2"/>
  <c r="BB34" i="2"/>
  <c r="BB91" i="2"/>
  <c r="BB36" i="2"/>
  <c r="BB239" i="2"/>
  <c r="BB97" i="2"/>
  <c r="BB362" i="2"/>
  <c r="BB352" i="2"/>
  <c r="BB67" i="2"/>
  <c r="BB293" i="2"/>
  <c r="BB111" i="2"/>
  <c r="BB295" i="2"/>
  <c r="BB113" i="2"/>
  <c r="BB125" i="2"/>
  <c r="BB427" i="2"/>
  <c r="BB405" i="2"/>
  <c r="BB175" i="2"/>
  <c r="BB542" i="2"/>
  <c r="BB546" i="2"/>
  <c r="BB553" i="2"/>
  <c r="BB43" i="2"/>
  <c r="BB229" i="2"/>
  <c r="BB375" i="2"/>
  <c r="BB374" i="2"/>
  <c r="BB282" i="2"/>
  <c r="BB284" i="2" s="1"/>
  <c r="BB52" i="2"/>
  <c r="BB109" i="2"/>
  <c r="BB312" i="2"/>
  <c r="BB314" i="2" s="1"/>
  <c r="BB403" i="2"/>
  <c r="BB173" i="2"/>
  <c r="BB415" i="2"/>
  <c r="BB544" i="2"/>
  <c r="BB552" i="2"/>
  <c r="AX239" i="2"/>
  <c r="AX374" i="2"/>
  <c r="AX282" i="2"/>
  <c r="AX427" i="2"/>
  <c r="AX417" i="2"/>
  <c r="AX552" i="2"/>
  <c r="AX31" i="2"/>
  <c r="AX67" i="2"/>
  <c r="AX295" i="2"/>
  <c r="AX403" i="2"/>
  <c r="AX177" i="2"/>
  <c r="AT283" i="2"/>
  <c r="AT282" i="2"/>
  <c r="AT219" i="2"/>
  <c r="AT375" i="2"/>
  <c r="AT67" i="2"/>
  <c r="AT62" i="2"/>
  <c r="AT52" i="2"/>
  <c r="AT125" i="2"/>
  <c r="AT429" i="2"/>
  <c r="AT425" i="2"/>
  <c r="AT554" i="2"/>
  <c r="AT34" i="2"/>
  <c r="AT366" i="2"/>
  <c r="AT301" i="2"/>
  <c r="AT113" i="2"/>
  <c r="AT416" i="2"/>
  <c r="AT546" i="2"/>
  <c r="AP293" i="2"/>
  <c r="AP415" i="2"/>
  <c r="AL387" i="2"/>
  <c r="AL245" i="2"/>
  <c r="AL362" i="2"/>
  <c r="AL352" i="2"/>
  <c r="AL60" i="2"/>
  <c r="AL293" i="2"/>
  <c r="AL123" i="2"/>
  <c r="AL276" i="2"/>
  <c r="AL312" i="2"/>
  <c r="AL314" i="2" s="1"/>
  <c r="AL120" i="2"/>
  <c r="AL405" i="2"/>
  <c r="AL415" i="2"/>
  <c r="AL425" i="2"/>
  <c r="AL553" i="2"/>
  <c r="AL536" i="2"/>
  <c r="AL219" i="2"/>
  <c r="AL346" i="2"/>
  <c r="AL51" i="2"/>
  <c r="AL295" i="2"/>
  <c r="AL102" i="2"/>
  <c r="AL403" i="2"/>
  <c r="AL416" i="2"/>
  <c r="AL177" i="2"/>
  <c r="AL554" i="2"/>
  <c r="AH96" i="2"/>
  <c r="AH283" i="2"/>
  <c r="AH387" i="2"/>
  <c r="AH223" i="2"/>
  <c r="AH375" i="2"/>
  <c r="AH366" i="2"/>
  <c r="AH67" i="2"/>
  <c r="AH123" i="2"/>
  <c r="AH295" i="2"/>
  <c r="AH118" i="2"/>
  <c r="AH276" i="2"/>
  <c r="AH275" i="2"/>
  <c r="AH412" i="2"/>
  <c r="AH175" i="2"/>
  <c r="AH177" i="2"/>
  <c r="AH425" i="2"/>
  <c r="AH533" i="2"/>
  <c r="AD165" i="2"/>
  <c r="AD166" i="2" s="1"/>
  <c r="AD167" i="2"/>
  <c r="AD239" i="2"/>
  <c r="AD245" i="2"/>
  <c r="AJ91" i="2"/>
  <c r="AP91" i="2"/>
  <c r="AZ167" i="2"/>
  <c r="AF165" i="2"/>
  <c r="AF166" i="2" s="1"/>
  <c r="T113" i="2"/>
  <c r="T366" i="2"/>
  <c r="V276" i="2"/>
  <c r="X544" i="2"/>
  <c r="AB551" i="2"/>
  <c r="AB417" i="2"/>
  <c r="AB111" i="2"/>
  <c r="AB118" i="2"/>
  <c r="AB51" i="2"/>
  <c r="AB36" i="2"/>
  <c r="AD551" i="2"/>
  <c r="AD113" i="2"/>
  <c r="AD295" i="2"/>
  <c r="AD62" i="2"/>
  <c r="AD97" i="2"/>
  <c r="AF554" i="2"/>
  <c r="AF417" i="2"/>
  <c r="AF403" i="2"/>
  <c r="AF366" i="2"/>
  <c r="AF223" i="2"/>
  <c r="AH546" i="2"/>
  <c r="AH120" i="2"/>
  <c r="AH51" i="2"/>
  <c r="AH371" i="2"/>
  <c r="AJ546" i="2"/>
  <c r="AJ416" i="2"/>
  <c r="AJ120" i="2"/>
  <c r="AJ370" i="2"/>
  <c r="AL555" i="2"/>
  <c r="AL175" i="2"/>
  <c r="AL374" i="2"/>
  <c r="AN303" i="2"/>
  <c r="AR417" i="2"/>
  <c r="AT175" i="2"/>
  <c r="AT312" i="2"/>
  <c r="AT314" i="2" s="1"/>
  <c r="AT239" i="2"/>
  <c r="AV546" i="2"/>
  <c r="AV427" i="2"/>
  <c r="AV52" i="2"/>
  <c r="AV43" i="2"/>
  <c r="AX113" i="2"/>
  <c r="AZ425" i="2"/>
  <c r="AZ417" i="2"/>
  <c r="AZ103" i="2"/>
  <c r="AZ276" i="2"/>
  <c r="AZ370" i="2"/>
  <c r="AZ34" i="2"/>
  <c r="BB177" i="2"/>
  <c r="BB276" i="2"/>
  <c r="BB291" i="2"/>
  <c r="BB38" i="2"/>
  <c r="BB219" i="2"/>
  <c r="AV283" i="2"/>
  <c r="AV165" i="2"/>
  <c r="AV166" i="2" s="1"/>
  <c r="T387" i="2"/>
  <c r="R370" i="2"/>
  <c r="R429" i="2"/>
  <c r="R295" i="2"/>
  <c r="R123" i="2"/>
  <c r="R31" i="2"/>
  <c r="R403" i="2"/>
  <c r="R411" i="2"/>
  <c r="R62" i="2"/>
  <c r="R312" i="2"/>
  <c r="R314" i="2" s="1"/>
  <c r="R102" i="2"/>
  <c r="R103" i="2"/>
  <c r="AD622" i="2"/>
  <c r="AR234" i="2"/>
  <c r="AL89" i="2"/>
  <c r="AH161" i="2"/>
  <c r="AF96" i="2"/>
  <c r="AF118" i="2"/>
  <c r="AH45" i="2"/>
  <c r="T536" i="2"/>
  <c r="T303" i="2"/>
  <c r="T38" i="2"/>
  <c r="V554" i="2"/>
  <c r="V103" i="2"/>
  <c r="V102" i="2"/>
  <c r="V229" i="2"/>
  <c r="X555" i="2"/>
  <c r="X429" i="2"/>
  <c r="X219" i="2"/>
  <c r="AB544" i="2"/>
  <c r="AB554" i="2"/>
  <c r="AB113" i="2"/>
  <c r="AB415" i="2"/>
  <c r="AB405" i="2"/>
  <c r="AB303" i="2"/>
  <c r="AB102" i="2"/>
  <c r="AB293" i="2"/>
  <c r="AB125" i="2"/>
  <c r="AB38" i="2"/>
  <c r="AB239" i="2"/>
  <c r="AB97" i="2"/>
  <c r="AB223" i="2"/>
  <c r="AD554" i="2"/>
  <c r="AD425" i="2"/>
  <c r="AD299" i="2"/>
  <c r="AD103" i="2"/>
  <c r="AD412" i="2"/>
  <c r="AD111" i="2"/>
  <c r="AD109" i="2"/>
  <c r="AD58" i="2"/>
  <c r="AD374" i="2"/>
  <c r="AD375" i="2"/>
  <c r="AD219" i="2"/>
  <c r="AF173" i="2"/>
  <c r="AF174" i="2" s="1"/>
  <c r="AF553" i="2"/>
  <c r="AF103" i="2"/>
  <c r="AF175" i="2"/>
  <c r="AF301" i="2"/>
  <c r="AF275" i="2"/>
  <c r="AF276" i="2"/>
  <c r="AF217" i="2"/>
  <c r="AF218" i="2" s="1"/>
  <c r="AF374" i="2"/>
  <c r="AF245" i="2"/>
  <c r="AH553" i="2"/>
  <c r="AH417" i="2"/>
  <c r="AH416" i="2"/>
  <c r="AH403" i="2"/>
  <c r="AH291" i="2"/>
  <c r="AH60" i="2"/>
  <c r="AH374" i="2"/>
  <c r="AH31" i="2"/>
  <c r="AJ544" i="2"/>
  <c r="AJ553" i="2"/>
  <c r="AJ417" i="2"/>
  <c r="AJ405" i="2"/>
  <c r="AJ403" i="2"/>
  <c r="AJ299" i="2"/>
  <c r="AJ312" i="2"/>
  <c r="AJ314" i="2" s="1"/>
  <c r="AJ62" i="2"/>
  <c r="AL552" i="2"/>
  <c r="AL542" i="2"/>
  <c r="AL429" i="2"/>
  <c r="AL282" i="2"/>
  <c r="AL58" i="2"/>
  <c r="AL223" i="2"/>
  <c r="AR536" i="2"/>
  <c r="AR282" i="2"/>
  <c r="AR362" i="2"/>
  <c r="AT417" i="2"/>
  <c r="AT123" i="2"/>
  <c r="AT51" i="2"/>
  <c r="AT58" i="2"/>
  <c r="AT31" i="2"/>
  <c r="AV554" i="2"/>
  <c r="AV425" i="2"/>
  <c r="AV295" i="2"/>
  <c r="AV403" i="2"/>
  <c r="AV301" i="2"/>
  <c r="AV109" i="2"/>
  <c r="AV371" i="2"/>
  <c r="AV352" i="2"/>
  <c r="AX551" i="2"/>
  <c r="AX405" i="2"/>
  <c r="AX120" i="2"/>
  <c r="AX370" i="2"/>
  <c r="AZ536" i="2"/>
  <c r="AZ546" i="2"/>
  <c r="AZ415" i="2"/>
  <c r="AZ295" i="2"/>
  <c r="AZ123" i="2"/>
  <c r="AZ67" i="2"/>
  <c r="AZ38" i="2"/>
  <c r="AZ366" i="2"/>
  <c r="AZ91" i="2"/>
  <c r="BB550" i="2"/>
  <c r="BB417" i="2"/>
  <c r="BB103" i="2"/>
  <c r="BB123" i="2"/>
  <c r="BB120" i="2"/>
  <c r="BB51" i="2"/>
  <c r="BB346" i="2"/>
  <c r="BB118" i="2"/>
  <c r="BB245" i="2"/>
  <c r="R552" i="2"/>
  <c r="AZ165" i="2"/>
  <c r="AZ166" i="2" s="1"/>
  <c r="AZ283" i="2"/>
  <c r="AZ423" i="2"/>
  <c r="AZ43" i="2"/>
  <c r="AZ219" i="2"/>
  <c r="AZ229" i="2"/>
  <c r="AZ352" i="2"/>
  <c r="AZ51" i="2"/>
  <c r="AZ371" i="2"/>
  <c r="AZ120" i="2"/>
  <c r="AZ299" i="2"/>
  <c r="AZ60" i="2"/>
  <c r="AZ301" i="2"/>
  <c r="AZ291" i="2"/>
  <c r="AZ412" i="2"/>
  <c r="AZ405" i="2"/>
  <c r="AZ118" i="2"/>
  <c r="AZ303" i="2"/>
  <c r="AZ550" i="2"/>
  <c r="AZ554" i="2"/>
  <c r="AZ173" i="2"/>
  <c r="AZ31" i="2"/>
  <c r="AZ223" i="2"/>
  <c r="AZ346" i="2"/>
  <c r="AZ62" i="2"/>
  <c r="AZ58" i="2"/>
  <c r="AZ111" i="2"/>
  <c r="AZ109" i="2"/>
  <c r="AZ282" i="2"/>
  <c r="AZ125" i="2"/>
  <c r="AZ427" i="2"/>
  <c r="AZ429" i="2"/>
  <c r="AZ375" i="2"/>
  <c r="AZ551" i="2"/>
  <c r="AZ533" i="2"/>
  <c r="AV338" i="2"/>
  <c r="AV387" i="2"/>
  <c r="AV388" i="2"/>
  <c r="AV245" i="2"/>
  <c r="AV239" i="2"/>
  <c r="AV346" i="2"/>
  <c r="AV366" i="2"/>
  <c r="AV362" i="2"/>
  <c r="AV38" i="2"/>
  <c r="AV276" i="2"/>
  <c r="AV113" i="2"/>
  <c r="AV282" i="2"/>
  <c r="AV123" i="2"/>
  <c r="AV175" i="2"/>
  <c r="AV291" i="2"/>
  <c r="AV429" i="2"/>
  <c r="AV417" i="2"/>
  <c r="AV542" i="2"/>
  <c r="AV552" i="2"/>
  <c r="AV533" i="2"/>
  <c r="AV411" i="2"/>
  <c r="AV31" i="2"/>
  <c r="AV219" i="2"/>
  <c r="AV96" i="2"/>
  <c r="AV51" i="2"/>
  <c r="AV375" i="2"/>
  <c r="AV312" i="2"/>
  <c r="AV314" i="2" s="1"/>
  <c r="AV299" i="2"/>
  <c r="AV293" i="2"/>
  <c r="AV125" i="2"/>
  <c r="AV412" i="2"/>
  <c r="AV416" i="2"/>
  <c r="AV60" i="2"/>
  <c r="AV550" i="2"/>
  <c r="AV555" i="2"/>
  <c r="AR219" i="2"/>
  <c r="AR352" i="2"/>
  <c r="AR301" i="2"/>
  <c r="AR416" i="2"/>
  <c r="AR552" i="2"/>
  <c r="AR346" i="2"/>
  <c r="AR67" i="2"/>
  <c r="AR405" i="2"/>
  <c r="AN387" i="2"/>
  <c r="AN51" i="2"/>
  <c r="AN551" i="2"/>
  <c r="AJ34" i="2"/>
  <c r="AJ245" i="2"/>
  <c r="AJ352" i="2"/>
  <c r="AJ51" i="2"/>
  <c r="AJ58" i="2"/>
  <c r="AJ60" i="2"/>
  <c r="AJ43" i="2"/>
  <c r="AJ223" i="2"/>
  <c r="AJ371" i="2"/>
  <c r="AJ276" i="2"/>
  <c r="AJ293" i="2"/>
  <c r="AJ111" i="2"/>
  <c r="AJ429" i="2"/>
  <c r="AJ291" i="2"/>
  <c r="AJ173" i="2"/>
  <c r="AJ555" i="2"/>
  <c r="AJ411" i="2"/>
  <c r="AF388" i="2"/>
  <c r="AF43" i="2"/>
  <c r="AF346" i="2"/>
  <c r="AF371" i="2"/>
  <c r="AF125" i="2"/>
  <c r="AF299" i="2"/>
  <c r="AF293" i="2"/>
  <c r="AF427" i="2"/>
  <c r="AF405" i="2"/>
  <c r="AF415" i="2"/>
  <c r="AF551" i="2"/>
  <c r="AF555" i="2"/>
  <c r="AF425" i="2"/>
  <c r="AB283" i="2"/>
  <c r="AB387" i="2"/>
  <c r="AR357" i="2"/>
  <c r="T120" i="2"/>
  <c r="T295" i="2"/>
  <c r="T34" i="2"/>
  <c r="V346" i="2"/>
  <c r="X417" i="2"/>
  <c r="X120" i="2"/>
  <c r="AB555" i="2"/>
  <c r="AB425" i="2"/>
  <c r="AB416" i="2"/>
  <c r="AB282" i="2"/>
  <c r="AB284" i="2" s="1"/>
  <c r="AB276" i="2"/>
  <c r="AB58" i="2"/>
  <c r="AB229" i="2"/>
  <c r="AD555" i="2"/>
  <c r="AD542" i="2"/>
  <c r="AD416" i="2"/>
  <c r="AD120" i="2"/>
  <c r="AD118" i="2"/>
  <c r="AD67" i="2"/>
  <c r="AD346" i="2"/>
  <c r="AD31" i="2"/>
  <c r="AF546" i="2"/>
  <c r="AF177" i="2"/>
  <c r="AF111" i="2"/>
  <c r="AF352" i="2"/>
  <c r="AH554" i="2"/>
  <c r="AH113" i="2"/>
  <c r="AH301" i="2"/>
  <c r="AH370" i="2"/>
  <c r="AH229" i="2"/>
  <c r="AJ103" i="2"/>
  <c r="AJ412" i="2"/>
  <c r="AJ118" i="2"/>
  <c r="AJ219" i="2"/>
  <c r="AL544" i="2"/>
  <c r="AL427" i="2"/>
  <c r="AL67" i="2"/>
  <c r="AL34" i="2"/>
  <c r="AP239" i="2"/>
  <c r="AR245" i="2"/>
  <c r="AT412" i="2"/>
  <c r="AT293" i="2"/>
  <c r="AV536" i="2"/>
  <c r="AV103" i="2"/>
  <c r="AV102" i="2"/>
  <c r="AV111" i="2"/>
  <c r="AV374" i="2"/>
  <c r="AV229" i="2"/>
  <c r="AX416" i="2"/>
  <c r="AX97" i="2"/>
  <c r="AZ552" i="2"/>
  <c r="AZ177" i="2"/>
  <c r="AZ293" i="2"/>
  <c r="AZ275" i="2"/>
  <c r="AZ96" i="2"/>
  <c r="BB551" i="2"/>
  <c r="BB416" i="2"/>
  <c r="BB275" i="2"/>
  <c r="BB62" i="2"/>
  <c r="BB366" i="2"/>
  <c r="AV217" i="2"/>
  <c r="AV218" i="2" s="1"/>
  <c r="AD338" i="2"/>
  <c r="S31" i="2"/>
  <c r="AD32" i="2" s="1"/>
  <c r="S415" i="2"/>
  <c r="S67" i="2"/>
  <c r="S177" i="2"/>
  <c r="S103" i="2"/>
  <c r="S546" i="2"/>
  <c r="S303" i="2"/>
  <c r="S36" i="2"/>
  <c r="S167" i="2"/>
  <c r="AJ97" i="2"/>
  <c r="AL96" i="2"/>
  <c r="AL97" i="2"/>
  <c r="S622" i="2"/>
  <c r="AR165" i="2"/>
  <c r="AR166" i="2" s="1"/>
  <c r="AR167" i="2"/>
  <c r="AZ357" i="2"/>
  <c r="AF387" i="2"/>
  <c r="AF167" i="2"/>
  <c r="AF97" i="2"/>
  <c r="S293" i="2"/>
  <c r="T553" i="2"/>
  <c r="T299" i="2"/>
  <c r="T62" i="2"/>
  <c r="V550" i="2"/>
  <c r="V303" i="2"/>
  <c r="V38" i="2"/>
  <c r="X551" i="2"/>
  <c r="X109" i="2"/>
  <c r="AB536" i="2"/>
  <c r="AB553" i="2"/>
  <c r="AB103" i="2"/>
  <c r="AB295" i="2"/>
  <c r="AB403" i="2"/>
  <c r="AB301" i="2"/>
  <c r="AB67" i="2"/>
  <c r="AB299" i="2"/>
  <c r="AB275" i="2"/>
  <c r="AB52" i="2"/>
  <c r="AB375" i="2"/>
  <c r="AB91" i="2"/>
  <c r="AB43" i="2"/>
  <c r="AB31" i="2"/>
  <c r="AD546" i="2"/>
  <c r="AD177" i="2"/>
  <c r="AD417" i="2"/>
  <c r="AD403" i="2"/>
  <c r="AD102" i="2"/>
  <c r="AD275" i="2"/>
  <c r="AD125" i="2"/>
  <c r="AD282" i="2"/>
  <c r="AD370" i="2"/>
  <c r="AD38" i="2"/>
  <c r="AD352" i="2"/>
  <c r="AD371" i="2"/>
  <c r="AD223" i="2"/>
  <c r="AD36" i="2"/>
  <c r="AF536" i="2"/>
  <c r="AF552" i="2"/>
  <c r="AF113" i="2"/>
  <c r="AF429" i="2"/>
  <c r="AF295" i="2"/>
  <c r="AF291" i="2"/>
  <c r="AF109" i="2"/>
  <c r="AF123" i="2"/>
  <c r="AF58" i="2"/>
  <c r="AF375" i="2"/>
  <c r="AF362" i="2"/>
  <c r="AF239" i="2"/>
  <c r="AF31" i="2"/>
  <c r="AH551" i="2"/>
  <c r="AH411" i="2"/>
  <c r="AH415" i="2"/>
  <c r="AH173" i="2"/>
  <c r="AH174" i="2" s="1"/>
  <c r="AH102" i="2"/>
  <c r="AH109" i="2"/>
  <c r="AH52" i="2"/>
  <c r="AH282" i="2"/>
  <c r="AH58" i="2"/>
  <c r="AH352" i="2"/>
  <c r="AH245" i="2"/>
  <c r="AH239" i="2"/>
  <c r="AJ536" i="2"/>
  <c r="AJ552" i="2"/>
  <c r="AJ425" i="2"/>
  <c r="AJ415" i="2"/>
  <c r="AJ177" i="2"/>
  <c r="AJ301" i="2"/>
  <c r="AJ275" i="2"/>
  <c r="AJ346" i="2"/>
  <c r="AJ374" i="2"/>
  <c r="AJ36" i="2"/>
  <c r="AL551" i="2"/>
  <c r="AL411" i="2"/>
  <c r="AL173" i="2"/>
  <c r="AL174" i="2" s="1"/>
  <c r="AL291" i="2"/>
  <c r="AL52" i="2"/>
  <c r="AL38" i="2"/>
  <c r="AL371" i="2"/>
  <c r="AL31" i="2"/>
  <c r="AN31" i="2"/>
  <c r="AR550" i="2"/>
  <c r="AR125" i="2"/>
  <c r="AR299" i="2"/>
  <c r="AR96" i="2"/>
  <c r="AT553" i="2"/>
  <c r="AT415" i="2"/>
  <c r="AT109" i="2"/>
  <c r="AT371" i="2"/>
  <c r="AV173" i="2"/>
  <c r="AV174" i="2" s="1"/>
  <c r="AV553" i="2"/>
  <c r="AV405" i="2"/>
  <c r="AV118" i="2"/>
  <c r="AV275" i="2"/>
  <c r="AV62" i="2"/>
  <c r="AV97" i="2"/>
  <c r="AV36" i="2"/>
  <c r="AX542" i="2"/>
  <c r="AX312" i="2"/>
  <c r="AX314" i="2" s="1"/>
  <c r="AX293" i="2"/>
  <c r="AX366" i="2"/>
  <c r="AZ555" i="2"/>
  <c r="AZ542" i="2"/>
  <c r="AZ403" i="2"/>
  <c r="AZ102" i="2"/>
  <c r="AZ113" i="2"/>
  <c r="AZ312" i="2"/>
  <c r="AZ314" i="2" s="1"/>
  <c r="AZ362" i="2"/>
  <c r="AZ374" i="2"/>
  <c r="AZ239" i="2"/>
  <c r="BB555" i="2"/>
  <c r="BB425" i="2"/>
  <c r="BB299" i="2"/>
  <c r="BB102" i="2"/>
  <c r="BB303" i="2"/>
  <c r="BB301" i="2"/>
  <c r="BB60" i="2"/>
  <c r="BB371" i="2"/>
  <c r="BB96" i="2"/>
  <c r="BB31" i="2"/>
  <c r="AL331" i="2"/>
  <c r="AL328" i="2"/>
  <c r="AT217" i="2"/>
  <c r="AT218" i="2" s="1"/>
  <c r="V217" i="2"/>
  <c r="V218" i="2" s="1"/>
  <c r="AN97" i="2"/>
  <c r="AG89" i="2"/>
  <c r="AG90" i="2" s="1"/>
  <c r="AK161" i="2"/>
  <c r="AN544" i="2"/>
  <c r="AN417" i="2"/>
  <c r="AN120" i="2"/>
  <c r="AN223" i="2"/>
  <c r="AP425" i="2"/>
  <c r="AP427" i="2"/>
  <c r="AP295" i="2"/>
  <c r="AP38" i="2"/>
  <c r="P338" i="2"/>
  <c r="AN555" i="2"/>
  <c r="AN416" i="2"/>
  <c r="AN38" i="2"/>
  <c r="AN43" i="2"/>
  <c r="AP542" i="2"/>
  <c r="AP299" i="2"/>
  <c r="AP102" i="2"/>
  <c r="AP362" i="2"/>
  <c r="AC336" i="2"/>
  <c r="P58" i="2"/>
  <c r="P403" i="2"/>
  <c r="P371" i="2"/>
  <c r="AF336" i="2"/>
  <c r="W330" i="2"/>
  <c r="AG45" i="2"/>
  <c r="AN411" i="2"/>
  <c r="AN403" i="2"/>
  <c r="AN125" i="2"/>
  <c r="AN371" i="2"/>
  <c r="AP552" i="2"/>
  <c r="AP429" i="2"/>
  <c r="AP109" i="2"/>
  <c r="AP60" i="2"/>
  <c r="P161" i="2"/>
  <c r="P162" i="2" s="1"/>
  <c r="E10" i="10" s="1"/>
  <c r="AB335" i="2"/>
  <c r="AH331" i="2"/>
  <c r="P411" i="2"/>
  <c r="P223" i="2"/>
  <c r="P239" i="2"/>
  <c r="P240" i="2" s="1"/>
  <c r="U234" i="2"/>
  <c r="U167" i="2"/>
  <c r="AG29" i="2"/>
  <c r="AG254" i="2" s="1"/>
  <c r="P51" i="2"/>
  <c r="P544" i="2"/>
  <c r="P416" i="2"/>
  <c r="AE45" i="2"/>
  <c r="AF334" i="2"/>
  <c r="AM338" i="2"/>
  <c r="R167" i="2"/>
  <c r="AP96" i="2"/>
  <c r="AN291" i="2"/>
  <c r="T333" i="2"/>
  <c r="R303" i="2"/>
  <c r="S312" i="2"/>
  <c r="S314" i="2" s="1"/>
  <c r="AN91" i="2"/>
  <c r="AP97" i="2"/>
  <c r="AP536" i="2"/>
  <c r="AX161" i="2"/>
  <c r="S291" i="2"/>
  <c r="S338" i="2"/>
  <c r="AN533" i="2"/>
  <c r="AN552" i="2"/>
  <c r="AN542" i="2"/>
  <c r="AN295" i="2"/>
  <c r="AN429" i="2"/>
  <c r="AN103" i="2"/>
  <c r="AN412" i="2"/>
  <c r="AN301" i="2"/>
  <c r="AN118" i="2"/>
  <c r="AN96" i="2"/>
  <c r="AN276" i="2"/>
  <c r="AN275" i="2"/>
  <c r="AN58" i="2"/>
  <c r="AN52" i="2"/>
  <c r="AN375" i="2"/>
  <c r="AN352" i="2"/>
  <c r="AN245" i="2"/>
  <c r="AN34" i="2"/>
  <c r="AP553" i="2"/>
  <c r="AP546" i="2"/>
  <c r="AP177" i="2"/>
  <c r="AP417" i="2"/>
  <c r="AP52" i="2"/>
  <c r="AP51" i="2"/>
  <c r="AP173" i="2"/>
  <c r="AP174" i="2" s="1"/>
  <c r="AP312" i="2"/>
  <c r="AP314" i="2" s="1"/>
  <c r="AP118" i="2"/>
  <c r="AP123" i="2"/>
  <c r="AP282" i="2"/>
  <c r="AP374" i="2"/>
  <c r="AP58" i="2"/>
  <c r="AP371" i="2"/>
  <c r="AP223" i="2"/>
  <c r="AP245" i="2"/>
  <c r="AP36" i="2"/>
  <c r="R423" i="2"/>
  <c r="S536" i="2"/>
  <c r="R38" i="2"/>
  <c r="R275" i="2"/>
  <c r="S276" i="2"/>
  <c r="R387" i="2"/>
  <c r="S542" i="2"/>
  <c r="S551" i="2"/>
  <c r="S403" i="2"/>
  <c r="S113" i="2"/>
  <c r="S109" i="2"/>
  <c r="S43" i="2"/>
  <c r="S375" i="2"/>
  <c r="S239" i="2"/>
  <c r="T240" i="2" s="1"/>
  <c r="R553" i="2"/>
  <c r="R425" i="2"/>
  <c r="R113" i="2"/>
  <c r="R175" i="2"/>
  <c r="R427" i="2"/>
  <c r="R125" i="2"/>
  <c r="R43" i="2"/>
  <c r="R97" i="2"/>
  <c r="R96" i="2"/>
  <c r="AP338" i="2"/>
  <c r="AH338" i="2"/>
  <c r="AE217" i="2"/>
  <c r="AE218" i="2" s="1"/>
  <c r="R217" i="2"/>
  <c r="R218" i="2" s="1"/>
  <c r="BB423" i="2"/>
  <c r="AZ388" i="2"/>
  <c r="AV423" i="2"/>
  <c r="AM423" i="2"/>
  <c r="AM167" i="2"/>
  <c r="AI387" i="2"/>
  <c r="AD536" i="2"/>
  <c r="AD234" i="2"/>
  <c r="AD423" i="2"/>
  <c r="AB423" i="2"/>
  <c r="X388" i="2"/>
  <c r="V167" i="2"/>
  <c r="T165" i="2"/>
  <c r="T166" i="2" s="1"/>
  <c r="AN357" i="2"/>
  <c r="AZ89" i="2"/>
  <c r="AZ90" i="2" s="1"/>
  <c r="AM45" i="2"/>
  <c r="S533" i="2"/>
  <c r="S58" i="2"/>
  <c r="R388" i="2"/>
  <c r="AN425" i="2"/>
  <c r="AN554" i="2"/>
  <c r="AN550" i="2"/>
  <c r="AN173" i="2"/>
  <c r="AN174" i="2" s="1"/>
  <c r="AN415" i="2"/>
  <c r="AN405" i="2"/>
  <c r="AN67" i="2"/>
  <c r="AN175" i="2"/>
  <c r="AN111" i="2"/>
  <c r="AN282" i="2"/>
  <c r="AN283" i="2"/>
  <c r="AN299" i="2"/>
  <c r="AN123" i="2"/>
  <c r="AN346" i="2"/>
  <c r="AN370" i="2"/>
  <c r="AN362" i="2"/>
  <c r="AN239" i="2"/>
  <c r="AN229" i="2"/>
  <c r="AP555" i="2"/>
  <c r="AP551" i="2"/>
  <c r="AP544" i="2"/>
  <c r="AP113" i="2"/>
  <c r="AP175" i="2"/>
  <c r="AP416" i="2"/>
  <c r="AP412" i="2"/>
  <c r="AP120" i="2"/>
  <c r="AP103" i="2"/>
  <c r="AP291" i="2"/>
  <c r="AP301" i="2"/>
  <c r="AP62" i="2"/>
  <c r="AP67" i="2"/>
  <c r="AP346" i="2"/>
  <c r="AP370" i="2"/>
  <c r="AP34" i="2"/>
  <c r="AP31" i="2"/>
  <c r="R60" i="2"/>
  <c r="R291" i="2"/>
  <c r="S275" i="2"/>
  <c r="R165" i="2"/>
  <c r="R166" i="2" s="1"/>
  <c r="S357" i="2"/>
  <c r="Q29" i="2"/>
  <c r="Q454" i="2" s="1"/>
  <c r="S52" i="2"/>
  <c r="S555" i="2"/>
  <c r="S62" i="2"/>
  <c r="S282" i="2"/>
  <c r="S416" i="2"/>
  <c r="S544" i="2"/>
  <c r="S425" i="2"/>
  <c r="S34" i="2"/>
  <c r="S125" i="2"/>
  <c r="S352" i="2"/>
  <c r="S366" i="2"/>
  <c r="R533" i="2"/>
  <c r="R550" i="2"/>
  <c r="R52" i="2"/>
  <c r="R417" i="2"/>
  <c r="R405" i="2"/>
  <c r="R124" i="2"/>
  <c r="R34" i="2"/>
  <c r="R366" i="2"/>
  <c r="R374" i="2"/>
  <c r="R371" i="2"/>
  <c r="R219" i="2"/>
  <c r="AP283" i="2"/>
  <c r="AP165" i="2"/>
  <c r="AP166" i="2" s="1"/>
  <c r="AP217" i="2"/>
  <c r="AP218" i="2" s="1"/>
  <c r="AN234" i="2"/>
  <c r="AN167" i="2"/>
  <c r="AL533" i="2"/>
  <c r="AJ165" i="2"/>
  <c r="AJ166" i="2" s="1"/>
  <c r="AE283" i="2"/>
  <c r="AC36" i="2"/>
  <c r="AA338" i="2"/>
  <c r="Y423" i="2"/>
  <c r="W388" i="2"/>
  <c r="W629" i="2"/>
  <c r="U357" i="2"/>
  <c r="Q303" i="2"/>
  <c r="AR161" i="2"/>
  <c r="AF161" i="2"/>
  <c r="X45" i="2"/>
  <c r="X161" i="2"/>
  <c r="R357" i="2"/>
  <c r="R239" i="2"/>
  <c r="R240" i="2" s="1"/>
  <c r="R362" i="2"/>
  <c r="R346" i="2"/>
  <c r="R36" i="2"/>
  <c r="R229" i="2"/>
  <c r="R109" i="2"/>
  <c r="R111" i="2"/>
  <c r="R412" i="2"/>
  <c r="R416" i="2"/>
  <c r="R415" i="2"/>
  <c r="R542" i="2"/>
  <c r="R544" i="2"/>
  <c r="R551" i="2"/>
  <c r="R555" i="2"/>
  <c r="R58" i="2"/>
  <c r="S219" i="2"/>
  <c r="S371" i="2"/>
  <c r="S374" i="2"/>
  <c r="S102" i="2"/>
  <c r="S111" i="2"/>
  <c r="S417" i="2"/>
  <c r="S229" i="2"/>
  <c r="S405" i="2"/>
  <c r="S552" i="2"/>
  <c r="S60" i="2"/>
  <c r="S388" i="2"/>
  <c r="R299" i="2"/>
  <c r="S301" i="2"/>
  <c r="S165" i="2"/>
  <c r="S166" i="2" s="1"/>
  <c r="AN536" i="2"/>
  <c r="AN553" i="2"/>
  <c r="AN546" i="2"/>
  <c r="AN113" i="2"/>
  <c r="AN177" i="2"/>
  <c r="AN427" i="2"/>
  <c r="AN102" i="2"/>
  <c r="AN293" i="2"/>
  <c r="AN312" i="2"/>
  <c r="AN314" i="2" s="1"/>
  <c r="AN60" i="2"/>
  <c r="AN62" i="2"/>
  <c r="AN366" i="2"/>
  <c r="AN374" i="2"/>
  <c r="AN219" i="2"/>
  <c r="AN36" i="2"/>
  <c r="AP554" i="2"/>
  <c r="AP550" i="2"/>
  <c r="AP411" i="2"/>
  <c r="AP276" i="2"/>
  <c r="AP405" i="2"/>
  <c r="AP403" i="2"/>
  <c r="AP111" i="2"/>
  <c r="AP275" i="2"/>
  <c r="AP277" i="2" s="1"/>
  <c r="AP303" i="2"/>
  <c r="AP125" i="2"/>
  <c r="AP352" i="2"/>
  <c r="AP375" i="2"/>
  <c r="AP366" i="2"/>
  <c r="AP219" i="2"/>
  <c r="AP43" i="2"/>
  <c r="R536" i="2"/>
  <c r="S51" i="2"/>
  <c r="R293" i="2"/>
  <c r="S295" i="2"/>
  <c r="R338" i="2"/>
  <c r="R622" i="2"/>
  <c r="R276" i="2"/>
  <c r="R234" i="2"/>
  <c r="S553" i="2"/>
  <c r="S412" i="2"/>
  <c r="S411" i="2"/>
  <c r="S120" i="2"/>
  <c r="S223" i="2"/>
  <c r="S91" i="2"/>
  <c r="S96" i="2"/>
  <c r="R554" i="2"/>
  <c r="R546" i="2"/>
  <c r="R67" i="2"/>
  <c r="R177" i="2"/>
  <c r="R173" i="2"/>
  <c r="R174" i="2" s="1"/>
  <c r="R120" i="2"/>
  <c r="R245" i="2"/>
  <c r="R223" i="2"/>
  <c r="R352" i="2"/>
  <c r="R118" i="2"/>
  <c r="AP423" i="2"/>
  <c r="AO357" i="2"/>
  <c r="AH167" i="2"/>
  <c r="AH234" i="2"/>
  <c r="AH357" i="2"/>
  <c r="P346" i="2"/>
  <c r="AH217" i="2"/>
  <c r="AH218" i="2" s="1"/>
  <c r="S217" i="2"/>
  <c r="S218" i="2" s="1"/>
  <c r="AG43" i="2"/>
  <c r="AH332" i="2"/>
  <c r="AH329" i="2"/>
  <c r="AN337" i="2"/>
  <c r="AE334" i="2"/>
  <c r="AF329" i="2"/>
  <c r="AF331" i="2"/>
  <c r="AK332" i="2"/>
  <c r="BB336" i="2"/>
  <c r="AH334" i="2"/>
  <c r="AF330" i="2"/>
  <c r="AF328" i="2"/>
  <c r="BB327" i="2"/>
  <c r="AH328" i="2"/>
  <c r="AH330" i="2"/>
  <c r="AF333" i="2"/>
  <c r="AF335" i="2"/>
  <c r="BB329" i="2"/>
  <c r="S331" i="2"/>
  <c r="Y337" i="2"/>
  <c r="Y330" i="2"/>
  <c r="S330" i="2"/>
  <c r="T328" i="2"/>
  <c r="AI334" i="2"/>
  <c r="Y328" i="2"/>
  <c r="AH335" i="2"/>
  <c r="AP328" i="2"/>
  <c r="S336" i="2"/>
  <c r="T331" i="2"/>
  <c r="AF337" i="2"/>
  <c r="AF332" i="2"/>
  <c r="AJ328" i="2"/>
  <c r="AD334" i="2"/>
  <c r="Y329" i="2"/>
  <c r="Y333" i="2"/>
  <c r="Y334" i="2"/>
  <c r="AW330" i="2"/>
  <c r="AZ331" i="2"/>
  <c r="Y336" i="2"/>
  <c r="Y331" i="2"/>
  <c r="AA337" i="2"/>
  <c r="AW332" i="2"/>
  <c r="X337" i="2"/>
  <c r="Y332" i="2"/>
  <c r="AC334" i="2"/>
  <c r="AW334" i="2"/>
  <c r="X331" i="2"/>
  <c r="Z45" i="2"/>
  <c r="Z89" i="2"/>
  <c r="Z161" i="2"/>
  <c r="Z29" i="2"/>
  <c r="Z254" i="2" s="1"/>
  <c r="U45" i="2"/>
  <c r="U161" i="2"/>
  <c r="Q276" i="2"/>
  <c r="X425" i="2"/>
  <c r="X550" i="2"/>
  <c r="X415" i="2"/>
  <c r="X416" i="2"/>
  <c r="X111" i="2"/>
  <c r="X282" i="2"/>
  <c r="X283" i="2"/>
  <c r="X299" i="2"/>
  <c r="X123" i="2"/>
  <c r="X97" i="2"/>
  <c r="X374" i="2"/>
  <c r="X229" i="2"/>
  <c r="X36" i="2"/>
  <c r="X536" i="2"/>
  <c r="X553" i="2"/>
  <c r="X546" i="2"/>
  <c r="X291" i="2"/>
  <c r="X405" i="2"/>
  <c r="X427" i="2"/>
  <c r="X102" i="2"/>
  <c r="X293" i="2"/>
  <c r="X60" i="2"/>
  <c r="X62" i="2"/>
  <c r="X375" i="2"/>
  <c r="X352" i="2"/>
  <c r="X223" i="2"/>
  <c r="X622" i="2"/>
  <c r="X533" i="2"/>
  <c r="X552" i="2"/>
  <c r="X542" i="2"/>
  <c r="X295" i="2"/>
  <c r="X67" i="2"/>
  <c r="X177" i="2"/>
  <c r="X412" i="2"/>
  <c r="X301" i="2"/>
  <c r="X118" i="2"/>
  <c r="X276" i="2"/>
  <c r="X58" i="2"/>
  <c r="X51" i="2"/>
  <c r="X371" i="2"/>
  <c r="X366" i="2"/>
  <c r="X91" i="2"/>
  <c r="X239" i="2"/>
  <c r="X43" i="2"/>
  <c r="X31" i="2"/>
  <c r="AP333" i="2"/>
  <c r="Q388" i="2"/>
  <c r="Q338" i="2"/>
  <c r="Q536" i="2"/>
  <c r="Q546" i="2"/>
  <c r="Q173" i="2"/>
  <c r="Q174" i="2" s="1"/>
  <c r="Q177" i="2"/>
  <c r="Q123" i="2"/>
  <c r="Q43" i="2"/>
  <c r="Q352" i="2"/>
  <c r="Z336" i="2"/>
  <c r="Z329" i="2"/>
  <c r="X165" i="2"/>
  <c r="X166" i="2" s="1"/>
  <c r="X167" i="2"/>
  <c r="X338" i="2"/>
  <c r="X423" i="2"/>
  <c r="X357" i="2"/>
  <c r="X629" i="2"/>
  <c r="X234" i="2"/>
  <c r="X387" i="2"/>
  <c r="W45" i="2"/>
  <c r="W29" i="2"/>
  <c r="W161" i="2"/>
  <c r="Q167" i="2"/>
  <c r="Q60" i="2"/>
  <c r="X554" i="2"/>
  <c r="X303" i="2"/>
  <c r="X52" i="2"/>
  <c r="AP327" i="2"/>
  <c r="Q299" i="2"/>
  <c r="Q293" i="2"/>
  <c r="Q553" i="2"/>
  <c r="Q416" i="2"/>
  <c r="Q113" i="2"/>
  <c r="Q109" i="2"/>
  <c r="Q245" i="2"/>
  <c r="Q371" i="2"/>
  <c r="Q96" i="2"/>
  <c r="AX29" i="2"/>
  <c r="AX254" i="2" s="1"/>
  <c r="Q387" i="2"/>
  <c r="X173" i="2"/>
  <c r="X174" i="2" s="1"/>
  <c r="X175" i="2"/>
  <c r="X275" i="2"/>
  <c r="X217" i="2"/>
  <c r="X218" i="2" s="1"/>
  <c r="U29" i="2"/>
  <c r="U254" i="2" s="1"/>
  <c r="X113" i="2"/>
  <c r="X124" i="2"/>
  <c r="X312" i="2"/>
  <c r="X314" i="2" s="1"/>
  <c r="X370" i="2"/>
  <c r="X245" i="2"/>
  <c r="X34" i="2"/>
  <c r="AP330" i="2"/>
  <c r="AQ333" i="2"/>
  <c r="Q283" i="2"/>
  <c r="Q629" i="2"/>
  <c r="Q165" i="2"/>
  <c r="Q166" i="2" s="1"/>
  <c r="Q175" i="2"/>
  <c r="Q160" i="2"/>
  <c r="R160" i="2" s="1"/>
  <c r="CN160" i="2" s="1"/>
  <c r="Q550" i="2"/>
  <c r="Q403" i="2"/>
  <c r="Q415" i="2"/>
  <c r="Q125" i="2"/>
  <c r="Q229" i="2"/>
  <c r="Q374" i="2"/>
  <c r="Q239" i="2"/>
  <c r="Q240" i="2" s="1"/>
  <c r="Q357" i="2"/>
  <c r="BC245" i="2"/>
  <c r="BC165" i="2"/>
  <c r="BC166" i="2" s="1"/>
  <c r="BC234" i="2"/>
  <c r="BC43" i="2"/>
  <c r="BC427" i="2"/>
  <c r="BC91" i="2"/>
  <c r="BC282" i="2"/>
  <c r="BC283" i="2"/>
  <c r="BA357" i="2"/>
  <c r="BA387" i="2"/>
  <c r="BA43" i="2"/>
  <c r="BA219" i="2"/>
  <c r="BA239" i="2"/>
  <c r="BA362" i="2"/>
  <c r="BA346" i="2"/>
  <c r="BA52" i="2"/>
  <c r="BA67" i="2"/>
  <c r="BA276" i="2"/>
  <c r="BA123" i="2"/>
  <c r="BA291" i="2"/>
  <c r="BA111" i="2"/>
  <c r="BA177" i="2"/>
  <c r="BA427" i="2"/>
  <c r="BA544" i="2"/>
  <c r="BA551" i="2"/>
  <c r="BA555" i="2"/>
  <c r="BA405" i="2"/>
  <c r="BA34" i="2"/>
  <c r="BA245" i="2"/>
  <c r="BA97" i="2"/>
  <c r="BA375" i="2"/>
  <c r="BA374" i="2"/>
  <c r="BA38" i="2"/>
  <c r="BA366" i="2"/>
  <c r="BA299" i="2"/>
  <c r="BA293" i="2"/>
  <c r="BA103" i="2"/>
  <c r="BA275" i="2"/>
  <c r="BA277" i="2" s="1"/>
  <c r="BA417" i="2"/>
  <c r="BA411" i="2"/>
  <c r="BA403" i="2"/>
  <c r="BA109" i="2"/>
  <c r="BA546" i="2"/>
  <c r="BA553" i="2"/>
  <c r="BA536" i="2"/>
  <c r="AY357" i="2"/>
  <c r="AY283" i="2"/>
  <c r="AY245" i="2"/>
  <c r="AY96" i="2"/>
  <c r="AY370" i="2"/>
  <c r="AY31" i="2"/>
  <c r="AY97" i="2"/>
  <c r="AY239" i="2"/>
  <c r="AY91" i="2"/>
  <c r="AY374" i="2"/>
  <c r="AY371" i="2"/>
  <c r="AY60" i="2"/>
  <c r="AY58" i="2"/>
  <c r="AY303" i="2"/>
  <c r="AY275" i="2"/>
  <c r="AY103" i="2"/>
  <c r="AY111" i="2"/>
  <c r="AY282" i="2"/>
  <c r="AY284" i="2" s="1"/>
  <c r="AY412" i="2"/>
  <c r="AY429" i="2"/>
  <c r="AY551" i="2"/>
  <c r="AY405" i="2"/>
  <c r="AY330" i="2"/>
  <c r="AY333" i="2"/>
  <c r="AV167" i="2"/>
  <c r="AV234" i="2"/>
  <c r="AV357" i="2"/>
  <c r="AT167" i="2"/>
  <c r="AO229" i="2"/>
  <c r="AD388" i="2"/>
  <c r="AD283" i="2"/>
  <c r="AD387" i="2"/>
  <c r="AD629" i="2"/>
  <c r="AM330" i="2"/>
  <c r="AM337" i="2"/>
  <c r="AU533" i="2"/>
  <c r="AU165" i="2"/>
  <c r="AU166" i="2" s="1"/>
  <c r="AS388" i="2"/>
  <c r="AP387" i="2"/>
  <c r="AP533" i="2"/>
  <c r="AA45" i="2"/>
  <c r="AA161" i="2"/>
  <c r="Y234" i="2"/>
  <c r="BC217" i="2"/>
  <c r="BC218" i="2" s="1"/>
  <c r="AU217" i="2"/>
  <c r="AU218" i="2" s="1"/>
  <c r="Y338" i="2"/>
  <c r="AC327" i="2"/>
  <c r="AN331" i="2"/>
  <c r="S334" i="2"/>
  <c r="S329" i="2"/>
  <c r="AA331" i="2"/>
  <c r="W335" i="2"/>
  <c r="W328" i="2"/>
  <c r="Z333" i="2"/>
  <c r="AM331" i="2"/>
  <c r="BB331" i="2"/>
  <c r="AC332" i="2"/>
  <c r="AN330" i="2"/>
  <c r="AR328" i="2"/>
  <c r="S327" i="2"/>
  <c r="S337" i="2"/>
  <c r="S332" i="2"/>
  <c r="AA333" i="2"/>
  <c r="AI328" i="2"/>
  <c r="AX337" i="2"/>
  <c r="W333" i="2"/>
  <c r="AC328" i="2"/>
  <c r="AN328" i="2"/>
  <c r="S335" i="2"/>
  <c r="S333" i="2"/>
  <c r="AA335" i="2"/>
  <c r="AA332" i="2"/>
  <c r="P331" i="2"/>
  <c r="W336" i="2"/>
  <c r="Z335" i="2"/>
  <c r="AL334" i="2"/>
  <c r="AL333" i="2"/>
  <c r="AX335" i="2"/>
  <c r="AX329" i="2"/>
  <c r="BA330" i="2"/>
  <c r="AY332" i="2"/>
  <c r="AO337" i="2"/>
  <c r="R328" i="2"/>
  <c r="AB330" i="2"/>
  <c r="AN334" i="2"/>
  <c r="AN333" i="2"/>
  <c r="AN327" i="2"/>
  <c r="AL332" i="2"/>
  <c r="AX331" i="2"/>
  <c r="AX332" i="2"/>
  <c r="AY328" i="2"/>
  <c r="BB334" i="2"/>
  <c r="R329" i="2"/>
  <c r="AB337" i="2"/>
  <c r="AC337" i="2"/>
  <c r="AC339" i="2" s="1"/>
  <c r="AN332" i="2"/>
  <c r="T334" i="2"/>
  <c r="AA330" i="2"/>
  <c r="AE331" i="2"/>
  <c r="AK333" i="2"/>
  <c r="AT333" i="2"/>
  <c r="AQ331" i="2"/>
  <c r="AQ336" i="2"/>
  <c r="AQ330" i="2"/>
  <c r="V331" i="2"/>
  <c r="V335" i="2"/>
  <c r="U329" i="2"/>
  <c r="U327" i="2"/>
  <c r="AP161" i="2"/>
  <c r="AP45" i="2"/>
  <c r="AG97" i="2"/>
  <c r="P387" i="2"/>
  <c r="AK45" i="2"/>
  <c r="P629" i="2"/>
  <c r="P630" i="2" s="1"/>
  <c r="P635" i="2" s="1"/>
  <c r="P596" i="2" s="1"/>
  <c r="P423" i="2"/>
  <c r="T533" i="2"/>
  <c r="T552" i="2"/>
  <c r="T542" i="2"/>
  <c r="T103" i="2"/>
  <c r="T429" i="2"/>
  <c r="T175" i="2"/>
  <c r="T111" i="2"/>
  <c r="T275" i="2"/>
  <c r="T123" i="2"/>
  <c r="T67" i="2"/>
  <c r="T51" i="2"/>
  <c r="T371" i="2"/>
  <c r="T91" i="2"/>
  <c r="T43" i="2"/>
  <c r="T31" i="2"/>
  <c r="V553" i="2"/>
  <c r="V546" i="2"/>
  <c r="V425" i="2"/>
  <c r="V417" i="2"/>
  <c r="V429" i="2"/>
  <c r="V299" i="2"/>
  <c r="V124" i="2"/>
  <c r="V275" i="2"/>
  <c r="V123" i="2"/>
  <c r="V293" i="2"/>
  <c r="V60" i="2"/>
  <c r="V370" i="2"/>
  <c r="V352" i="2"/>
  <c r="V375" i="2"/>
  <c r="V91" i="2"/>
  <c r="V219" i="2"/>
  <c r="AG387" i="2"/>
  <c r="P533" i="2"/>
  <c r="P113" i="2"/>
  <c r="P175" i="2"/>
  <c r="P96" i="2"/>
  <c r="BC550" i="2"/>
  <c r="BC177" i="2"/>
  <c r="BC52" i="2"/>
  <c r="BC362" i="2"/>
  <c r="BC118" i="2"/>
  <c r="U331" i="2"/>
  <c r="AS327" i="2"/>
  <c r="AS332" i="2"/>
  <c r="AS330" i="2"/>
  <c r="AS328" i="2"/>
  <c r="AG423" i="2"/>
  <c r="V283" i="2"/>
  <c r="P38" i="2"/>
  <c r="P303" i="2"/>
  <c r="T411" i="2"/>
  <c r="T173" i="2"/>
  <c r="T416" i="2"/>
  <c r="T102" i="2"/>
  <c r="T291" i="2"/>
  <c r="T276" i="2"/>
  <c r="T362" i="2"/>
  <c r="V533" i="2"/>
  <c r="V177" i="2"/>
  <c r="V415" i="2"/>
  <c r="V427" i="2"/>
  <c r="V312" i="2"/>
  <c r="V314" i="2" s="1"/>
  <c r="V295" i="2"/>
  <c r="V301" i="2"/>
  <c r="V52" i="2"/>
  <c r="V67" i="2"/>
  <c r="V97" i="2"/>
  <c r="V96" i="2"/>
  <c r="V371" i="2"/>
  <c r="V223" i="2"/>
  <c r="V245" i="2"/>
  <c r="V239" i="2"/>
  <c r="AT533" i="2"/>
  <c r="AT552" i="2"/>
  <c r="AT544" i="2"/>
  <c r="AT411" i="2"/>
  <c r="AT173" i="2"/>
  <c r="AT174" i="2" s="1"/>
  <c r="AT405" i="2"/>
  <c r="AT403" i="2"/>
  <c r="AT103" i="2"/>
  <c r="AT111" i="2"/>
  <c r="AT352" i="2"/>
  <c r="AT291" i="2"/>
  <c r="AT38" i="2"/>
  <c r="AT362" i="2"/>
  <c r="AT229" i="2"/>
  <c r="AT91" i="2"/>
  <c r="AT245" i="2"/>
  <c r="AT43" i="2"/>
  <c r="AP331" i="2"/>
  <c r="AQ334" i="2"/>
  <c r="AQ332" i="2"/>
  <c r="BC387" i="2"/>
  <c r="CP3" i="2"/>
  <c r="P312" i="2"/>
  <c r="P314" i="2" s="1"/>
  <c r="P276" i="2"/>
  <c r="P555" i="2"/>
  <c r="P550" i="2"/>
  <c r="P415" i="2"/>
  <c r="P103" i="2"/>
  <c r="P124" i="2"/>
  <c r="P125" i="2"/>
  <c r="P229" i="2"/>
  <c r="P362" i="2"/>
  <c r="AE329" i="2"/>
  <c r="AS337" i="2"/>
  <c r="BC536" i="2"/>
  <c r="AG429" i="2"/>
  <c r="AG415" i="2"/>
  <c r="AG123" i="2"/>
  <c r="AG366" i="2"/>
  <c r="AO405" i="2"/>
  <c r="AO550" i="2"/>
  <c r="AO412" i="2"/>
  <c r="AO113" i="2"/>
  <c r="AO102" i="2"/>
  <c r="AO301" i="2"/>
  <c r="AO52" i="2"/>
  <c r="AO223" i="2"/>
  <c r="BC546" i="2"/>
  <c r="BC417" i="2"/>
  <c r="BC38" i="2"/>
  <c r="BC125" i="2"/>
  <c r="BC62" i="2"/>
  <c r="BC370" i="2"/>
  <c r="BC96" i="2"/>
  <c r="V333" i="2"/>
  <c r="AV334" i="2"/>
  <c r="AV333" i="2"/>
  <c r="AV327" i="2"/>
  <c r="AV337" i="2"/>
  <c r="AT387" i="2"/>
  <c r="AT234" i="2"/>
  <c r="AI337" i="2"/>
  <c r="AI327" i="2"/>
  <c r="X336" i="2"/>
  <c r="X333" i="2"/>
  <c r="V387" i="2"/>
  <c r="V234" i="2"/>
  <c r="T283" i="2"/>
  <c r="O717" i="2"/>
  <c r="BA161" i="2"/>
  <c r="AY161" i="2"/>
  <c r="AW34" i="2"/>
  <c r="AW96" i="2"/>
  <c r="AW239" i="2"/>
  <c r="AW91" i="2"/>
  <c r="AW346" i="2"/>
  <c r="AW52" i="2"/>
  <c r="AW67" i="2"/>
  <c r="AW125" i="2"/>
  <c r="AW295" i="2"/>
  <c r="AW120" i="2"/>
  <c r="AW417" i="2"/>
  <c r="AW425" i="2"/>
  <c r="AW173" i="2"/>
  <c r="AW174" i="2" s="1"/>
  <c r="AW405" i="2"/>
  <c r="AW551" i="2"/>
  <c r="AW555" i="2"/>
  <c r="AW542" i="2"/>
  <c r="AW217" i="2"/>
  <c r="AW218" i="2" s="1"/>
  <c r="AW234" i="2"/>
  <c r="AW36" i="2"/>
  <c r="AW245" i="2"/>
  <c r="AW118" i="2"/>
  <c r="AW117" i="2" s="1"/>
  <c r="AW223" i="2"/>
  <c r="AW362" i="2"/>
  <c r="AW229" i="2"/>
  <c r="AW38" i="2"/>
  <c r="AW60" i="2"/>
  <c r="AW299" i="2"/>
  <c r="AW62" i="2"/>
  <c r="AW301" i="2"/>
  <c r="AW312" i="2"/>
  <c r="AW314" i="2" s="1"/>
  <c r="AW275" i="2"/>
  <c r="AW370" i="2"/>
  <c r="AW403" i="2"/>
  <c r="AW416" i="2"/>
  <c r="AW552" i="2"/>
  <c r="AW533" i="2"/>
  <c r="AB45" i="2"/>
  <c r="AB29" i="2"/>
  <c r="AB254" i="2" s="1"/>
  <c r="W43" i="2"/>
  <c r="W229" i="2"/>
  <c r="W96" i="2"/>
  <c r="W362" i="2"/>
  <c r="W352" i="2"/>
  <c r="W51" i="2"/>
  <c r="W293" i="2"/>
  <c r="W102" i="2"/>
  <c r="W275" i="2"/>
  <c r="W276" i="2"/>
  <c r="W217" i="2"/>
  <c r="W218" i="2" s="1"/>
  <c r="W103" i="2"/>
  <c r="W120" i="2"/>
  <c r="W417" i="2"/>
  <c r="W411" i="2"/>
  <c r="W403" i="2"/>
  <c r="W429" i="2"/>
  <c r="W551" i="2"/>
  <c r="W405" i="2"/>
  <c r="W167" i="2"/>
  <c r="W533" i="2"/>
  <c r="W283" i="2"/>
  <c r="W239" i="2"/>
  <c r="W91" i="2"/>
  <c r="W371" i="2"/>
  <c r="W374" i="2"/>
  <c r="W62" i="2"/>
  <c r="W295" i="2"/>
  <c r="W123" i="2"/>
  <c r="W109" i="2"/>
  <c r="W301" i="2"/>
  <c r="W425" i="2"/>
  <c r="W412" i="2"/>
  <c r="W544" i="2"/>
  <c r="W552" i="2"/>
  <c r="W416" i="2"/>
  <c r="BC332" i="2"/>
  <c r="BC330" i="2"/>
  <c r="AT330" i="2"/>
  <c r="AT328" i="2"/>
  <c r="AT334" i="2"/>
  <c r="BC338" i="2"/>
  <c r="BC423" i="2"/>
  <c r="BC34" i="2"/>
  <c r="BC219" i="2"/>
  <c r="BC239" i="2"/>
  <c r="BI240" i="2" s="1"/>
  <c r="BC229" i="2"/>
  <c r="BC374" i="2"/>
  <c r="BC371" i="2"/>
  <c r="BC346" i="2"/>
  <c r="BC291" i="2"/>
  <c r="BC102" i="2"/>
  <c r="BC276" i="2"/>
  <c r="BC312" i="2"/>
  <c r="BC314" i="2" s="1"/>
  <c r="BC111" i="2"/>
  <c r="BC173" i="2"/>
  <c r="BC174" i="2" s="1"/>
  <c r="BC113" i="2"/>
  <c r="BC58" i="2"/>
  <c r="BC403" i="2"/>
  <c r="BC405" i="2"/>
  <c r="BC551" i="2"/>
  <c r="BC429" i="2"/>
  <c r="BC388" i="2"/>
  <c r="BC357" i="2"/>
  <c r="BC36" i="2"/>
  <c r="BC97" i="2"/>
  <c r="BC223" i="2"/>
  <c r="BC366" i="2"/>
  <c r="BC375" i="2"/>
  <c r="BC51" i="2"/>
  <c r="BC295" i="2"/>
  <c r="BC123" i="2"/>
  <c r="BC299" i="2"/>
  <c r="BC103" i="2"/>
  <c r="BC120" i="2"/>
  <c r="BC415" i="2"/>
  <c r="BC175" i="2"/>
  <c r="BC301" i="2"/>
  <c r="BC412" i="2"/>
  <c r="BC544" i="2"/>
  <c r="BC552" i="2"/>
  <c r="BC542" i="2"/>
  <c r="BC554" i="2"/>
  <c r="AI29" i="2"/>
  <c r="AI254" i="2" s="1"/>
  <c r="AI161" i="2"/>
  <c r="AG239" i="2"/>
  <c r="AG219" i="2"/>
  <c r="AG375" i="2"/>
  <c r="AG275" i="2"/>
  <c r="AG303" i="2"/>
  <c r="AG411" i="2"/>
  <c r="AG427" i="2"/>
  <c r="AG552" i="2"/>
  <c r="AG542" i="2"/>
  <c r="AG223" i="2"/>
  <c r="AG346" i="2"/>
  <c r="AG52" i="2"/>
  <c r="AG301" i="2"/>
  <c r="AG111" i="2"/>
  <c r="AG425" i="2"/>
  <c r="AG312" i="2"/>
  <c r="AG553" i="2"/>
  <c r="V536" i="2"/>
  <c r="V388" i="2"/>
  <c r="V629" i="2"/>
  <c r="V165" i="2"/>
  <c r="V166" i="2" s="1"/>
  <c r="V338" i="2"/>
  <c r="V423" i="2"/>
  <c r="T423" i="2"/>
  <c r="T338" i="2"/>
  <c r="P388" i="2"/>
  <c r="P299" i="2"/>
  <c r="P219" i="2"/>
  <c r="P220" i="2" s="1"/>
  <c r="P352" i="2"/>
  <c r="P366" i="2"/>
  <c r="P36" i="2"/>
  <c r="P245" i="2"/>
  <c r="P34" i="2"/>
  <c r="P109" i="2"/>
  <c r="P120" i="2"/>
  <c r="P412" i="2"/>
  <c r="P405" i="2"/>
  <c r="P417" i="2"/>
  <c r="P546" i="2"/>
  <c r="P553" i="2"/>
  <c r="P536" i="2"/>
  <c r="P173" i="2"/>
  <c r="P174" i="2" s="1"/>
  <c r="P167" i="2"/>
  <c r="P622" i="2"/>
  <c r="P67" i="2"/>
  <c r="AQ329" i="2"/>
  <c r="AQ327" i="2"/>
  <c r="P425" i="2"/>
  <c r="P551" i="2"/>
  <c r="P177" i="2"/>
  <c r="P118" i="2"/>
  <c r="P370" i="2"/>
  <c r="AG546" i="2"/>
  <c r="AG417" i="2"/>
  <c r="AG125" i="2"/>
  <c r="AG370" i="2"/>
  <c r="BC275" i="2"/>
  <c r="V330" i="2"/>
  <c r="T629" i="2"/>
  <c r="BB89" i="2"/>
  <c r="BB90" i="2" s="1"/>
  <c r="AP332" i="2"/>
  <c r="AP337" i="2"/>
  <c r="AP335" i="2"/>
  <c r="AE330" i="2"/>
  <c r="AE335" i="2"/>
  <c r="AT536" i="2"/>
  <c r="AT388" i="2"/>
  <c r="AT165" i="2"/>
  <c r="AT166" i="2" s="1"/>
  <c r="AT338" i="2"/>
  <c r="AT423" i="2"/>
  <c r="AO234" i="2"/>
  <c r="AO43" i="2"/>
  <c r="AO36" i="2"/>
  <c r="AO346" i="2"/>
  <c r="AO374" i="2"/>
  <c r="AO370" i="2"/>
  <c r="AO67" i="2"/>
  <c r="AO299" i="2"/>
  <c r="AO293" i="2"/>
  <c r="AO109" i="2"/>
  <c r="AO295" i="2"/>
  <c r="AO111" i="2"/>
  <c r="AO415" i="2"/>
  <c r="AO411" i="2"/>
  <c r="AO427" i="2"/>
  <c r="AO175" i="2"/>
  <c r="AO551" i="2"/>
  <c r="AO555" i="2"/>
  <c r="AO542" i="2"/>
  <c r="AO388" i="2"/>
  <c r="AO31" i="2"/>
  <c r="AO245" i="2"/>
  <c r="AO371" i="2"/>
  <c r="AO239" i="2"/>
  <c r="AO38" i="2"/>
  <c r="AO60" i="2"/>
  <c r="AO123" i="2"/>
  <c r="AO282" i="2"/>
  <c r="AO118" i="2"/>
  <c r="AO120" i="2"/>
  <c r="AO417" i="2"/>
  <c r="AO425" i="2"/>
  <c r="AO173" i="2"/>
  <c r="AO174" i="2" s="1"/>
  <c r="AO429" i="2"/>
  <c r="AO552" i="2"/>
  <c r="AO533" i="2"/>
  <c r="P52" i="2"/>
  <c r="AK89" i="2"/>
  <c r="AK90" i="2" s="1"/>
  <c r="AO91" i="2"/>
  <c r="BC533" i="2"/>
  <c r="V622" i="2"/>
  <c r="T555" i="2"/>
  <c r="T551" i="2"/>
  <c r="T417" i="2"/>
  <c r="T427" i="2"/>
  <c r="T124" i="2"/>
  <c r="T118" i="2"/>
  <c r="T312" i="2"/>
  <c r="T314" i="2" s="1"/>
  <c r="T293" i="2"/>
  <c r="T346" i="2"/>
  <c r="T374" i="2"/>
  <c r="T229" i="2"/>
  <c r="T219" i="2"/>
  <c r="V552" i="2"/>
  <c r="V411" i="2"/>
  <c r="V416" i="2"/>
  <c r="V118" i="2"/>
  <c r="Z109" i="2"/>
  <c r="T622" i="2"/>
  <c r="P234" i="2"/>
  <c r="AO338" i="2"/>
  <c r="AO165" i="2"/>
  <c r="AO166" i="2" s="1"/>
  <c r="AO167" i="2"/>
  <c r="P291" i="2"/>
  <c r="P165" i="2"/>
  <c r="P166" i="2" s="1"/>
  <c r="P168" i="2" s="1"/>
  <c r="T544" i="2"/>
  <c r="T554" i="2"/>
  <c r="T550" i="2"/>
  <c r="T425" i="2"/>
  <c r="T415" i="2"/>
  <c r="T405" i="2"/>
  <c r="T412" i="2"/>
  <c r="T282" i="2"/>
  <c r="T301" i="2"/>
  <c r="T109" i="2"/>
  <c r="T60" i="2"/>
  <c r="T58" i="2"/>
  <c r="T52" i="2"/>
  <c r="T96" i="2"/>
  <c r="T370" i="2"/>
  <c r="T352" i="2"/>
  <c r="T239" i="2"/>
  <c r="T36" i="2"/>
  <c r="V555" i="2"/>
  <c r="V551" i="2"/>
  <c r="V544" i="2"/>
  <c r="V113" i="2"/>
  <c r="V175" i="2"/>
  <c r="V405" i="2"/>
  <c r="V412" i="2"/>
  <c r="V120" i="2"/>
  <c r="V109" i="2"/>
  <c r="V291" i="2"/>
  <c r="V62" i="2"/>
  <c r="V58" i="2"/>
  <c r="V366" i="2"/>
  <c r="V362" i="2"/>
  <c r="V43" i="2"/>
  <c r="V36" i="2"/>
  <c r="Z97" i="2"/>
  <c r="AT555" i="2"/>
  <c r="AT551" i="2"/>
  <c r="AT542" i="2"/>
  <c r="AT118" i="2"/>
  <c r="AT299" i="2"/>
  <c r="AT374" i="2"/>
  <c r="AT177" i="2"/>
  <c r="AT276" i="2"/>
  <c r="AT102" i="2"/>
  <c r="AT275" i="2"/>
  <c r="AT303" i="2"/>
  <c r="AT60" i="2"/>
  <c r="AT346" i="2"/>
  <c r="AT370" i="2"/>
  <c r="AT96" i="2"/>
  <c r="AT223" i="2"/>
  <c r="AT36" i="2"/>
  <c r="AO283" i="2"/>
  <c r="AP334" i="2"/>
  <c r="AP336" i="2"/>
  <c r="AQ337" i="2"/>
  <c r="AQ339" i="2" s="1"/>
  <c r="AQ328" i="2"/>
  <c r="P357" i="2"/>
  <c r="P62" i="2"/>
  <c r="P554" i="2"/>
  <c r="P542" i="2"/>
  <c r="P429" i="2"/>
  <c r="P427" i="2"/>
  <c r="P111" i="2"/>
  <c r="P123" i="2"/>
  <c r="P375" i="2"/>
  <c r="P97" i="2"/>
  <c r="P91" i="2"/>
  <c r="BC45" i="2"/>
  <c r="AE327" i="2"/>
  <c r="AE328" i="2"/>
  <c r="AS329" i="2"/>
  <c r="AT335" i="2"/>
  <c r="P282" i="2"/>
  <c r="AG536" i="2"/>
  <c r="AG173" i="2"/>
  <c r="AG174" i="2" s="1"/>
  <c r="AG291" i="2"/>
  <c r="AG60" i="2"/>
  <c r="AG36" i="2"/>
  <c r="AO536" i="2"/>
  <c r="AO546" i="2"/>
  <c r="AO403" i="2"/>
  <c r="AO312" i="2"/>
  <c r="AO314" i="2" s="1"/>
  <c r="AO303" i="2"/>
  <c r="AO276" i="2"/>
  <c r="AO366" i="2"/>
  <c r="AO34" i="2"/>
  <c r="AW553" i="2"/>
  <c r="AW175" i="2"/>
  <c r="AW177" i="2"/>
  <c r="AW103" i="2"/>
  <c r="AW102" i="2"/>
  <c r="AW58" i="2"/>
  <c r="AW371" i="2"/>
  <c r="AW43" i="2"/>
  <c r="BC416" i="2"/>
  <c r="BC293" i="2"/>
  <c r="BC425" i="2"/>
  <c r="BC109" i="2"/>
  <c r="BC303" i="2"/>
  <c r="BC60" i="2"/>
  <c r="BC352" i="2"/>
  <c r="BC31" i="2"/>
  <c r="BE32" i="2" s="1"/>
  <c r="AV335" i="2"/>
  <c r="BC167" i="2"/>
  <c r="AT357" i="2"/>
  <c r="AO336" i="2"/>
  <c r="AO331" i="2"/>
  <c r="AO217" i="2"/>
  <c r="AO218" i="2" s="1"/>
  <c r="V357" i="2"/>
  <c r="T388" i="2"/>
  <c r="T217" i="2"/>
  <c r="T218" i="2" s="1"/>
  <c r="R45" i="2"/>
  <c r="R161" i="2"/>
  <c r="Q333" i="2"/>
  <c r="Q330" i="2"/>
  <c r="P45" i="2"/>
  <c r="BC555" i="2"/>
  <c r="AZ338" i="2"/>
  <c r="AZ387" i="2"/>
  <c r="AU423" i="2"/>
  <c r="AU167" i="2"/>
  <c r="AU239" i="2"/>
  <c r="AU229" i="2"/>
  <c r="AU352" i="2"/>
  <c r="AU370" i="2"/>
  <c r="AU67" i="2"/>
  <c r="AU276" i="2"/>
  <c r="AU293" i="2"/>
  <c r="AU125" i="2"/>
  <c r="AU38" i="2"/>
  <c r="AU58" i="2"/>
  <c r="AU417" i="2"/>
  <c r="AU425" i="2"/>
  <c r="AU412" i="2"/>
  <c r="AU544" i="2"/>
  <c r="AU552" i="2"/>
  <c r="AU416" i="2"/>
  <c r="AU555" i="2"/>
  <c r="AU283" i="2"/>
  <c r="AU31" i="2"/>
  <c r="AU223" i="2"/>
  <c r="AU219" i="2"/>
  <c r="AU374" i="2"/>
  <c r="AU362" i="2"/>
  <c r="AU60" i="2"/>
  <c r="AU51" i="2"/>
  <c r="AU303" i="2"/>
  <c r="AU282" i="2"/>
  <c r="AU109" i="2"/>
  <c r="AU113" i="2"/>
  <c r="AU427" i="2"/>
  <c r="AU546" i="2"/>
  <c r="AU553" i="2"/>
  <c r="AU542" i="2"/>
  <c r="AU388" i="2"/>
  <c r="AN388" i="2"/>
  <c r="AN165" i="2"/>
  <c r="AN166" i="2" s="1"/>
  <c r="AN338" i="2"/>
  <c r="AN423" i="2"/>
  <c r="AI34" i="2"/>
  <c r="AI223" i="2"/>
  <c r="AI371" i="2"/>
  <c r="AI67" i="2"/>
  <c r="AI52" i="2"/>
  <c r="AI125" i="2"/>
  <c r="AI312" i="2"/>
  <c r="AI314" i="2" s="1"/>
  <c r="AI38" i="2"/>
  <c r="AI111" i="2"/>
  <c r="AI415" i="2"/>
  <c r="AI175" i="2"/>
  <c r="AI427" i="2"/>
  <c r="AI544" i="2"/>
  <c r="AI552" i="2"/>
  <c r="AI429" i="2"/>
  <c r="AI43" i="2"/>
  <c r="AI219" i="2"/>
  <c r="AI366" i="2"/>
  <c r="AI375" i="2"/>
  <c r="AI60" i="2"/>
  <c r="AI374" i="2"/>
  <c r="AI303" i="2"/>
  <c r="AI275" i="2"/>
  <c r="AI276" i="2"/>
  <c r="AI103" i="2"/>
  <c r="AI104" i="2" s="1"/>
  <c r="AI120" i="2"/>
  <c r="AI417" i="2"/>
  <c r="AI411" i="2"/>
  <c r="AI177" i="2"/>
  <c r="AI58" i="2"/>
  <c r="AI546" i="2"/>
  <c r="AI553" i="2"/>
  <c r="AI542" i="2"/>
  <c r="AI536" i="2"/>
  <c r="AA43" i="2"/>
  <c r="AA362" i="2"/>
  <c r="AA51" i="2"/>
  <c r="AA303" i="2"/>
  <c r="AA301" i="2"/>
  <c r="AA425" i="2"/>
  <c r="AA405" i="2"/>
  <c r="AA416" i="2"/>
  <c r="AA533" i="2"/>
  <c r="AA239" i="2"/>
  <c r="AA371" i="2"/>
  <c r="AA52" i="2"/>
  <c r="AA102" i="2"/>
  <c r="AA173" i="2"/>
  <c r="AA174" i="2" s="1"/>
  <c r="AA282" i="2"/>
  <c r="AA544" i="2"/>
  <c r="AA429" i="2"/>
  <c r="Q52" i="2"/>
  <c r="Q51" i="2"/>
  <c r="Q295" i="2"/>
  <c r="Q31" i="2"/>
  <c r="Q33" i="2" s="1"/>
  <c r="Q362" i="2"/>
  <c r="Q366" i="2"/>
  <c r="Q223" i="2"/>
  <c r="Q34" i="2"/>
  <c r="Q111" i="2"/>
  <c r="Q417" i="2"/>
  <c r="Q425" i="2"/>
  <c r="Q412" i="2"/>
  <c r="Q429" i="2"/>
  <c r="Q551" i="2"/>
  <c r="Q555" i="2"/>
  <c r="Q405" i="2"/>
  <c r="Q622" i="2"/>
  <c r="Q301" i="2"/>
  <c r="Q62" i="2"/>
  <c r="Q275" i="2"/>
  <c r="Q217" i="2"/>
  <c r="Q218" i="2" s="1"/>
  <c r="Q219" i="2"/>
  <c r="Q346" i="2"/>
  <c r="Q370" i="2"/>
  <c r="Q375" i="2"/>
  <c r="Q91" i="2"/>
  <c r="Q102" i="2"/>
  <c r="Q103" i="2"/>
  <c r="Q120" i="2"/>
  <c r="Q124" i="2"/>
  <c r="Q427" i="2"/>
  <c r="Q552" i="2"/>
  <c r="Q533" i="2"/>
  <c r="Q542" i="2"/>
  <c r="Q423" i="2"/>
  <c r="AI217" i="2"/>
  <c r="AI218" i="2" s="1"/>
  <c r="AG217" i="2"/>
  <c r="AG218" i="2" s="1"/>
  <c r="AZ217" i="2"/>
  <c r="AZ218" i="2" s="1"/>
  <c r="AR217" i="2"/>
  <c r="AR218" i="2" s="1"/>
  <c r="AN217" i="2"/>
  <c r="AN218" i="2" s="1"/>
  <c r="AW337" i="2"/>
  <c r="AW331" i="2"/>
  <c r="AW336" i="2"/>
  <c r="AK334" i="2"/>
  <c r="AK327" i="2"/>
  <c r="AK331" i="2"/>
  <c r="AK330" i="2"/>
  <c r="AK335" i="2"/>
  <c r="AJ331" i="2"/>
  <c r="AJ336" i="2"/>
  <c r="AJ334" i="2"/>
  <c r="AJ332" i="2"/>
  <c r="AJ330" i="2"/>
  <c r="P327" i="2"/>
  <c r="P329" i="2"/>
  <c r="P336" i="2"/>
  <c r="P335" i="2"/>
  <c r="P337" i="2"/>
  <c r="P339" i="2" s="1"/>
  <c r="AB333" i="2"/>
  <c r="AW335" i="2"/>
  <c r="AW333" i="2"/>
  <c r="AJ337" i="2"/>
  <c r="AJ327" i="2"/>
  <c r="AJ335" i="2"/>
  <c r="AK337" i="2"/>
  <c r="AK339" i="2" s="1"/>
  <c r="AK328" i="2"/>
  <c r="AK329" i="2"/>
  <c r="P332" i="2"/>
  <c r="BB328" i="2"/>
  <c r="BB333" i="2"/>
  <c r="BB335" i="2"/>
  <c r="BB332" i="2"/>
  <c r="BB330" i="2"/>
  <c r="BA337" i="2"/>
  <c r="BA336" i="2"/>
  <c r="BA331" i="2"/>
  <c r="AZ337" i="2"/>
  <c r="AZ333" i="2"/>
  <c r="AY327" i="2"/>
  <c r="AY329" i="2"/>
  <c r="AY335" i="2"/>
  <c r="AY337" i="2"/>
  <c r="AX328" i="2"/>
  <c r="AX333" i="2"/>
  <c r="AX334" i="2"/>
  <c r="AX336" i="2"/>
  <c r="AX330" i="2"/>
  <c r="AN335" i="2"/>
  <c r="AN336" i="2"/>
  <c r="AL337" i="2"/>
  <c r="AL330" i="2"/>
  <c r="AL336" i="2"/>
  <c r="AL329" i="2"/>
  <c r="AL335" i="2"/>
  <c r="AH333" i="2"/>
  <c r="AH327" i="2"/>
  <c r="AH336" i="2"/>
  <c r="AC329" i="2"/>
  <c r="AC330" i="2"/>
  <c r="AC335" i="2"/>
  <c r="AC333" i="2"/>
  <c r="AA329" i="2"/>
  <c r="AA334" i="2"/>
  <c r="AA336" i="2"/>
  <c r="AA327" i="2"/>
  <c r="T336" i="2"/>
  <c r="T329" i="2"/>
  <c r="T337" i="2"/>
  <c r="AI336" i="2"/>
  <c r="AI330" i="2"/>
  <c r="AI335" i="2"/>
  <c r="AI333" i="2"/>
  <c r="AI331" i="2"/>
  <c r="AG334" i="2"/>
  <c r="AG336" i="2"/>
  <c r="AB331" i="2"/>
  <c r="AB336" i="2"/>
  <c r="AB334" i="2"/>
  <c r="X335" i="2"/>
  <c r="X329" i="2"/>
  <c r="X334" i="2"/>
  <c r="X332" i="2"/>
  <c r="X330" i="2"/>
  <c r="Q335" i="2"/>
  <c r="Q336" i="2"/>
  <c r="AB332" i="2"/>
  <c r="AW327" i="2"/>
  <c r="AW329" i="2"/>
  <c r="AB329" i="2"/>
  <c r="X328" i="2"/>
  <c r="AI329" i="2"/>
  <c r="AJ333" i="2"/>
  <c r="P330" i="2"/>
  <c r="AG332" i="2"/>
  <c r="Q328" i="2"/>
  <c r="AV331" i="2"/>
  <c r="AV330" i="2"/>
  <c r="AV328" i="2"/>
  <c r="AV329" i="2"/>
  <c r="AS333" i="2"/>
  <c r="AS334" i="2"/>
  <c r="AS336" i="2"/>
  <c r="AE336" i="2"/>
  <c r="AE333" i="2"/>
  <c r="AE337" i="2"/>
  <c r="V337" i="2"/>
  <c r="V328" i="2"/>
  <c r="U330" i="2"/>
  <c r="U336" i="2"/>
  <c r="AK283" i="2"/>
  <c r="AK388" i="2"/>
  <c r="AK96" i="2"/>
  <c r="AK36" i="2"/>
  <c r="AK239" i="2"/>
  <c r="AK366" i="2"/>
  <c r="AK52" i="2"/>
  <c r="AK67" i="2"/>
  <c r="AK299" i="2"/>
  <c r="AK125" i="2"/>
  <c r="AK301" i="2"/>
  <c r="AK295" i="2"/>
  <c r="AK120" i="2"/>
  <c r="AK415" i="2"/>
  <c r="AK411" i="2"/>
  <c r="AK173" i="2"/>
  <c r="AK174" i="2" s="1"/>
  <c r="AK275" i="2"/>
  <c r="AK416" i="2"/>
  <c r="AK552" i="2"/>
  <c r="AK533" i="2"/>
  <c r="AK357" i="2"/>
  <c r="AK165" i="2"/>
  <c r="AK166" i="2" s="1"/>
  <c r="AK34" i="2"/>
  <c r="AK245" i="2"/>
  <c r="AK346" i="2"/>
  <c r="AK370" i="2"/>
  <c r="AK38" i="2"/>
  <c r="AK60" i="2"/>
  <c r="AK102" i="2"/>
  <c r="AK293" i="2"/>
  <c r="AK109" i="2"/>
  <c r="AK62" i="2"/>
  <c r="AK417" i="2"/>
  <c r="AK425" i="2"/>
  <c r="AK403" i="2"/>
  <c r="AK544" i="2"/>
  <c r="AK546" i="2"/>
  <c r="AK553" i="2"/>
  <c r="AK536" i="2"/>
  <c r="AK234" i="2"/>
  <c r="AK387" i="2"/>
  <c r="AK352" i="2"/>
  <c r="AK58" i="2"/>
  <c r="AK103" i="2"/>
  <c r="AK51" i="2"/>
  <c r="AK312" i="2"/>
  <c r="AK314" i="2" s="1"/>
  <c r="AK405" i="2"/>
  <c r="AK554" i="2"/>
  <c r="AK338" i="2"/>
  <c r="AK91" i="2"/>
  <c r="AK43" i="2"/>
  <c r="AK219" i="2"/>
  <c r="AK374" i="2"/>
  <c r="AK375" i="2"/>
  <c r="AK123" i="2"/>
  <c r="AK291" i="2"/>
  <c r="AK177" i="2"/>
  <c r="AK175" i="2"/>
  <c r="AK555" i="2"/>
  <c r="AK229" i="2"/>
  <c r="AK223" i="2"/>
  <c r="AK362" i="2"/>
  <c r="AK276" i="2"/>
  <c r="AK282" i="2"/>
  <c r="AK303" i="2"/>
  <c r="AK412" i="2"/>
  <c r="AK550" i="2"/>
  <c r="AK429" i="2"/>
  <c r="Z555" i="2"/>
  <c r="Z405" i="2"/>
  <c r="Z123" i="2"/>
  <c r="Z229" i="2"/>
  <c r="AK167" i="2"/>
  <c r="AC555" i="2"/>
  <c r="AC109" i="2"/>
  <c r="AC118" i="2"/>
  <c r="AK542" i="2"/>
  <c r="Z622" i="2"/>
  <c r="Z550" i="2"/>
  <c r="Z103" i="2"/>
  <c r="Z62" i="2"/>
  <c r="AC405" i="2"/>
  <c r="AC123" i="2"/>
  <c r="AK551" i="2"/>
  <c r="AC423" i="2"/>
  <c r="AC357" i="2"/>
  <c r="AC167" i="2"/>
  <c r="AC338" i="2"/>
  <c r="AC234" i="2"/>
  <c r="AC165" i="2"/>
  <c r="AC166" i="2" s="1"/>
  <c r="AC34" i="2"/>
  <c r="AC43" i="2"/>
  <c r="AC229" i="2"/>
  <c r="AC219" i="2"/>
  <c r="AC91" i="2"/>
  <c r="AC366" i="2"/>
  <c r="AC375" i="2"/>
  <c r="AC67" i="2"/>
  <c r="AC125" i="2"/>
  <c r="AC291" i="2"/>
  <c r="AC111" i="2"/>
  <c r="AC415" i="2"/>
  <c r="AC411" i="2"/>
  <c r="AC173" i="2"/>
  <c r="AC174" i="2" s="1"/>
  <c r="AC416" i="2"/>
  <c r="AC552" i="2"/>
  <c r="AC533" i="2"/>
  <c r="AC388" i="2"/>
  <c r="AC387" i="2"/>
  <c r="AC622" i="2"/>
  <c r="AC239" i="2"/>
  <c r="AC245" i="2"/>
  <c r="AC352" i="2"/>
  <c r="AC370" i="2"/>
  <c r="AC52" i="2"/>
  <c r="AC60" i="2"/>
  <c r="AC299" i="2"/>
  <c r="AC62" i="2"/>
  <c r="AC301" i="2"/>
  <c r="AC295" i="2"/>
  <c r="AC120" i="2"/>
  <c r="AC417" i="2"/>
  <c r="AC425" i="2"/>
  <c r="AC403" i="2"/>
  <c r="AC175" i="2"/>
  <c r="AC546" i="2"/>
  <c r="AC553" i="2"/>
  <c r="AC536" i="2"/>
  <c r="AC217" i="2"/>
  <c r="AC218" i="2" s="1"/>
  <c r="AC97" i="2"/>
  <c r="AC362" i="2"/>
  <c r="AC51" i="2"/>
  <c r="AC293" i="2"/>
  <c r="AC275" i="2"/>
  <c r="AC412" i="2"/>
  <c r="AC550" i="2"/>
  <c r="AC429" i="2"/>
  <c r="AC283" i="2"/>
  <c r="AC629" i="2"/>
  <c r="AC223" i="2"/>
  <c r="AC346" i="2"/>
  <c r="AC371" i="2"/>
  <c r="AC276" i="2"/>
  <c r="AC282" i="2"/>
  <c r="AC303" i="2"/>
  <c r="AC113" i="2"/>
  <c r="AC427" i="2"/>
  <c r="AC551" i="2"/>
  <c r="AC542" i="2"/>
  <c r="AC31" i="2"/>
  <c r="AC96" i="2"/>
  <c r="AC374" i="2"/>
  <c r="AC38" i="2"/>
  <c r="AC102" i="2"/>
  <c r="AC103" i="2"/>
  <c r="AC312" i="2"/>
  <c r="AC314" i="2" s="1"/>
  <c r="AC544" i="2"/>
  <c r="AC554" i="2"/>
  <c r="Z388" i="2"/>
  <c r="Z536" i="2"/>
  <c r="Z283" i="2"/>
  <c r="Z387" i="2"/>
  <c r="Z629" i="2"/>
  <c r="Z167" i="2"/>
  <c r="Z234" i="2"/>
  <c r="Z423" i="2"/>
  <c r="Z219" i="2"/>
  <c r="Z362" i="2"/>
  <c r="Z346" i="2"/>
  <c r="Z370" i="2"/>
  <c r="Z60" i="2"/>
  <c r="Z282" i="2"/>
  <c r="Z125" i="2"/>
  <c r="Z303" i="2"/>
  <c r="Z111" i="2"/>
  <c r="Z124" i="2"/>
  <c r="Z173" i="2"/>
  <c r="Z174" i="2" s="1"/>
  <c r="Z276" i="2"/>
  <c r="Z52" i="2"/>
  <c r="Z51" i="2"/>
  <c r="Z177" i="2"/>
  <c r="Z546" i="2"/>
  <c r="Z553" i="2"/>
  <c r="Z165" i="2"/>
  <c r="Z166" i="2" s="1"/>
  <c r="Z168" i="2" s="1"/>
  <c r="Z338" i="2"/>
  <c r="Z357" i="2"/>
  <c r="Z31" i="2"/>
  <c r="Z96" i="2"/>
  <c r="Z118" i="2"/>
  <c r="Z352" i="2"/>
  <c r="Z58" i="2"/>
  <c r="Z293" i="2"/>
  <c r="Z291" i="2"/>
  <c r="Z102" i="2"/>
  <c r="Z403" i="2"/>
  <c r="Z416" i="2"/>
  <c r="Z417" i="2"/>
  <c r="Z411" i="2"/>
  <c r="Z551" i="2"/>
  <c r="Z533" i="2"/>
  <c r="Z34" i="2"/>
  <c r="Z43" i="2"/>
  <c r="Z223" i="2"/>
  <c r="Z371" i="2"/>
  <c r="Z374" i="2"/>
  <c r="Z67" i="2"/>
  <c r="Z295" i="2"/>
  <c r="Z275" i="2"/>
  <c r="Z120" i="2"/>
  <c r="Z412" i="2"/>
  <c r="Z429" i="2"/>
  <c r="Z544" i="2"/>
  <c r="Z552" i="2"/>
  <c r="Z36" i="2"/>
  <c r="Z245" i="2"/>
  <c r="Z91" i="2"/>
  <c r="Z375" i="2"/>
  <c r="Z301" i="2"/>
  <c r="Z427" i="2"/>
  <c r="Z175" i="2"/>
  <c r="Z425" i="2"/>
  <c r="Z366" i="2"/>
  <c r="Z299" i="2"/>
  <c r="Z113" i="2"/>
  <c r="Z554" i="2"/>
  <c r="AK111" i="2"/>
  <c r="AK118" i="2"/>
  <c r="Z542" i="2"/>
  <c r="Z312" i="2"/>
  <c r="Z314" i="2" s="1"/>
  <c r="Z38" i="2"/>
  <c r="Z239" i="2"/>
  <c r="AC124" i="2"/>
  <c r="AC58" i="2"/>
  <c r="AK427" i="2"/>
  <c r="AR327" i="2"/>
  <c r="AR332" i="2"/>
  <c r="AR333" i="2"/>
  <c r="AR331" i="2"/>
  <c r="AR336" i="2"/>
  <c r="R337" i="2"/>
  <c r="R331" i="2"/>
  <c r="R336" i="2"/>
  <c r="R330" i="2"/>
  <c r="R335" i="2"/>
  <c r="AX165" i="2"/>
  <c r="AX166" i="2" s="1"/>
  <c r="AX338" i="2"/>
  <c r="AX423" i="2"/>
  <c r="AX167" i="2"/>
  <c r="AX234" i="2"/>
  <c r="AX387" i="2"/>
  <c r="AX533" i="2"/>
  <c r="AX388" i="2"/>
  <c r="AX217" i="2"/>
  <c r="AX218" i="2" s="1"/>
  <c r="AX283" i="2"/>
  <c r="AX536" i="2"/>
  <c r="AX357" i="2"/>
  <c r="AX34" i="2"/>
  <c r="AX245" i="2"/>
  <c r="AX229" i="2"/>
  <c r="AX362" i="2"/>
  <c r="AX346" i="2"/>
  <c r="AX62" i="2"/>
  <c r="AX291" i="2"/>
  <c r="AX109" i="2"/>
  <c r="AX275" i="2"/>
  <c r="AX102" i="2"/>
  <c r="AX412" i="2"/>
  <c r="AX173" i="2"/>
  <c r="AX174" i="2" s="1"/>
  <c r="AX299" i="2"/>
  <c r="AX425" i="2"/>
  <c r="AX550" i="2"/>
  <c r="AX554" i="2"/>
  <c r="AT161" i="2"/>
  <c r="AT29" i="2"/>
  <c r="AT454" i="2" s="1"/>
  <c r="AT89" i="2"/>
  <c r="AR423" i="2"/>
  <c r="AR338" i="2"/>
  <c r="AR239" i="2"/>
  <c r="AR229" i="2"/>
  <c r="AR374" i="2"/>
  <c r="AR371" i="2"/>
  <c r="AR52" i="2"/>
  <c r="AR38" i="2"/>
  <c r="AR111" i="2"/>
  <c r="AR109" i="2"/>
  <c r="AR60" i="2"/>
  <c r="AR173" i="2"/>
  <c r="AR427" i="2"/>
  <c r="AR175" i="2"/>
  <c r="AR425" i="2"/>
  <c r="AR551" i="2"/>
  <c r="AR555" i="2"/>
  <c r="AR411" i="2"/>
  <c r="AN161" i="2"/>
  <c r="AN45" i="2"/>
  <c r="AR554" i="2"/>
  <c r="AR412" i="2"/>
  <c r="AR103" i="2"/>
  <c r="AR293" i="2"/>
  <c r="AR276" i="2"/>
  <c r="AR370" i="2"/>
  <c r="AR97" i="2"/>
  <c r="AR36" i="2"/>
  <c r="AR43" i="2"/>
  <c r="AX555" i="2"/>
  <c r="AX175" i="2"/>
  <c r="AX125" i="2"/>
  <c r="AX111" i="2"/>
  <c r="AX58" i="2"/>
  <c r="AX96" i="2"/>
  <c r="AR546" i="2"/>
  <c r="AR415" i="2"/>
  <c r="AR123" i="2"/>
  <c r="AR102" i="2"/>
  <c r="AR104" i="2" s="1"/>
  <c r="AR275" i="2"/>
  <c r="AX546" i="2"/>
  <c r="AX411" i="2"/>
  <c r="AX118" i="2"/>
  <c r="AX303" i="2"/>
  <c r="AX352" i="2"/>
  <c r="AX375" i="2"/>
  <c r="AX91" i="2"/>
  <c r="AX43" i="2"/>
  <c r="R334" i="2"/>
  <c r="AR329" i="2"/>
  <c r="AR334" i="2"/>
  <c r="AR283" i="2"/>
  <c r="AW161" i="2"/>
  <c r="AR544" i="2"/>
  <c r="AR553" i="2"/>
  <c r="AR542" i="2"/>
  <c r="AR429" i="2"/>
  <c r="AR403" i="2"/>
  <c r="AR295" i="2"/>
  <c r="AR291" i="2"/>
  <c r="AR303" i="2"/>
  <c r="AR58" i="2"/>
  <c r="AR375" i="2"/>
  <c r="AR366" i="2"/>
  <c r="AR118" i="2"/>
  <c r="AR223" i="2"/>
  <c r="AX553" i="2"/>
  <c r="AX544" i="2"/>
  <c r="AX103" i="2"/>
  <c r="AX429" i="2"/>
  <c r="AX276" i="2"/>
  <c r="AX123" i="2"/>
  <c r="AX52" i="2"/>
  <c r="AX301" i="2"/>
  <c r="AX51" i="2"/>
  <c r="AX38" i="2"/>
  <c r="AX371" i="2"/>
  <c r="AX223" i="2"/>
  <c r="AX219" i="2"/>
  <c r="AX36" i="2"/>
  <c r="R332" i="2"/>
  <c r="R333" i="2"/>
  <c r="AR337" i="2"/>
  <c r="AR330" i="2"/>
  <c r="AU329" i="2"/>
  <c r="AU328" i="2"/>
  <c r="AU336" i="2"/>
  <c r="AD330" i="2"/>
  <c r="AD335" i="2"/>
  <c r="AD329" i="2"/>
  <c r="AD327" i="2"/>
  <c r="AD336" i="2"/>
  <c r="AD333" i="2"/>
  <c r="AD331" i="2"/>
  <c r="AZ29" i="2"/>
  <c r="AZ254" i="2" s="1"/>
  <c r="AU161" i="2"/>
  <c r="AU29" i="2"/>
  <c r="AU454" i="2" s="1"/>
  <c r="AL167" i="2"/>
  <c r="AL234" i="2"/>
  <c r="AL357" i="2"/>
  <c r="AL217" i="2"/>
  <c r="AL218" i="2" s="1"/>
  <c r="AL338" i="2"/>
  <c r="AL388" i="2"/>
  <c r="AL165" i="2"/>
  <c r="AL166" i="2" s="1"/>
  <c r="AL283" i="2"/>
  <c r="AL423" i="2"/>
  <c r="AG167" i="2"/>
  <c r="AG357" i="2"/>
  <c r="AG91" i="2"/>
  <c r="AG234" i="2"/>
  <c r="AG165" i="2"/>
  <c r="AG166" i="2" s="1"/>
  <c r="AG168" i="2" s="1"/>
  <c r="AA165" i="2"/>
  <c r="AA166" i="2" s="1"/>
  <c r="AA217" i="2"/>
  <c r="AA218" i="2" s="1"/>
  <c r="Y89" i="2"/>
  <c r="Y90" i="2" s="1"/>
  <c r="Y161" i="2"/>
  <c r="V45" i="2"/>
  <c r="V161" i="2"/>
  <c r="V29" i="2"/>
  <c r="P283" i="2"/>
  <c r="P301" i="2"/>
  <c r="P293" i="2"/>
  <c r="P60" i="2"/>
  <c r="AA554" i="2"/>
  <c r="AA550" i="2"/>
  <c r="AA177" i="2"/>
  <c r="AA411" i="2"/>
  <c r="AA417" i="2"/>
  <c r="AA120" i="2"/>
  <c r="AA103" i="2"/>
  <c r="AA299" i="2"/>
  <c r="AA125" i="2"/>
  <c r="AA374" i="2"/>
  <c r="AA60" i="2"/>
  <c r="AA91" i="2"/>
  <c r="AA370" i="2"/>
  <c r="AA223" i="2"/>
  <c r="AA219" i="2"/>
  <c r="AA36" i="2"/>
  <c r="AG405" i="2"/>
  <c r="AG555" i="2"/>
  <c r="AG551" i="2"/>
  <c r="AG544" i="2"/>
  <c r="AG412" i="2"/>
  <c r="AG113" i="2"/>
  <c r="AG177" i="2"/>
  <c r="AG109" i="2"/>
  <c r="AG282" i="2"/>
  <c r="AG102" i="2"/>
  <c r="AG276" i="2"/>
  <c r="AG58" i="2"/>
  <c r="AG371" i="2"/>
  <c r="AG374" i="2"/>
  <c r="AG229" i="2"/>
  <c r="AG31" i="2"/>
  <c r="AA423" i="2"/>
  <c r="AD337" i="2"/>
  <c r="AU330" i="2"/>
  <c r="AG338" i="2"/>
  <c r="Z330" i="2"/>
  <c r="Z332" i="2"/>
  <c r="Z334" i="2"/>
  <c r="Z327" i="2"/>
  <c r="Z217" i="2"/>
  <c r="Z218" i="2" s="1"/>
  <c r="BB536" i="2"/>
  <c r="BB388" i="2"/>
  <c r="BB165" i="2"/>
  <c r="BB166" i="2" s="1"/>
  <c r="BB338" i="2"/>
  <c r="BB533" i="2"/>
  <c r="BB357" i="2"/>
  <c r="BB167" i="2"/>
  <c r="BB234" i="2"/>
  <c r="BB387" i="2"/>
  <c r="AY167" i="2"/>
  <c r="AY234" i="2"/>
  <c r="AY43" i="2"/>
  <c r="AY387" i="2"/>
  <c r="AV161" i="2"/>
  <c r="AV29" i="2"/>
  <c r="AV254" i="2" s="1"/>
  <c r="AQ338" i="2"/>
  <c r="AQ388" i="2"/>
  <c r="AQ423" i="2"/>
  <c r="AQ165" i="2"/>
  <c r="AQ166" i="2" s="1"/>
  <c r="AJ283" i="2"/>
  <c r="AJ387" i="2"/>
  <c r="AJ167" i="2"/>
  <c r="AJ234" i="2"/>
  <c r="AJ388" i="2"/>
  <c r="AJ96" i="2"/>
  <c r="AJ338" i="2"/>
  <c r="AJ357" i="2"/>
  <c r="AA542" i="2"/>
  <c r="AA553" i="2"/>
  <c r="AA546" i="2"/>
  <c r="AA427" i="2"/>
  <c r="AA124" i="2"/>
  <c r="AA175" i="2"/>
  <c r="AA415" i="2"/>
  <c r="AA111" i="2"/>
  <c r="AA312" i="2"/>
  <c r="AA314" i="2" s="1"/>
  <c r="AA276" i="2"/>
  <c r="AA123" i="2"/>
  <c r="AA295" i="2"/>
  <c r="AA62" i="2"/>
  <c r="AA67" i="2"/>
  <c r="AA375" i="2"/>
  <c r="AA366" i="2"/>
  <c r="AA97" i="2"/>
  <c r="AA229" i="2"/>
  <c r="AA34" i="2"/>
  <c r="AG175" i="2"/>
  <c r="AG554" i="2"/>
  <c r="AG550" i="2"/>
  <c r="AG416" i="2"/>
  <c r="AG403" i="2"/>
  <c r="AG51" i="2"/>
  <c r="AG120" i="2"/>
  <c r="AG295" i="2"/>
  <c r="AG103" i="2"/>
  <c r="AG293" i="2"/>
  <c r="AG299" i="2"/>
  <c r="AG62" i="2"/>
  <c r="AG38" i="2"/>
  <c r="AG362" i="2"/>
  <c r="AG352" i="2"/>
  <c r="AG245" i="2"/>
  <c r="AG34" i="2"/>
  <c r="AD332" i="2"/>
  <c r="AU331" i="2"/>
  <c r="AO161" i="2"/>
  <c r="AO330" i="2"/>
  <c r="AO335" i="2"/>
  <c r="AO334" i="2"/>
  <c r="AO328" i="2"/>
  <c r="AO329" i="2"/>
  <c r="AO327" i="2"/>
  <c r="AO332" i="2"/>
  <c r="AM328" i="2"/>
  <c r="AM332" i="2"/>
  <c r="AM327" i="2"/>
  <c r="AM333" i="2"/>
  <c r="AM335" i="2"/>
  <c r="AK217" i="2"/>
  <c r="AK218" i="2" s="1"/>
  <c r="AA388" i="2"/>
  <c r="AW165" i="2"/>
  <c r="AW166" i="2" s="1"/>
  <c r="AW338" i="2"/>
  <c r="AY331" i="2"/>
  <c r="AY336" i="2"/>
  <c r="AY334" i="2"/>
  <c r="AY217" i="2"/>
  <c r="AY218" i="2" s="1"/>
  <c r="V329" i="2"/>
  <c r="V327" i="2"/>
  <c r="V332" i="2"/>
  <c r="U335" i="2"/>
  <c r="U337" i="2"/>
  <c r="P217" i="2"/>
  <c r="P218" i="2" s="1"/>
  <c r="AI555" i="2"/>
  <c r="AI283" i="2"/>
  <c r="AI97" i="2"/>
  <c r="AD45" i="2"/>
  <c r="AD161" i="2"/>
  <c r="AB167" i="2"/>
  <c r="AB234" i="2"/>
  <c r="AB357" i="2"/>
  <c r="AB338" i="2"/>
  <c r="AB629" i="2"/>
  <c r="T45" i="2"/>
  <c r="T161" i="2"/>
  <c r="AB388" i="2"/>
  <c r="W332" i="2"/>
  <c r="W329" i="2"/>
  <c r="W334" i="2"/>
  <c r="Q45" i="2"/>
  <c r="Q89" i="2"/>
  <c r="Q90" i="2" s="1"/>
  <c r="BA283" i="2"/>
  <c r="BA167" i="2"/>
  <c r="BA234" i="2"/>
  <c r="BA217" i="2"/>
  <c r="BA218" i="2" s="1"/>
  <c r="AP388" i="2"/>
  <c r="AP167" i="2"/>
  <c r="AP234" i="2"/>
  <c r="AP357" i="2"/>
  <c r="S234" i="2"/>
  <c r="S387" i="2"/>
  <c r="S97" i="2"/>
  <c r="S362" i="2"/>
  <c r="S346" i="2"/>
  <c r="S245" i="2"/>
  <c r="S123" i="2"/>
  <c r="S118" i="2"/>
  <c r="S173" i="2"/>
  <c r="S174" i="2" s="1"/>
  <c r="S175" i="2"/>
  <c r="S124" i="2"/>
  <c r="S427" i="2"/>
  <c r="S550" i="2"/>
  <c r="S554" i="2"/>
  <c r="S429" i="2"/>
  <c r="S299" i="2"/>
  <c r="AH536" i="2"/>
  <c r="AH388" i="2"/>
  <c r="AC45" i="2"/>
  <c r="AC89" i="2"/>
  <c r="AC161" i="2"/>
  <c r="T167" i="2"/>
  <c r="T234" i="2"/>
  <c r="T357" i="2"/>
  <c r="BB217" i="2"/>
  <c r="BB218" i="2" s="1"/>
  <c r="AJ217" i="2"/>
  <c r="AJ218" i="2" s="1"/>
  <c r="AD217" i="2"/>
  <c r="AD218" i="2" s="1"/>
  <c r="AB217" i="2"/>
  <c r="AB218" i="2" s="1"/>
  <c r="BC328" i="2"/>
  <c r="BC333" i="2"/>
  <c r="BC331" i="2"/>
  <c r="BC329" i="2"/>
  <c r="BC335" i="2"/>
  <c r="BC337" i="2"/>
  <c r="BC327" i="2"/>
  <c r="BC336" i="2"/>
  <c r="BC334" i="2"/>
  <c r="T327" i="2"/>
  <c r="T332" i="2"/>
  <c r="T330" i="2"/>
  <c r="BA329" i="2"/>
  <c r="BA328" i="2"/>
  <c r="BA334" i="2"/>
  <c r="AZ330" i="2"/>
  <c r="AZ335" i="2"/>
  <c r="AZ329" i="2"/>
  <c r="AT332" i="2"/>
  <c r="AT337" i="2"/>
  <c r="AT331" i="2"/>
  <c r="AG330" i="2"/>
  <c r="AG335" i="2"/>
  <c r="AG337" i="2"/>
  <c r="Q327" i="2"/>
  <c r="Q332" i="2"/>
  <c r="Q337" i="2"/>
  <c r="AG333" i="2"/>
  <c r="AG328" i="2"/>
  <c r="AZ336" i="2"/>
  <c r="AZ327" i="2"/>
  <c r="AU327" i="2"/>
  <c r="AU332" i="2"/>
  <c r="AU337" i="2"/>
  <c r="AT327" i="2"/>
  <c r="AT329" i="2"/>
  <c r="BA335" i="2"/>
  <c r="BA327" i="2"/>
  <c r="AG329" i="2"/>
  <c r="AG331" i="2"/>
  <c r="Q329" i="2"/>
  <c r="Q331" i="2"/>
  <c r="AU333" i="2"/>
  <c r="AU335" i="2"/>
  <c r="AZ332" i="2"/>
  <c r="AZ334" i="2"/>
  <c r="O711" i="2"/>
  <c r="Z337" i="2"/>
  <c r="Z331" i="2"/>
  <c r="Z328" i="2"/>
  <c r="U334" i="2"/>
  <c r="U328" i="2"/>
  <c r="U333" i="2"/>
  <c r="P333" i="2"/>
  <c r="P328" i="2"/>
  <c r="W331" i="2"/>
  <c r="W337" i="2"/>
  <c r="V336" i="2"/>
  <c r="V334" i="2"/>
  <c r="AM329" i="2"/>
  <c r="AM334" i="2"/>
  <c r="AV336" i="2"/>
  <c r="Q28" i="2"/>
  <c r="CP479" i="2"/>
  <c r="CP483" i="2"/>
  <c r="CP487" i="2"/>
  <c r="CP482" i="2"/>
  <c r="CP486" i="2"/>
  <c r="CP481" i="2"/>
  <c r="CP485" i="2"/>
  <c r="CP488" i="2"/>
  <c r="CP484" i="2"/>
  <c r="CP480" i="2"/>
  <c r="BD454" i="2"/>
  <c r="CQ3" i="2"/>
  <c r="J506" i="2"/>
  <c r="J503" i="2"/>
  <c r="J502" i="2"/>
  <c r="J491" i="2"/>
  <c r="J499" i="2"/>
  <c r="J498" i="2"/>
  <c r="J495" i="2"/>
  <c r="J494" i="2"/>
  <c r="J507" i="2"/>
  <c r="U629" i="2"/>
  <c r="AE629" i="2"/>
  <c r="K6" i="2"/>
  <c r="AA629" i="2"/>
  <c r="CP468" i="2"/>
  <c r="AH454" i="2"/>
  <c r="AH448" i="2"/>
  <c r="AI448" i="2"/>
  <c r="AJ448" i="2"/>
  <c r="AK448" i="2"/>
  <c r="AL448" i="2"/>
  <c r="AM448" i="2"/>
  <c r="AN448" i="2"/>
  <c r="AO448" i="2"/>
  <c r="AP448" i="2"/>
  <c r="AQ448" i="2"/>
  <c r="AR448" i="2"/>
  <c r="AS448" i="2"/>
  <c r="AT448" i="2"/>
  <c r="AU448" i="2"/>
  <c r="AV448" i="2"/>
  <c r="AW448" i="2"/>
  <c r="AX448" i="2"/>
  <c r="AY448" i="2"/>
  <c r="AZ448" i="2"/>
  <c r="BA448" i="2"/>
  <c r="BB448" i="2"/>
  <c r="BC448" i="2"/>
  <c r="AY454" i="2"/>
  <c r="K454" i="2"/>
  <c r="Q254" i="2"/>
  <c r="AA454" i="2"/>
  <c r="O254" i="2"/>
  <c r="O454" i="2"/>
  <c r="K10" i="2"/>
  <c r="L10" i="2" s="1"/>
  <c r="L525" i="2" s="1"/>
  <c r="J518" i="2"/>
  <c r="J517" i="2"/>
  <c r="J510" i="2"/>
  <c r="J515" i="2"/>
  <c r="J513" i="2"/>
  <c r="J521" i="2"/>
  <c r="J509" i="2"/>
  <c r="J531" i="2"/>
  <c r="J525" i="2"/>
  <c r="J520" i="2"/>
  <c r="J512" i="2"/>
  <c r="J528" i="2"/>
  <c r="J529" i="2"/>
  <c r="J522" i="2"/>
  <c r="CP602" i="2"/>
  <c r="CP603" i="2"/>
  <c r="CP605" i="2"/>
  <c r="CP604" i="2"/>
  <c r="CP313" i="2"/>
  <c r="CP625" i="2"/>
  <c r="CP595" i="2"/>
  <c r="CP439" i="2"/>
  <c r="CP78" i="2"/>
  <c r="CP205" i="2"/>
  <c r="CP141" i="2"/>
  <c r="CP197" i="2"/>
  <c r="CP133" i="2"/>
  <c r="O30" i="2"/>
  <c r="G231" i="3"/>
  <c r="AJ629" i="2" s="1"/>
  <c r="L222" i="2"/>
  <c r="O222" i="2"/>
  <c r="N222" i="2"/>
  <c r="M222" i="2"/>
  <c r="M250" i="2" s="1"/>
  <c r="J254" i="2"/>
  <c r="R28" i="2"/>
  <c r="CQ480" i="2"/>
  <c r="CQ484" i="2"/>
  <c r="CQ488" i="2"/>
  <c r="CQ479" i="2"/>
  <c r="CQ483" i="2"/>
  <c r="CQ487" i="2"/>
  <c r="CQ482" i="2"/>
  <c r="CQ486" i="2"/>
  <c r="CQ481" i="2"/>
  <c r="CQ485" i="2"/>
  <c r="L6" i="2"/>
  <c r="CQ468" i="2"/>
  <c r="K513" i="2"/>
  <c r="K518" i="2"/>
  <c r="K515" i="2"/>
  <c r="K510" i="2"/>
  <c r="K522" i="2"/>
  <c r="K509" i="2"/>
  <c r="K531" i="2"/>
  <c r="K521" i="2"/>
  <c r="K512" i="2"/>
  <c r="K525" i="2"/>
  <c r="K528" i="2"/>
  <c r="K499" i="2"/>
  <c r="K491" i="2"/>
  <c r="K502" i="2"/>
  <c r="K503" i="2"/>
  <c r="K507" i="2"/>
  <c r="K498" i="2"/>
  <c r="K494" i="2"/>
  <c r="I47" i="10"/>
  <c r="I50" i="10"/>
  <c r="CQ313" i="2"/>
  <c r="CQ625" i="2"/>
  <c r="CQ595" i="2"/>
  <c r="CQ439" i="2"/>
  <c r="CQ205" i="2"/>
  <c r="CQ141" i="2"/>
  <c r="CQ197" i="2"/>
  <c r="CQ133" i="2"/>
  <c r="CQ78" i="2"/>
  <c r="AI629" i="2"/>
  <c r="AP629" i="2"/>
  <c r="CR3" i="2"/>
  <c r="S28" i="2"/>
  <c r="CR205" i="2"/>
  <c r="CR141" i="2"/>
  <c r="CR133" i="2"/>
  <c r="L531" i="2"/>
  <c r="L499" i="2"/>
  <c r="J50" i="10"/>
  <c r="T28" i="2"/>
  <c r="U28" i="2" s="1"/>
  <c r="V28" i="2" s="1"/>
  <c r="P671" i="2"/>
  <c r="Q671" i="2"/>
  <c r="Q670" i="2"/>
  <c r="P670" i="2"/>
  <c r="R670" i="2"/>
  <c r="S670" i="2"/>
  <c r="P712" i="2"/>
  <c r="BE539" i="2"/>
  <c r="BF539" i="2"/>
  <c r="BG539" i="2"/>
  <c r="BH539" i="2"/>
  <c r="BI539" i="2"/>
  <c r="BJ539" i="2"/>
  <c r="BK539" i="2"/>
  <c r="BL539" i="2"/>
  <c r="BM539" i="2"/>
  <c r="BN539" i="2"/>
  <c r="BO539" i="2"/>
  <c r="I11" i="9"/>
  <c r="Q11" i="9" s="1"/>
  <c r="I16" i="9"/>
  <c r="BP539" i="2"/>
  <c r="BQ539" i="2"/>
  <c r="BR539" i="2"/>
  <c r="BS539" i="2"/>
  <c r="BT539" i="2"/>
  <c r="BU539" i="2"/>
  <c r="BV539" i="2"/>
  <c r="BW539" i="2"/>
  <c r="BX539" i="2"/>
  <c r="BY539" i="2"/>
  <c r="AR710" i="2"/>
  <c r="BZ539" i="2"/>
  <c r="AR716" i="2"/>
  <c r="CA539" i="2"/>
  <c r="CB539" i="2"/>
  <c r="J16" i="9"/>
  <c r="J11" i="9"/>
  <c r="R11" i="9" s="1"/>
  <c r="CC539" i="2"/>
  <c r="CN28" i="2"/>
  <c r="CD539" i="2"/>
  <c r="CE539" i="2"/>
  <c r="CF539" i="2"/>
  <c r="CG539" i="2"/>
  <c r="CH539" i="2"/>
  <c r="CI539" i="2"/>
  <c r="CJ539" i="2"/>
  <c r="CK539" i="2"/>
  <c r="CL539" i="2"/>
  <c r="CM539" i="2"/>
  <c r="K16" i="9" s="1"/>
  <c r="AR623" i="2"/>
  <c r="H504" i="2"/>
  <c r="L26" i="26" l="1"/>
  <c r="N26" i="26" s="1"/>
  <c r="U26" i="26" s="1"/>
  <c r="M20" i="26"/>
  <c r="L27" i="26"/>
  <c r="N27" i="26" s="1"/>
  <c r="I520" i="2"/>
  <c r="AW168" i="2"/>
  <c r="T389" i="2"/>
  <c r="K520" i="2"/>
  <c r="L520" i="2"/>
  <c r="J530" i="2"/>
  <c r="K526" i="2"/>
  <c r="L497" i="2"/>
  <c r="K514" i="2"/>
  <c r="J526" i="2"/>
  <c r="J523" i="2"/>
  <c r="J514" i="2"/>
  <c r="AH117" i="2"/>
  <c r="K33" i="26"/>
  <c r="Z29" i="26"/>
  <c r="M25" i="26"/>
  <c r="L21" i="26"/>
  <c r="N21" i="26" s="1"/>
  <c r="M29" i="26"/>
  <c r="O29" i="26" s="1"/>
  <c r="U29" i="26"/>
  <c r="M27" i="26"/>
  <c r="X46" i="26"/>
  <c r="L23" i="26"/>
  <c r="N23" i="26" s="1"/>
  <c r="L12" i="26"/>
  <c r="N12" i="26" s="1"/>
  <c r="M16" i="26"/>
  <c r="M15" i="26"/>
  <c r="M12" i="26"/>
  <c r="L20" i="26"/>
  <c r="N20" i="26" s="1"/>
  <c r="M18" i="26"/>
  <c r="M24" i="26"/>
  <c r="K11" i="9"/>
  <c r="S11" i="9" s="1"/>
  <c r="CR197" i="2"/>
  <c r="CR468" i="2"/>
  <c r="CR313" i="2"/>
  <c r="CR439" i="2"/>
  <c r="J47" i="10"/>
  <c r="CS3" i="2"/>
  <c r="AM629" i="2"/>
  <c r="AK629" i="2"/>
  <c r="M10" i="2"/>
  <c r="L509" i="2"/>
  <c r="L528" i="2"/>
  <c r="L506" i="2"/>
  <c r="L518" i="2"/>
  <c r="L521" i="2"/>
  <c r="L507" i="2"/>
  <c r="AH629" i="2"/>
  <c r="AF629" i="2"/>
  <c r="AQ629" i="2"/>
  <c r="H231" i="3"/>
  <c r="AN629" i="2"/>
  <c r="AL629" i="2"/>
  <c r="AG629" i="2"/>
  <c r="AO629" i="2"/>
  <c r="CQ489" i="2"/>
  <c r="CN625" i="2"/>
  <c r="CO603" i="2"/>
  <c r="S256" i="2"/>
  <c r="V452" i="2"/>
  <c r="AL252" i="2"/>
  <c r="AP456" i="2"/>
  <c r="O252" i="2"/>
  <c r="G8" i="9"/>
  <c r="AP89" i="2"/>
  <c r="CD20" i="2"/>
  <c r="BN20" i="2"/>
  <c r="BN355" i="2" s="1"/>
  <c r="CK20" i="2"/>
  <c r="BU20" i="2"/>
  <c r="CB20" i="2"/>
  <c r="BL20" i="2"/>
  <c r="BL355" i="2" s="1"/>
  <c r="CM20" i="2"/>
  <c r="BW20" i="2"/>
  <c r="W20" i="2"/>
  <c r="W355" i="2" s="1"/>
  <c r="CL20" i="2"/>
  <c r="BV20" i="2"/>
  <c r="BF20" i="2"/>
  <c r="BF355" i="2" s="1"/>
  <c r="BQ20" i="2"/>
  <c r="CJ20" i="2"/>
  <c r="BP20" i="2"/>
  <c r="CI20" i="2"/>
  <c r="BO20" i="2"/>
  <c r="BO355" i="2" s="1"/>
  <c r="AK20" i="2"/>
  <c r="AK355" i="2" s="1"/>
  <c r="N20" i="2"/>
  <c r="N355" i="2" s="1"/>
  <c r="R20" i="2"/>
  <c r="R355" i="2" s="1"/>
  <c r="P20" i="2"/>
  <c r="P355" i="2" s="1"/>
  <c r="O20" i="2"/>
  <c r="O355" i="2" s="1"/>
  <c r="AW20" i="2"/>
  <c r="AW355" i="2" s="1"/>
  <c r="AB20" i="2"/>
  <c r="AB355" i="2" s="1"/>
  <c r="AI20" i="2"/>
  <c r="AI355" i="2" s="1"/>
  <c r="AD20" i="2"/>
  <c r="AD355" i="2" s="1"/>
  <c r="L20" i="2"/>
  <c r="L355" i="2" s="1"/>
  <c r="AQ20" i="2"/>
  <c r="AQ355" i="2" s="1"/>
  <c r="U20" i="2"/>
  <c r="U355" i="2" s="1"/>
  <c r="AT20" i="2"/>
  <c r="AT355" i="2" s="1"/>
  <c r="AS29" i="2"/>
  <c r="AS454" i="2" s="1"/>
  <c r="P549" i="2"/>
  <c r="P256" i="2"/>
  <c r="P456" i="2"/>
  <c r="P88" i="2"/>
  <c r="P552" i="2"/>
  <c r="K598" i="2"/>
  <c r="J598" i="2"/>
  <c r="BJ29" i="2"/>
  <c r="BJ454" i="2" s="1"/>
  <c r="BJ89" i="2"/>
  <c r="BJ90" i="2" s="1"/>
  <c r="BN161" i="2"/>
  <c r="BR89" i="2"/>
  <c r="BR90" i="2" s="1"/>
  <c r="BV161" i="2"/>
  <c r="BV29" i="2"/>
  <c r="BV454" i="2" s="1"/>
  <c r="BZ29" i="2"/>
  <c r="BZ454" i="2" s="1"/>
  <c r="CH89" i="2"/>
  <c r="CH29" i="2"/>
  <c r="CG252" i="2"/>
  <c r="CG449" i="2"/>
  <c r="CR595" i="2"/>
  <c r="M6" i="2"/>
  <c r="K506" i="2"/>
  <c r="K495" i="2"/>
  <c r="K530" i="2"/>
  <c r="K529" i="2"/>
  <c r="K523" i="2"/>
  <c r="K517" i="2"/>
  <c r="AU254" i="2"/>
  <c r="G230" i="3"/>
  <c r="AA622" i="2"/>
  <c r="R256" i="2"/>
  <c r="R548" i="2"/>
  <c r="CJ161" i="2"/>
  <c r="L336" i="2"/>
  <c r="L337" i="2"/>
  <c r="H327" i="2"/>
  <c r="H333" i="2"/>
  <c r="H342" i="2" s="1"/>
  <c r="H385" i="2" s="1"/>
  <c r="H343" i="2" s="1"/>
  <c r="H424" i="2" s="1"/>
  <c r="H330" i="2"/>
  <c r="CO483" i="2"/>
  <c r="CO313" i="2"/>
  <c r="M256" i="2"/>
  <c r="M36" i="2"/>
  <c r="M67" i="2"/>
  <c r="M113" i="2"/>
  <c r="M229" i="2"/>
  <c r="M291" i="2"/>
  <c r="M346" i="2"/>
  <c r="M375" i="2"/>
  <c r="M416" i="2"/>
  <c r="M542" i="2"/>
  <c r="M555" i="2"/>
  <c r="M88" i="2"/>
  <c r="M51" i="2"/>
  <c r="M53" i="2" s="1"/>
  <c r="M102" i="2"/>
  <c r="M223" i="2"/>
  <c r="M299" i="2"/>
  <c r="M366" i="2"/>
  <c r="M415" i="2"/>
  <c r="M550" i="2"/>
  <c r="I456" i="2"/>
  <c r="CN604" i="2"/>
  <c r="I88" i="2"/>
  <c r="I38" i="2"/>
  <c r="I91" i="2"/>
  <c r="I118" i="2"/>
  <c r="I234" i="2"/>
  <c r="I295" i="2"/>
  <c r="I357" i="2"/>
  <c r="I388" i="2"/>
  <c r="I389" i="2" s="1"/>
  <c r="I423" i="2"/>
  <c r="I546" i="2"/>
  <c r="I175" i="2"/>
  <c r="I176" i="2" s="1"/>
  <c r="I67" i="2"/>
  <c r="I124" i="2"/>
  <c r="I282" i="2"/>
  <c r="I352" i="2"/>
  <c r="I411" i="2"/>
  <c r="I533" i="2"/>
  <c r="AR62" i="2"/>
  <c r="AR549" i="2"/>
  <c r="AR456" i="2"/>
  <c r="AR547" i="2"/>
  <c r="AR249" i="2"/>
  <c r="AR124" i="2"/>
  <c r="AR387" i="2"/>
  <c r="AR91" i="2"/>
  <c r="AR51" i="2"/>
  <c r="AR53" i="2" s="1"/>
  <c r="AR388" i="2"/>
  <c r="AR312" i="2"/>
  <c r="AR314" i="2" s="1"/>
  <c r="CQ314" i="2" s="1"/>
  <c r="I53" i="10" s="1"/>
  <c r="AR34" i="2"/>
  <c r="AR533" i="2"/>
  <c r="AR120" i="2"/>
  <c r="AP548" i="2"/>
  <c r="AP559" i="2" s="1"/>
  <c r="AP249" i="2"/>
  <c r="AP88" i="2"/>
  <c r="AP452" i="2"/>
  <c r="AP229" i="2"/>
  <c r="AN547" i="2"/>
  <c r="AN252" i="2"/>
  <c r="AN456" i="2"/>
  <c r="AN548" i="2"/>
  <c r="AN559" i="2" s="1"/>
  <c r="AN452" i="2"/>
  <c r="AN109" i="2"/>
  <c r="AL452" i="2"/>
  <c r="AL256" i="2"/>
  <c r="AL88" i="2"/>
  <c r="AL124" i="2"/>
  <c r="AL239" i="2"/>
  <c r="AL417" i="2"/>
  <c r="AL36" i="2"/>
  <c r="AL366" i="2"/>
  <c r="AL275" i="2"/>
  <c r="AL277" i="2" s="1"/>
  <c r="AL278" i="2" s="1"/>
  <c r="AL280" i="2" s="1"/>
  <c r="AL412" i="2"/>
  <c r="AL546" i="2"/>
  <c r="AL375" i="2"/>
  <c r="AL103" i="2"/>
  <c r="AL104" i="2" s="1"/>
  <c r="AL105" i="2" s="1"/>
  <c r="AL113" i="2"/>
  <c r="AL91" i="2"/>
  <c r="AL301" i="2"/>
  <c r="AL303" i="2"/>
  <c r="AL229" i="2"/>
  <c r="AL109" i="2"/>
  <c r="AJ549" i="2"/>
  <c r="AJ456" i="2"/>
  <c r="AJ88" i="2"/>
  <c r="AJ548" i="2"/>
  <c r="AJ452" i="2"/>
  <c r="AJ229" i="2"/>
  <c r="AJ295" i="2"/>
  <c r="AJ303" i="2"/>
  <c r="AJ123" i="2"/>
  <c r="AJ542" i="2"/>
  <c r="AJ102" i="2"/>
  <c r="AJ104" i="2" s="1"/>
  <c r="AJ366" i="2"/>
  <c r="AJ423" i="2"/>
  <c r="AJ362" i="2"/>
  <c r="AJ109" i="2"/>
  <c r="AJ52" i="2"/>
  <c r="AJ175" i="2"/>
  <c r="AJ551" i="2"/>
  <c r="CP551" i="2" s="1"/>
  <c r="AJ554" i="2"/>
  <c r="CP554" i="2" s="1"/>
  <c r="AJ38" i="2"/>
  <c r="AH547" i="2"/>
  <c r="AH252" i="2"/>
  <c r="AH423" i="2"/>
  <c r="AH303" i="2"/>
  <c r="AH165" i="2"/>
  <c r="AH166" i="2" s="1"/>
  <c r="AH219" i="2"/>
  <c r="AH293" i="2"/>
  <c r="AH312" i="2"/>
  <c r="AH314" i="2" s="1"/>
  <c r="AH405" i="2"/>
  <c r="AH552" i="2"/>
  <c r="CP552" i="2" s="1"/>
  <c r="AH429" i="2"/>
  <c r="AH36" i="2"/>
  <c r="AH544" i="2"/>
  <c r="AH111" i="2"/>
  <c r="AH362" i="2"/>
  <c r="AH427" i="2"/>
  <c r="AH97" i="2"/>
  <c r="AF456" i="2"/>
  <c r="AF547" i="2"/>
  <c r="AF452" i="2"/>
  <c r="AF252" i="2"/>
  <c r="AF120" i="2"/>
  <c r="AF229" i="2"/>
  <c r="AF423" i="2"/>
  <c r="AF370" i="2"/>
  <c r="AF38" i="2"/>
  <c r="AF338" i="2"/>
  <c r="AF60" i="2"/>
  <c r="AF234" i="2"/>
  <c r="AF542" i="2"/>
  <c r="AF67" i="2"/>
  <c r="AF51" i="2"/>
  <c r="AF36" i="2"/>
  <c r="AF52" i="2"/>
  <c r="AF102" i="2"/>
  <c r="AF104" i="2" s="1"/>
  <c r="AF105" i="2" s="1"/>
  <c r="AF411" i="2"/>
  <c r="AF357" i="2"/>
  <c r="AF544" i="2"/>
  <c r="AF62" i="2"/>
  <c r="AD256" i="2"/>
  <c r="AD548" i="2"/>
  <c r="AD533" i="2"/>
  <c r="AD312" i="2"/>
  <c r="AD314" i="2" s="1"/>
  <c r="AD123" i="2"/>
  <c r="AD366" i="2"/>
  <c r="AD52" i="2"/>
  <c r="AD53" i="2" s="1"/>
  <c r="AD552" i="2"/>
  <c r="AD357" i="2"/>
  <c r="AD427" i="2"/>
  <c r="AD91" i="2"/>
  <c r="AD550" i="2"/>
  <c r="AD405" i="2"/>
  <c r="AD291" i="2"/>
  <c r="AD229" i="2"/>
  <c r="AD175" i="2"/>
  <c r="AD301" i="2"/>
  <c r="AD553" i="2"/>
  <c r="CO553" i="2" s="1"/>
  <c r="AD173" i="2"/>
  <c r="AD174" i="2" s="1"/>
  <c r="AD303" i="2"/>
  <c r="AB549" i="2"/>
  <c r="AB452" i="2"/>
  <c r="AB88" i="2"/>
  <c r="AB252" i="2"/>
  <c r="AB120" i="2"/>
  <c r="AB219" i="2"/>
  <c r="AB552" i="2"/>
  <c r="AB429" i="2"/>
  <c r="AB371" i="2"/>
  <c r="AB427" i="2"/>
  <c r="AB352" i="2"/>
  <c r="AB550" i="2"/>
  <c r="CO550" i="2" s="1"/>
  <c r="AB412" i="2"/>
  <c r="AB109" i="2"/>
  <c r="CO109" i="2" s="1"/>
  <c r="AB370" i="2"/>
  <c r="AB165" i="2"/>
  <c r="AB166" i="2" s="1"/>
  <c r="AB168" i="2" s="1"/>
  <c r="AB124" i="2"/>
  <c r="AB362" i="2"/>
  <c r="AB546" i="2"/>
  <c r="CO546" i="2" s="1"/>
  <c r="AB60" i="2"/>
  <c r="AB123" i="2"/>
  <c r="AB366" i="2"/>
  <c r="Z548" i="2"/>
  <c r="Z256" i="2"/>
  <c r="Z549" i="2"/>
  <c r="Z456" i="2"/>
  <c r="Z88" i="2"/>
  <c r="X547" i="2"/>
  <c r="X559" i="2" s="1"/>
  <c r="X456" i="2"/>
  <c r="X452" i="2"/>
  <c r="X125" i="2"/>
  <c r="X362" i="2"/>
  <c r="X38" i="2"/>
  <c r="X96" i="2"/>
  <c r="X117" i="2" s="1"/>
  <c r="X103" i="2"/>
  <c r="V256" i="2"/>
  <c r="V549" i="2"/>
  <c r="V374" i="2"/>
  <c r="V282" i="2"/>
  <c r="V284" i="2" s="1"/>
  <c r="V51" i="2"/>
  <c r="V53" i="2" s="1"/>
  <c r="V111" i="2"/>
  <c r="V173" i="2"/>
  <c r="V174" i="2" s="1"/>
  <c r="T549" i="2"/>
  <c r="T452" i="2"/>
  <c r="T88" i="2"/>
  <c r="T547" i="2"/>
  <c r="T252" i="2"/>
  <c r="T375" i="2"/>
  <c r="T97" i="2"/>
  <c r="T177" i="2"/>
  <c r="T29" i="2"/>
  <c r="AQ576" i="2"/>
  <c r="AQ677" i="2"/>
  <c r="AR661" i="2" s="1"/>
  <c r="BX295" i="2"/>
  <c r="BX456" i="2"/>
  <c r="BX252" i="2"/>
  <c r="BX256" i="2"/>
  <c r="BX452" i="2"/>
  <c r="CA452" i="2"/>
  <c r="CA449" i="2"/>
  <c r="H339" i="2"/>
  <c r="Y327" i="2"/>
  <c r="Y335" i="2"/>
  <c r="Y342" i="2" s="1"/>
  <c r="Y385" i="2" s="1"/>
  <c r="CO595" i="2"/>
  <c r="AL45" i="2"/>
  <c r="AL161" i="2"/>
  <c r="R629" i="2"/>
  <c r="R301" i="2"/>
  <c r="R91" i="2"/>
  <c r="R375" i="2"/>
  <c r="R282" i="2"/>
  <c r="R284" i="2" s="1"/>
  <c r="R51" i="2"/>
  <c r="R53" i="2" s="1"/>
  <c r="S456" i="2"/>
  <c r="S548" i="2"/>
  <c r="S252" i="2"/>
  <c r="S547" i="2"/>
  <c r="S452" i="2"/>
  <c r="S629" i="2"/>
  <c r="S370" i="2"/>
  <c r="S283" i="2"/>
  <c r="S284" i="2" s="1"/>
  <c r="S38" i="2"/>
  <c r="BL256" i="2"/>
  <c r="BL252" i="2"/>
  <c r="BL249" i="2"/>
  <c r="BL295" i="2"/>
  <c r="BL456" i="2"/>
  <c r="BL88" i="2"/>
  <c r="Z90" i="2"/>
  <c r="AL90" i="2"/>
  <c r="CN439" i="2"/>
  <c r="R252" i="2"/>
  <c r="N328" i="2"/>
  <c r="N332" i="2"/>
  <c r="N336" i="2"/>
  <c r="CN336" i="2" s="1"/>
  <c r="J327" i="2"/>
  <c r="J339" i="2" s="1"/>
  <c r="J331" i="2"/>
  <c r="J342" i="2" s="1"/>
  <c r="J385" i="2" s="1"/>
  <c r="J335" i="2"/>
  <c r="BW161" i="2"/>
  <c r="BK161" i="2"/>
  <c r="AM161" i="2"/>
  <c r="O456" i="2"/>
  <c r="O88" i="2"/>
  <c r="O283" i="2"/>
  <c r="O284" i="2" s="1"/>
  <c r="O299" i="2"/>
  <c r="O346" i="2"/>
  <c r="O165" i="2"/>
  <c r="O166" i="2" s="1"/>
  <c r="O177" i="2"/>
  <c r="O43" i="2"/>
  <c r="O60" i="2"/>
  <c r="O96" i="2"/>
  <c r="O117" i="2" s="1"/>
  <c r="O109" i="2"/>
  <c r="O120" i="2"/>
  <c r="O219" i="2"/>
  <c r="O239" i="2"/>
  <c r="O240" i="2" s="1"/>
  <c r="O312" i="2"/>
  <c r="O314" i="2" s="1"/>
  <c r="O416" i="2"/>
  <c r="O542" i="2"/>
  <c r="O555" i="2"/>
  <c r="O375" i="2"/>
  <c r="O275" i="2"/>
  <c r="O277" i="2" s="1"/>
  <c r="O278" i="2" s="1"/>
  <c r="O280" i="2" s="1"/>
  <c r="O293" i="2"/>
  <c r="O338" i="2"/>
  <c r="O167" i="2"/>
  <c r="O36" i="2"/>
  <c r="O58" i="2"/>
  <c r="O97" i="2"/>
  <c r="O113" i="2"/>
  <c r="O125" i="2"/>
  <c r="O245" i="2"/>
  <c r="O388" i="2"/>
  <c r="O533" i="2"/>
  <c r="O374" i="2"/>
  <c r="O415" i="2"/>
  <c r="O536" i="2"/>
  <c r="O554" i="2"/>
  <c r="K549" i="2"/>
  <c r="K456" i="2"/>
  <c r="K548" i="2"/>
  <c r="K252" i="2"/>
  <c r="K282" i="2"/>
  <c r="K284" i="2" s="1"/>
  <c r="K295" i="2"/>
  <c r="K312" i="2"/>
  <c r="K314" i="2" s="1"/>
  <c r="K357" i="2"/>
  <c r="K167" i="2"/>
  <c r="K168" i="2" s="1"/>
  <c r="K34" i="2"/>
  <c r="K51" i="2"/>
  <c r="K53" i="2" s="1"/>
  <c r="K62" i="2"/>
  <c r="K97" i="2"/>
  <c r="K111" i="2"/>
  <c r="K123" i="2"/>
  <c r="K223" i="2"/>
  <c r="K224" i="2" s="1"/>
  <c r="K245" i="2"/>
  <c r="K375" i="2"/>
  <c r="K546" i="2"/>
  <c r="K411" i="2"/>
  <c r="K551" i="2"/>
  <c r="K412" i="2"/>
  <c r="K429" i="2"/>
  <c r="K554" i="2"/>
  <c r="I529" i="2"/>
  <c r="I514" i="2"/>
  <c r="I510" i="2"/>
  <c r="I503" i="2"/>
  <c r="I495" i="2"/>
  <c r="I506" i="2"/>
  <c r="I494" i="2"/>
  <c r="J601" i="2"/>
  <c r="K601" i="2"/>
  <c r="AQ632" i="2"/>
  <c r="AR588" i="2"/>
  <c r="AS588" i="2" s="1"/>
  <c r="AT588" i="2" s="1"/>
  <c r="AU588" i="2" s="1"/>
  <c r="AV588" i="2" s="1"/>
  <c r="AW588" i="2" s="1"/>
  <c r="AX588" i="2" s="1"/>
  <c r="AY588" i="2" s="1"/>
  <c r="AZ588" i="2" s="1"/>
  <c r="BA588" i="2" s="1"/>
  <c r="BB588" i="2" s="1"/>
  <c r="BC588" i="2" s="1"/>
  <c r="AL38" i="3"/>
  <c r="AQ38" i="3"/>
  <c r="AV38" i="3"/>
  <c r="AP38" i="3"/>
  <c r="AN38" i="3"/>
  <c r="AW38" i="3"/>
  <c r="CC88" i="2"/>
  <c r="AT38" i="3"/>
  <c r="AR38" i="3"/>
  <c r="CH88" i="2"/>
  <c r="BX88" i="2"/>
  <c r="BX90" i="2" s="1"/>
  <c r="BL452" i="2"/>
  <c r="CG161" i="2"/>
  <c r="BF452" i="2"/>
  <c r="BF456" i="2"/>
  <c r="BF252" i="2"/>
  <c r="BF256" i="2"/>
  <c r="BF295" i="2"/>
  <c r="BF249" i="2"/>
  <c r="CM456" i="2"/>
  <c r="CM88" i="2"/>
  <c r="CM252" i="2"/>
  <c r="CM452" i="2"/>
  <c r="CM295" i="2"/>
  <c r="CM256" i="2"/>
  <c r="BG334" i="2"/>
  <c r="BG330" i="2"/>
  <c r="BG333" i="2"/>
  <c r="BG328" i="2"/>
  <c r="BG337" i="2"/>
  <c r="BG332" i="2"/>
  <c r="BG327" i="2"/>
  <c r="BK337" i="2"/>
  <c r="BK333" i="2"/>
  <c r="BK329" i="2"/>
  <c r="BK334" i="2"/>
  <c r="BK328" i="2"/>
  <c r="BK332" i="2"/>
  <c r="BK327" i="2"/>
  <c r="BO336" i="2"/>
  <c r="BO332" i="2"/>
  <c r="BO328" i="2"/>
  <c r="BO334" i="2"/>
  <c r="BO329" i="2"/>
  <c r="BO333" i="2"/>
  <c r="BO327" i="2"/>
  <c r="BO339" i="2" s="1"/>
  <c r="BV256" i="2"/>
  <c r="BK249" i="2"/>
  <c r="CB449" i="2"/>
  <c r="BH249" i="2"/>
  <c r="BI29" i="2"/>
  <c r="BI254" i="2" s="1"/>
  <c r="BU89" i="2"/>
  <c r="BU90" i="2" s="1"/>
  <c r="CK29" i="2"/>
  <c r="CK454" i="2" s="1"/>
  <c r="CK161" i="2"/>
  <c r="BT452" i="2"/>
  <c r="BT252" i="2"/>
  <c r="CF295" i="2"/>
  <c r="CF252" i="2"/>
  <c r="CF452" i="2"/>
  <c r="CF88" i="2"/>
  <c r="BF337" i="2"/>
  <c r="BF329" i="2"/>
  <c r="BN335" i="2"/>
  <c r="BN327" i="2"/>
  <c r="AZ174" i="2"/>
  <c r="BB174" i="2"/>
  <c r="U174" i="2"/>
  <c r="AM174" i="2"/>
  <c r="AU174" i="2"/>
  <c r="Q314" i="2"/>
  <c r="Y105" i="2"/>
  <c r="H174" i="2"/>
  <c r="BE29" i="2"/>
  <c r="BI89" i="2"/>
  <c r="BE89" i="2"/>
  <c r="N548" i="2"/>
  <c r="N256" i="2"/>
  <c r="J547" i="2"/>
  <c r="J559" i="2" s="1"/>
  <c r="J256" i="2"/>
  <c r="J88" i="2"/>
  <c r="BC548" i="2"/>
  <c r="BC549" i="2"/>
  <c r="BC456" i="2"/>
  <c r="BA547" i="2"/>
  <c r="BA256" i="2"/>
  <c r="BA88" i="2"/>
  <c r="AY547" i="2"/>
  <c r="AY559" i="2" s="1"/>
  <c r="AY252" i="2"/>
  <c r="AY256" i="2"/>
  <c r="AW549" i="2"/>
  <c r="AW559" i="2" s="1"/>
  <c r="AW456" i="2"/>
  <c r="AW88" i="2"/>
  <c r="AW90" i="2" s="1"/>
  <c r="AW92" i="2" s="1"/>
  <c r="AW119" i="2" s="1"/>
  <c r="AU549" i="2"/>
  <c r="AU559" i="2" s="1"/>
  <c r="AU456" i="2"/>
  <c r="AS548" i="2"/>
  <c r="AS547" i="2"/>
  <c r="AS256" i="2"/>
  <c r="AS88" i="2"/>
  <c r="AI549" i="2"/>
  <c r="AI559" i="2" s="1"/>
  <c r="AI252" i="2"/>
  <c r="AI256" i="2"/>
  <c r="AI124" i="2"/>
  <c r="AG549" i="2"/>
  <c r="AG559" i="2" s="1"/>
  <c r="AG256" i="2"/>
  <c r="AG124" i="2"/>
  <c r="AE549" i="2"/>
  <c r="AE256" i="2"/>
  <c r="AC256" i="2"/>
  <c r="AC547" i="2"/>
  <c r="AC88" i="2"/>
  <c r="AC90" i="2" s="1"/>
  <c r="AC92" i="2" s="1"/>
  <c r="AC119" i="2" s="1"/>
  <c r="Y456" i="2"/>
  <c r="Y548" i="2"/>
  <c r="Y256" i="2"/>
  <c r="L600" i="2"/>
  <c r="CI88" i="2"/>
  <c r="BJ327" i="2"/>
  <c r="BJ336" i="2"/>
  <c r="BF336" i="2"/>
  <c r="BH88" i="2"/>
  <c r="BV456" i="2"/>
  <c r="BN449" i="2"/>
  <c r="CF456" i="2"/>
  <c r="CB452" i="2"/>
  <c r="BT256" i="2"/>
  <c r="BD452" i="2"/>
  <c r="BD88" i="2"/>
  <c r="BP295" i="2"/>
  <c r="BP249" i="2"/>
  <c r="BV295" i="2"/>
  <c r="BY456" i="2"/>
  <c r="BY256" i="2"/>
  <c r="CB295" i="2"/>
  <c r="BD336" i="2"/>
  <c r="BD335" i="2"/>
  <c r="BD330" i="2"/>
  <c r="BH335" i="2"/>
  <c r="BH336" i="2"/>
  <c r="BH330" i="2"/>
  <c r="BL334" i="2"/>
  <c r="BL336" i="2"/>
  <c r="BL331" i="2"/>
  <c r="BH295" i="2"/>
  <c r="BH456" i="2"/>
  <c r="K508" i="2"/>
  <c r="I501" i="2"/>
  <c r="DI18" i="18"/>
  <c r="CD459" i="2"/>
  <c r="CB459" i="2"/>
  <c r="BJ459" i="2"/>
  <c r="BL459" i="2"/>
  <c r="G109" i="3"/>
  <c r="CL459" i="2"/>
  <c r="L174" i="2"/>
  <c r="H314" i="2"/>
  <c r="I451" i="2"/>
  <c r="I453" i="2" s="1"/>
  <c r="BY161" i="2"/>
  <c r="BK89" i="2"/>
  <c r="CI29" i="2"/>
  <c r="CI454" i="2" s="1"/>
  <c r="CF90" i="2"/>
  <c r="N600" i="2"/>
  <c r="J600" i="2"/>
  <c r="L598" i="2"/>
  <c r="I598" i="2"/>
  <c r="I597" i="2"/>
  <c r="DK18" i="18"/>
  <c r="BI459" i="2"/>
  <c r="X12" i="26"/>
  <c r="U12" i="26"/>
  <c r="Z12" i="26"/>
  <c r="W12" i="26"/>
  <c r="V12" i="26"/>
  <c r="Y12" i="26"/>
  <c r="V14" i="26"/>
  <c r="U14" i="26"/>
  <c r="X14" i="26"/>
  <c r="W14" i="26"/>
  <c r="Z14" i="26"/>
  <c r="V26" i="26"/>
  <c r="X26" i="26"/>
  <c r="Y26" i="26"/>
  <c r="W26" i="26"/>
  <c r="Z26" i="26"/>
  <c r="Z23" i="26"/>
  <c r="Z46" i="26" s="1"/>
  <c r="U23" i="26"/>
  <c r="U46" i="26" s="1"/>
  <c r="V23" i="26"/>
  <c r="V46" i="26" s="1"/>
  <c r="W46" i="26"/>
  <c r="X21" i="26"/>
  <c r="V29" i="26"/>
  <c r="W29" i="26"/>
  <c r="BH487" i="2"/>
  <c r="L25" i="26"/>
  <c r="N25" i="26" s="1"/>
  <c r="M14" i="26"/>
  <c r="O14" i="26" s="1"/>
  <c r="L24" i="26"/>
  <c r="N24" i="26" s="1"/>
  <c r="M17" i="26"/>
  <c r="M19" i="26"/>
  <c r="L13" i="26"/>
  <c r="N13" i="26" s="1"/>
  <c r="L11" i="26"/>
  <c r="N11" i="26" s="1"/>
  <c r="M11" i="26"/>
  <c r="M22" i="26"/>
  <c r="L18" i="26"/>
  <c r="N18" i="26" s="1"/>
  <c r="M23" i="26"/>
  <c r="O23" i="26" s="1"/>
  <c r="M21" i="26"/>
  <c r="O21" i="26" s="1"/>
  <c r="M13" i="26"/>
  <c r="L16" i="26"/>
  <c r="N16" i="26" s="1"/>
  <c r="L22" i="26"/>
  <c r="N22" i="26" s="1"/>
  <c r="L28" i="26"/>
  <c r="N28" i="26" s="1"/>
  <c r="M26" i="26"/>
  <c r="O26" i="26" s="1"/>
  <c r="H529" i="2"/>
  <c r="W20" i="26"/>
  <c r="Z20" i="26"/>
  <c r="L19" i="26"/>
  <c r="N19" i="26" s="1"/>
  <c r="L17" i="26"/>
  <c r="N17" i="26" s="1"/>
  <c r="L15" i="26"/>
  <c r="N15" i="26" s="1"/>
  <c r="M28" i="26"/>
  <c r="H524" i="2"/>
  <c r="H519" i="2"/>
  <c r="H516" i="2"/>
  <c r="H527" i="2"/>
  <c r="I513" i="2"/>
  <c r="J527" i="2"/>
  <c r="J511" i="2"/>
  <c r="M501" i="2"/>
  <c r="M493" i="2"/>
  <c r="M519" i="2"/>
  <c r="K497" i="2"/>
  <c r="K505" i="2"/>
  <c r="BN240" i="2"/>
  <c r="K501" i="2"/>
  <c r="K516" i="2"/>
  <c r="J516" i="2"/>
  <c r="AQ104" i="2"/>
  <c r="BF240" i="2"/>
  <c r="AZ240" i="2"/>
  <c r="AS53" i="2"/>
  <c r="BL240" i="2"/>
  <c r="AI240" i="2"/>
  <c r="BH240" i="2"/>
  <c r="BG240" i="2"/>
  <c r="BE240" i="2"/>
  <c r="BA284" i="2"/>
  <c r="AC117" i="2"/>
  <c r="M505" i="2"/>
  <c r="M527" i="2"/>
  <c r="L493" i="2"/>
  <c r="K527" i="2"/>
  <c r="J508" i="2"/>
  <c r="K519" i="2"/>
  <c r="J524" i="2"/>
  <c r="J519" i="2"/>
  <c r="L501" i="2"/>
  <c r="L524" i="2"/>
  <c r="L511" i="2"/>
  <c r="K524" i="2"/>
  <c r="J497" i="2"/>
  <c r="J501" i="2"/>
  <c r="BJ240" i="2"/>
  <c r="BD240" i="2"/>
  <c r="M508" i="2"/>
  <c r="M524" i="2"/>
  <c r="L505" i="2"/>
  <c r="L508" i="2"/>
  <c r="L519" i="2"/>
  <c r="K493" i="2"/>
  <c r="K511" i="2"/>
  <c r="J493" i="2"/>
  <c r="J505" i="2"/>
  <c r="I505" i="2"/>
  <c r="J53" i="2"/>
  <c r="R162" i="2"/>
  <c r="BK240" i="2"/>
  <c r="BM240" i="2"/>
  <c r="AB339" i="2"/>
  <c r="AB340" i="2" s="1"/>
  <c r="AC341" i="2" s="1"/>
  <c r="I493" i="2"/>
  <c r="I497" i="2"/>
  <c r="I511" i="2"/>
  <c r="AO32" i="2"/>
  <c r="H501" i="2"/>
  <c r="AF89" i="2"/>
  <c r="T89" i="2"/>
  <c r="T90" i="2" s="1"/>
  <c r="BD89" i="2"/>
  <c r="BD90" i="2" s="1"/>
  <c r="W28" i="2"/>
  <c r="V30" i="2"/>
  <c r="V254" i="2"/>
  <c r="V454" i="2"/>
  <c r="CS205" i="2"/>
  <c r="CS595" i="2"/>
  <c r="CS141" i="2"/>
  <c r="K50" i="10"/>
  <c r="CS197" i="2"/>
  <c r="CS78" i="2"/>
  <c r="CS468" i="2"/>
  <c r="CT3" i="2"/>
  <c r="AD11" i="10" s="1"/>
  <c r="K47" i="10"/>
  <c r="AD33" i="10"/>
  <c r="M516" i="2"/>
  <c r="M513" i="2"/>
  <c r="M525" i="2"/>
  <c r="M511" i="2"/>
  <c r="M522" i="2"/>
  <c r="M510" i="2"/>
  <c r="M491" i="2"/>
  <c r="M507" i="2"/>
  <c r="M497" i="2"/>
  <c r="M517" i="2"/>
  <c r="M514" i="2"/>
  <c r="M531" i="2"/>
  <c r="M526" i="2"/>
  <c r="M509" i="2"/>
  <c r="M530" i="2"/>
  <c r="M502" i="2"/>
  <c r="M495" i="2"/>
  <c r="M499" i="2"/>
  <c r="CT45" i="2"/>
  <c r="L515" i="2"/>
  <c r="L522" i="2"/>
  <c r="L523" i="2"/>
  <c r="L527" i="2"/>
  <c r="L512" i="2"/>
  <c r="L529" i="2"/>
  <c r="L498" i="2"/>
  <c r="L491" i="2"/>
  <c r="L503" i="2"/>
  <c r="L516" i="2"/>
  <c r="L513" i="2"/>
  <c r="L514" i="2"/>
  <c r="L530" i="2"/>
  <c r="L526" i="2"/>
  <c r="L510" i="2"/>
  <c r="L494" i="2"/>
  <c r="L502" i="2"/>
  <c r="L495" i="2"/>
  <c r="CP489" i="2"/>
  <c r="BD588" i="2"/>
  <c r="BE588" i="2" s="1"/>
  <c r="BF588" i="2" s="1"/>
  <c r="BG588" i="2" s="1"/>
  <c r="BH588" i="2" s="1"/>
  <c r="BI588" i="2" s="1"/>
  <c r="BJ588" i="2" s="1"/>
  <c r="BK588" i="2" s="1"/>
  <c r="BL588" i="2" s="1"/>
  <c r="BM588" i="2" s="1"/>
  <c r="BN588" i="2" s="1"/>
  <c r="BO588" i="2" s="1"/>
  <c r="I549" i="2"/>
  <c r="I256" i="2"/>
  <c r="I252" i="2"/>
  <c r="AQ549" i="2"/>
  <c r="AQ252" i="2"/>
  <c r="AQ256" i="2"/>
  <c r="AO547" i="2"/>
  <c r="AO456" i="2"/>
  <c r="AM548" i="2"/>
  <c r="AM456" i="2"/>
  <c r="AK256" i="2"/>
  <c r="AK31" i="2"/>
  <c r="W90" i="2"/>
  <c r="CS45" i="2"/>
  <c r="BG295" i="2"/>
  <c r="BG452" i="2"/>
  <c r="BO295" i="2"/>
  <c r="BO249" i="2"/>
  <c r="BO256" i="2"/>
  <c r="BO252" i="2"/>
  <c r="BO456" i="2"/>
  <c r="BO45" i="2"/>
  <c r="CR45" i="2" s="1"/>
  <c r="BW295" i="2"/>
  <c r="BW452" i="2"/>
  <c r="BW449" i="2"/>
  <c r="BW88" i="2"/>
  <c r="CE295" i="2"/>
  <c r="CE449" i="2"/>
  <c r="CE252" i="2"/>
  <c r="CE256" i="2"/>
  <c r="CR78" i="2"/>
  <c r="CR625" i="2"/>
  <c r="K220" i="2"/>
  <c r="K221" i="2" s="1"/>
  <c r="K304" i="2" s="1"/>
  <c r="M161" i="2"/>
  <c r="M162" i="2" s="1"/>
  <c r="M643" i="2" s="1"/>
  <c r="M653" i="2" s="1"/>
  <c r="I555" i="2"/>
  <c r="I551" i="2"/>
  <c r="I542" i="2"/>
  <c r="I427" i="2"/>
  <c r="I416" i="2"/>
  <c r="I405" i="2"/>
  <c r="I375" i="2"/>
  <c r="I366" i="2"/>
  <c r="I346" i="2"/>
  <c r="I301" i="2"/>
  <c r="I291" i="2"/>
  <c r="I275" i="2"/>
  <c r="I277" i="2" s="1"/>
  <c r="I278" i="2" s="1"/>
  <c r="I280" i="2" s="1"/>
  <c r="AB16" i="18" s="1"/>
  <c r="I223" i="2"/>
  <c r="I224" i="2" s="1"/>
  <c r="I123" i="2"/>
  <c r="I111" i="2"/>
  <c r="I97" i="2"/>
  <c r="I62" i="2"/>
  <c r="I51" i="2"/>
  <c r="I53" i="2" s="1"/>
  <c r="I34" i="2"/>
  <c r="I167" i="2"/>
  <c r="M553" i="2"/>
  <c r="CN553" i="2" s="1"/>
  <c r="M546" i="2"/>
  <c r="M533" i="2"/>
  <c r="M423" i="2"/>
  <c r="M412" i="2"/>
  <c r="M388" i="2"/>
  <c r="M371" i="2"/>
  <c r="M357" i="2"/>
  <c r="M312" i="2"/>
  <c r="M314" i="2" s="1"/>
  <c r="M295" i="2"/>
  <c r="M282" i="2"/>
  <c r="M284" i="2" s="1"/>
  <c r="M239" i="2"/>
  <c r="M219" i="2"/>
  <c r="M220" i="2" s="1"/>
  <c r="M221" i="2" s="1"/>
  <c r="M120" i="2"/>
  <c r="M109" i="2"/>
  <c r="M96" i="2"/>
  <c r="M60" i="2"/>
  <c r="M43" i="2"/>
  <c r="M177" i="2"/>
  <c r="M165" i="2"/>
  <c r="M166" i="2" s="1"/>
  <c r="M168" i="2" s="1"/>
  <c r="AM88" i="2"/>
  <c r="AQ88" i="2"/>
  <c r="H45" i="2"/>
  <c r="CN45" i="2" s="1"/>
  <c r="CN205" i="2"/>
  <c r="CO605" i="2"/>
  <c r="I530" i="2"/>
  <c r="I521" i="2"/>
  <c r="I527" i="2"/>
  <c r="I531" i="2"/>
  <c r="I516" i="2"/>
  <c r="CN468" i="2"/>
  <c r="H217" i="2"/>
  <c r="H218" i="2" s="1"/>
  <c r="CN218" i="2" s="1"/>
  <c r="AK252" i="2"/>
  <c r="AM252" i="2"/>
  <c r="AO252" i="2"/>
  <c r="M456" i="2"/>
  <c r="AF549" i="2"/>
  <c r="AQ548" i="2"/>
  <c r="AQ559" i="2" s="1"/>
  <c r="I547" i="2"/>
  <c r="M549" i="2"/>
  <c r="AK549" i="2"/>
  <c r="BM161" i="2"/>
  <c r="CN485" i="2"/>
  <c r="CN487" i="2"/>
  <c r="CB29" i="2"/>
  <c r="CB454" i="2" s="1"/>
  <c r="CO488" i="2"/>
  <c r="CO482" i="2"/>
  <c r="CF29" i="2"/>
  <c r="BE90" i="2"/>
  <c r="CO486" i="2"/>
  <c r="CO484" i="2"/>
  <c r="CO479" i="2"/>
  <c r="CN483" i="2"/>
  <c r="CN488" i="2"/>
  <c r="CN482" i="2"/>
  <c r="H491" i="2"/>
  <c r="H549" i="2"/>
  <c r="H550" i="2"/>
  <c r="H256" i="2"/>
  <c r="CO468" i="2"/>
  <c r="H517" i="2"/>
  <c r="H515" i="2"/>
  <c r="H508" i="2"/>
  <c r="H510" i="2"/>
  <c r="H509" i="2"/>
  <c r="H525" i="2"/>
  <c r="CN603" i="2"/>
  <c r="CO604" i="2"/>
  <c r="CO439" i="2"/>
  <c r="CO205" i="2"/>
  <c r="CN595" i="2"/>
  <c r="CN197" i="2"/>
  <c r="CN78" i="2"/>
  <c r="CN141" i="2"/>
  <c r="H67" i="2"/>
  <c r="H165" i="2"/>
  <c r="H166" i="2" s="1"/>
  <c r="H291" i="2"/>
  <c r="H403" i="2"/>
  <c r="H554" i="2"/>
  <c r="CL19" i="2"/>
  <c r="V19" i="2"/>
  <c r="V349" i="2" s="1"/>
  <c r="BZ19" i="2"/>
  <c r="BY19" i="2"/>
  <c r="BX19" i="2"/>
  <c r="CA19" i="2"/>
  <c r="AC19" i="2"/>
  <c r="AC349" i="2" s="1"/>
  <c r="BB547" i="2"/>
  <c r="BB559" i="2" s="1"/>
  <c r="BB249" i="2"/>
  <c r="AZ252" i="2"/>
  <c r="AZ249" i="2"/>
  <c r="AX549" i="2"/>
  <c r="AX559" i="2" s="1"/>
  <c r="AX452" i="2"/>
  <c r="AV548" i="2"/>
  <c r="AV249" i="2"/>
  <c r="AT547" i="2"/>
  <c r="CQ547" i="2" s="1"/>
  <c r="AT249" i="2"/>
  <c r="AE548" i="2"/>
  <c r="AE456" i="2"/>
  <c r="AA547" i="2"/>
  <c r="AA456" i="2"/>
  <c r="R547" i="2"/>
  <c r="R456" i="2"/>
  <c r="BF89" i="2"/>
  <c r="BF90" i="2" s="1"/>
  <c r="K600" i="2"/>
  <c r="CE88" i="2"/>
  <c r="BG252" i="2"/>
  <c r="CG456" i="2"/>
  <c r="CE456" i="2"/>
  <c r="BO452" i="2"/>
  <c r="BG256" i="2"/>
  <c r="BG249" i="2"/>
  <c r="BE295" i="2"/>
  <c r="BE256" i="2"/>
  <c r="BE452" i="2"/>
  <c r="BM295" i="2"/>
  <c r="BM456" i="2"/>
  <c r="BM449" i="2"/>
  <c r="BU295" i="2"/>
  <c r="BU449" i="2"/>
  <c r="BU249" i="2"/>
  <c r="BU256" i="2"/>
  <c r="CC295" i="2"/>
  <c r="CC449" i="2"/>
  <c r="CC256" i="2"/>
  <c r="CK295" i="2"/>
  <c r="CK252" i="2"/>
  <c r="CK256" i="2"/>
  <c r="CK452" i="2"/>
  <c r="CK88" i="2"/>
  <c r="BE334" i="2"/>
  <c r="BE330" i="2"/>
  <c r="BE337" i="2"/>
  <c r="BE339" i="2" s="1"/>
  <c r="BE333" i="2"/>
  <c r="BE329" i="2"/>
  <c r="BI337" i="2"/>
  <c r="BI333" i="2"/>
  <c r="BI329" i="2"/>
  <c r="BI336" i="2"/>
  <c r="BI332" i="2"/>
  <c r="BI328" i="2"/>
  <c r="BM336" i="2"/>
  <c r="BM332" i="2"/>
  <c r="BM328" i="2"/>
  <c r="BM335" i="2"/>
  <c r="BM331" i="2"/>
  <c r="BM327" i="2"/>
  <c r="BM339" i="2" s="1"/>
  <c r="W30" i="2"/>
  <c r="AX90" i="2"/>
  <c r="AX92" i="2" s="1"/>
  <c r="AX98" i="2" s="1"/>
  <c r="I335" i="2"/>
  <c r="CN335" i="2" s="1"/>
  <c r="I331" i="2"/>
  <c r="M333" i="2"/>
  <c r="H29" i="2"/>
  <c r="N220" i="2"/>
  <c r="N221" i="2" s="1"/>
  <c r="O220" i="2"/>
  <c r="O221" i="2" s="1"/>
  <c r="L220" i="2"/>
  <c r="L221" i="2" s="1"/>
  <c r="L285" i="2" s="1"/>
  <c r="L287" i="2" s="1"/>
  <c r="I554" i="2"/>
  <c r="I550" i="2"/>
  <c r="I536" i="2"/>
  <c r="I425" i="2"/>
  <c r="I415" i="2"/>
  <c r="I403" i="2"/>
  <c r="I374" i="2"/>
  <c r="I362" i="2"/>
  <c r="I338" i="2"/>
  <c r="I299" i="2"/>
  <c r="I283" i="2"/>
  <c r="I284" i="2" s="1"/>
  <c r="I245" i="2"/>
  <c r="I219" i="2"/>
  <c r="I220" i="2" s="1"/>
  <c r="I221" i="2" s="1"/>
  <c r="I120" i="2"/>
  <c r="I109" i="2"/>
  <c r="I96" i="2"/>
  <c r="I60" i="2"/>
  <c r="I43" i="2"/>
  <c r="I177" i="2"/>
  <c r="I165" i="2"/>
  <c r="I166" i="2" s="1"/>
  <c r="M552" i="2"/>
  <c r="M544" i="2"/>
  <c r="M429" i="2"/>
  <c r="M417" i="2"/>
  <c r="M411" i="2"/>
  <c r="M387" i="2"/>
  <c r="M370" i="2"/>
  <c r="M352" i="2"/>
  <c r="M303" i="2"/>
  <c r="M293" i="2"/>
  <c r="M276" i="2"/>
  <c r="M277" i="2" s="1"/>
  <c r="M278" i="2" s="1"/>
  <c r="M280" i="2" s="1"/>
  <c r="M234" i="2"/>
  <c r="M125" i="2"/>
  <c r="M118" i="2"/>
  <c r="M103" i="2"/>
  <c r="M104" i="2" s="1"/>
  <c r="M105" i="2" s="1"/>
  <c r="M91" i="2"/>
  <c r="M58" i="2"/>
  <c r="CN58" i="2" s="1"/>
  <c r="M38" i="2"/>
  <c r="M175" i="2"/>
  <c r="AM124" i="2"/>
  <c r="AQ124" i="2"/>
  <c r="CN313" i="2"/>
  <c r="CO141" i="2"/>
  <c r="CO133" i="2"/>
  <c r="CO625" i="2"/>
  <c r="CN602" i="2"/>
  <c r="I522" i="2"/>
  <c r="I526" i="2"/>
  <c r="I512" i="2"/>
  <c r="I519" i="2"/>
  <c r="I515" i="2"/>
  <c r="AF29" i="2"/>
  <c r="I239" i="2"/>
  <c r="AK456" i="2"/>
  <c r="AM256" i="2"/>
  <c r="AO452" i="2"/>
  <c r="AQ452" i="2"/>
  <c r="M452" i="2"/>
  <c r="AH452" i="2"/>
  <c r="AV549" i="2"/>
  <c r="AZ548" i="2"/>
  <c r="AC549" i="2"/>
  <c r="AM547" i="2"/>
  <c r="I548" i="2"/>
  <c r="H546" i="2"/>
  <c r="L548" i="2"/>
  <c r="L559" i="2" s="1"/>
  <c r="Y547" i="2"/>
  <c r="AA549" i="2"/>
  <c r="AO548" i="2"/>
  <c r="CD29" i="2"/>
  <c r="CN481" i="2"/>
  <c r="CK89" i="2"/>
  <c r="BP29" i="2"/>
  <c r="CO480" i="2"/>
  <c r="BH29" i="2"/>
  <c r="I517" i="2"/>
  <c r="I518" i="2"/>
  <c r="I523" i="2"/>
  <c r="I528" i="2"/>
  <c r="I525" i="2"/>
  <c r="I508" i="2"/>
  <c r="W549" i="2"/>
  <c r="W559" i="2" s="1"/>
  <c r="W456" i="2"/>
  <c r="U548" i="2"/>
  <c r="U559" i="2" s="1"/>
  <c r="U256" i="2"/>
  <c r="Q547" i="2"/>
  <c r="Q559" i="2" s="1"/>
  <c r="Q456" i="2"/>
  <c r="O597" i="2"/>
  <c r="K597" i="2"/>
  <c r="BM330" i="2"/>
  <c r="BI327" i="2"/>
  <c r="BI335" i="2"/>
  <c r="BE332" i="2"/>
  <c r="BM88" i="2"/>
  <c r="BG88" i="2"/>
  <c r="BW252" i="2"/>
  <c r="CK449" i="2"/>
  <c r="BM249" i="2"/>
  <c r="BE456" i="2"/>
  <c r="BU161" i="2"/>
  <c r="CC161" i="2"/>
  <c r="CC29" i="2"/>
  <c r="CC254" i="2" s="1"/>
  <c r="BK295" i="2"/>
  <c r="BK452" i="2"/>
  <c r="BS295" i="2"/>
  <c r="BS249" i="2"/>
  <c r="BS256" i="2"/>
  <c r="BS88" i="2"/>
  <c r="BS456" i="2"/>
  <c r="BS252" i="2"/>
  <c r="CA295" i="2"/>
  <c r="CA256" i="2"/>
  <c r="CA88" i="2"/>
  <c r="CA456" i="2"/>
  <c r="CA252" i="2"/>
  <c r="CI295" i="2"/>
  <c r="CI449" i="2"/>
  <c r="CI252" i="2"/>
  <c r="CI256" i="2"/>
  <c r="BF335" i="2"/>
  <c r="BF331" i="2"/>
  <c r="BF327" i="2"/>
  <c r="BF334" i="2"/>
  <c r="BF330" i="2"/>
  <c r="BJ334" i="2"/>
  <c r="BJ330" i="2"/>
  <c r="BJ337" i="2"/>
  <c r="BJ339" i="2" s="1"/>
  <c r="BJ333" i="2"/>
  <c r="BJ329" i="2"/>
  <c r="BN337" i="2"/>
  <c r="BN339" i="2" s="1"/>
  <c r="BN333" i="2"/>
  <c r="BN329" i="2"/>
  <c r="BN336" i="2"/>
  <c r="BN332" i="2"/>
  <c r="BN328" i="2"/>
  <c r="CQ45" i="2"/>
  <c r="AB53" i="2"/>
  <c r="K30" i="2"/>
  <c r="AM549" i="2"/>
  <c r="M547" i="2"/>
  <c r="AK547" i="2"/>
  <c r="AO549" i="2"/>
  <c r="CN486" i="2"/>
  <c r="CN484" i="2"/>
  <c r="CE29" i="2"/>
  <c r="CO487" i="2"/>
  <c r="CO485" i="2"/>
  <c r="BZ161" i="2"/>
  <c r="AP90" i="2"/>
  <c r="BM90" i="2"/>
  <c r="AH549" i="2"/>
  <c r="AH456" i="2"/>
  <c r="AF548" i="2"/>
  <c r="AF256" i="2"/>
  <c r="I601" i="2"/>
  <c r="L599" i="2"/>
  <c r="K599" i="2"/>
  <c r="AQ583" i="2"/>
  <c r="BO88" i="2"/>
  <c r="BW256" i="2"/>
  <c r="BR161" i="2"/>
  <c r="BR29" i="2"/>
  <c r="BR254" i="2" s="1"/>
  <c r="BZ89" i="2"/>
  <c r="BZ90" i="2" s="1"/>
  <c r="CH161" i="2"/>
  <c r="BI295" i="2"/>
  <c r="BI249" i="2"/>
  <c r="BI88" i="2"/>
  <c r="BI90" i="2" s="1"/>
  <c r="BI452" i="2"/>
  <c r="BI252" i="2"/>
  <c r="BQ295" i="2"/>
  <c r="BQ256" i="2"/>
  <c r="BQ449" i="2"/>
  <c r="BQ88" i="2"/>
  <c r="BQ249" i="2"/>
  <c r="BQ252" i="2"/>
  <c r="BY295" i="2"/>
  <c r="BY452" i="2"/>
  <c r="BY88" i="2"/>
  <c r="BY449" i="2"/>
  <c r="BY252" i="2"/>
  <c r="CG295" i="2"/>
  <c r="CG256" i="2"/>
  <c r="CG452" i="2"/>
  <c r="CG88" i="2"/>
  <c r="CG90" i="2" s="1"/>
  <c r="BW90" i="2"/>
  <c r="AE161" i="2"/>
  <c r="BK90" i="2"/>
  <c r="BN29" i="2"/>
  <c r="BL330" i="2"/>
  <c r="BH327" i="2"/>
  <c r="BH339" i="2" s="1"/>
  <c r="BH331" i="2"/>
  <c r="BD328" i="2"/>
  <c r="BD332" i="2"/>
  <c r="CG29" i="2"/>
  <c r="BM448" i="2"/>
  <c r="BN448" i="2" s="1"/>
  <c r="BO448" i="2" s="1"/>
  <c r="BP448" i="2" s="1"/>
  <c r="BQ448" i="2" s="1"/>
  <c r="BR448" i="2" s="1"/>
  <c r="BS448" i="2" s="1"/>
  <c r="BT448" i="2" s="1"/>
  <c r="BU448" i="2" s="1"/>
  <c r="BV448" i="2" s="1"/>
  <c r="BW448" i="2" s="1"/>
  <c r="BX448" i="2" s="1"/>
  <c r="BY448" i="2" s="1"/>
  <c r="BZ448" i="2" s="1"/>
  <c r="CA448" i="2" s="1"/>
  <c r="CB448" i="2" s="1"/>
  <c r="CC448" i="2" s="1"/>
  <c r="CD448" i="2" s="1"/>
  <c r="CE448" i="2" s="1"/>
  <c r="CF448" i="2" s="1"/>
  <c r="CG448" i="2" s="1"/>
  <c r="CH448" i="2" s="1"/>
  <c r="BL339" i="2"/>
  <c r="CA459" i="2"/>
  <c r="BW459" i="2"/>
  <c r="BS459" i="2"/>
  <c r="BV459" i="2"/>
  <c r="BF459" i="2"/>
  <c r="CC459" i="2"/>
  <c r="BP459" i="2"/>
  <c r="CF459" i="2"/>
  <c r="BM459" i="2"/>
  <c r="CG459" i="2"/>
  <c r="BN459" i="2"/>
  <c r="CH459" i="2"/>
  <c r="CM459" i="2"/>
  <c r="BH459" i="2"/>
  <c r="F128" i="3"/>
  <c r="BT459" i="2"/>
  <c r="CJ459" i="2"/>
  <c r="BQ459" i="2"/>
  <c r="CK459" i="2"/>
  <c r="BR459" i="2"/>
  <c r="CI459" i="2"/>
  <c r="BO459" i="2"/>
  <c r="BX459" i="2"/>
  <c r="BE459" i="2"/>
  <c r="BU459" i="2"/>
  <c r="BD459" i="2"/>
  <c r="BZ459" i="2"/>
  <c r="CE459" i="2"/>
  <c r="BK459" i="2"/>
  <c r="CS174" i="2"/>
  <c r="BM174" i="2"/>
  <c r="CC174" i="2"/>
  <c r="BK480" i="2"/>
  <c r="CA480" i="2"/>
  <c r="BE482" i="2"/>
  <c r="BU482" i="2"/>
  <c r="CK482" i="2"/>
  <c r="BJ174" i="2"/>
  <c r="BZ174" i="2"/>
  <c r="BH480" i="2"/>
  <c r="BX480" i="2"/>
  <c r="BF482" i="2"/>
  <c r="BV482" i="2"/>
  <c r="CL482" i="2"/>
  <c r="BS484" i="2"/>
  <c r="CI484" i="2"/>
  <c r="BG174" i="2"/>
  <c r="BW174" i="2"/>
  <c r="CM174" i="2"/>
  <c r="BQ480" i="2"/>
  <c r="BZ488" i="2"/>
  <c r="CB488" i="2"/>
  <c r="CD488" i="2"/>
  <c r="CF488" i="2"/>
  <c r="CH488" i="2"/>
  <c r="CJ488" i="2"/>
  <c r="CL488" i="2"/>
  <c r="BW488" i="2"/>
  <c r="BU488" i="2"/>
  <c r="BS488" i="2"/>
  <c r="BQ488" i="2"/>
  <c r="BX174" i="2"/>
  <c r="BZ480" i="2"/>
  <c r="CD484" i="2"/>
  <c r="BX482" i="2"/>
  <c r="CJ174" i="2"/>
  <c r="BY174" i="2"/>
  <c r="BQ482" i="2"/>
  <c r="CL174" i="2"/>
  <c r="CH482" i="2"/>
  <c r="BS174" i="2"/>
  <c r="CG480" i="2"/>
  <c r="CE482" i="2"/>
  <c r="CB484" i="2"/>
  <c r="BR484" i="2"/>
  <c r="BL174" i="2"/>
  <c r="BI484" i="2"/>
  <c r="CK484" i="2"/>
  <c r="BN484" i="2"/>
  <c r="CQ174" i="2"/>
  <c r="CE488" i="2"/>
  <c r="CM488" i="2"/>
  <c r="BX488" i="2"/>
  <c r="BP488" i="2"/>
  <c r="BN488" i="2"/>
  <c r="BL488" i="2"/>
  <c r="BJ488" i="2"/>
  <c r="BH488" i="2"/>
  <c r="BF488" i="2"/>
  <c r="BO479" i="2"/>
  <c r="BM479" i="2"/>
  <c r="BK479" i="2"/>
  <c r="BI479" i="2"/>
  <c r="BG479" i="2"/>
  <c r="BE479" i="2"/>
  <c r="BD479" i="2"/>
  <c r="BG480" i="2"/>
  <c r="CG482" i="2"/>
  <c r="BT480" i="2"/>
  <c r="BO484" i="2"/>
  <c r="CI174" i="2"/>
  <c r="BK482" i="2"/>
  <c r="BH484" i="2"/>
  <c r="BD482" i="2"/>
  <c r="BP482" i="2"/>
  <c r="CF174" i="2"/>
  <c r="CH480" i="2"/>
  <c r="BJ480" i="2"/>
  <c r="BH482" i="2"/>
  <c r="CC488" i="2"/>
  <c r="CK488" i="2"/>
  <c r="BR488" i="2"/>
  <c r="CR174" i="2"/>
  <c r="BW480" i="2"/>
  <c r="BF174" i="2"/>
  <c r="CJ480" i="2"/>
  <c r="CE484" i="2"/>
  <c r="BM480" i="2"/>
  <c r="BO482" i="2"/>
  <c r="BL484" i="2"/>
  <c r="CC484" i="2"/>
  <c r="CL480" i="2"/>
  <c r="BD480" i="2"/>
  <c r="BR480" i="2"/>
  <c r="BP174" i="2"/>
  <c r="CD480" i="2"/>
  <c r="CA488" i="2"/>
  <c r="CI488" i="2"/>
  <c r="BT488" i="2"/>
  <c r="BO488" i="2"/>
  <c r="BM488" i="2"/>
  <c r="BK488" i="2"/>
  <c r="BI488" i="2"/>
  <c r="BG488" i="2"/>
  <c r="BE488" i="2"/>
  <c r="BN479" i="2"/>
  <c r="BL479" i="2"/>
  <c r="BJ479" i="2"/>
  <c r="BH479" i="2"/>
  <c r="BF479" i="2"/>
  <c r="BD488" i="2"/>
  <c r="BV174" i="2"/>
  <c r="CA482" i="2"/>
  <c r="BQ484" i="2"/>
  <c r="BR482" i="2"/>
  <c r="BX484" i="2"/>
  <c r="BH174" i="2"/>
  <c r="BI174" i="2"/>
  <c r="CP174" i="2"/>
  <c r="BZ484" i="2"/>
  <c r="BV484" i="2"/>
  <c r="BY488" i="2"/>
  <c r="CB174" i="2"/>
  <c r="CG488" i="2"/>
  <c r="BV488" i="2"/>
  <c r="BT174" i="2"/>
  <c r="CM480" i="2"/>
  <c r="BG487" i="2"/>
  <c r="CC480" i="2"/>
  <c r="BE487" i="2"/>
  <c r="BI487" i="2"/>
  <c r="BF487" i="2"/>
  <c r="BD487" i="2"/>
  <c r="V27" i="26"/>
  <c r="W27" i="26"/>
  <c r="Y27" i="26"/>
  <c r="O27" i="26"/>
  <c r="X27" i="26"/>
  <c r="U27" i="26"/>
  <c r="Z27" i="26"/>
  <c r="Y25" i="26"/>
  <c r="W25" i="26"/>
  <c r="BF486" i="2" s="1"/>
  <c r="CT174" i="2"/>
  <c r="CN174" i="2"/>
  <c r="E47" i="26"/>
  <c r="BL482" i="2"/>
  <c r="BY484" i="2"/>
  <c r="BT482" i="2"/>
  <c r="BF480" i="2"/>
  <c r="CF482" i="2"/>
  <c r="CH484" i="2"/>
  <c r="CJ484" i="2"/>
  <c r="BT484" i="2"/>
  <c r="CM482" i="2"/>
  <c r="BW482" i="2"/>
  <c r="BG482" i="2"/>
  <c r="BY480" i="2"/>
  <c r="BI480" i="2"/>
  <c r="CE174" i="2"/>
  <c r="BO174" i="2"/>
  <c r="BD484" i="2"/>
  <c r="CA484" i="2"/>
  <c r="BK484" i="2"/>
  <c r="CD482" i="2"/>
  <c r="BN482" i="2"/>
  <c r="CF480" i="2"/>
  <c r="BP480" i="2"/>
  <c r="CH174" i="2"/>
  <c r="BR174" i="2"/>
  <c r="CO174" i="2"/>
  <c r="CC482" i="2"/>
  <c r="BM482" i="2"/>
  <c r="CI480" i="2"/>
  <c r="BS480" i="2"/>
  <c r="CK174" i="2"/>
  <c r="BU174" i="2"/>
  <c r="BE174" i="2"/>
  <c r="J504" i="2"/>
  <c r="I500" i="2"/>
  <c r="H496" i="2"/>
  <c r="I492" i="2"/>
  <c r="BN480" i="2"/>
  <c r="BE484" i="2"/>
  <c r="CL484" i="2"/>
  <c r="CJ482" i="2"/>
  <c r="BD174" i="2"/>
  <c r="CB482" i="2"/>
  <c r="CG484" i="2"/>
  <c r="BU484" i="2"/>
  <c r="BV480" i="2"/>
  <c r="BJ484" i="2"/>
  <c r="BM484" i="2"/>
  <c r="CF484" i="2"/>
  <c r="BP484" i="2"/>
  <c r="CI482" i="2"/>
  <c r="BS482" i="2"/>
  <c r="CK480" i="2"/>
  <c r="BU480" i="2"/>
  <c r="BE480" i="2"/>
  <c r="CA174" i="2"/>
  <c r="BK174" i="2"/>
  <c r="CM484" i="2"/>
  <c r="BW484" i="2"/>
  <c r="BG484" i="2"/>
  <c r="BZ482" i="2"/>
  <c r="BJ482" i="2"/>
  <c r="CB480" i="2"/>
  <c r="BL480" i="2"/>
  <c r="CD174" i="2"/>
  <c r="BN174" i="2"/>
  <c r="BF484" i="2"/>
  <c r="BY482" i="2"/>
  <c r="BI482" i="2"/>
  <c r="CE480" i="2"/>
  <c r="BO480" i="2"/>
  <c r="CG174" i="2"/>
  <c r="BQ174" i="2"/>
  <c r="AP389" i="2"/>
  <c r="K104" i="2"/>
  <c r="K105" i="2" s="1"/>
  <c r="L389" i="2"/>
  <c r="L284" i="2"/>
  <c r="H389" i="2"/>
  <c r="V160" i="2"/>
  <c r="W160" i="2" s="1"/>
  <c r="X160" i="2" s="1"/>
  <c r="Y160" i="2" s="1"/>
  <c r="Z160" i="2" s="1"/>
  <c r="AA160" i="2" s="1"/>
  <c r="AB160" i="2" s="1"/>
  <c r="AC160" i="2" s="1"/>
  <c r="AD160" i="2" s="1"/>
  <c r="AE160" i="2" s="1"/>
  <c r="AF160" i="2" s="1"/>
  <c r="AF162" i="2" s="1"/>
  <c r="Q30" i="2"/>
  <c r="Q35" i="2" s="1"/>
  <c r="Q37" i="2" s="1"/>
  <c r="AJ454" i="2"/>
  <c r="Q162" i="2"/>
  <c r="Q176" i="2" s="1"/>
  <c r="Q178" i="2" s="1"/>
  <c r="Q179" i="2" s="1"/>
  <c r="Q698" i="2" s="1"/>
  <c r="O576" i="2"/>
  <c r="O598" i="2" s="1"/>
  <c r="U30" i="2"/>
  <c r="T162" i="2"/>
  <c r="U454" i="2"/>
  <c r="BJ254" i="2"/>
  <c r="U162" i="2"/>
  <c r="U643" i="2" s="1"/>
  <c r="U653" i="2" s="1"/>
  <c r="U664" i="2" s="1"/>
  <c r="U672" i="2" s="1"/>
  <c r="N241" i="2"/>
  <c r="N294" i="2" s="1"/>
  <c r="M504" i="2"/>
  <c r="M500" i="2"/>
  <c r="L492" i="2"/>
  <c r="J496" i="2"/>
  <c r="AG240" i="2"/>
  <c r="J492" i="2"/>
  <c r="M492" i="2"/>
  <c r="L500" i="2"/>
  <c r="K500" i="2"/>
  <c r="AJ240" i="2"/>
  <c r="AM240" i="2"/>
  <c r="AN240" i="2"/>
  <c r="AL240" i="2"/>
  <c r="J500" i="2"/>
  <c r="N559" i="2"/>
  <c r="I104" i="2"/>
  <c r="I105" i="2" s="1"/>
  <c r="BC104" i="2"/>
  <c r="BO240" i="2"/>
  <c r="AZ104" i="2"/>
  <c r="AZ105" i="2" s="1"/>
  <c r="Y117" i="2"/>
  <c r="N53" i="2"/>
  <c r="BD339" i="2"/>
  <c r="BB240" i="2"/>
  <c r="AI284" i="2"/>
  <c r="AU240" i="2"/>
  <c r="AR240" i="2"/>
  <c r="BA240" i="2"/>
  <c r="AV240" i="2"/>
  <c r="AL339" i="2"/>
  <c r="AL340" i="2" s="1"/>
  <c r="AL430" i="2" s="1"/>
  <c r="AG248" i="2"/>
  <c r="AH248" i="2" s="1"/>
  <c r="AI248" i="2" s="1"/>
  <c r="AJ248" i="2" s="1"/>
  <c r="AK248" i="2" s="1"/>
  <c r="AL248" i="2" s="1"/>
  <c r="AM248" i="2" s="1"/>
  <c r="AN248" i="2" s="1"/>
  <c r="AO248" i="2" s="1"/>
  <c r="AP248" i="2" s="1"/>
  <c r="AQ248" i="2" s="1"/>
  <c r="AR248" i="2" s="1"/>
  <c r="AS248" i="2" s="1"/>
  <c r="AT248" i="2" s="1"/>
  <c r="AU248" i="2" s="1"/>
  <c r="AV248" i="2" s="1"/>
  <c r="AW248" i="2" s="1"/>
  <c r="AX248" i="2" s="1"/>
  <c r="AY248" i="2" s="1"/>
  <c r="AZ248" i="2" s="1"/>
  <c r="BA248" i="2" s="1"/>
  <c r="BB248" i="2" s="1"/>
  <c r="BC248" i="2" s="1"/>
  <c r="BD248" i="2" s="1"/>
  <c r="BE248" i="2" s="1"/>
  <c r="BF248" i="2" s="1"/>
  <c r="BG248" i="2" s="1"/>
  <c r="BH248" i="2" s="1"/>
  <c r="BI248" i="2" s="1"/>
  <c r="BJ248" i="2" s="1"/>
  <c r="BK248" i="2" s="1"/>
  <c r="BL248" i="2" s="1"/>
  <c r="BM248" i="2" s="1"/>
  <c r="BN248" i="2" s="1"/>
  <c r="BO248" i="2" s="1"/>
  <c r="BP248" i="2" s="1"/>
  <c r="BQ248" i="2" s="1"/>
  <c r="BR248" i="2" s="1"/>
  <c r="BS248" i="2" s="1"/>
  <c r="BT248" i="2" s="1"/>
  <c r="BU248" i="2" s="1"/>
  <c r="BV248" i="2" s="1"/>
  <c r="V277" i="2"/>
  <c r="V278" i="2" s="1"/>
  <c r="V280" i="2" s="1"/>
  <c r="V300" i="2" s="1"/>
  <c r="S53" i="2"/>
  <c r="AF168" i="2"/>
  <c r="AB117" i="2"/>
  <c r="AE117" i="2"/>
  <c r="AM284" i="2"/>
  <c r="T117" i="2"/>
  <c r="BC53" i="2"/>
  <c r="AJ389" i="2"/>
  <c r="Q339" i="2"/>
  <c r="Q340" i="2" s="1"/>
  <c r="Q430" i="2" s="1"/>
  <c r="AQ389" i="2"/>
  <c r="W104" i="2"/>
  <c r="W105" i="2" s="1"/>
  <c r="U104" i="2"/>
  <c r="U105" i="2" s="1"/>
  <c r="AR32" i="2"/>
  <c r="S104" i="2"/>
  <c r="S105" i="2" s="1"/>
  <c r="AB277" i="2"/>
  <c r="AB278" i="2" s="1"/>
  <c r="AB280" i="2" s="1"/>
  <c r="AU16" i="18" s="1"/>
  <c r="AT53" i="2"/>
  <c r="AB104" i="2"/>
  <c r="AB105" i="2" s="1"/>
  <c r="AZ168" i="2"/>
  <c r="AI389" i="2"/>
  <c r="N168" i="2"/>
  <c r="AB32" i="2"/>
  <c r="W32" i="2"/>
  <c r="AQ32" i="2"/>
  <c r="Z32" i="2"/>
  <c r="U168" i="2"/>
  <c r="AL559" i="2"/>
  <c r="AH240" i="2"/>
  <c r="AF240" i="2"/>
  <c r="AO240" i="2"/>
  <c r="AT32" i="2"/>
  <c r="AZ339" i="2"/>
  <c r="AZ340" i="2" s="1"/>
  <c r="AB389" i="2"/>
  <c r="AI53" i="2"/>
  <c r="AU32" i="2"/>
  <c r="AU389" i="2"/>
  <c r="AK240" i="2"/>
  <c r="AQ240" i="2"/>
  <c r="AG284" i="2"/>
  <c r="AA53" i="2"/>
  <c r="T53" i="2"/>
  <c r="R117" i="2"/>
  <c r="AN104" i="2"/>
  <c r="AN105" i="2" s="1"/>
  <c r="K35" i="2"/>
  <c r="K39" i="2" s="1"/>
  <c r="K68" i="2" s="1"/>
  <c r="K70" i="2" s="1"/>
  <c r="BA278" i="2"/>
  <c r="BA280" i="2" s="1"/>
  <c r="BT16" i="18" s="1"/>
  <c r="AM339" i="2"/>
  <c r="AM340" i="2" s="1"/>
  <c r="AM430" i="2" s="1"/>
  <c r="AX389" i="2"/>
  <c r="BN254" i="2"/>
  <c r="BN454" i="2"/>
  <c r="BQ454" i="2"/>
  <c r="AI454" i="2"/>
  <c r="BB29" i="2"/>
  <c r="CL29" i="2"/>
  <c r="Z454" i="2"/>
  <c r="BM254" i="2"/>
  <c r="BW254" i="2"/>
  <c r="BU454" i="2"/>
  <c r="AP29" i="2"/>
  <c r="AD29" i="2"/>
  <c r="AD254" i="2" s="1"/>
  <c r="AW454" i="2"/>
  <c r="AJ254" i="2"/>
  <c r="M30" i="2"/>
  <c r="M35" i="2" s="1"/>
  <c r="M37" i="2" s="1"/>
  <c r="AO454" i="2"/>
  <c r="AT254" i="2"/>
  <c r="BI454" i="2"/>
  <c r="R29" i="2"/>
  <c r="R254" i="2" s="1"/>
  <c r="L30" i="2"/>
  <c r="L35" i="2" s="1"/>
  <c r="L39" i="2" s="1"/>
  <c r="L68" i="2" s="1"/>
  <c r="L70" i="2" s="1"/>
  <c r="BG454" i="2"/>
  <c r="L254" i="2"/>
  <c r="AA254" i="2"/>
  <c r="M454" i="2"/>
  <c r="CB254" i="2"/>
  <c r="N254" i="2"/>
  <c r="AR454" i="2"/>
  <c r="BA454" i="2"/>
  <c r="AV454" i="2"/>
  <c r="P643" i="2"/>
  <c r="P653" i="2" s="1"/>
  <c r="P664" i="2" s="1"/>
  <c r="P672" i="2" s="1"/>
  <c r="H643" i="2"/>
  <c r="H653" i="2" s="1"/>
  <c r="J176" i="2"/>
  <c r="J178" i="2" s="1"/>
  <c r="J179" i="2" s="1"/>
  <c r="J199" i="2" s="1"/>
  <c r="J207" i="2" s="1"/>
  <c r="P89" i="2"/>
  <c r="P90" i="2" s="1"/>
  <c r="P92" i="2" s="1"/>
  <c r="P98" i="2" s="1"/>
  <c r="BL89" i="2"/>
  <c r="BL90" i="2" s="1"/>
  <c r="AB89" i="2"/>
  <c r="AB90" i="2" s="1"/>
  <c r="AB92" i="2" s="1"/>
  <c r="AB119" i="2" s="1"/>
  <c r="AB128" i="2" s="1"/>
  <c r="Z104" i="2"/>
  <c r="Z105" i="2" s="1"/>
  <c r="Z389" i="2"/>
  <c r="AC104" i="2"/>
  <c r="AC105" i="2" s="1"/>
  <c r="AC277" i="2"/>
  <c r="AC278" i="2" s="1"/>
  <c r="AC280" i="2" s="1"/>
  <c r="AC168" i="2"/>
  <c r="AW339" i="2"/>
  <c r="AW340" i="2" s="1"/>
  <c r="AX341" i="2" s="1"/>
  <c r="AM277" i="2"/>
  <c r="AM278" i="2" s="1"/>
  <c r="AM280" i="2" s="1"/>
  <c r="AM300" i="2" s="1"/>
  <c r="AI168" i="2"/>
  <c r="CO291" i="2"/>
  <c r="AG117" i="2"/>
  <c r="BF32" i="2"/>
  <c r="BM32" i="2"/>
  <c r="AX104" i="2"/>
  <c r="AR117" i="2"/>
  <c r="AA284" i="2"/>
  <c r="AS240" i="2"/>
  <c r="AU284" i="2"/>
  <c r="AO277" i="2"/>
  <c r="AO278" i="2" s="1"/>
  <c r="AO280" i="2" s="1"/>
  <c r="AT168" i="2"/>
  <c r="R277" i="2"/>
  <c r="R278" i="2" s="1"/>
  <c r="R280" i="2" s="1"/>
  <c r="AK16" i="18" s="1"/>
  <c r="R389" i="2"/>
  <c r="H492" i="2"/>
  <c r="AL389" i="2"/>
  <c r="BL454" i="2"/>
  <c r="BL254" i="2"/>
  <c r="T30" i="2"/>
  <c r="H30" i="2"/>
  <c r="X454" i="2"/>
  <c r="AM454" i="2"/>
  <c r="I454" i="2"/>
  <c r="AX454" i="2"/>
  <c r="AC454" i="2"/>
  <c r="AL454" i="2"/>
  <c r="BK254" i="2"/>
  <c r="BF454" i="2"/>
  <c r="BY254" i="2"/>
  <c r="BS254" i="2"/>
  <c r="BV254" i="2"/>
  <c r="BR454" i="2"/>
  <c r="CJ29" i="2"/>
  <c r="I455" i="2"/>
  <c r="I457" i="2" s="1"/>
  <c r="I464" i="2" s="1"/>
  <c r="AB454" i="2"/>
  <c r="W454" i="2"/>
  <c r="CC454" i="2"/>
  <c r="P29" i="2"/>
  <c r="J454" i="2"/>
  <c r="N454" i="2"/>
  <c r="W254" i="2"/>
  <c r="AS254" i="2"/>
  <c r="BT454" i="2"/>
  <c r="AN29" i="2"/>
  <c r="CG454" i="2"/>
  <c r="CG254" i="2"/>
  <c r="S29" i="2"/>
  <c r="CA29" i="2"/>
  <c r="BO29" i="2"/>
  <c r="BC29" i="2"/>
  <c r="AE29" i="2"/>
  <c r="AQ29" i="2"/>
  <c r="CM29" i="2"/>
  <c r="K254" i="2"/>
  <c r="AC254" i="2"/>
  <c r="CK254" i="2"/>
  <c r="BZ254" i="2"/>
  <c r="BX254" i="2"/>
  <c r="I30" i="2"/>
  <c r="H35" i="2"/>
  <c r="AZ454" i="2"/>
  <c r="AG454" i="2"/>
  <c r="N35" i="2"/>
  <c r="N37" i="2" s="1"/>
  <c r="N44" i="2" s="1"/>
  <c r="N46" i="2" s="1"/>
  <c r="O35" i="2"/>
  <c r="CI254" i="2"/>
  <c r="Y29" i="2"/>
  <c r="AK29" i="2"/>
  <c r="J35" i="2"/>
  <c r="BQ4" i="10"/>
  <c r="AA168" i="2"/>
  <c r="W117" i="2"/>
  <c r="AM168" i="2"/>
  <c r="AO389" i="2"/>
  <c r="AT339" i="2"/>
  <c r="AT340" i="2" s="1"/>
  <c r="AU341" i="2" s="1"/>
  <c r="AU363" i="2" s="1"/>
  <c r="P221" i="2"/>
  <c r="Q216" i="2" s="1"/>
  <c r="AA339" i="2"/>
  <c r="AA340" i="2" s="1"/>
  <c r="AB341" i="2" s="1"/>
  <c r="AP284" i="2"/>
  <c r="O53" i="2"/>
  <c r="L53" i="2"/>
  <c r="AY53" i="2"/>
  <c r="AS117" i="2"/>
  <c r="AR339" i="2"/>
  <c r="AR340" i="2" s="1"/>
  <c r="AS341" i="2" s="1"/>
  <c r="AS363" i="2" s="1"/>
  <c r="V339" i="2"/>
  <c r="V340" i="2" s="1"/>
  <c r="V430" i="2" s="1"/>
  <c r="Y168" i="2"/>
  <c r="AU117" i="2"/>
  <c r="U389" i="2"/>
  <c r="H53" i="2"/>
  <c r="P104" i="2"/>
  <c r="P105" i="2" s="1"/>
  <c r="P277" i="2"/>
  <c r="P278" i="2" s="1"/>
  <c r="P280" i="2" s="1"/>
  <c r="AI16" i="18" s="1"/>
  <c r="AZ92" i="2"/>
  <c r="AZ98" i="2" s="1"/>
  <c r="AA389" i="2"/>
  <c r="AA277" i="2"/>
  <c r="AA278" i="2" s="1"/>
  <c r="AA280" i="2" s="1"/>
  <c r="AU277" i="2"/>
  <c r="AU278" i="2" s="1"/>
  <c r="AU280" i="2" s="1"/>
  <c r="BB92" i="2"/>
  <c r="BB119" i="2" s="1"/>
  <c r="BB122" i="2" s="1"/>
  <c r="AN92" i="2"/>
  <c r="AN98" i="2" s="1"/>
  <c r="Y284" i="2"/>
  <c r="BA389" i="2"/>
  <c r="T284" i="2"/>
  <c r="AT389" i="2"/>
  <c r="AT104" i="2"/>
  <c r="V117" i="2"/>
  <c r="AP278" i="2"/>
  <c r="AP280" i="2" s="1"/>
  <c r="AP300" i="2" s="1"/>
  <c r="Y389" i="2"/>
  <c r="AS284" i="2"/>
  <c r="AW389" i="2"/>
  <c r="AM389" i="2"/>
  <c r="J389" i="2"/>
  <c r="J284" i="2"/>
  <c r="J221" i="2"/>
  <c r="J304" i="2" s="1"/>
  <c r="J168" i="2"/>
  <c r="N117" i="2"/>
  <c r="S389" i="2"/>
  <c r="AJ168" i="2"/>
  <c r="AW277" i="2"/>
  <c r="AW278" i="2" s="1"/>
  <c r="AW280" i="2" s="1"/>
  <c r="BP16" i="18" s="1"/>
  <c r="AN339" i="2"/>
  <c r="AN340" i="2" s="1"/>
  <c r="AO341" i="2" s="1"/>
  <c r="AD284" i="2"/>
  <c r="AR168" i="2"/>
  <c r="BB53" i="2"/>
  <c r="AQ117" i="2"/>
  <c r="AY92" i="2"/>
  <c r="AY119" i="2" s="1"/>
  <c r="AY122" i="2" s="1"/>
  <c r="AP92" i="2"/>
  <c r="AP119" i="2" s="1"/>
  <c r="AP122" i="2" s="1"/>
  <c r="BQ89" i="2"/>
  <c r="BQ90" i="2" s="1"/>
  <c r="AS89" i="2"/>
  <c r="AS90" i="2" s="1"/>
  <c r="AS92" i="2" s="1"/>
  <c r="AS119" i="2" s="1"/>
  <c r="I89" i="2"/>
  <c r="I90" i="2" s="1"/>
  <c r="CC89" i="2"/>
  <c r="CC90" i="2" s="1"/>
  <c r="U89" i="2"/>
  <c r="U90" i="2" s="1"/>
  <c r="U92" i="2" s="1"/>
  <c r="U119" i="2" s="1"/>
  <c r="AR89" i="2"/>
  <c r="AR90" i="2" s="1"/>
  <c r="AR92" i="2" s="1"/>
  <c r="H89" i="2"/>
  <c r="H90" i="2" s="1"/>
  <c r="H92" i="2" s="1"/>
  <c r="V89" i="2"/>
  <c r="V90" i="2" s="1"/>
  <c r="V92" i="2" s="1"/>
  <c r="V98" i="2" s="1"/>
  <c r="AH89" i="2"/>
  <c r="AH90" i="2" s="1"/>
  <c r="AH92" i="2" s="1"/>
  <c r="AH119" i="2" s="1"/>
  <c r="AU89" i="2"/>
  <c r="AU90" i="2" s="1"/>
  <c r="AU92" i="2" s="1"/>
  <c r="AU119" i="2" s="1"/>
  <c r="AU121" i="2" s="1"/>
  <c r="AI89" i="2"/>
  <c r="AI90" i="2" s="1"/>
  <c r="AJ89" i="2"/>
  <c r="AJ90" i="2" s="1"/>
  <c r="AJ92" i="2" s="1"/>
  <c r="AJ98" i="2" s="1"/>
  <c r="CE89" i="2"/>
  <c r="CE90" i="2" s="1"/>
  <c r="K89" i="2"/>
  <c r="K90" i="2" s="1"/>
  <c r="K92" i="2" s="1"/>
  <c r="BG89" i="2"/>
  <c r="BG90" i="2" s="1"/>
  <c r="BS89" i="2"/>
  <c r="BS90" i="2" s="1"/>
  <c r="CD89" i="2"/>
  <c r="CD90" i="2" s="1"/>
  <c r="J89" i="2"/>
  <c r="J90" i="2" s="1"/>
  <c r="BH89" i="2"/>
  <c r="BH90" i="2" s="1"/>
  <c r="X89" i="2"/>
  <c r="X90" i="2" s="1"/>
  <c r="X92" i="2" s="1"/>
  <c r="L89" i="2"/>
  <c r="L90" i="2" s="1"/>
  <c r="L92" i="2" s="1"/>
  <c r="L98" i="2" s="1"/>
  <c r="BT89" i="2"/>
  <c r="BT90" i="2" s="1"/>
  <c r="AV89" i="2"/>
  <c r="AV90" i="2" s="1"/>
  <c r="AV92" i="2" s="1"/>
  <c r="BN89" i="2"/>
  <c r="BN90" i="2" s="1"/>
  <c r="CO701" i="2"/>
  <c r="CP701" i="2"/>
  <c r="R89" i="2"/>
  <c r="R90" i="2" s="1"/>
  <c r="R92" i="2" s="1"/>
  <c r="CN691" i="2"/>
  <c r="AD89" i="2"/>
  <c r="AD90" i="2" s="1"/>
  <c r="CL89" i="2"/>
  <c r="CL90" i="2" s="1"/>
  <c r="CO691" i="2"/>
  <c r="CP691" i="2"/>
  <c r="CN701" i="2"/>
  <c r="CQ701" i="2"/>
  <c r="CS691" i="2"/>
  <c r="CR701" i="2"/>
  <c r="CS701" i="2"/>
  <c r="BC89" i="2"/>
  <c r="BC90" i="2" s="1"/>
  <c r="BC92" i="2" s="1"/>
  <c r="BC119" i="2" s="1"/>
  <c r="BC122" i="2" s="1"/>
  <c r="BO89" i="2"/>
  <c r="BO90" i="2" s="1"/>
  <c r="BA89" i="2"/>
  <c r="BA90" i="2" s="1"/>
  <c r="BA92" i="2" s="1"/>
  <c r="BY89" i="2"/>
  <c r="BY90" i="2" s="1"/>
  <c r="AO89" i="2"/>
  <c r="AO90" i="2" s="1"/>
  <c r="AO92" i="2" s="1"/>
  <c r="O89" i="2"/>
  <c r="O90" i="2" s="1"/>
  <c r="O92" i="2" s="1"/>
  <c r="O98" i="2" s="1"/>
  <c r="CI89" i="2"/>
  <c r="CI90" i="2" s="1"/>
  <c r="AA89" i="2"/>
  <c r="AA90" i="2" s="1"/>
  <c r="AA92" i="2" s="1"/>
  <c r="AA98" i="2" s="1"/>
  <c r="AM89" i="2"/>
  <c r="AM90" i="2" s="1"/>
  <c r="AM92" i="2" s="1"/>
  <c r="AM119" i="2" s="1"/>
  <c r="AM121" i="2" s="1"/>
  <c r="AQ89" i="2"/>
  <c r="AQ90" i="2" s="1"/>
  <c r="AE89" i="2"/>
  <c r="AE90" i="2" s="1"/>
  <c r="R643" i="2"/>
  <c r="R653" i="2" s="1"/>
  <c r="R664" i="2" s="1"/>
  <c r="R672" i="2" s="1"/>
  <c r="P10" i="10"/>
  <c r="AQ161" i="2"/>
  <c r="H176" i="2"/>
  <c r="H178" i="2" s="1"/>
  <c r="H179" i="2" s="1"/>
  <c r="R176" i="2"/>
  <c r="R178" i="2" s="1"/>
  <c r="R179" i="2" s="1"/>
  <c r="N643" i="2"/>
  <c r="N653" i="2" s="1"/>
  <c r="K643" i="2"/>
  <c r="K653" i="2" s="1"/>
  <c r="K176" i="2"/>
  <c r="K178" i="2" s="1"/>
  <c r="K179" i="2" s="1"/>
  <c r="K199" i="2" s="1"/>
  <c r="BC161" i="2"/>
  <c r="S161" i="2"/>
  <c r="S162" i="2" s="1"/>
  <c r="S176" i="2" s="1"/>
  <c r="BO161" i="2"/>
  <c r="L176" i="2"/>
  <c r="L178" i="2" s="1"/>
  <c r="L179" i="2" s="1"/>
  <c r="L199" i="2" s="1"/>
  <c r="L209" i="2" s="1"/>
  <c r="O643" i="2"/>
  <c r="O653" i="2" s="1"/>
  <c r="CA161" i="2"/>
  <c r="N176" i="2"/>
  <c r="N178" i="2" s="1"/>
  <c r="N179" i="2" s="1"/>
  <c r="N199" i="2" s="1"/>
  <c r="N207" i="2" s="1"/>
  <c r="L643" i="2"/>
  <c r="L653" i="2" s="1"/>
  <c r="CM161" i="2"/>
  <c r="O176" i="2"/>
  <c r="P176" i="2"/>
  <c r="P178" i="2" s="1"/>
  <c r="P179" i="2" s="1"/>
  <c r="M176" i="2"/>
  <c r="AL92" i="2"/>
  <c r="AL119" i="2" s="1"/>
  <c r="AL128" i="2" s="1"/>
  <c r="N92" i="2"/>
  <c r="CA89" i="2"/>
  <c r="CA90" i="2" s="1"/>
  <c r="S89" i="2"/>
  <c r="S90" i="2" s="1"/>
  <c r="S92" i="2" s="1"/>
  <c r="S98" i="2" s="1"/>
  <c r="M89" i="2"/>
  <c r="M90" i="2" s="1"/>
  <c r="CM89" i="2"/>
  <c r="CM90" i="2" s="1"/>
  <c r="AF90" i="2"/>
  <c r="AF92" i="2" s="1"/>
  <c r="AT90" i="2"/>
  <c r="AK92" i="2"/>
  <c r="AK119" i="2" s="1"/>
  <c r="AK128" i="2" s="1"/>
  <c r="W92" i="2"/>
  <c r="W119" i="2" s="1"/>
  <c r="W122" i="2" s="1"/>
  <c r="J92" i="2"/>
  <c r="J98" i="2" s="1"/>
  <c r="Z92" i="2"/>
  <c r="Z98" i="2" s="1"/>
  <c r="Y92" i="2"/>
  <c r="Y119" i="2" s="1"/>
  <c r="Y121" i="2" s="1"/>
  <c r="Y127" i="2" s="1"/>
  <c r="AG92" i="2"/>
  <c r="Q92" i="2"/>
  <c r="Q98" i="2" s="1"/>
  <c r="T92" i="2"/>
  <c r="AE92" i="2"/>
  <c r="AE119" i="2" s="1"/>
  <c r="BB168" i="2"/>
  <c r="AR277" i="2"/>
  <c r="AR278" i="2" s="1"/>
  <c r="AR280" i="2" s="1"/>
  <c r="BK16" i="18" s="1"/>
  <c r="CQ553" i="2"/>
  <c r="AG53" i="2"/>
  <c r="Y339" i="2"/>
  <c r="K504" i="2"/>
  <c r="K492" i="2"/>
  <c r="AV32" i="2"/>
  <c r="AY32" i="2"/>
  <c r="BC339" i="2"/>
  <c r="BC340" i="2" s="1"/>
  <c r="AG104" i="2"/>
  <c r="AG105" i="2" s="1"/>
  <c r="AY168" i="2"/>
  <c r="BB389" i="2"/>
  <c r="AA104" i="2"/>
  <c r="AA105" i="2" s="1"/>
  <c r="AD339" i="2"/>
  <c r="AD340" i="2" s="1"/>
  <c r="AR284" i="2"/>
  <c r="AX168" i="2"/>
  <c r="Z284" i="2"/>
  <c r="AK389" i="2"/>
  <c r="AY339" i="2"/>
  <c r="AY340" i="2" s="1"/>
  <c r="AY430" i="2" s="1"/>
  <c r="Q104" i="2"/>
  <c r="Q105" i="2" s="1"/>
  <c r="AW104" i="2"/>
  <c r="AT117" i="2"/>
  <c r="AP339" i="2"/>
  <c r="AP340" i="2" s="1"/>
  <c r="AP430" i="2" s="1"/>
  <c r="BC389" i="2"/>
  <c r="AW53" i="2"/>
  <c r="BC117" i="2"/>
  <c r="AO53" i="2"/>
  <c r="AX339" i="2"/>
  <c r="AX340" i="2" s="1"/>
  <c r="S339" i="2"/>
  <c r="S340" i="2" s="1"/>
  <c r="X104" i="2"/>
  <c r="X105" i="2" s="1"/>
  <c r="R168" i="2"/>
  <c r="BB104" i="2"/>
  <c r="BB105" i="2" s="1"/>
  <c r="AH284" i="2"/>
  <c r="AV104" i="2"/>
  <c r="N284" i="2"/>
  <c r="O104" i="2"/>
  <c r="O105" i="2" s="1"/>
  <c r="L277" i="2"/>
  <c r="L278" i="2" s="1"/>
  <c r="L280" i="2" s="1"/>
  <c r="AE16" i="18" s="1"/>
  <c r="L104" i="2"/>
  <c r="L105" i="2" s="1"/>
  <c r="AX277" i="2"/>
  <c r="AX278" i="2" s="1"/>
  <c r="AX280" i="2" s="1"/>
  <c r="AX300" i="2" s="1"/>
  <c r="BA339" i="2"/>
  <c r="BA340" i="2" s="1"/>
  <c r="X339" i="2"/>
  <c r="X340" i="2" s="1"/>
  <c r="S344" i="2"/>
  <c r="S406" i="2" s="1"/>
  <c r="AH342" i="2"/>
  <c r="AH385" i="2" s="1"/>
  <c r="R33" i="2"/>
  <c r="S33" i="2" s="1"/>
  <c r="AH389" i="2"/>
  <c r="U117" i="2"/>
  <c r="U53" i="2"/>
  <c r="H284" i="2"/>
  <c r="AH344" i="2"/>
  <c r="AH390" i="2" s="1"/>
  <c r="AH392" i="2" s="1"/>
  <c r="AH401" i="2" s="1"/>
  <c r="AH428" i="2" s="1"/>
  <c r="P632" i="2"/>
  <c r="Q628" i="2" s="1"/>
  <c r="W344" i="2"/>
  <c r="W390" i="2" s="1"/>
  <c r="W392" i="2" s="1"/>
  <c r="W401" i="2" s="1"/>
  <c r="AU344" i="2"/>
  <c r="AU406" i="2" s="1"/>
  <c r="CP331" i="2"/>
  <c r="AT342" i="2"/>
  <c r="AT385" i="2" s="1"/>
  <c r="AU339" i="2"/>
  <c r="AU340" i="2" s="1"/>
  <c r="AU430" i="2" s="1"/>
  <c r="CP333" i="2"/>
  <c r="AZ342" i="2"/>
  <c r="AZ385" i="2" s="1"/>
  <c r="CQ336" i="2"/>
  <c r="CO332" i="2"/>
  <c r="AY344" i="2"/>
  <c r="AY390" i="2" s="1"/>
  <c r="AY392" i="2" s="1"/>
  <c r="AY401" i="2" s="1"/>
  <c r="AO342" i="2"/>
  <c r="AO385" i="2" s="1"/>
  <c r="CO45" i="2"/>
  <c r="AX53" i="2"/>
  <c r="CQ550" i="2"/>
  <c r="CQ333" i="2"/>
  <c r="Z277" i="2"/>
  <c r="Z278" i="2" s="1"/>
  <c r="Z280" i="2" s="1"/>
  <c r="Z300" i="2" s="1"/>
  <c r="AC284" i="2"/>
  <c r="BN32" i="2"/>
  <c r="BI32" i="2"/>
  <c r="CN173" i="2"/>
  <c r="AP117" i="2"/>
  <c r="BJ32" i="2"/>
  <c r="BD32" i="2"/>
  <c r="BK32" i="2"/>
  <c r="P568" i="2"/>
  <c r="CQ312" i="2"/>
  <c r="U32" i="2"/>
  <c r="Y32" i="2"/>
  <c r="AA32" i="2"/>
  <c r="T32" i="2"/>
  <c r="BG32" i="2"/>
  <c r="BO32" i="2"/>
  <c r="BH32" i="2"/>
  <c r="BL32" i="2"/>
  <c r="S342" i="2"/>
  <c r="S385" i="2" s="1"/>
  <c r="CN337" i="2"/>
  <c r="AE32" i="2"/>
  <c r="X32" i="2"/>
  <c r="V32" i="2"/>
  <c r="AC32" i="2"/>
  <c r="AK277" i="2"/>
  <c r="AK278" i="2" s="1"/>
  <c r="AK280" i="2" s="1"/>
  <c r="BD16" i="18" s="1"/>
  <c r="CP555" i="2"/>
  <c r="CP58" i="2"/>
  <c r="CP403" i="2"/>
  <c r="AK53" i="2"/>
  <c r="AE342" i="2"/>
  <c r="AE385" i="2" s="1"/>
  <c r="AW342" i="2"/>
  <c r="AW385" i="2" s="1"/>
  <c r="X342" i="2"/>
  <c r="X385" i="2" s="1"/>
  <c r="AB342" i="2"/>
  <c r="AB385" i="2" s="1"/>
  <c r="T339" i="2"/>
  <c r="T340" i="2" s="1"/>
  <c r="T430" i="2" s="1"/>
  <c r="AC342" i="2"/>
  <c r="AC385" i="2" s="1"/>
  <c r="AH339" i="2"/>
  <c r="AH340" i="2" s="1"/>
  <c r="AI341" i="2" s="1"/>
  <c r="CP336" i="2"/>
  <c r="BA344" i="2"/>
  <c r="BA406" i="2" s="1"/>
  <c r="CP291" i="2"/>
  <c r="AQ344" i="2"/>
  <c r="AQ406" i="2" s="1"/>
  <c r="AO284" i="2"/>
  <c r="AT277" i="2"/>
  <c r="AT278" i="2" s="1"/>
  <c r="AT280" i="2" s="1"/>
  <c r="BM16" i="18" s="1"/>
  <c r="CO555" i="2"/>
  <c r="AG277" i="2"/>
  <c r="AG278" i="2" s="1"/>
  <c r="AG280" i="2" s="1"/>
  <c r="CQ334" i="2"/>
  <c r="BA559" i="2"/>
  <c r="AP344" i="2"/>
  <c r="AP390" i="2" s="1"/>
  <c r="AP392" i="2" s="1"/>
  <c r="AP401" i="2" s="1"/>
  <c r="CO334" i="2"/>
  <c r="AF342" i="2"/>
  <c r="AF385" i="2" s="1"/>
  <c r="BB339" i="2"/>
  <c r="BB340" i="2" s="1"/>
  <c r="CP45" i="2"/>
  <c r="AP104" i="2"/>
  <c r="AP105" i="2" s="1"/>
  <c r="CQ109" i="2"/>
  <c r="CO551" i="2"/>
  <c r="AZ53" i="2"/>
  <c r="AM104" i="2"/>
  <c r="AE168" i="2"/>
  <c r="W53" i="2"/>
  <c r="AQ168" i="2"/>
  <c r="O339" i="2"/>
  <c r="O340" i="2" s="1"/>
  <c r="I339" i="2"/>
  <c r="AK342" i="2"/>
  <c r="AK385" i="2" s="1"/>
  <c r="CP334" i="2"/>
  <c r="CP330" i="2"/>
  <c r="P117" i="2"/>
  <c r="M496" i="2"/>
  <c r="L496" i="2"/>
  <c r="L504" i="2"/>
  <c r="K496" i="2"/>
  <c r="AY389" i="2"/>
  <c r="R339" i="2"/>
  <c r="R340" i="2" s="1"/>
  <c r="S341" i="2" s="1"/>
  <c r="AV389" i="2"/>
  <c r="CP335" i="2"/>
  <c r="AE240" i="2"/>
  <c r="AQ342" i="2"/>
  <c r="AQ385" i="2" s="1"/>
  <c r="AZ344" i="2"/>
  <c r="AZ390" i="2" s="1"/>
  <c r="AZ392" i="2" s="1"/>
  <c r="AZ401" i="2" s="1"/>
  <c r="AQ340" i="2"/>
  <c r="AU342" i="2"/>
  <c r="AU385" i="2" s="1"/>
  <c r="CO337" i="2"/>
  <c r="H277" i="2"/>
  <c r="CQ335" i="2"/>
  <c r="CQ555" i="2"/>
  <c r="CO336" i="2"/>
  <c r="CO329" i="2"/>
  <c r="AX342" i="2"/>
  <c r="AX385" i="2" s="1"/>
  <c r="CO333" i="2"/>
  <c r="CQ328" i="2"/>
  <c r="CO58" i="2"/>
  <c r="CQ330" i="2"/>
  <c r="CO331" i="2"/>
  <c r="CO218" i="2"/>
  <c r="CP218" i="2"/>
  <c r="CQ546" i="2"/>
  <c r="K344" i="2"/>
  <c r="CN332" i="2"/>
  <c r="BC342" i="2"/>
  <c r="BC385" i="2" s="1"/>
  <c r="CQ218" i="2"/>
  <c r="CQ337" i="2"/>
  <c r="N339" i="2"/>
  <c r="V344" i="2"/>
  <c r="V406" i="2" s="1"/>
  <c r="V342" i="2"/>
  <c r="V385" i="2" s="1"/>
  <c r="AD342" i="2"/>
  <c r="AD385" i="2" s="1"/>
  <c r="AD344" i="2"/>
  <c r="AD390" i="2" s="1"/>
  <c r="AD392" i="2" s="1"/>
  <c r="AD401" i="2" s="1"/>
  <c r="Z342" i="2"/>
  <c r="Z385" i="2" s="1"/>
  <c r="Z344" i="2"/>
  <c r="Z390" i="2" s="1"/>
  <c r="Z392" i="2" s="1"/>
  <c r="Z401" i="2" s="1"/>
  <c r="AR342" i="2"/>
  <c r="AR385" i="2" s="1"/>
  <c r="CQ329" i="2"/>
  <c r="AV344" i="2"/>
  <c r="AV406" i="2" s="1"/>
  <c r="AV342" i="2"/>
  <c r="AV385" i="2" s="1"/>
  <c r="AI344" i="2"/>
  <c r="AI390" i="2" s="1"/>
  <c r="AI392" i="2" s="1"/>
  <c r="AI401" i="2" s="1"/>
  <c r="AI342" i="2"/>
  <c r="AI385" i="2" s="1"/>
  <c r="AG314" i="2"/>
  <c r="CP314" i="2" s="1"/>
  <c r="CP312" i="2"/>
  <c r="CQ332" i="2"/>
  <c r="AS344" i="2"/>
  <c r="AS406" i="2" s="1"/>
  <c r="AY117" i="2"/>
  <c r="AC240" i="2"/>
  <c r="Y240" i="2"/>
  <c r="AD240" i="2"/>
  <c r="Z240" i="2"/>
  <c r="V240" i="2"/>
  <c r="U240" i="2"/>
  <c r="CQ403" i="2"/>
  <c r="CQ554" i="2"/>
  <c r="CQ291" i="2"/>
  <c r="U314" i="2"/>
  <c r="CN330" i="2"/>
  <c r="J240" i="2"/>
  <c r="J241" i="2" s="1"/>
  <c r="CP550" i="2"/>
  <c r="X240" i="2"/>
  <c r="CP546" i="2"/>
  <c r="CP328" i="2"/>
  <c r="AP342" i="2"/>
  <c r="AP385" i="2" s="1"/>
  <c r="AT344" i="2"/>
  <c r="AT406" i="2" s="1"/>
  <c r="BA342" i="2"/>
  <c r="BA385" i="2" s="1"/>
  <c r="T344" i="2"/>
  <c r="T406" i="2" s="1"/>
  <c r="CO330" i="2"/>
  <c r="T342" i="2"/>
  <c r="T385" i="2" s="1"/>
  <c r="CO554" i="2"/>
  <c r="T174" i="2"/>
  <c r="AJ174" i="2"/>
  <c r="CP173" i="2"/>
  <c r="CQ552" i="2"/>
  <c r="I29" i="10" s="1"/>
  <c r="K342" i="2"/>
  <c r="K385" i="2" s="1"/>
  <c r="O344" i="2"/>
  <c r="O390" i="2" s="1"/>
  <c r="O392" i="2" s="1"/>
  <c r="O401" i="2" s="1"/>
  <c r="O428" i="2" s="1"/>
  <c r="O342" i="2"/>
  <c r="O385" i="2" s="1"/>
  <c r="J344" i="2"/>
  <c r="J390" i="2" s="1"/>
  <c r="J392" i="2" s="1"/>
  <c r="J401" i="2" s="1"/>
  <c r="AD9" i="18"/>
  <c r="K294" i="2"/>
  <c r="CP553" i="2"/>
  <c r="W240" i="2"/>
  <c r="P559" i="2"/>
  <c r="V559" i="2"/>
  <c r="W342" i="2"/>
  <c r="W385" i="2" s="1"/>
  <c r="X344" i="2"/>
  <c r="X390" i="2" s="1"/>
  <c r="X392" i="2" s="1"/>
  <c r="X401" i="2" s="1"/>
  <c r="AW344" i="2"/>
  <c r="AW390" i="2" s="1"/>
  <c r="AW392" i="2" s="1"/>
  <c r="AW401" i="2" s="1"/>
  <c r="AS342" i="2"/>
  <c r="AS385" i="2" s="1"/>
  <c r="AB240" i="2"/>
  <c r="CO328" i="2"/>
  <c r="U344" i="2"/>
  <c r="U406" i="2" s="1"/>
  <c r="U342" i="2"/>
  <c r="U385" i="2" s="1"/>
  <c r="AG342" i="2"/>
  <c r="AG385" i="2" s="1"/>
  <c r="AG344" i="2"/>
  <c r="AG390" i="2" s="1"/>
  <c r="AG392" i="2" s="1"/>
  <c r="AG401" i="2" s="1"/>
  <c r="AG428" i="2" s="1"/>
  <c r="AG339" i="2"/>
  <c r="AG340" i="2" s="1"/>
  <c r="CP337" i="2"/>
  <c r="AR174" i="2"/>
  <c r="CQ173" i="2"/>
  <c r="Q342" i="2"/>
  <c r="Q385" i="2" s="1"/>
  <c r="Q344" i="2"/>
  <c r="Q390" i="2" s="1"/>
  <c r="Q392" i="2" s="1"/>
  <c r="Q401" i="2" s="1"/>
  <c r="Q428" i="2" s="1"/>
  <c r="AL342" i="2"/>
  <c r="AL385" i="2" s="1"/>
  <c r="AL344" i="2"/>
  <c r="AL390" i="2" s="1"/>
  <c r="AL392" i="2" s="1"/>
  <c r="AL401" i="2" s="1"/>
  <c r="AL404" i="2" s="1"/>
  <c r="AN342" i="2"/>
  <c r="AN385" i="2" s="1"/>
  <c r="AN344" i="2"/>
  <c r="AN390" i="2" s="1"/>
  <c r="AN392" i="2" s="1"/>
  <c r="AN401" i="2" s="1"/>
  <c r="AN428" i="2" s="1"/>
  <c r="BB344" i="2"/>
  <c r="BB342" i="2"/>
  <c r="BB385" i="2" s="1"/>
  <c r="P344" i="2"/>
  <c r="P390" i="2" s="1"/>
  <c r="P392" i="2" s="1"/>
  <c r="P401" i="2" s="1"/>
  <c r="P404" i="2" s="1"/>
  <c r="P342" i="2"/>
  <c r="P385" i="2" s="1"/>
  <c r="AJ342" i="2"/>
  <c r="AJ385" i="2" s="1"/>
  <c r="CP332" i="2"/>
  <c r="AE344" i="2"/>
  <c r="AE390" i="2" s="1"/>
  <c r="AE392" i="2" s="1"/>
  <c r="AE401" i="2" s="1"/>
  <c r="AE404" i="2" s="1"/>
  <c r="AX344" i="2"/>
  <c r="AX406" i="2" s="1"/>
  <c r="AC344" i="2"/>
  <c r="AC406" i="2" s="1"/>
  <c r="AA342" i="2"/>
  <c r="AA385" i="2" s="1"/>
  <c r="AA344" i="2"/>
  <c r="AA390" i="2" s="1"/>
  <c r="AA392" i="2" s="1"/>
  <c r="AA401" i="2" s="1"/>
  <c r="AA428" i="2" s="1"/>
  <c r="AC340" i="2"/>
  <c r="AD341" i="2" s="1"/>
  <c r="AA117" i="2"/>
  <c r="AM32" i="2"/>
  <c r="AJ32" i="2"/>
  <c r="AK32" i="2"/>
  <c r="AF32" i="2"/>
  <c r="AN32" i="2"/>
  <c r="AP32" i="2"/>
  <c r="CO403" i="2"/>
  <c r="L344" i="2"/>
  <c r="L342" i="2"/>
  <c r="L385" i="2" s="1"/>
  <c r="CN329" i="2"/>
  <c r="J314" i="2"/>
  <c r="K389" i="2"/>
  <c r="AF344" i="2"/>
  <c r="S240" i="2"/>
  <c r="AO344" i="2"/>
  <c r="R342" i="2"/>
  <c r="R385" i="2" s="1"/>
  <c r="CQ551" i="2"/>
  <c r="AI32" i="2"/>
  <c r="AA240" i="2"/>
  <c r="AK340" i="2"/>
  <c r="AL341" i="2" s="1"/>
  <c r="L339" i="2"/>
  <c r="L340" i="2" s="1"/>
  <c r="M341" i="2" s="1"/>
  <c r="J277" i="2"/>
  <c r="J278" i="2" s="1"/>
  <c r="J280" i="2" s="1"/>
  <c r="J117" i="2"/>
  <c r="N104" i="2"/>
  <c r="N105" i="2" s="1"/>
  <c r="K277" i="2"/>
  <c r="K278" i="2" s="1"/>
  <c r="K280" i="2" s="1"/>
  <c r="AM344" i="2"/>
  <c r="CP329" i="2"/>
  <c r="BC344" i="2"/>
  <c r="BC406" i="2" s="1"/>
  <c r="R344" i="2"/>
  <c r="R390" i="2" s="1"/>
  <c r="R392" i="2" s="1"/>
  <c r="R401" i="2" s="1"/>
  <c r="AY342" i="2"/>
  <c r="AY385" i="2" s="1"/>
  <c r="CQ58" i="2"/>
  <c r="AR344" i="2"/>
  <c r="AR406" i="2" s="1"/>
  <c r="AM342" i="2"/>
  <c r="AM385" i="2" s="1"/>
  <c r="AB344" i="2"/>
  <c r="AB406" i="2" s="1"/>
  <c r="AJ344" i="2"/>
  <c r="AJ390" i="2" s="1"/>
  <c r="AJ392" i="2" s="1"/>
  <c r="AJ401" i="2" s="1"/>
  <c r="I496" i="2"/>
  <c r="H500" i="2"/>
  <c r="CQ331" i="2"/>
  <c r="M251" i="2"/>
  <c r="M253" i="2" s="1"/>
  <c r="M255" i="2" s="1"/>
  <c r="M257" i="2" s="1"/>
  <c r="W284" i="2"/>
  <c r="AZ284" i="2"/>
  <c r="I504" i="2"/>
  <c r="AE104" i="2"/>
  <c r="AE105" i="2" s="1"/>
  <c r="AE53" i="2"/>
  <c r="AH104" i="2"/>
  <c r="J104" i="2"/>
  <c r="J105" i="2" s="1"/>
  <c r="L117" i="2"/>
  <c r="H117" i="2"/>
  <c r="AH32" i="2"/>
  <c r="W339" i="2"/>
  <c r="W340" i="2" s="1"/>
  <c r="X341" i="2" s="1"/>
  <c r="X350" i="2" s="1"/>
  <c r="AF339" i="2"/>
  <c r="AF340" i="2" s="1"/>
  <c r="AG341" i="2" s="1"/>
  <c r="K117" i="2"/>
  <c r="K450" i="2"/>
  <c r="K451" i="2" s="1"/>
  <c r="K453" i="2" s="1"/>
  <c r="K455" i="2" s="1"/>
  <c r="K457" i="2" s="1"/>
  <c r="K242" i="2"/>
  <c r="K250" i="2"/>
  <c r="K251" i="2" s="1"/>
  <c r="K253" i="2" s="1"/>
  <c r="K255" i="2" s="1"/>
  <c r="K257" i="2" s="1"/>
  <c r="BC32" i="2"/>
  <c r="AX32" i="2"/>
  <c r="AZ32" i="2"/>
  <c r="AS32" i="2"/>
  <c r="BB32" i="2"/>
  <c r="AW32" i="2"/>
  <c r="Q284" i="2"/>
  <c r="Q117" i="2"/>
  <c r="AS339" i="2"/>
  <c r="AS340" i="2" s="1"/>
  <c r="BB117" i="2"/>
  <c r="AS168" i="2"/>
  <c r="H351" i="2"/>
  <c r="H353" i="2" s="1"/>
  <c r="H356" i="2"/>
  <c r="AL32" i="2"/>
  <c r="AJ117" i="2"/>
  <c r="AU53" i="2"/>
  <c r="AD104" i="2"/>
  <c r="AD105" i="2" s="1"/>
  <c r="AL284" i="2"/>
  <c r="AV53" i="2"/>
  <c r="AX284" i="2"/>
  <c r="AK168" i="2"/>
  <c r="P53" i="2"/>
  <c r="V389" i="2"/>
  <c r="AI339" i="2"/>
  <c r="AI340" i="2" s="1"/>
  <c r="AV339" i="2"/>
  <c r="AV340" i="2" s="1"/>
  <c r="AV430" i="2" s="1"/>
  <c r="X389" i="2"/>
  <c r="P340" i="2"/>
  <c r="AN389" i="2"/>
  <c r="S117" i="2"/>
  <c r="AL168" i="2"/>
  <c r="AG389" i="2"/>
  <c r="AE277" i="2"/>
  <c r="AE278" i="2" s="1"/>
  <c r="AE280" i="2" s="1"/>
  <c r="V168" i="2"/>
  <c r="BC168" i="2"/>
  <c r="S277" i="2"/>
  <c r="S278" i="2" s="1"/>
  <c r="S280" i="2" s="1"/>
  <c r="AN53" i="2"/>
  <c r="U277" i="2"/>
  <c r="U278" i="2" s="1"/>
  <c r="U280" i="2" s="1"/>
  <c r="AI117" i="2"/>
  <c r="BA104" i="2"/>
  <c r="AD277" i="2"/>
  <c r="AD278" i="2" s="1"/>
  <c r="AD280" i="2" s="1"/>
  <c r="AD117" i="2"/>
  <c r="AU104" i="2"/>
  <c r="AU105" i="2" s="1"/>
  <c r="AW284" i="2"/>
  <c r="AZ117" i="2"/>
  <c r="W277" i="2"/>
  <c r="W278" i="2" s="1"/>
  <c r="W280" i="2" s="1"/>
  <c r="AO104" i="2"/>
  <c r="X53" i="2"/>
  <c r="X168" i="2"/>
  <c r="AM53" i="2"/>
  <c r="BA117" i="2"/>
  <c r="AM117" i="2"/>
  <c r="AV284" i="2"/>
  <c r="AC53" i="2"/>
  <c r="AN168" i="2"/>
  <c r="T104" i="2"/>
  <c r="T105" i="2" s="1"/>
  <c r="AV277" i="2"/>
  <c r="AV278" i="2" s="1"/>
  <c r="AV280" i="2" s="1"/>
  <c r="AV168" i="2"/>
  <c r="AF284" i="2"/>
  <c r="BA53" i="2"/>
  <c r="AS389" i="2"/>
  <c r="Y277" i="2"/>
  <c r="Y278" i="2" s="1"/>
  <c r="Y280" i="2" s="1"/>
  <c r="AQ277" i="2"/>
  <c r="AQ278" i="2" s="1"/>
  <c r="AQ280" i="2" s="1"/>
  <c r="K339" i="2"/>
  <c r="K340" i="2" s="1"/>
  <c r="N277" i="2"/>
  <c r="N278" i="2" s="1"/>
  <c r="N280" i="2" s="1"/>
  <c r="O389" i="2"/>
  <c r="L242" i="2"/>
  <c r="L294" i="2"/>
  <c r="AE9" i="18"/>
  <c r="AC389" i="2"/>
  <c r="AI277" i="2"/>
  <c r="AI278" i="2" s="1"/>
  <c r="AI280" i="2" s="1"/>
  <c r="BB16" i="18" s="1"/>
  <c r="AO168" i="2"/>
  <c r="BC277" i="2"/>
  <c r="BC278" i="2" s="1"/>
  <c r="BC280" i="2" s="1"/>
  <c r="AE389" i="2"/>
  <c r="AK104" i="2"/>
  <c r="AK105" i="2" s="1"/>
  <c r="AO117" i="2"/>
  <c r="AY277" i="2"/>
  <c r="AY278" i="2" s="1"/>
  <c r="AY280" i="2" s="1"/>
  <c r="X284" i="2"/>
  <c r="AN277" i="2"/>
  <c r="AN278" i="2" s="1"/>
  <c r="AN280" i="2" s="1"/>
  <c r="AL117" i="2"/>
  <c r="AF277" i="2"/>
  <c r="AF278" i="2" s="1"/>
  <c r="AF280" i="2" s="1"/>
  <c r="AD168" i="2"/>
  <c r="P250" i="2"/>
  <c r="P251" i="2" s="1"/>
  <c r="P253" i="2" s="1"/>
  <c r="P224" i="2"/>
  <c r="P233" i="2" s="1"/>
  <c r="P450" i="2"/>
  <c r="P451" i="2" s="1"/>
  <c r="P453" i="2" s="1"/>
  <c r="P227" i="2"/>
  <c r="K227" i="2"/>
  <c r="T277" i="2"/>
  <c r="T278" i="2" s="1"/>
  <c r="T280" i="2" s="1"/>
  <c r="AU168" i="2"/>
  <c r="Q389" i="2"/>
  <c r="AN117" i="2"/>
  <c r="AJ53" i="2"/>
  <c r="R104" i="2"/>
  <c r="R105" i="2" s="1"/>
  <c r="AT284" i="2"/>
  <c r="L168" i="2"/>
  <c r="H168" i="2"/>
  <c r="Z339" i="2"/>
  <c r="Z340" i="2" s="1"/>
  <c r="P284" i="2"/>
  <c r="CR691" i="2"/>
  <c r="CT691" i="2"/>
  <c r="CT701" i="2"/>
  <c r="Z53" i="2"/>
  <c r="Q53" i="2"/>
  <c r="T168" i="2"/>
  <c r="AZ389" i="2"/>
  <c r="BB277" i="2"/>
  <c r="BB278" i="2" s="1"/>
  <c r="BB280" i="2" s="1"/>
  <c r="AZ277" i="2"/>
  <c r="AZ278" i="2" s="1"/>
  <c r="AZ280" i="2" s="1"/>
  <c r="AH277" i="2"/>
  <c r="AH278" i="2" s="1"/>
  <c r="AH280" i="2" s="1"/>
  <c r="AS104" i="2"/>
  <c r="AS277" i="2"/>
  <c r="AS278" i="2" s="1"/>
  <c r="AS280" i="2" s="1"/>
  <c r="AK284" i="2"/>
  <c r="Q168" i="2"/>
  <c r="M224" i="2"/>
  <c r="M450" i="2"/>
  <c r="M451" i="2" s="1"/>
  <c r="M453" i="2" s="1"/>
  <c r="M227" i="2"/>
  <c r="H222" i="2"/>
  <c r="H227" i="2" s="1"/>
  <c r="N250" i="2"/>
  <c r="N251" i="2" s="1"/>
  <c r="N253" i="2" s="1"/>
  <c r="N227" i="2"/>
  <c r="N450" i="2"/>
  <c r="N451" i="2" s="1"/>
  <c r="N453" i="2" s="1"/>
  <c r="AY240" i="2"/>
  <c r="AW240" i="2"/>
  <c r="BC240" i="2"/>
  <c r="AX240" i="2"/>
  <c r="CN334" i="2"/>
  <c r="J227" i="2"/>
  <c r="J450" i="2"/>
  <c r="J451" i="2" s="1"/>
  <c r="J453" i="2" s="1"/>
  <c r="J455" i="2" s="1"/>
  <c r="J457" i="2" s="1"/>
  <c r="J250" i="2"/>
  <c r="J251" i="2" s="1"/>
  <c r="J253" i="2" s="1"/>
  <c r="J255" i="2" s="1"/>
  <c r="J257" i="2" s="1"/>
  <c r="O250" i="2"/>
  <c r="O251" i="2" s="1"/>
  <c r="O253" i="2" s="1"/>
  <c r="O255" i="2" s="1"/>
  <c r="O257" i="2" s="1"/>
  <c r="O224" i="2"/>
  <c r="O450" i="2"/>
  <c r="O451" i="2" s="1"/>
  <c r="O453" i="2" s="1"/>
  <c r="O455" i="2" s="1"/>
  <c r="O457" i="2" s="1"/>
  <c r="O227" i="2"/>
  <c r="L250" i="2"/>
  <c r="L251" i="2" s="1"/>
  <c r="L253" i="2" s="1"/>
  <c r="L255" i="2" s="1"/>
  <c r="L257" i="2" s="1"/>
  <c r="L224" i="2"/>
  <c r="L450" i="2"/>
  <c r="L451" i="2" s="1"/>
  <c r="L453" i="2" s="1"/>
  <c r="L455" i="2" s="1"/>
  <c r="L457" i="2" s="1"/>
  <c r="L464" i="2" s="1"/>
  <c r="L227" i="2"/>
  <c r="I250" i="2"/>
  <c r="I251" i="2" s="1"/>
  <c r="I253" i="2" s="1"/>
  <c r="I255" i="2" s="1"/>
  <c r="I257" i="2" s="1"/>
  <c r="AK117" i="2"/>
  <c r="P389" i="2"/>
  <c r="AD389" i="2"/>
  <c r="AJ284" i="2"/>
  <c r="I227" i="2"/>
  <c r="AE339" i="2"/>
  <c r="AE340" i="2" s="1"/>
  <c r="Q277" i="2"/>
  <c r="Q278" i="2" s="1"/>
  <c r="Q280" i="2" s="1"/>
  <c r="X277" i="2"/>
  <c r="X278" i="2" s="1"/>
  <c r="X280" i="2" s="1"/>
  <c r="H220" i="2"/>
  <c r="W168" i="2"/>
  <c r="AY104" i="2"/>
  <c r="AY105" i="2" s="1"/>
  <c r="BA168" i="2"/>
  <c r="U339" i="2"/>
  <c r="AO339" i="2"/>
  <c r="AO340" i="2" s="1"/>
  <c r="AX117" i="2"/>
  <c r="Z117" i="2"/>
  <c r="W389" i="2"/>
  <c r="AN284" i="2"/>
  <c r="AV117" i="2"/>
  <c r="AF389" i="2"/>
  <c r="V104" i="2"/>
  <c r="V105" i="2" s="1"/>
  <c r="U284" i="2"/>
  <c r="AE284" i="2"/>
  <c r="M339" i="2"/>
  <c r="H104" i="2"/>
  <c r="H105" i="2" s="1"/>
  <c r="S168" i="2"/>
  <c r="AP53" i="2"/>
  <c r="AJ277" i="2"/>
  <c r="AJ278" i="2" s="1"/>
  <c r="AJ280" i="2" s="1"/>
  <c r="AF117" i="2"/>
  <c r="AH168" i="2"/>
  <c r="N224" i="2"/>
  <c r="H224" i="2"/>
  <c r="AQ53" i="2"/>
  <c r="J224" i="2"/>
  <c r="CQ691" i="2"/>
  <c r="AP168" i="2"/>
  <c r="AK344" i="2"/>
  <c r="AJ339" i="2"/>
  <c r="BC284" i="2"/>
  <c r="P241" i="2"/>
  <c r="AH53" i="2"/>
  <c r="AL53" i="2"/>
  <c r="Y53" i="2"/>
  <c r="H241" i="2"/>
  <c r="CN670" i="2"/>
  <c r="O11" i="26" l="1"/>
  <c r="M33" i="26"/>
  <c r="I168" i="2"/>
  <c r="I117" i="2"/>
  <c r="CN333" i="2"/>
  <c r="N344" i="2"/>
  <c r="N406" i="2" s="1"/>
  <c r="H340" i="2"/>
  <c r="I341" i="2" s="1"/>
  <c r="M178" i="2"/>
  <c r="M179" i="2" s="1"/>
  <c r="M199" i="2" s="1"/>
  <c r="M209" i="2" s="1"/>
  <c r="I35" i="2"/>
  <c r="BH342" i="2"/>
  <c r="BH385" i="2" s="1"/>
  <c r="CN109" i="2"/>
  <c r="CN331" i="2"/>
  <c r="CN551" i="2"/>
  <c r="CO314" i="2"/>
  <c r="CO312" i="2"/>
  <c r="H344" i="2"/>
  <c r="H390" i="2" s="1"/>
  <c r="H392" i="2" s="1"/>
  <c r="H401" i="2" s="1"/>
  <c r="CN328" i="2"/>
  <c r="K98" i="2"/>
  <c r="AD92" i="2"/>
  <c r="AD119" i="2" s="1"/>
  <c r="AD121" i="2" s="1"/>
  <c r="AD127" i="2" s="1"/>
  <c r="BC559" i="2"/>
  <c r="BG342" i="2"/>
  <c r="BG385" i="2" s="1"/>
  <c r="J340" i="2"/>
  <c r="K341" i="2" s="1"/>
  <c r="T559" i="2"/>
  <c r="Z559" i="2"/>
  <c r="CO552" i="2"/>
  <c r="AF53" i="2"/>
  <c r="AR389" i="2"/>
  <c r="AR559" i="2"/>
  <c r="AB559" i="2"/>
  <c r="AC559" i="2"/>
  <c r="O559" i="2"/>
  <c r="O168" i="2"/>
  <c r="CO335" i="2"/>
  <c r="M389" i="2"/>
  <c r="Y344" i="2"/>
  <c r="Y406" i="2" s="1"/>
  <c r="Y340" i="2"/>
  <c r="Y430" i="2" s="1"/>
  <c r="O178" i="2"/>
  <c r="O179" i="2" s="1"/>
  <c r="O199" i="2" s="1"/>
  <c r="O207" i="2" s="1"/>
  <c r="I92" i="2"/>
  <c r="M44" i="2"/>
  <c r="M46" i="2" s="1"/>
  <c r="AF10" i="18" s="1"/>
  <c r="BL342" i="2"/>
  <c r="BL385" i="2" s="1"/>
  <c r="BF339" i="2"/>
  <c r="AS559" i="2"/>
  <c r="I178" i="2"/>
  <c r="I179" i="2" s="1"/>
  <c r="I199" i="2" s="1"/>
  <c r="I209" i="2" s="1"/>
  <c r="BK342" i="2"/>
  <c r="BK385" i="2" s="1"/>
  <c r="BK344" i="2"/>
  <c r="BO342" i="2"/>
  <c r="BO385" i="2" s="1"/>
  <c r="BG344" i="2"/>
  <c r="BG390" i="2" s="1"/>
  <c r="BG392" i="2" s="1"/>
  <c r="BG401" i="2" s="1"/>
  <c r="K559" i="2"/>
  <c r="S559" i="2"/>
  <c r="AD559" i="2"/>
  <c r="AJ559" i="2"/>
  <c r="CP109" i="2"/>
  <c r="BH344" i="2"/>
  <c r="BH390" i="2" s="1"/>
  <c r="BH392" i="2" s="1"/>
  <c r="BH401" i="2" s="1"/>
  <c r="CN312" i="2"/>
  <c r="CO173" i="2"/>
  <c r="BO344" i="2"/>
  <c r="BO390" i="2" s="1"/>
  <c r="BO392" i="2" s="1"/>
  <c r="BO401" i="2" s="1"/>
  <c r="O241" i="2"/>
  <c r="O242" i="2" s="1"/>
  <c r="N342" i="2"/>
  <c r="N385" i="2" s="1"/>
  <c r="N340" i="2"/>
  <c r="N430" i="2" s="1"/>
  <c r="CN555" i="2"/>
  <c r="BK339" i="2"/>
  <c r="BK340" i="2" s="1"/>
  <c r="BL341" i="2" s="1"/>
  <c r="BL350" i="2" s="1"/>
  <c r="BG339" i="2"/>
  <c r="BG340" i="2" s="1"/>
  <c r="BH341" i="2" s="1"/>
  <c r="BH350" i="2" s="1"/>
  <c r="CO549" i="2"/>
  <c r="BO340" i="2"/>
  <c r="BP341" i="2" s="1"/>
  <c r="BA29" i="26"/>
  <c r="AS29" i="26"/>
  <c r="AT29" i="26"/>
  <c r="AY29" i="26"/>
  <c r="AD29" i="26"/>
  <c r="AB29" i="26"/>
  <c r="BE29" i="26"/>
  <c r="AX29" i="26"/>
  <c r="BC29" i="26"/>
  <c r="AO29" i="26"/>
  <c r="AE29" i="26"/>
  <c r="BQ29" i="26"/>
  <c r="BN29" i="26"/>
  <c r="BK29" i="26"/>
  <c r="AC29" i="26"/>
  <c r="AI29" i="26"/>
  <c r="BU29" i="26"/>
  <c r="BR29" i="26"/>
  <c r="BO29" i="26"/>
  <c r="AN29" i="26"/>
  <c r="AK29" i="26"/>
  <c r="AR29" i="26"/>
  <c r="BJ29" i="26"/>
  <c r="AH29" i="26"/>
  <c r="BT29" i="26"/>
  <c r="BF29" i="26"/>
  <c r="AJ29" i="26"/>
  <c r="AV29" i="26"/>
  <c r="AQ29" i="26"/>
  <c r="AW29" i="26"/>
  <c r="AL29" i="26"/>
  <c r="BD29" i="26"/>
  <c r="BB29" i="26"/>
  <c r="AM29" i="26"/>
  <c r="BP29" i="26"/>
  <c r="BS29" i="26"/>
  <c r="AP29" i="26"/>
  <c r="BH29" i="26"/>
  <c r="AA29" i="26"/>
  <c r="AZ29" i="26"/>
  <c r="BG29" i="26"/>
  <c r="BM29" i="26"/>
  <c r="AF29" i="26"/>
  <c r="BL29" i="26"/>
  <c r="AU29" i="26"/>
  <c r="BI29" i="26"/>
  <c r="AG29" i="26"/>
  <c r="BV29" i="26"/>
  <c r="O12" i="26"/>
  <c r="AY12" i="26" s="1"/>
  <c r="L33" i="26"/>
  <c r="W21" i="26"/>
  <c r="Z21" i="26"/>
  <c r="U21" i="26"/>
  <c r="V21" i="26"/>
  <c r="Y21" i="26"/>
  <c r="Y20" i="26"/>
  <c r="V20" i="26"/>
  <c r="X20" i="26"/>
  <c r="U20" i="26"/>
  <c r="O20" i="26"/>
  <c r="W23" i="26"/>
  <c r="Y23" i="26"/>
  <c r="X23" i="26"/>
  <c r="BB23" i="26"/>
  <c r="BR23" i="26"/>
  <c r="AU23" i="26"/>
  <c r="BS23" i="26"/>
  <c r="BD23" i="26"/>
  <c r="BE23" i="26"/>
  <c r="BI23" i="26"/>
  <c r="AL23" i="26"/>
  <c r="AK23" i="26"/>
  <c r="AJ23" i="26"/>
  <c r="AE23" i="26"/>
  <c r="F46" i="26"/>
  <c r="G46" i="26" s="1"/>
  <c r="AT23" i="26"/>
  <c r="BN23" i="26"/>
  <c r="AY23" i="26"/>
  <c r="BO23" i="26"/>
  <c r="AZ23" i="26"/>
  <c r="BT23" i="26"/>
  <c r="BU23" i="26"/>
  <c r="AG23" i="26"/>
  <c r="AB23" i="26"/>
  <c r="AX23" i="26"/>
  <c r="BC23" i="26"/>
  <c r="BH23" i="26"/>
  <c r="BA23" i="26"/>
  <c r="AS23" i="26"/>
  <c r="AH23" i="26"/>
  <c r="AC23" i="26"/>
  <c r="AI23" i="26"/>
  <c r="BF23" i="26"/>
  <c r="BV23" i="26"/>
  <c r="BG23" i="26"/>
  <c r="AR23" i="26"/>
  <c r="BL23" i="26"/>
  <c r="BQ23" i="26"/>
  <c r="AW23" i="26"/>
  <c r="AD23" i="26"/>
  <c r="AN23" i="26"/>
  <c r="AM23" i="26"/>
  <c r="AP23" i="26"/>
  <c r="AV23" i="26"/>
  <c r="AO23" i="26"/>
  <c r="BJ23" i="26"/>
  <c r="BP23" i="26"/>
  <c r="AF23" i="26"/>
  <c r="AQ23" i="26"/>
  <c r="AA23" i="26"/>
  <c r="BK23" i="26"/>
  <c r="BM23" i="26"/>
  <c r="AT26" i="26"/>
  <c r="BG26" i="26"/>
  <c r="BT26" i="26"/>
  <c r="AF26" i="26"/>
  <c r="BS26" i="26"/>
  <c r="BV26" i="26"/>
  <c r="AG26" i="26"/>
  <c r="AD26" i="26"/>
  <c r="BR26" i="26"/>
  <c r="AK26" i="26"/>
  <c r="AH26" i="26"/>
  <c r="BN26" i="26"/>
  <c r="BQ26" i="26"/>
  <c r="BC26" i="26"/>
  <c r="BF26" i="26"/>
  <c r="BP26" i="26"/>
  <c r="BO26" i="26"/>
  <c r="BB26" i="26"/>
  <c r="BL26" i="26"/>
  <c r="BK26" i="26"/>
  <c r="BD26" i="26"/>
  <c r="AW26" i="26"/>
  <c r="AB26" i="26"/>
  <c r="AZ26" i="26"/>
  <c r="AY26" i="26"/>
  <c r="AJ26" i="26"/>
  <c r="AV26" i="26"/>
  <c r="AU26" i="26"/>
  <c r="AA26" i="26"/>
  <c r="AE26" i="26"/>
  <c r="AC26" i="26"/>
  <c r="AP26" i="26"/>
  <c r="BA26" i="26"/>
  <c r="BI26" i="26"/>
  <c r="BM26" i="26"/>
  <c r="BU26" i="26"/>
  <c r="AI26" i="26"/>
  <c r="AQ26" i="26"/>
  <c r="AS26" i="26"/>
  <c r="AO26" i="26"/>
  <c r="AR26" i="26"/>
  <c r="BJ26" i="26"/>
  <c r="AM26" i="26"/>
  <c r="AN26" i="26"/>
  <c r="BE26" i="26"/>
  <c r="AX26" i="26"/>
  <c r="AL26" i="26"/>
  <c r="BH26" i="26"/>
  <c r="AY14" i="26"/>
  <c r="BO14" i="26"/>
  <c r="AD14" i="26"/>
  <c r="BD14" i="26"/>
  <c r="BT14" i="26"/>
  <c r="AC14" i="26"/>
  <c r="BE14" i="26"/>
  <c r="BU14" i="26"/>
  <c r="AB14" i="26"/>
  <c r="BB14" i="26"/>
  <c r="BF14" i="26"/>
  <c r="AE14" i="26"/>
  <c r="AQ14" i="26"/>
  <c r="BK14" i="26"/>
  <c r="AR14" i="26"/>
  <c r="BL14" i="26"/>
  <c r="AG14" i="26"/>
  <c r="BI14" i="26"/>
  <c r="AJ14" i="26"/>
  <c r="AA14" i="26"/>
  <c r="BV14" i="26"/>
  <c r="AU14" i="26"/>
  <c r="BS14" i="26"/>
  <c r="AV14" i="26"/>
  <c r="BP14" i="26"/>
  <c r="AS14" i="26"/>
  <c r="BM14" i="26"/>
  <c r="AF14" i="26"/>
  <c r="BR14" i="26"/>
  <c r="AI14" i="26"/>
  <c r="BC14" i="26"/>
  <c r="AZ14" i="26"/>
  <c r="AW14" i="26"/>
  <c r="AX14" i="26"/>
  <c r="BJ14" i="26"/>
  <c r="BG14" i="26"/>
  <c r="BH14" i="26"/>
  <c r="BA14" i="26"/>
  <c r="BN14" i="26"/>
  <c r="AT14" i="26"/>
  <c r="AL14" i="26"/>
  <c r="AO14" i="26"/>
  <c r="BQ14" i="26"/>
  <c r="AM14" i="26"/>
  <c r="AH14" i="26"/>
  <c r="AK14" i="26"/>
  <c r="AN14" i="26"/>
  <c r="AP14" i="26"/>
  <c r="CK90" i="2"/>
  <c r="AD35" i="10"/>
  <c r="O19" i="26"/>
  <c r="X19" i="26"/>
  <c r="Z19" i="26"/>
  <c r="W19" i="26"/>
  <c r="V19" i="26"/>
  <c r="Y19" i="26"/>
  <c r="U19" i="26"/>
  <c r="O18" i="26"/>
  <c r="V18" i="26"/>
  <c r="Z18" i="26"/>
  <c r="X18" i="26"/>
  <c r="U18" i="26"/>
  <c r="Y18" i="26"/>
  <c r="W18" i="26"/>
  <c r="Z13" i="26"/>
  <c r="W13" i="26"/>
  <c r="O13" i="26"/>
  <c r="V13" i="26"/>
  <c r="Y13" i="26"/>
  <c r="U13" i="26"/>
  <c r="U38" i="26" s="1"/>
  <c r="X13" i="26"/>
  <c r="Z38" i="26"/>
  <c r="Y46" i="26"/>
  <c r="AQ634" i="2"/>
  <c r="AR628" i="2"/>
  <c r="AM105" i="2"/>
  <c r="CR488" i="2"/>
  <c r="CI448" i="2"/>
  <c r="CJ448" i="2" s="1"/>
  <c r="CK448" i="2" s="1"/>
  <c r="CL448" i="2" s="1"/>
  <c r="CM448" i="2" s="1"/>
  <c r="CN489" i="2"/>
  <c r="X17" i="26"/>
  <c r="U17" i="26"/>
  <c r="O17" i="26"/>
  <c r="V17" i="26"/>
  <c r="Y17" i="26"/>
  <c r="W17" i="26"/>
  <c r="W43" i="26" s="1"/>
  <c r="Z17" i="26"/>
  <c r="O22" i="26"/>
  <c r="Z22" i="26"/>
  <c r="W22" i="26"/>
  <c r="Y22" i="26"/>
  <c r="X22" i="26"/>
  <c r="V22" i="26"/>
  <c r="U22" i="26"/>
  <c r="W16" i="26"/>
  <c r="U16" i="26"/>
  <c r="Y16" i="26"/>
  <c r="X16" i="26"/>
  <c r="V16" i="26"/>
  <c r="O16" i="26"/>
  <c r="Z16" i="26"/>
  <c r="N33" i="26"/>
  <c r="AZ21" i="26"/>
  <c r="BP21" i="26"/>
  <c r="BA21" i="26"/>
  <c r="BQ21" i="26"/>
  <c r="AX21" i="26"/>
  <c r="BN21" i="26"/>
  <c r="BS21" i="26"/>
  <c r="BK21" i="26"/>
  <c r="AH21" i="26"/>
  <c r="AG21" i="26"/>
  <c r="AF21" i="26"/>
  <c r="AE21" i="26"/>
  <c r="BD21" i="26"/>
  <c r="BT21" i="26"/>
  <c r="BE21" i="26"/>
  <c r="BU21" i="26"/>
  <c r="BB21" i="26"/>
  <c r="BR21" i="26"/>
  <c r="AQ21" i="26"/>
  <c r="AY21" i="26"/>
  <c r="AD21" i="26"/>
  <c r="AC21" i="26"/>
  <c r="AB21" i="26"/>
  <c r="AI21" i="26"/>
  <c r="AR21" i="26"/>
  <c r="BH21" i="26"/>
  <c r="AS21" i="26"/>
  <c r="BI21" i="26"/>
  <c r="AP21" i="26"/>
  <c r="BF21" i="26"/>
  <c r="BV21" i="26"/>
  <c r="BG21" i="26"/>
  <c r="BO21" i="26"/>
  <c r="AO21" i="26"/>
  <c r="AN21" i="26"/>
  <c r="AA21" i="26"/>
  <c r="AV21" i="26"/>
  <c r="AT21" i="26"/>
  <c r="AL21" i="26"/>
  <c r="BL21" i="26"/>
  <c r="BJ21" i="26"/>
  <c r="AK21" i="26"/>
  <c r="AW21" i="26"/>
  <c r="BC21" i="26"/>
  <c r="AJ21" i="26"/>
  <c r="AU21" i="26"/>
  <c r="AM21" i="26"/>
  <c r="BM21" i="26"/>
  <c r="BE454" i="2"/>
  <c r="BE254" i="2"/>
  <c r="AG622" i="2"/>
  <c r="AK622" i="2"/>
  <c r="AH622" i="2"/>
  <c r="AJ622" i="2"/>
  <c r="AF622" i="2"/>
  <c r="AN622" i="2"/>
  <c r="AM622" i="2"/>
  <c r="AP622" i="2"/>
  <c r="AQ622" i="2"/>
  <c r="AI622" i="2"/>
  <c r="AL622" i="2"/>
  <c r="AO622" i="2"/>
  <c r="H230" i="3"/>
  <c r="N6" i="2"/>
  <c r="I231" i="3"/>
  <c r="AR629" i="2"/>
  <c r="AU629" i="2"/>
  <c r="BB629" i="2"/>
  <c r="AW629" i="2"/>
  <c r="AX629" i="2"/>
  <c r="AS629" i="2"/>
  <c r="BC629" i="2"/>
  <c r="AV629" i="2"/>
  <c r="AY629" i="2"/>
  <c r="AT629" i="2"/>
  <c r="AZ629" i="2"/>
  <c r="BA629" i="2"/>
  <c r="CS439" i="2"/>
  <c r="CS133" i="2"/>
  <c r="CS313" i="2"/>
  <c r="CS625" i="2"/>
  <c r="N455" i="2"/>
  <c r="N457" i="2" s="1"/>
  <c r="N464" i="2" s="1"/>
  <c r="M455" i="2"/>
  <c r="M457" i="2" s="1"/>
  <c r="AW105" i="2"/>
  <c r="U176" i="2"/>
  <c r="U178" i="2" s="1"/>
  <c r="U179" i="2" s="1"/>
  <c r="U199" i="2" s="1"/>
  <c r="S10" i="10"/>
  <c r="R454" i="2"/>
  <c r="R30" i="2"/>
  <c r="CR479" i="2"/>
  <c r="CR332" i="2"/>
  <c r="U15" i="26"/>
  <c r="BD483" i="2" s="1"/>
  <c r="X15" i="26"/>
  <c r="BG483" i="2" s="1"/>
  <c r="O15" i="26"/>
  <c r="V15" i="26"/>
  <c r="Y15" i="26"/>
  <c r="W15" i="26"/>
  <c r="Z15" i="26"/>
  <c r="BD485" i="2"/>
  <c r="BG59" i="2"/>
  <c r="BD59" i="2"/>
  <c r="BF59" i="2"/>
  <c r="V25" i="26"/>
  <c r="BE486" i="2" s="1"/>
  <c r="O25" i="26"/>
  <c r="Z25" i="26"/>
  <c r="BI486" i="2" s="1"/>
  <c r="U25" i="26"/>
  <c r="X25" i="26"/>
  <c r="Z45" i="26"/>
  <c r="X38" i="26"/>
  <c r="T454" i="2"/>
  <c r="T254" i="2"/>
  <c r="CH454" i="2"/>
  <c r="CH254" i="2"/>
  <c r="Y42" i="26"/>
  <c r="O28" i="26"/>
  <c r="O24" i="26"/>
  <c r="Y24" i="26"/>
  <c r="Z24" i="26"/>
  <c r="W24" i="26"/>
  <c r="W44" i="26" s="1"/>
  <c r="V24" i="26"/>
  <c r="V44" i="26" s="1"/>
  <c r="X24" i="26"/>
  <c r="U24" i="26"/>
  <c r="CL487" i="2"/>
  <c r="V45" i="26"/>
  <c r="Y38" i="26"/>
  <c r="BF292" i="2"/>
  <c r="W38" i="26"/>
  <c r="BP12" i="26"/>
  <c r="BF12" i="26"/>
  <c r="AP12" i="26"/>
  <c r="AS12" i="26"/>
  <c r="AG12" i="26"/>
  <c r="BH12" i="26"/>
  <c r="AD12" i="26"/>
  <c r="BE12" i="26"/>
  <c r="BI12" i="26"/>
  <c r="BL12" i="26"/>
  <c r="BT12" i="26"/>
  <c r="AI12" i="26"/>
  <c r="CH90" i="2"/>
  <c r="N10" i="2"/>
  <c r="M523" i="2"/>
  <c r="M520" i="2"/>
  <c r="M498" i="2"/>
  <c r="M515" i="2"/>
  <c r="M529" i="2"/>
  <c r="M503" i="2"/>
  <c r="M512" i="2"/>
  <c r="M518" i="2"/>
  <c r="M506" i="2"/>
  <c r="M521" i="2"/>
  <c r="M494" i="2"/>
  <c r="M528" i="2"/>
  <c r="CN552" i="2"/>
  <c r="CN314" i="2"/>
  <c r="H278" i="2"/>
  <c r="H280" i="2" s="1"/>
  <c r="AA16" i="18" s="1"/>
  <c r="BD344" i="2"/>
  <c r="BD390" i="2" s="1"/>
  <c r="BD392" i="2" s="1"/>
  <c r="BD401" i="2" s="1"/>
  <c r="CN548" i="2"/>
  <c r="BL344" i="2"/>
  <c r="BL390" i="2" s="1"/>
  <c r="BL392" i="2" s="1"/>
  <c r="BL401" i="2" s="1"/>
  <c r="AZ119" i="2"/>
  <c r="AZ128" i="2" s="1"/>
  <c r="K285" i="2"/>
  <c r="K287" i="2" s="1"/>
  <c r="P285" i="2"/>
  <c r="P287" i="2" s="1"/>
  <c r="P289" i="2" s="1"/>
  <c r="N61" i="2"/>
  <c r="R300" i="2"/>
  <c r="AG9" i="18"/>
  <c r="CR330" i="2"/>
  <c r="M344" i="2"/>
  <c r="M390" i="2" s="1"/>
  <c r="M392" i="2" s="1"/>
  <c r="M401" i="2" s="1"/>
  <c r="M404" i="2" s="1"/>
  <c r="Q39" i="2"/>
  <c r="Q68" i="2" s="1"/>
  <c r="Q70" i="2" s="1"/>
  <c r="M342" i="2"/>
  <c r="M385" i="2" s="1"/>
  <c r="N343" i="2" s="1"/>
  <c r="N424" i="2" s="1"/>
  <c r="O209" i="2"/>
  <c r="AZ559" i="2"/>
  <c r="BD340" i="2"/>
  <c r="BE341" i="2" s="1"/>
  <c r="BE350" i="2" s="1"/>
  <c r="CN403" i="2"/>
  <c r="CN550" i="2"/>
  <c r="CN291" i="2"/>
  <c r="AQ390" i="2"/>
  <c r="AQ392" i="2" s="1"/>
  <c r="AQ401" i="2" s="1"/>
  <c r="G10" i="9" s="1"/>
  <c r="CP548" i="2"/>
  <c r="AA559" i="2"/>
  <c r="P300" i="2"/>
  <c r="Q54" i="2"/>
  <c r="Q56" i="2" s="1"/>
  <c r="Q59" i="2" s="1"/>
  <c r="O10" i="10"/>
  <c r="AE21" i="18"/>
  <c r="AU390" i="2"/>
  <c r="AU392" i="2" s="1"/>
  <c r="AU401" i="2" s="1"/>
  <c r="AU428" i="2" s="1"/>
  <c r="CN554" i="2"/>
  <c r="CN547" i="2"/>
  <c r="M92" i="2"/>
  <c r="CN92" i="2" s="1"/>
  <c r="I98" i="2"/>
  <c r="I642" i="2" s="1"/>
  <c r="I652" i="2" s="1"/>
  <c r="AT559" i="2"/>
  <c r="CQ549" i="2"/>
  <c r="CO548" i="2"/>
  <c r="AV559" i="2"/>
  <c r="AP406" i="2"/>
  <c r="N390" i="2"/>
  <c r="N392" i="2" s="1"/>
  <c r="N401" i="2" s="1"/>
  <c r="N428" i="2" s="1"/>
  <c r="BJ340" i="2"/>
  <c r="BK341" i="2" s="1"/>
  <c r="BK350" i="2" s="1"/>
  <c r="BE340" i="2"/>
  <c r="BF341" i="2" s="1"/>
  <c r="BF350" i="2" s="1"/>
  <c r="L300" i="2"/>
  <c r="BN342" i="2"/>
  <c r="BN385" i="2" s="1"/>
  <c r="BO343" i="2" s="1"/>
  <c r="BO424" i="2" s="1"/>
  <c r="BF344" i="2"/>
  <c r="BF390" i="2" s="1"/>
  <c r="BF392" i="2" s="1"/>
  <c r="BF401" i="2" s="1"/>
  <c r="BI339" i="2"/>
  <c r="BI340" i="2" s="1"/>
  <c r="BJ341" i="2" s="1"/>
  <c r="BJ350" i="2" s="1"/>
  <c r="CP547" i="2"/>
  <c r="M117" i="2"/>
  <c r="CR336" i="2"/>
  <c r="AY406" i="2"/>
  <c r="N242" i="2"/>
  <c r="L289" i="2"/>
  <c r="L292" i="2" s="1"/>
  <c r="L296" i="2" s="1"/>
  <c r="L297" i="2" s="1"/>
  <c r="AF559" i="2"/>
  <c r="AR300" i="2"/>
  <c r="I342" i="2"/>
  <c r="I385" i="2" s="1"/>
  <c r="AO343" i="2"/>
  <c r="AO424" i="2" s="1"/>
  <c r="AH343" i="2"/>
  <c r="AH424" i="2" s="1"/>
  <c r="R559" i="2"/>
  <c r="AU127" i="2"/>
  <c r="BA390" i="2"/>
  <c r="BA392" i="2" s="1"/>
  <c r="BA401" i="2" s="1"/>
  <c r="BA404" i="2" s="1"/>
  <c r="BA408" i="2" s="1"/>
  <c r="BA700" i="2" s="1"/>
  <c r="AM559" i="2"/>
  <c r="Y559" i="2"/>
  <c r="BA300" i="2"/>
  <c r="CR337" i="2"/>
  <c r="AB121" i="2"/>
  <c r="AB127" i="2" s="1"/>
  <c r="Z119" i="2"/>
  <c r="Z121" i="2" s="1"/>
  <c r="Z127" i="2" s="1"/>
  <c r="I559" i="2"/>
  <c r="Z341" i="2"/>
  <c r="Z363" i="2" s="1"/>
  <c r="X406" i="2"/>
  <c r="AM127" i="2"/>
  <c r="AB343" i="2"/>
  <c r="AB424" i="2" s="1"/>
  <c r="CR335" i="2"/>
  <c r="M39" i="2"/>
  <c r="M68" i="2" s="1"/>
  <c r="M70" i="2" s="1"/>
  <c r="BM344" i="2"/>
  <c r="BM390" i="2" s="1"/>
  <c r="BM392" i="2" s="1"/>
  <c r="BM401" i="2" s="1"/>
  <c r="BI342" i="2"/>
  <c r="BI385" i="2" s="1"/>
  <c r="BI343" i="2" s="1"/>
  <c r="BI424" i="2" s="1"/>
  <c r="CR333" i="2"/>
  <c r="AO559" i="2"/>
  <c r="J285" i="2"/>
  <c r="J287" i="2" s="1"/>
  <c r="J289" i="2" s="1"/>
  <c r="J292" i="2" s="1"/>
  <c r="J430" i="2"/>
  <c r="AU98" i="2"/>
  <c r="AU112" i="2" s="1"/>
  <c r="I344" i="2"/>
  <c r="I390" i="2" s="1"/>
  <c r="I392" i="2" s="1"/>
  <c r="I401" i="2" s="1"/>
  <c r="AH559" i="2"/>
  <c r="Q643" i="2"/>
  <c r="Q653" i="2" s="1"/>
  <c r="Q664" i="2" s="1"/>
  <c r="Q672" i="2" s="1"/>
  <c r="BM340" i="2"/>
  <c r="BN341" i="2" s="1"/>
  <c r="BN350" i="2" s="1"/>
  <c r="CR334" i="2"/>
  <c r="CO547" i="2"/>
  <c r="BJ342" i="2"/>
  <c r="BJ385" i="2" s="1"/>
  <c r="CQ548" i="2"/>
  <c r="BH340" i="2"/>
  <c r="BI341" i="2" s="1"/>
  <c r="BI350" i="2" s="1"/>
  <c r="BF342" i="2"/>
  <c r="BF385" i="2" s="1"/>
  <c r="CP549" i="2"/>
  <c r="CN549" i="2"/>
  <c r="AD162" i="2"/>
  <c r="AB10" i="10" s="1"/>
  <c r="M54" i="2"/>
  <c r="M56" i="2" s="1"/>
  <c r="M59" i="2" s="1"/>
  <c r="J539" i="2"/>
  <c r="J543" i="2" s="1"/>
  <c r="J545" i="2" s="1"/>
  <c r="J556" i="2" s="1"/>
  <c r="J532" i="2"/>
  <c r="J534" i="2" s="1"/>
  <c r="J535" i="2" s="1"/>
  <c r="J537" i="2" s="1"/>
  <c r="I340" i="2"/>
  <c r="J341" i="2" s="1"/>
  <c r="J363" i="2" s="1"/>
  <c r="CR328" i="2"/>
  <c r="M559" i="2"/>
  <c r="BE342" i="2"/>
  <c r="BE385" i="2" s="1"/>
  <c r="H559" i="2"/>
  <c r="BE344" i="2"/>
  <c r="BE390" i="2" s="1"/>
  <c r="BE392" i="2" s="1"/>
  <c r="BE401" i="2" s="1"/>
  <c r="BN340" i="2"/>
  <c r="BO341" i="2" s="1"/>
  <c r="BO350" i="2" s="1"/>
  <c r="BF340" i="2"/>
  <c r="BG341" i="2" s="1"/>
  <c r="BG350" i="2" s="1"/>
  <c r="CR329" i="2"/>
  <c r="J406" i="2"/>
  <c r="AK559" i="2"/>
  <c r="AU122" i="2"/>
  <c r="AU126" i="2" s="1"/>
  <c r="N209" i="2"/>
  <c r="AB122" i="2"/>
  <c r="AB126" i="2" s="1"/>
  <c r="BQ16" i="18"/>
  <c r="Q119" i="2"/>
  <c r="Q122" i="2" s="1"/>
  <c r="Q126" i="2" s="1"/>
  <c r="S343" i="2"/>
  <c r="S424" i="2" s="1"/>
  <c r="BA343" i="2"/>
  <c r="BA424" i="2" s="1"/>
  <c r="CN546" i="2"/>
  <c r="AM128" i="2"/>
  <c r="AN119" i="2"/>
  <c r="AN128" i="2" s="1"/>
  <c r="AE559" i="2"/>
  <c r="AB162" i="2"/>
  <c r="W162" i="2"/>
  <c r="CO160" i="2"/>
  <c r="Y162" i="2"/>
  <c r="Y643" i="2" s="1"/>
  <c r="Y653" i="2" s="1"/>
  <c r="Y664" i="2" s="1"/>
  <c r="Y672" i="2" s="1"/>
  <c r="X162" i="2"/>
  <c r="V10" i="10" s="1"/>
  <c r="AC162" i="2"/>
  <c r="Z162" i="2"/>
  <c r="AK343" i="2"/>
  <c r="AK424" i="2" s="1"/>
  <c r="V162" i="2"/>
  <c r="AE162" i="2"/>
  <c r="AZ406" i="2"/>
  <c r="P304" i="2"/>
  <c r="W406" i="2"/>
  <c r="R35" i="2"/>
  <c r="R37" i="2" s="1"/>
  <c r="R44" i="2" s="1"/>
  <c r="R46" i="2" s="1"/>
  <c r="AK10" i="18" s="1"/>
  <c r="AK22" i="18" s="1"/>
  <c r="T343" i="2"/>
  <c r="T424" i="2" s="1"/>
  <c r="AI343" i="2"/>
  <c r="AI424" i="2" s="1"/>
  <c r="AG10" i="18"/>
  <c r="AT343" i="2"/>
  <c r="AT424" i="2" s="1"/>
  <c r="N641" i="2"/>
  <c r="N651" i="2" s="1"/>
  <c r="BD342" i="2"/>
  <c r="BD385" i="2" s="1"/>
  <c r="BL340" i="2"/>
  <c r="BM341" i="2" s="1"/>
  <c r="BM350" i="2" s="1"/>
  <c r="AU128" i="2"/>
  <c r="AD98" i="2"/>
  <c r="AD642" i="2" s="1"/>
  <c r="AD652" i="2" s="1"/>
  <c r="AD663" i="2" s="1"/>
  <c r="AF671" i="2" s="1"/>
  <c r="BC121" i="2"/>
  <c r="BC127" i="2" s="1"/>
  <c r="Y122" i="2"/>
  <c r="Y126" i="2" s="1"/>
  <c r="BB128" i="2"/>
  <c r="AP98" i="2"/>
  <c r="BI12" i="18" s="1"/>
  <c r="AV105" i="2"/>
  <c r="AE12" i="18"/>
  <c r="L112" i="2"/>
  <c r="L642" i="2"/>
  <c r="L652" i="2" s="1"/>
  <c r="Y9" i="10"/>
  <c r="AT12" i="18"/>
  <c r="AK121" i="2"/>
  <c r="AK127" i="2" s="1"/>
  <c r="AK122" i="2"/>
  <c r="AK126" i="2" s="1"/>
  <c r="AR105" i="2"/>
  <c r="BA105" i="2"/>
  <c r="BC98" i="2"/>
  <c r="BV12" i="18" s="1"/>
  <c r="AL98" i="2"/>
  <c r="AK9" i="10" s="1"/>
  <c r="AJ105" i="2"/>
  <c r="CQ90" i="2"/>
  <c r="AS105" i="2"/>
  <c r="AO105" i="2"/>
  <c r="BC128" i="2"/>
  <c r="J119" i="2"/>
  <c r="J121" i="2" s="1"/>
  <c r="J127" i="2" s="1"/>
  <c r="AY98" i="2"/>
  <c r="AX9" i="10" s="1"/>
  <c r="AX105" i="2"/>
  <c r="BH343" i="2"/>
  <c r="BH424" i="2" s="1"/>
  <c r="AV98" i="2"/>
  <c r="AV642" i="2" s="1"/>
  <c r="AV652" i="2" s="1"/>
  <c r="AV663" i="2" s="1"/>
  <c r="AX671" i="2" s="1"/>
  <c r="AV119" i="2"/>
  <c r="AV121" i="2" s="1"/>
  <c r="X98" i="2"/>
  <c r="X119" i="2"/>
  <c r="X121" i="2" s="1"/>
  <c r="X127" i="2" s="1"/>
  <c r="R119" i="2"/>
  <c r="R121" i="2" s="1"/>
  <c r="R127" i="2" s="1"/>
  <c r="R98" i="2"/>
  <c r="P9" i="10" s="1"/>
  <c r="AR119" i="2"/>
  <c r="AR121" i="2" s="1"/>
  <c r="AR127" i="2" s="1"/>
  <c r="AR98" i="2"/>
  <c r="BK12" i="18" s="1"/>
  <c r="CS480" i="2"/>
  <c r="X40" i="26"/>
  <c r="BG481" i="2"/>
  <c r="V40" i="26"/>
  <c r="BE481" i="2"/>
  <c r="BI460" i="2"/>
  <c r="BY460" i="2"/>
  <c r="BL460" i="2"/>
  <c r="BJ460" i="2"/>
  <c r="BZ460" i="2"/>
  <c r="CB460" i="2"/>
  <c r="BS460" i="2"/>
  <c r="CI460" i="2"/>
  <c r="BT460" i="2"/>
  <c r="BM460" i="2"/>
  <c r="CC460" i="2"/>
  <c r="BX460" i="2"/>
  <c r="BN460" i="2"/>
  <c r="CD460" i="2"/>
  <c r="BG460" i="2"/>
  <c r="BW460" i="2"/>
  <c r="CM460" i="2"/>
  <c r="CJ460" i="2"/>
  <c r="CL460" i="2"/>
  <c r="BQ460" i="2"/>
  <c r="CG460" i="2"/>
  <c r="CF460" i="2"/>
  <c r="BR460" i="2"/>
  <c r="CH460" i="2"/>
  <c r="BK460" i="2"/>
  <c r="CA460" i="2"/>
  <c r="BD460" i="2"/>
  <c r="BE460" i="2"/>
  <c r="BU460" i="2"/>
  <c r="CK460" i="2"/>
  <c r="BF460" i="2"/>
  <c r="BV460" i="2"/>
  <c r="BP460" i="2"/>
  <c r="BO460" i="2"/>
  <c r="CE460" i="2"/>
  <c r="BH460" i="2"/>
  <c r="BA460" i="2"/>
  <c r="AW460" i="2"/>
  <c r="AS460" i="2"/>
  <c r="AO460" i="2"/>
  <c r="AK460" i="2"/>
  <c r="AG460" i="2"/>
  <c r="AC460" i="2"/>
  <c r="Y460" i="2"/>
  <c r="U460" i="2"/>
  <c r="Q460" i="2"/>
  <c r="M460" i="2"/>
  <c r="I460" i="2"/>
  <c r="I465" i="2" s="1"/>
  <c r="AZ460" i="2"/>
  <c r="AV460" i="2"/>
  <c r="AR460" i="2"/>
  <c r="AN460" i="2"/>
  <c r="AJ460" i="2"/>
  <c r="AF460" i="2"/>
  <c r="AB460" i="2"/>
  <c r="X460" i="2"/>
  <c r="T460" i="2"/>
  <c r="P460" i="2"/>
  <c r="L460" i="2"/>
  <c r="L465" i="2" s="1"/>
  <c r="L466" i="2" s="1"/>
  <c r="H460" i="2"/>
  <c r="BB460" i="2"/>
  <c r="AT460" i="2"/>
  <c r="AL460" i="2"/>
  <c r="AD460" i="2"/>
  <c r="V460" i="2"/>
  <c r="N460" i="2"/>
  <c r="AY460" i="2"/>
  <c r="AQ460" i="2"/>
  <c r="AI460" i="2"/>
  <c r="AA460" i="2"/>
  <c r="S460" i="2"/>
  <c r="K460" i="2"/>
  <c r="K465" i="2" s="1"/>
  <c r="AX460" i="2"/>
  <c r="AP460" i="2"/>
  <c r="AH460" i="2"/>
  <c r="Z460" i="2"/>
  <c r="R460" i="2"/>
  <c r="J460" i="2"/>
  <c r="BC460" i="2"/>
  <c r="AU460" i="2"/>
  <c r="AM460" i="2"/>
  <c r="AE460" i="2"/>
  <c r="W460" i="2"/>
  <c r="O460" i="2"/>
  <c r="BN344" i="2"/>
  <c r="BH254" i="2"/>
  <c r="BH454" i="2"/>
  <c r="CF254" i="2"/>
  <c r="CF454" i="2"/>
  <c r="AD9" i="10"/>
  <c r="L50" i="10"/>
  <c r="BC105" i="2"/>
  <c r="X10" i="10"/>
  <c r="CS484" i="2"/>
  <c r="AU27" i="26"/>
  <c r="AZ27" i="26"/>
  <c r="BP27" i="26"/>
  <c r="BE27" i="26"/>
  <c r="AR27" i="26"/>
  <c r="BH27" i="26"/>
  <c r="BA27" i="26"/>
  <c r="BU27" i="26"/>
  <c r="BJ27" i="26"/>
  <c r="BG27" i="26"/>
  <c r="BS27" i="26"/>
  <c r="AO27" i="26"/>
  <c r="AN27" i="26"/>
  <c r="AA27" i="26"/>
  <c r="AI27" i="26"/>
  <c r="AP27" i="26"/>
  <c r="AV27" i="26"/>
  <c r="BL27" i="26"/>
  <c r="BI27" i="26"/>
  <c r="AX27" i="26"/>
  <c r="BN27" i="26"/>
  <c r="BK27" i="26"/>
  <c r="AL27" i="26"/>
  <c r="AK27" i="26"/>
  <c r="AJ27" i="26"/>
  <c r="AM27" i="26"/>
  <c r="AS27" i="26"/>
  <c r="BM27" i="26"/>
  <c r="BR27" i="26"/>
  <c r="AH27" i="26"/>
  <c r="AF27" i="26"/>
  <c r="BD27" i="26"/>
  <c r="BQ27" i="26"/>
  <c r="BV27" i="26"/>
  <c r="AD27" i="26"/>
  <c r="AB27" i="26"/>
  <c r="AT27" i="26"/>
  <c r="BT27" i="26"/>
  <c r="BB27" i="26"/>
  <c r="AY27" i="26"/>
  <c r="AG27" i="26"/>
  <c r="AE27" i="26"/>
  <c r="AQ27" i="26"/>
  <c r="AC27" i="26"/>
  <c r="AW27" i="26"/>
  <c r="BC27" i="26"/>
  <c r="BF27" i="26"/>
  <c r="BO27" i="26"/>
  <c r="F40" i="26"/>
  <c r="G40" i="26" s="1"/>
  <c r="BH483" i="2"/>
  <c r="CR482" i="2"/>
  <c r="CS488" i="2"/>
  <c r="CE254" i="2"/>
  <c r="CE454" i="2"/>
  <c r="CD254" i="2"/>
  <c r="CD454" i="2"/>
  <c r="H454" i="2"/>
  <c r="H254" i="2"/>
  <c r="BI344" i="2"/>
  <c r="M240" i="2"/>
  <c r="M241" i="2" s="1"/>
  <c r="AD8" i="10"/>
  <c r="AD20" i="10"/>
  <c r="AD10" i="10"/>
  <c r="AM98" i="2"/>
  <c r="AL9" i="10" s="1"/>
  <c r="CR484" i="2"/>
  <c r="W45" i="26"/>
  <c r="U40" i="26"/>
  <c r="BD481" i="2"/>
  <c r="Y40" i="26"/>
  <c r="BH481" i="2"/>
  <c r="BI483" i="2"/>
  <c r="Z42" i="26"/>
  <c r="F44" i="26"/>
  <c r="G44" i="26" s="1"/>
  <c r="CR480" i="2"/>
  <c r="BJ344" i="2"/>
  <c r="BP454" i="2"/>
  <c r="BP254" i="2"/>
  <c r="I240" i="2"/>
  <c r="I241" i="2" s="1"/>
  <c r="CO489" i="2"/>
  <c r="BP588" i="2"/>
  <c r="BQ588" i="2" s="1"/>
  <c r="BR588" i="2" s="1"/>
  <c r="BS588" i="2" s="1"/>
  <c r="BT588" i="2" s="1"/>
  <c r="BU588" i="2" s="1"/>
  <c r="BV588" i="2" s="1"/>
  <c r="BW588" i="2" s="1"/>
  <c r="BX588" i="2" s="1"/>
  <c r="BY588" i="2" s="1"/>
  <c r="BZ588" i="2" s="1"/>
  <c r="CA588" i="2" s="1"/>
  <c r="X28" i="2"/>
  <c r="M465" i="2"/>
  <c r="Y45" i="26"/>
  <c r="F38" i="26"/>
  <c r="W40" i="26"/>
  <c r="BF481" i="2"/>
  <c r="X42" i="26"/>
  <c r="BF110" i="2"/>
  <c r="BI481" i="2"/>
  <c r="BH486" i="2"/>
  <c r="AQ590" i="2"/>
  <c r="CR331" i="2"/>
  <c r="AF254" i="2"/>
  <c r="AF454" i="2"/>
  <c r="BM342" i="2"/>
  <c r="BM385" i="2" s="1"/>
  <c r="CT205" i="2"/>
  <c r="CT439" i="2"/>
  <c r="CT625" i="2"/>
  <c r="CT197" i="2"/>
  <c r="CT595" i="2"/>
  <c r="CT141" i="2"/>
  <c r="CT313" i="2"/>
  <c r="CT482" i="2"/>
  <c r="AD31" i="10"/>
  <c r="AD12" i="10"/>
  <c r="CT468" i="2"/>
  <c r="CT484" i="2"/>
  <c r="AD21" i="10"/>
  <c r="AD42" i="10"/>
  <c r="CT78" i="2"/>
  <c r="CT488" i="2"/>
  <c r="AD18" i="10"/>
  <c r="L47" i="10"/>
  <c r="CT133" i="2"/>
  <c r="CT480" i="2"/>
  <c r="AD19" i="10"/>
  <c r="AD22" i="10"/>
  <c r="CS482" i="2"/>
  <c r="AP128" i="2"/>
  <c r="N54" i="2"/>
  <c r="N56" i="2" s="1"/>
  <c r="N59" i="2" s="1"/>
  <c r="N98" i="2"/>
  <c r="AG12" i="18" s="1"/>
  <c r="N119" i="2"/>
  <c r="N128" i="2" s="1"/>
  <c r="T176" i="2"/>
  <c r="T178" i="2" s="1"/>
  <c r="T179" i="2" s="1"/>
  <c r="R10" i="10"/>
  <c r="N255" i="2"/>
  <c r="N257" i="2" s="1"/>
  <c r="U98" i="2"/>
  <c r="AN12" i="18" s="1"/>
  <c r="BB121" i="2"/>
  <c r="BB127" i="2" s="1"/>
  <c r="BI16" i="18"/>
  <c r="BB98" i="2"/>
  <c r="BB742" i="2" s="1"/>
  <c r="BB585" i="2" s="1"/>
  <c r="AX119" i="2"/>
  <c r="AX128" i="2" s="1"/>
  <c r="AQ92" i="2"/>
  <c r="AQ119" i="2" s="1"/>
  <c r="AQ105" i="2"/>
  <c r="AS121" i="2"/>
  <c r="AS127" i="2" s="1"/>
  <c r="AS122" i="2"/>
  <c r="AS126" i="2" s="1"/>
  <c r="L37" i="2"/>
  <c r="L44" i="2" s="1"/>
  <c r="L46" i="2" s="1"/>
  <c r="AE10" i="18" s="1"/>
  <c r="AE22" i="18" s="1"/>
  <c r="L54" i="2"/>
  <c r="L56" i="2" s="1"/>
  <c r="L59" i="2" s="1"/>
  <c r="X176" i="2"/>
  <c r="X178" i="2" s="1"/>
  <c r="X179" i="2" s="1"/>
  <c r="X199" i="2" s="1"/>
  <c r="X643" i="2"/>
  <c r="X653" i="2" s="1"/>
  <c r="X664" i="2" s="1"/>
  <c r="X672" i="2" s="1"/>
  <c r="AD643" i="2"/>
  <c r="AD653" i="2" s="1"/>
  <c r="AD664" i="2" s="1"/>
  <c r="AD672" i="2" s="1"/>
  <c r="AD176" i="2"/>
  <c r="AD178" i="2" s="1"/>
  <c r="AD179" i="2" s="1"/>
  <c r="AD199" i="2" s="1"/>
  <c r="BB254" i="2"/>
  <c r="BB454" i="2"/>
  <c r="BK390" i="2"/>
  <c r="BK392" i="2" s="1"/>
  <c r="BK401" i="2" s="1"/>
  <c r="K464" i="2"/>
  <c r="O37" i="2"/>
  <c r="O44" i="2" s="1"/>
  <c r="O46" i="2" s="1"/>
  <c r="O61" i="2" s="1"/>
  <c r="O39" i="2"/>
  <c r="O68" i="2" s="1"/>
  <c r="O70" i="2" s="1"/>
  <c r="O54" i="2"/>
  <c r="O56" i="2" s="1"/>
  <c r="O59" i="2" s="1"/>
  <c r="AI105" i="2"/>
  <c r="AI92" i="2"/>
  <c r="AH105" i="2"/>
  <c r="T643" i="2"/>
  <c r="T653" i="2" s="1"/>
  <c r="T664" i="2" s="1"/>
  <c r="T672" i="2" s="1"/>
  <c r="I37" i="2"/>
  <c r="I44" i="2" s="1"/>
  <c r="I46" i="2" s="1"/>
  <c r="I39" i="2"/>
  <c r="I68" i="2" s="1"/>
  <c r="I70" i="2" s="1"/>
  <c r="AE10" i="10"/>
  <c r="AF176" i="2"/>
  <c r="AF178" i="2" s="1"/>
  <c r="AF179" i="2" s="1"/>
  <c r="AF698" i="2" s="1"/>
  <c r="AF643" i="2"/>
  <c r="AF653" i="2" s="1"/>
  <c r="AF664" i="2" s="1"/>
  <c r="AF672" i="2" s="1"/>
  <c r="AA162" i="2"/>
  <c r="I54" i="2"/>
  <c r="I56" i="2" s="1"/>
  <c r="I59" i="2" s="1"/>
  <c r="AD454" i="2"/>
  <c r="AG160" i="2"/>
  <c r="AB300" i="2"/>
  <c r="W126" i="2"/>
  <c r="K37" i="2"/>
  <c r="K44" i="2" s="1"/>
  <c r="K46" i="2" s="1"/>
  <c r="BG12" i="18"/>
  <c r="AN99" i="2"/>
  <c r="AM9" i="10"/>
  <c r="AN642" i="2"/>
  <c r="AN652" i="2" s="1"/>
  <c r="AN663" i="2" s="1"/>
  <c r="AP671" i="2" s="1"/>
  <c r="AN112" i="2"/>
  <c r="AA300" i="2"/>
  <c r="AT16" i="18"/>
  <c r="AD406" i="2"/>
  <c r="U341" i="2"/>
  <c r="U363" i="2" s="1"/>
  <c r="K54" i="2"/>
  <c r="K56" i="2" s="1"/>
  <c r="K59" i="2" s="1"/>
  <c r="W341" i="2"/>
  <c r="W350" i="2" s="1"/>
  <c r="F10" i="9"/>
  <c r="AM341" i="2"/>
  <c r="AM350" i="2" s="1"/>
  <c r="R199" i="2"/>
  <c r="R207" i="2" s="1"/>
  <c r="R688" i="2" s="1"/>
  <c r="R698" i="2"/>
  <c r="V390" i="2"/>
  <c r="V392" i="2" s="1"/>
  <c r="V401" i="2" s="1"/>
  <c r="V428" i="2" s="1"/>
  <c r="AF343" i="2"/>
  <c r="AF424" i="2" s="1"/>
  <c r="Y343" i="2"/>
  <c r="Y424" i="2" s="1"/>
  <c r="AG300" i="2"/>
  <c r="AZ16" i="18"/>
  <c r="AA642" i="2"/>
  <c r="AA652" i="2" s="1"/>
  <c r="AA663" i="2" s="1"/>
  <c r="AC671" i="2" s="1"/>
  <c r="Y128" i="2"/>
  <c r="AG406" i="2"/>
  <c r="Q199" i="2"/>
  <c r="Q209" i="2" s="1"/>
  <c r="O20" i="10" s="1"/>
  <c r="AS128" i="2"/>
  <c r="AS98" i="2"/>
  <c r="AR9" i="10" s="1"/>
  <c r="AA112" i="2"/>
  <c r="AT300" i="2"/>
  <c r="AR430" i="2"/>
  <c r="S390" i="2"/>
  <c r="S392" i="2" s="1"/>
  <c r="S401" i="2" s="1"/>
  <c r="S428" i="2" s="1"/>
  <c r="AG343" i="2"/>
  <c r="AG424" i="2" s="1"/>
  <c r="K207" i="2"/>
  <c r="K209" i="2"/>
  <c r="I300" i="2"/>
  <c r="AU350" i="2"/>
  <c r="AL406" i="2"/>
  <c r="AL408" i="2" s="1"/>
  <c r="AL700" i="2" s="1"/>
  <c r="AL343" i="2"/>
  <c r="AL424" i="2" s="1"/>
  <c r="N39" i="2"/>
  <c r="N68" i="2" s="1"/>
  <c r="N70" i="2" s="1"/>
  <c r="AU347" i="2"/>
  <c r="AU351" i="2" s="1"/>
  <c r="AU353" i="2" s="1"/>
  <c r="BH16" i="18"/>
  <c r="AO300" i="2"/>
  <c r="X343" i="2"/>
  <c r="X424" i="2" s="1"/>
  <c r="M464" i="2"/>
  <c r="M466" i="2" s="1"/>
  <c r="M646" i="2" s="1"/>
  <c r="M656" i="2" s="1"/>
  <c r="N465" i="2"/>
  <c r="CL254" i="2"/>
  <c r="CL454" i="2"/>
  <c r="AP454" i="2"/>
  <c r="AP254" i="2"/>
  <c r="CN176" i="2"/>
  <c r="CN178" i="2" s="1"/>
  <c r="S178" i="2"/>
  <c r="S179" i="2" s="1"/>
  <c r="CN179" i="2" s="1"/>
  <c r="CN162" i="2"/>
  <c r="BC430" i="2"/>
  <c r="T33" i="2"/>
  <c r="U33" i="2" s="1"/>
  <c r="U35" i="2" s="1"/>
  <c r="AH98" i="2"/>
  <c r="AH99" i="2" s="1"/>
  <c r="L304" i="2"/>
  <c r="L207" i="2"/>
  <c r="AU300" i="2"/>
  <c r="BN16" i="18"/>
  <c r="O404" i="2"/>
  <c r="K532" i="2"/>
  <c r="K534" i="2" s="1"/>
  <c r="K535" i="2" s="1"/>
  <c r="K537" i="2" s="1"/>
  <c r="AY128" i="2"/>
  <c r="AY121" i="2"/>
  <c r="AY127" i="2" s="1"/>
  <c r="AX343" i="2"/>
  <c r="AX424" i="2" s="1"/>
  <c r="D10" i="9"/>
  <c r="AQ430" i="2"/>
  <c r="L343" i="2"/>
  <c r="L424" i="2" s="1"/>
  <c r="R343" i="2"/>
  <c r="R424" i="2" s="1"/>
  <c r="AA343" i="2"/>
  <c r="AA424" i="2" s="1"/>
  <c r="H54" i="2"/>
  <c r="H56" i="2" s="1"/>
  <c r="H59" i="2" s="1"/>
  <c r="CJ254" i="2"/>
  <c r="CJ454" i="2"/>
  <c r="AN254" i="2"/>
  <c r="AN454" i="2"/>
  <c r="P254" i="2"/>
  <c r="P255" i="2" s="1"/>
  <c r="P257" i="2" s="1"/>
  <c r="P454" i="2"/>
  <c r="P455" i="2" s="1"/>
  <c r="P457" i="2" s="1"/>
  <c r="P30" i="2"/>
  <c r="P35" i="2" s="1"/>
  <c r="P39" i="2" s="1"/>
  <c r="BC254" i="2"/>
  <c r="BC454" i="2"/>
  <c r="J37" i="2"/>
  <c r="J44" i="2" s="1"/>
  <c r="J46" i="2" s="1"/>
  <c r="J39" i="2"/>
  <c r="J68" i="2" s="1"/>
  <c r="J70" i="2" s="1"/>
  <c r="CM454" i="2"/>
  <c r="CM254" i="2"/>
  <c r="BO454" i="2"/>
  <c r="BO254" i="2"/>
  <c r="AK254" i="2"/>
  <c r="AK454" i="2"/>
  <c r="H39" i="2"/>
  <c r="H68" i="2" s="1"/>
  <c r="H70" i="2" s="1"/>
  <c r="H37" i="2"/>
  <c r="H44" i="2" s="1"/>
  <c r="H46" i="2" s="1"/>
  <c r="J54" i="2"/>
  <c r="J56" i="2" s="1"/>
  <c r="J59" i="2" s="1"/>
  <c r="AQ254" i="2"/>
  <c r="AQ454" i="2"/>
  <c r="CA254" i="2"/>
  <c r="CA454" i="2"/>
  <c r="Y254" i="2"/>
  <c r="Y454" i="2"/>
  <c r="AE254" i="2"/>
  <c r="AE454" i="2"/>
  <c r="S30" i="2"/>
  <c r="S35" i="2" s="1"/>
  <c r="S37" i="2" s="1"/>
  <c r="S44" i="2" s="1"/>
  <c r="S46" i="2" s="1"/>
  <c r="S454" i="2"/>
  <c r="S254" i="2"/>
  <c r="BR4" i="10"/>
  <c r="AE428" i="2"/>
  <c r="AR341" i="2"/>
  <c r="AR350" i="2" s="1"/>
  <c r="AI406" i="2"/>
  <c r="H406" i="2"/>
  <c r="Z343" i="2"/>
  <c r="Z424" i="2" s="1"/>
  <c r="AA404" i="2"/>
  <c r="AE406" i="2"/>
  <c r="AE408" i="2" s="1"/>
  <c r="AE700" i="2" s="1"/>
  <c r="AA406" i="2"/>
  <c r="T390" i="2"/>
  <c r="T392" i="2" s="1"/>
  <c r="T401" i="2" s="1"/>
  <c r="T404" i="2" s="1"/>
  <c r="T408" i="2" s="1"/>
  <c r="T700" i="2" s="1"/>
  <c r="Q343" i="2"/>
  <c r="Q424" i="2" s="1"/>
  <c r="K343" i="2"/>
  <c r="K424" i="2" s="1"/>
  <c r="R341" i="2"/>
  <c r="R347" i="2" s="1"/>
  <c r="R356" i="2" s="1"/>
  <c r="AC390" i="2"/>
  <c r="AC392" i="2" s="1"/>
  <c r="AC401" i="2" s="1"/>
  <c r="AC404" i="2" s="1"/>
  <c r="AC408" i="2" s="1"/>
  <c r="AC700" i="2" s="1"/>
  <c r="AO16" i="18"/>
  <c r="AV390" i="2"/>
  <c r="AV392" i="2" s="1"/>
  <c r="AV401" i="2" s="1"/>
  <c r="AV428" i="2" s="1"/>
  <c r="AV341" i="2"/>
  <c r="AV363" i="2" s="1"/>
  <c r="AA430" i="2"/>
  <c r="W430" i="2"/>
  <c r="U343" i="2"/>
  <c r="U424" i="2" s="1"/>
  <c r="BC126" i="2"/>
  <c r="W343" i="2"/>
  <c r="W424" i="2" s="1"/>
  <c r="AC343" i="2"/>
  <c r="AC424" i="2" s="1"/>
  <c r="I532" i="2"/>
  <c r="I534" i="2" s="1"/>
  <c r="S430" i="2"/>
  <c r="T341" i="2"/>
  <c r="T350" i="2" s="1"/>
  <c r="AD430" i="2"/>
  <c r="AE341" i="2"/>
  <c r="AE350" i="2" s="1"/>
  <c r="Y341" i="2"/>
  <c r="Y350" i="2" s="1"/>
  <c r="X430" i="2"/>
  <c r="J209" i="2"/>
  <c r="AH404" i="2"/>
  <c r="W98" i="2"/>
  <c r="J343" i="2"/>
  <c r="J424" i="2" s="1"/>
  <c r="AW430" i="2"/>
  <c r="V343" i="2"/>
  <c r="V424" i="2" s="1"/>
  <c r="AQ341" i="2"/>
  <c r="AQ347" i="2" s="1"/>
  <c r="AS390" i="2"/>
  <c r="AS392" i="2" s="1"/>
  <c r="AS401" i="2" s="1"/>
  <c r="AS428" i="2" s="1"/>
  <c r="Z406" i="2"/>
  <c r="AH406" i="2"/>
  <c r="AU343" i="2"/>
  <c r="AU424" i="2" s="1"/>
  <c r="K119" i="2"/>
  <c r="K121" i="2" s="1"/>
  <c r="K127" i="2" s="1"/>
  <c r="AK300" i="2"/>
  <c r="AJ343" i="2"/>
  <c r="AJ424" i="2" s="1"/>
  <c r="AR343" i="2"/>
  <c r="AR424" i="2" s="1"/>
  <c r="O430" i="2"/>
  <c r="P341" i="2"/>
  <c r="P347" i="2" s="1"/>
  <c r="P356" i="2" s="1"/>
  <c r="O406" i="2"/>
  <c r="H106" i="2"/>
  <c r="I106" i="2" s="1"/>
  <c r="J106" i="2" s="1"/>
  <c r="K106" i="2" s="1"/>
  <c r="L106" i="2" s="1"/>
  <c r="M106" i="2" s="1"/>
  <c r="N106" i="2" s="1"/>
  <c r="O106" i="2" s="1"/>
  <c r="P106" i="2" s="1"/>
  <c r="Q106" i="2" s="1"/>
  <c r="R106" i="2" s="1"/>
  <c r="S106" i="2" s="1"/>
  <c r="T106" i="2" s="1"/>
  <c r="U106" i="2" s="1"/>
  <c r="V106" i="2" s="1"/>
  <c r="W106" i="2" s="1"/>
  <c r="X106" i="2" s="1"/>
  <c r="Y106" i="2" s="1"/>
  <c r="Z106" i="2" s="1"/>
  <c r="AA106" i="2" s="1"/>
  <c r="AB106" i="2" s="1"/>
  <c r="AC106" i="2" s="1"/>
  <c r="AD106" i="2" s="1"/>
  <c r="AE106" i="2" s="1"/>
  <c r="CN342" i="2"/>
  <c r="AN341" i="2"/>
  <c r="AN350" i="2" s="1"/>
  <c r="AB390" i="2"/>
  <c r="AB392" i="2" s="1"/>
  <c r="AB401" i="2" s="1"/>
  <c r="AB404" i="2" s="1"/>
  <c r="AB408" i="2" s="1"/>
  <c r="U390" i="2"/>
  <c r="U392" i="2" s="1"/>
  <c r="U401" i="2" s="1"/>
  <c r="U428" i="2" s="1"/>
  <c r="AN406" i="2"/>
  <c r="AX390" i="2"/>
  <c r="AX392" i="2" s="1"/>
  <c r="AX401" i="2" s="1"/>
  <c r="AX428" i="2" s="1"/>
  <c r="AC430" i="2"/>
  <c r="AS343" i="2"/>
  <c r="AS424" i="2" s="1"/>
  <c r="BC390" i="2"/>
  <c r="BC392" i="2" s="1"/>
  <c r="BC401" i="2" s="1"/>
  <c r="BC428" i="2" s="1"/>
  <c r="CO342" i="2"/>
  <c r="L539" i="2"/>
  <c r="L543" i="2" s="1"/>
  <c r="L545" i="2" s="1"/>
  <c r="AN404" i="2"/>
  <c r="AS16" i="18"/>
  <c r="AH430" i="2"/>
  <c r="DG9" i="18"/>
  <c r="AR390" i="2"/>
  <c r="AR392" i="2" s="1"/>
  <c r="AR401" i="2" s="1"/>
  <c r="AR428" i="2" s="1"/>
  <c r="I343" i="2"/>
  <c r="I424" i="2" s="1"/>
  <c r="AM343" i="2"/>
  <c r="AM424" i="2" s="1"/>
  <c r="P343" i="2"/>
  <c r="P424" i="2" s="1"/>
  <c r="O642" i="2"/>
  <c r="O652" i="2" s="1"/>
  <c r="P112" i="2"/>
  <c r="P642" i="2"/>
  <c r="P652" i="2" s="1"/>
  <c r="P663" i="2" s="1"/>
  <c r="R671" i="2" s="1"/>
  <c r="CO90" i="2"/>
  <c r="AE98" i="2"/>
  <c r="AA119" i="2"/>
  <c r="AA128" i="2" s="1"/>
  <c r="I119" i="2"/>
  <c r="I128" i="2" s="1"/>
  <c r="AJ119" i="2"/>
  <c r="AJ128" i="2" s="1"/>
  <c r="O112" i="2"/>
  <c r="V119" i="2"/>
  <c r="V128" i="2" s="1"/>
  <c r="O119" i="2"/>
  <c r="O128" i="2" s="1"/>
  <c r="AH12" i="18"/>
  <c r="AW98" i="2"/>
  <c r="AV9" i="10" s="1"/>
  <c r="Y98" i="2"/>
  <c r="AR12" i="18" s="1"/>
  <c r="Q642" i="2"/>
  <c r="Q652" i="2" s="1"/>
  <c r="Q663" i="2" s="1"/>
  <c r="S671" i="2" s="1"/>
  <c r="AJ12" i="18"/>
  <c r="O9" i="10"/>
  <c r="Q112" i="2"/>
  <c r="AF119" i="2"/>
  <c r="AF121" i="2" s="1"/>
  <c r="AF127" i="2" s="1"/>
  <c r="AF98" i="2"/>
  <c r="AF112" i="2" s="1"/>
  <c r="AP121" i="2"/>
  <c r="AP127" i="2" s="1"/>
  <c r="AI12" i="18"/>
  <c r="CR90" i="2"/>
  <c r="CR89" i="2"/>
  <c r="CS90" i="2"/>
  <c r="E9" i="10"/>
  <c r="AM122" i="2"/>
  <c r="AM126" i="2" s="1"/>
  <c r="H98" i="2"/>
  <c r="H119" i="2"/>
  <c r="H122" i="2" s="1"/>
  <c r="H126" i="2" s="1"/>
  <c r="Q9" i="10"/>
  <c r="S642" i="2"/>
  <c r="S652" i="2" s="1"/>
  <c r="S663" i="2" s="1"/>
  <c r="U671" i="2" s="1"/>
  <c r="AL12" i="18"/>
  <c r="S112" i="2"/>
  <c r="AE128" i="2"/>
  <c r="AE121" i="2"/>
  <c r="AE127" i="2" s="1"/>
  <c r="AE122" i="2"/>
  <c r="AE126" i="2" s="1"/>
  <c r="AK98" i="2"/>
  <c r="CO89" i="2"/>
  <c r="BA119" i="2"/>
  <c r="BA98" i="2"/>
  <c r="BA642" i="2" s="1"/>
  <c r="BA652" i="2" s="1"/>
  <c r="BA663" i="2" s="1"/>
  <c r="BC671" i="2" s="1"/>
  <c r="L119" i="2"/>
  <c r="CT89" i="2"/>
  <c r="CQ89" i="2"/>
  <c r="AB98" i="2"/>
  <c r="CN89" i="2"/>
  <c r="CP90" i="2"/>
  <c r="CT90" i="2"/>
  <c r="CS89" i="2"/>
  <c r="CN90" i="2"/>
  <c r="CP89" i="2"/>
  <c r="AJ642" i="2"/>
  <c r="AJ652" i="2" s="1"/>
  <c r="AJ99" i="2"/>
  <c r="BC12" i="18"/>
  <c r="AJ112" i="2"/>
  <c r="AI9" i="10"/>
  <c r="AT92" i="2"/>
  <c r="AT105" i="2"/>
  <c r="Q10" i="10"/>
  <c r="S643" i="2"/>
  <c r="AD12" i="18"/>
  <c r="K112" i="2"/>
  <c r="K642" i="2"/>
  <c r="K652" i="2" s="1"/>
  <c r="J112" i="2"/>
  <c r="AC12" i="18"/>
  <c r="J642" i="2"/>
  <c r="J652" i="2" s="1"/>
  <c r="P119" i="2"/>
  <c r="AH122" i="2"/>
  <c r="AH126" i="2" s="1"/>
  <c r="AH121" i="2"/>
  <c r="AH127" i="2" s="1"/>
  <c r="AH128" i="2"/>
  <c r="AC128" i="2"/>
  <c r="AC122" i="2"/>
  <c r="AC126" i="2" s="1"/>
  <c r="AC98" i="2"/>
  <c r="S119" i="2"/>
  <c r="T98" i="2"/>
  <c r="T119" i="2"/>
  <c r="AC121" i="2"/>
  <c r="AC127" i="2" s="1"/>
  <c r="AO119" i="2"/>
  <c r="AO98" i="2"/>
  <c r="AG98" i="2"/>
  <c r="AG119" i="2"/>
  <c r="AB430" i="2"/>
  <c r="Q406" i="2"/>
  <c r="AT390" i="2"/>
  <c r="AT392" i="2" s="1"/>
  <c r="AT401" i="2" s="1"/>
  <c r="AT430" i="2"/>
  <c r="AZ343" i="2"/>
  <c r="AZ424" i="2" s="1"/>
  <c r="AY343" i="2"/>
  <c r="AY424" i="2" s="1"/>
  <c r="AF390" i="2"/>
  <c r="AF392" i="2" s="1"/>
  <c r="AF401" i="2" s="1"/>
  <c r="AF406" i="2"/>
  <c r="AZ430" i="2"/>
  <c r="BA341" i="2"/>
  <c r="BA350" i="2" s="1"/>
  <c r="AQ343" i="2"/>
  <c r="AQ424" i="2" s="1"/>
  <c r="AP343" i="2"/>
  <c r="AP424" i="2" s="1"/>
  <c r="H532" i="2"/>
  <c r="H534" i="2" s="1"/>
  <c r="H535" i="2" s="1"/>
  <c r="H537" i="2" s="1"/>
  <c r="H539" i="2"/>
  <c r="H543" i="2" s="1"/>
  <c r="H545" i="2" s="1"/>
  <c r="AY126" i="2"/>
  <c r="L406" i="2"/>
  <c r="L390" i="2"/>
  <c r="L392" i="2" s="1"/>
  <c r="L401" i="2" s="1"/>
  <c r="L428" i="2" s="1"/>
  <c r="R430" i="2"/>
  <c r="AK430" i="2"/>
  <c r="AV343" i="2"/>
  <c r="AV424" i="2" s="1"/>
  <c r="BD341" i="2"/>
  <c r="BD350" i="2" s="1"/>
  <c r="M207" i="2"/>
  <c r="BF16" i="18"/>
  <c r="AW300" i="2"/>
  <c r="DH9" i="18"/>
  <c r="K539" i="2"/>
  <c r="K543" i="2" s="1"/>
  <c r="K545" i="2" s="1"/>
  <c r="L430" i="2"/>
  <c r="AQ404" i="2"/>
  <c r="AQ408" i="2" s="1"/>
  <c r="AQ700" i="2" s="1"/>
  <c r="O343" i="2"/>
  <c r="O424" i="2" s="1"/>
  <c r="L532" i="2"/>
  <c r="L534" i="2" s="1"/>
  <c r="L535" i="2" s="1"/>
  <c r="AN343" i="2"/>
  <c r="AN424" i="2" s="1"/>
  <c r="AN430" i="2"/>
  <c r="AW406" i="2"/>
  <c r="AW343" i="2"/>
  <c r="AW424" i="2" s="1"/>
  <c r="H430" i="2"/>
  <c r="R406" i="2"/>
  <c r="AZ341" i="2"/>
  <c r="AZ363" i="2" s="1"/>
  <c r="AL428" i="2"/>
  <c r="P428" i="2"/>
  <c r="P406" i="2"/>
  <c r="P408" i="2" s="1"/>
  <c r="P700" i="2" s="1"/>
  <c r="Q404" i="2"/>
  <c r="CQ342" i="2"/>
  <c r="CP342" i="2"/>
  <c r="V642" i="2"/>
  <c r="V652" i="2" s="1"/>
  <c r="V663" i="2" s="1"/>
  <c r="X671" i="2" s="1"/>
  <c r="V112" i="2"/>
  <c r="AX642" i="2"/>
  <c r="AX652" i="2" s="1"/>
  <c r="AX663" i="2" s="1"/>
  <c r="AZ671" i="2" s="1"/>
  <c r="AX112" i="2"/>
  <c r="AM406" i="2"/>
  <c r="AM390" i="2"/>
  <c r="AM392" i="2" s="1"/>
  <c r="AM401" i="2" s="1"/>
  <c r="AM404" i="2" s="1"/>
  <c r="O304" i="2"/>
  <c r="O285" i="2"/>
  <c r="O287" i="2" s="1"/>
  <c r="O289" i="2" s="1"/>
  <c r="O292" i="2" s="1"/>
  <c r="R61" i="2"/>
  <c r="AD128" i="2"/>
  <c r="AD343" i="2"/>
  <c r="AD424" i="2" s="1"/>
  <c r="AE343" i="2"/>
  <c r="AE424" i="2" s="1"/>
  <c r="DJ9" i="18"/>
  <c r="K406" i="2"/>
  <c r="K390" i="2"/>
  <c r="K392" i="2" s="1"/>
  <c r="K401" i="2" s="1"/>
  <c r="K404" i="2" s="1"/>
  <c r="DI9" i="18"/>
  <c r="I10" i="9"/>
  <c r="Q10" i="9" s="1"/>
  <c r="AY9" i="10"/>
  <c r="AO390" i="2"/>
  <c r="AO392" i="2" s="1"/>
  <c r="AO401" i="2" s="1"/>
  <c r="AO404" i="2" s="1"/>
  <c r="AO406" i="2"/>
  <c r="Y390" i="2"/>
  <c r="Y392" i="2" s="1"/>
  <c r="Y401" i="2" s="1"/>
  <c r="Y404" i="2" s="1"/>
  <c r="BB406" i="2"/>
  <c r="BB390" i="2"/>
  <c r="BB392" i="2" s="1"/>
  <c r="BB401" i="2" s="1"/>
  <c r="BB404" i="2" s="1"/>
  <c r="BC343" i="2"/>
  <c r="BC424" i="2" s="1"/>
  <c r="AG430" i="2"/>
  <c r="AH341" i="2"/>
  <c r="AH347" i="2" s="1"/>
  <c r="AZ642" i="2"/>
  <c r="AZ652" i="2" s="1"/>
  <c r="AZ663" i="2" s="1"/>
  <c r="BB671" i="2" s="1"/>
  <c r="AZ112" i="2"/>
  <c r="AZ742" i="2"/>
  <c r="AZ585" i="2" s="1"/>
  <c r="BB126" i="2"/>
  <c r="BS12" i="18"/>
  <c r="AF430" i="2"/>
  <c r="J300" i="2"/>
  <c r="M347" i="2"/>
  <c r="M350" i="2"/>
  <c r="M363" i="2"/>
  <c r="AH16" i="18"/>
  <c r="O300" i="2"/>
  <c r="X428" i="2"/>
  <c r="X404" i="2"/>
  <c r="AC9" i="18"/>
  <c r="J294" i="2"/>
  <c r="J242" i="2"/>
  <c r="BB343" i="2"/>
  <c r="BB424" i="2" s="1"/>
  <c r="AC16" i="18"/>
  <c r="BA430" i="2"/>
  <c r="BB341" i="2"/>
  <c r="AD428" i="2"/>
  <c r="AD404" i="2"/>
  <c r="AJ406" i="2"/>
  <c r="W121" i="2"/>
  <c r="W127" i="2" s="1"/>
  <c r="W128" i="2"/>
  <c r="AL122" i="2"/>
  <c r="AL126" i="2" s="1"/>
  <c r="AL121" i="2"/>
  <c r="AL127" i="2" s="1"/>
  <c r="AY341" i="2"/>
  <c r="AX430" i="2"/>
  <c r="AX742" i="2"/>
  <c r="AX585" i="2" s="1"/>
  <c r="BQ12" i="18"/>
  <c r="AW9" i="10"/>
  <c r="AS347" i="2"/>
  <c r="AS350" i="2"/>
  <c r="AJ428" i="2"/>
  <c r="AJ404" i="2"/>
  <c r="M265" i="2"/>
  <c r="M305" i="2" s="1"/>
  <c r="M264" i="2"/>
  <c r="Z428" i="2"/>
  <c r="Z404" i="2"/>
  <c r="AI300" i="2"/>
  <c r="I539" i="2"/>
  <c r="I543" i="2" s="1"/>
  <c r="I545" i="2" s="1"/>
  <c r="CQ339" i="2"/>
  <c r="Q121" i="2"/>
  <c r="Q127" i="2" s="1"/>
  <c r="AW341" i="2"/>
  <c r="AW363" i="2" s="1"/>
  <c r="AG404" i="2"/>
  <c r="AG347" i="2"/>
  <c r="AG351" i="2" s="1"/>
  <c r="AG353" i="2" s="1"/>
  <c r="AG350" i="2"/>
  <c r="AG363" i="2"/>
  <c r="T9" i="10"/>
  <c r="I207" i="2"/>
  <c r="AO12" i="18"/>
  <c r="X347" i="2"/>
  <c r="X363" i="2"/>
  <c r="N285" i="2"/>
  <c r="N287" i="2" s="1"/>
  <c r="N289" i="2" s="1"/>
  <c r="N292" i="2" s="1"/>
  <c r="N296" i="2" s="1"/>
  <c r="N297" i="2" s="1"/>
  <c r="N304" i="2"/>
  <c r="P228" i="2"/>
  <c r="P230" i="2" s="1"/>
  <c r="P302" i="2" s="1"/>
  <c r="AV742" i="2"/>
  <c r="AV585" i="2" s="1"/>
  <c r="AV112" i="2"/>
  <c r="P430" i="2"/>
  <c r="AC350" i="2"/>
  <c r="AC363" i="2"/>
  <c r="AC347" i="2"/>
  <c r="Q341" i="2"/>
  <c r="Q363" i="2" s="1"/>
  <c r="M300" i="2"/>
  <c r="AF16" i="18"/>
  <c r="AF22" i="18" s="1"/>
  <c r="M304" i="2"/>
  <c r="M285" i="2"/>
  <c r="M287" i="2" s="1"/>
  <c r="M289" i="2" s="1"/>
  <c r="M292" i="2" s="1"/>
  <c r="AL347" i="2"/>
  <c r="AL350" i="2"/>
  <c r="AL363" i="2"/>
  <c r="K233" i="2"/>
  <c r="K228" i="2"/>
  <c r="K230" i="2" s="1"/>
  <c r="AI428" i="2"/>
  <c r="AI404" i="2"/>
  <c r="AW404" i="2"/>
  <c r="AW428" i="2"/>
  <c r="H428" i="2"/>
  <c r="H404" i="2"/>
  <c r="K264" i="2"/>
  <c r="K265" i="2"/>
  <c r="K305" i="2" s="1"/>
  <c r="Q220" i="2"/>
  <c r="Q221" i="2" s="1"/>
  <c r="Q222" i="2"/>
  <c r="AZ404" i="2"/>
  <c r="AZ428" i="2"/>
  <c r="AO347" i="2"/>
  <c r="AO350" i="2"/>
  <c r="AO363" i="2"/>
  <c r="AI347" i="2"/>
  <c r="AI350" i="2"/>
  <c r="AI363" i="2"/>
  <c r="AY404" i="2"/>
  <c r="AY428" i="2"/>
  <c r="AU404" i="2"/>
  <c r="AU408" i="2" s="1"/>
  <c r="AU700" i="2" s="1"/>
  <c r="AT341" i="2"/>
  <c r="AS430" i="2"/>
  <c r="AP404" i="2"/>
  <c r="AP428" i="2"/>
  <c r="H410" i="2"/>
  <c r="H369" i="2"/>
  <c r="S347" i="2"/>
  <c r="S363" i="2"/>
  <c r="S350" i="2"/>
  <c r="H365" i="2"/>
  <c r="H367" i="2" s="1"/>
  <c r="H426" i="2"/>
  <c r="R428" i="2"/>
  <c r="R404" i="2"/>
  <c r="W428" i="2"/>
  <c r="W404" i="2"/>
  <c r="AW121" i="2"/>
  <c r="AW127" i="2" s="1"/>
  <c r="AW122" i="2"/>
  <c r="AW126" i="2" s="1"/>
  <c r="AW128" i="2"/>
  <c r="N404" i="2"/>
  <c r="N408" i="2" s="1"/>
  <c r="AE300" i="2"/>
  <c r="AX16" i="18"/>
  <c r="AI430" i="2"/>
  <c r="AJ341" i="2"/>
  <c r="Q44" i="2"/>
  <c r="I350" i="2"/>
  <c r="I363" i="2"/>
  <c r="I347" i="2"/>
  <c r="P698" i="2"/>
  <c r="P199" i="2"/>
  <c r="P209" i="2" s="1"/>
  <c r="E20" i="10" s="1"/>
  <c r="AL16" i="18"/>
  <c r="S300" i="2"/>
  <c r="AW16" i="18"/>
  <c r="AD300" i="2"/>
  <c r="U300" i="2"/>
  <c r="AN16" i="18"/>
  <c r="AD350" i="2"/>
  <c r="AD347" i="2"/>
  <c r="AD363" i="2"/>
  <c r="AG16" i="18"/>
  <c r="N300" i="2"/>
  <c r="AR16" i="18"/>
  <c r="Y300" i="2"/>
  <c r="K347" i="2"/>
  <c r="K350" i="2"/>
  <c r="K363" i="2"/>
  <c r="L341" i="2"/>
  <c r="K430" i="2"/>
  <c r="BB430" i="2"/>
  <c r="BC341" i="2"/>
  <c r="I228" i="2"/>
  <c r="I230" i="2" s="1"/>
  <c r="I233" i="2"/>
  <c r="AB347" i="2"/>
  <c r="AB363" i="2"/>
  <c r="AB350" i="2"/>
  <c r="AQ300" i="2"/>
  <c r="BJ16" i="18"/>
  <c r="I304" i="2"/>
  <c r="I285" i="2"/>
  <c r="I287" i="2" s="1"/>
  <c r="I289" i="2" s="1"/>
  <c r="I292" i="2" s="1"/>
  <c r="AY300" i="2"/>
  <c r="BR16" i="18"/>
  <c r="BG16" i="18"/>
  <c r="AN300" i="2"/>
  <c r="AH300" i="2"/>
  <c r="BA16" i="18"/>
  <c r="AM16" i="18"/>
  <c r="T300" i="2"/>
  <c r="AV16" i="18"/>
  <c r="AC300" i="2"/>
  <c r="J428" i="2"/>
  <c r="J404" i="2"/>
  <c r="BU16" i="18"/>
  <c r="BB300" i="2"/>
  <c r="U122" i="2"/>
  <c r="U128" i="2"/>
  <c r="U121" i="2"/>
  <c r="AL300" i="2"/>
  <c r="BE16" i="18"/>
  <c r="AS300" i="2"/>
  <c r="BL16" i="18"/>
  <c r="AZ300" i="2"/>
  <c r="BS16" i="18"/>
  <c r="AA341" i="2"/>
  <c r="Z430" i="2"/>
  <c r="AP126" i="2"/>
  <c r="AJ16" i="18"/>
  <c r="Q300" i="2"/>
  <c r="N466" i="2"/>
  <c r="N646" i="2" s="1"/>
  <c r="N656" i="2" s="1"/>
  <c r="AD16" i="18"/>
  <c r="K289" i="2"/>
  <c r="K292" i="2" s="1"/>
  <c r="K296" i="2" s="1"/>
  <c r="K297" i="2" s="1"/>
  <c r="K300" i="2"/>
  <c r="X300" i="2"/>
  <c r="AQ16" i="18"/>
  <c r="I265" i="2"/>
  <c r="I305" i="2" s="1"/>
  <c r="I264" i="2"/>
  <c r="O464" i="2"/>
  <c r="O465" i="2"/>
  <c r="M343" i="2"/>
  <c r="M424" i="2" s="1"/>
  <c r="N264" i="2"/>
  <c r="N265" i="2"/>
  <c r="N305" i="2" s="1"/>
  <c r="H228" i="2"/>
  <c r="H233" i="2"/>
  <c r="BC16" i="18"/>
  <c r="AJ300" i="2"/>
  <c r="AO430" i="2"/>
  <c r="AP341" i="2"/>
  <c r="L228" i="2"/>
  <c r="L230" i="2" s="1"/>
  <c r="L233" i="2"/>
  <c r="O233" i="2"/>
  <c r="O228" i="2"/>
  <c r="O230" i="2" s="1"/>
  <c r="J265" i="2"/>
  <c r="J305" i="2" s="1"/>
  <c r="J264" i="2"/>
  <c r="H107" i="2"/>
  <c r="N228" i="2"/>
  <c r="N230" i="2" s="1"/>
  <c r="N233" i="2"/>
  <c r="M340" i="2"/>
  <c r="CN339" i="2"/>
  <c r="U340" i="2"/>
  <c r="CO339" i="2"/>
  <c r="AF341" i="2"/>
  <c r="AE430" i="2"/>
  <c r="X9" i="10"/>
  <c r="Z112" i="2"/>
  <c r="AS12" i="18"/>
  <c r="Z642" i="2"/>
  <c r="L265" i="2"/>
  <c r="L305" i="2" s="1"/>
  <c r="L264" i="2"/>
  <c r="O265" i="2"/>
  <c r="O305" i="2" s="1"/>
  <c r="O264" i="2"/>
  <c r="J464" i="2"/>
  <c r="J465" i="2"/>
  <c r="H221" i="2"/>
  <c r="J233" i="2"/>
  <c r="J228" i="2"/>
  <c r="J230" i="2" s="1"/>
  <c r="BC300" i="2"/>
  <c r="BV16" i="18"/>
  <c r="AY16" i="18"/>
  <c r="AF300" i="2"/>
  <c r="AV300" i="2"/>
  <c r="BO16" i="18"/>
  <c r="H450" i="2"/>
  <c r="H451" i="2" s="1"/>
  <c r="H453" i="2" s="1"/>
  <c r="H455" i="2" s="1"/>
  <c r="H457" i="2" s="1"/>
  <c r="H250" i="2"/>
  <c r="H251" i="2" s="1"/>
  <c r="H253" i="2" s="1"/>
  <c r="H255" i="2" s="1"/>
  <c r="H257" i="2" s="1"/>
  <c r="H199" i="2"/>
  <c r="M228" i="2"/>
  <c r="M230" i="2" s="1"/>
  <c r="M233" i="2"/>
  <c r="AX347" i="2"/>
  <c r="AX363" i="2"/>
  <c r="AX350" i="2"/>
  <c r="AP16" i="18"/>
  <c r="W300" i="2"/>
  <c r="M470" i="2"/>
  <c r="U698" i="2"/>
  <c r="H242" i="2"/>
  <c r="H294" i="2"/>
  <c r="AA9" i="18"/>
  <c r="P242" i="2"/>
  <c r="AI9" i="18"/>
  <c r="P294" i="2"/>
  <c r="Q241" i="2"/>
  <c r="AJ340" i="2"/>
  <c r="CP339" i="2"/>
  <c r="L470" i="2"/>
  <c r="L646" i="2"/>
  <c r="L656" i="2" s="1"/>
  <c r="N470" i="2"/>
  <c r="I466" i="2"/>
  <c r="AK390" i="2"/>
  <c r="AK392" i="2" s="1"/>
  <c r="AK401" i="2" s="1"/>
  <c r="AK406" i="2"/>
  <c r="H556" i="2"/>
  <c r="V33" i="26" l="1"/>
  <c r="W33" i="26"/>
  <c r="Z350" i="2"/>
  <c r="AU642" i="2"/>
  <c r="AU652" i="2" s="1"/>
  <c r="AU663" i="2" s="1"/>
  <c r="AW671" i="2" s="1"/>
  <c r="R641" i="2"/>
  <c r="R651" i="2" s="1"/>
  <c r="R662" i="2" s="1"/>
  <c r="V670" i="2" s="1"/>
  <c r="P8" i="10"/>
  <c r="R39" i="2"/>
  <c r="R68" i="2" s="1"/>
  <c r="R70" i="2" s="1"/>
  <c r="R54" i="2"/>
  <c r="R56" i="2" s="1"/>
  <c r="R59" i="2" s="1"/>
  <c r="M539" i="2"/>
  <c r="M543" i="2" s="1"/>
  <c r="M545" i="2" s="1"/>
  <c r="M61" i="2"/>
  <c r="M63" i="2" s="1"/>
  <c r="M64" i="2" s="1"/>
  <c r="M72" i="2" s="1"/>
  <c r="AD122" i="2"/>
  <c r="AD126" i="2" s="1"/>
  <c r="O341" i="2"/>
  <c r="O363" i="2" s="1"/>
  <c r="CO92" i="2"/>
  <c r="AP642" i="2"/>
  <c r="AP652" i="2" s="1"/>
  <c r="AP663" i="2" s="1"/>
  <c r="AR671" i="2" s="1"/>
  <c r="AB9" i="10"/>
  <c r="M641" i="2"/>
  <c r="M651" i="2" s="1"/>
  <c r="X408" i="2"/>
  <c r="X700" i="2" s="1"/>
  <c r="BL343" i="2"/>
  <c r="BL424" i="2" s="1"/>
  <c r="BP327" i="2"/>
  <c r="BM343" i="2"/>
  <c r="BM424" i="2" s="1"/>
  <c r="BK343" i="2"/>
  <c r="BK424" i="2" s="1"/>
  <c r="AB12" i="18"/>
  <c r="AU9" i="10"/>
  <c r="U350" i="2"/>
  <c r="BO12" i="18"/>
  <c r="R122" i="2"/>
  <c r="R126" i="2" s="1"/>
  <c r="I112" i="2"/>
  <c r="CN341" i="2"/>
  <c r="R128" i="2"/>
  <c r="M532" i="2"/>
  <c r="M534" i="2" s="1"/>
  <c r="M535" i="2" s="1"/>
  <c r="AZ122" i="2"/>
  <c r="AZ126" i="2" s="1"/>
  <c r="BA428" i="2"/>
  <c r="AZ121" i="2"/>
  <c r="AZ127" i="2" s="1"/>
  <c r="AZ129" i="2" s="1"/>
  <c r="AM642" i="2"/>
  <c r="AM652" i="2" s="1"/>
  <c r="AM663" i="2" s="1"/>
  <c r="AO671" i="2" s="1"/>
  <c r="AH9" i="18"/>
  <c r="O294" i="2"/>
  <c r="O296" i="2" s="1"/>
  <c r="O297" i="2" s="1"/>
  <c r="AI408" i="2"/>
  <c r="AI700" i="2" s="1"/>
  <c r="AS642" i="2"/>
  <c r="AH21" i="18"/>
  <c r="V121" i="2"/>
  <c r="V127" i="2" s="1"/>
  <c r="D9" i="9"/>
  <c r="P292" i="2"/>
  <c r="P296" i="2" s="1"/>
  <c r="Z33" i="26"/>
  <c r="U33" i="26"/>
  <c r="X33" i="26"/>
  <c r="Y33" i="26"/>
  <c r="AS20" i="26"/>
  <c r="BI20" i="26"/>
  <c r="AP20" i="26"/>
  <c r="BF20" i="26"/>
  <c r="BV20" i="26"/>
  <c r="BC20" i="26"/>
  <c r="BS20" i="26"/>
  <c r="BH20" i="26"/>
  <c r="BP20" i="26"/>
  <c r="AO20" i="26"/>
  <c r="AN20" i="26"/>
  <c r="AE20" i="26"/>
  <c r="AW20" i="26"/>
  <c r="BM20" i="26"/>
  <c r="AT20" i="26"/>
  <c r="BJ20" i="26"/>
  <c r="AQ20" i="26"/>
  <c r="BG20" i="26"/>
  <c r="BD20" i="26"/>
  <c r="AV20" i="26"/>
  <c r="AL20" i="26"/>
  <c r="AK20" i="26"/>
  <c r="AJ20" i="26"/>
  <c r="AA20" i="26"/>
  <c r="BA20" i="26"/>
  <c r="BQ20" i="26"/>
  <c r="AX20" i="26"/>
  <c r="BN20" i="26"/>
  <c r="AU20" i="26"/>
  <c r="BK20" i="26"/>
  <c r="BT20" i="26"/>
  <c r="BL20" i="26"/>
  <c r="AH20" i="26"/>
  <c r="AG20" i="26"/>
  <c r="AF20" i="26"/>
  <c r="AM20" i="26"/>
  <c r="BE20" i="26"/>
  <c r="BU20" i="26"/>
  <c r="BB20" i="26"/>
  <c r="BR20" i="26"/>
  <c r="AY20" i="26"/>
  <c r="BO20" i="26"/>
  <c r="AR20" i="26"/>
  <c r="AZ20" i="26"/>
  <c r="AD20" i="26"/>
  <c r="AC20" i="26"/>
  <c r="AB20" i="26"/>
  <c r="AI20" i="26"/>
  <c r="BG12" i="26"/>
  <c r="AM12" i="26"/>
  <c r="BC12" i="26"/>
  <c r="AV12" i="26"/>
  <c r="AR12" i="26"/>
  <c r="BB12" i="26"/>
  <c r="BS12" i="26"/>
  <c r="AH12" i="26"/>
  <c r="BD12" i="26"/>
  <c r="AB12" i="26"/>
  <c r="AX12" i="26"/>
  <c r="AZ12" i="26"/>
  <c r="AK12" i="26"/>
  <c r="AO12" i="26"/>
  <c r="AF12" i="26"/>
  <c r="AJ12" i="26"/>
  <c r="AE12" i="26"/>
  <c r="BU12" i="26"/>
  <c r="AU12" i="26"/>
  <c r="BN12" i="26"/>
  <c r="BK12" i="26"/>
  <c r="AC12" i="26"/>
  <c r="BQ12" i="26"/>
  <c r="BO12" i="26"/>
  <c r="O33" i="26"/>
  <c r="BJ12" i="26"/>
  <c r="AT12" i="26"/>
  <c r="AL12" i="26"/>
  <c r="BR12" i="26"/>
  <c r="AN12" i="26"/>
  <c r="AW12" i="26"/>
  <c r="AA12" i="26"/>
  <c r="BM12" i="26"/>
  <c r="AQ12" i="26"/>
  <c r="BV12" i="26"/>
  <c r="BA12" i="26"/>
  <c r="X45" i="26"/>
  <c r="BG486" i="2"/>
  <c r="BI59" i="2"/>
  <c r="BH59" i="2"/>
  <c r="BB15" i="26"/>
  <c r="BR15" i="26"/>
  <c r="BR42" i="26" s="1"/>
  <c r="AY15" i="26"/>
  <c r="BO15" i="26"/>
  <c r="BO42" i="26" s="1"/>
  <c r="AZ15" i="26"/>
  <c r="BP15" i="26"/>
  <c r="AW15" i="26"/>
  <c r="BE15" i="26"/>
  <c r="AE15" i="26"/>
  <c r="AL15" i="26"/>
  <c r="AO15" i="26"/>
  <c r="AF15" i="26"/>
  <c r="AP15" i="26"/>
  <c r="BF15" i="26"/>
  <c r="BN15" i="26"/>
  <c r="BC15" i="26"/>
  <c r="AR15" i="26"/>
  <c r="BL15" i="26"/>
  <c r="BL42" i="26" s="1"/>
  <c r="BM15" i="26"/>
  <c r="AM15" i="26"/>
  <c r="AB15" i="26"/>
  <c r="AK15" i="26"/>
  <c r="AT15" i="26"/>
  <c r="BV15" i="26"/>
  <c r="BG15" i="26"/>
  <c r="AV15" i="26"/>
  <c r="BT15" i="26"/>
  <c r="BT42" i="26" s="1"/>
  <c r="BA15" i="26"/>
  <c r="AI15" i="26"/>
  <c r="AH15" i="26"/>
  <c r="AG15" i="26"/>
  <c r="AX15" i="26"/>
  <c r="AQ15" i="26"/>
  <c r="BK15" i="26"/>
  <c r="BD15" i="26"/>
  <c r="AS15" i="26"/>
  <c r="CB483" i="2" s="1"/>
  <c r="BQ15" i="26"/>
  <c r="AA15" i="26"/>
  <c r="AD15" i="26"/>
  <c r="AC15" i="26"/>
  <c r="BJ15" i="26"/>
  <c r="BI15" i="26"/>
  <c r="AU15" i="26"/>
  <c r="BU15" i="26"/>
  <c r="BS15" i="26"/>
  <c r="AN15" i="26"/>
  <c r="BH15" i="26"/>
  <c r="AJ15" i="26"/>
  <c r="O6" i="2"/>
  <c r="U43" i="26"/>
  <c r="BD110" i="2"/>
  <c r="BG292" i="2"/>
  <c r="AX13" i="26"/>
  <c r="AL13" i="26"/>
  <c r="AO13" i="26"/>
  <c r="BD13" i="26"/>
  <c r="BP13" i="26"/>
  <c r="AJ13" i="26"/>
  <c r="BA13" i="26"/>
  <c r="AI13" i="26"/>
  <c r="AE13" i="26"/>
  <c r="AP13" i="26"/>
  <c r="BJ13" i="26"/>
  <c r="BR13" i="26"/>
  <c r="AH13" i="26"/>
  <c r="AH38" i="26" s="1"/>
  <c r="AQ13" i="26"/>
  <c r="BC13" i="26"/>
  <c r="CL292" i="2" s="1"/>
  <c r="BO13" i="26"/>
  <c r="AC13" i="26"/>
  <c r="AV13" i="26"/>
  <c r="AV38" i="26" s="1"/>
  <c r="BH13" i="26"/>
  <c r="AF13" i="26"/>
  <c r="BE13" i="26"/>
  <c r="AS13" i="26"/>
  <c r="BM13" i="26"/>
  <c r="BB13" i="26"/>
  <c r="BV13" i="26"/>
  <c r="AU13" i="26"/>
  <c r="BG13" i="26"/>
  <c r="CP292" i="2" s="1"/>
  <c r="AK13" i="26"/>
  <c r="BT13" i="26"/>
  <c r="BQ13" i="26"/>
  <c r="BU13" i="26"/>
  <c r="AA13" i="26"/>
  <c r="AA38" i="26" s="1"/>
  <c r="AT13" i="26"/>
  <c r="AD13" i="26"/>
  <c r="AG13" i="26"/>
  <c r="AN13" i="26"/>
  <c r="BW292" i="2" s="1"/>
  <c r="BI13" i="26"/>
  <c r="CR292" i="2" s="1"/>
  <c r="BF13" i="26"/>
  <c r="CO292" i="2" s="1"/>
  <c r="AY13" i="26"/>
  <c r="AR13" i="26"/>
  <c r="AR38" i="26" s="1"/>
  <c r="AB13" i="26"/>
  <c r="AW13" i="26"/>
  <c r="BN13" i="26"/>
  <c r="BK13" i="26"/>
  <c r="AZ13" i="26"/>
  <c r="AM13" i="26"/>
  <c r="AM38" i="26" s="1"/>
  <c r="BL13" i="26"/>
  <c r="BS13" i="26"/>
  <c r="BI485" i="2"/>
  <c r="BE485" i="2"/>
  <c r="BB19" i="26"/>
  <c r="AX19" i="26"/>
  <c r="BR19" i="26"/>
  <c r="AY19" i="26"/>
  <c r="BO19" i="26"/>
  <c r="AZ19" i="26"/>
  <c r="BP19" i="26"/>
  <c r="AS19" i="26"/>
  <c r="BA19" i="26"/>
  <c r="AD19" i="26"/>
  <c r="AC19" i="26"/>
  <c r="AB19" i="26"/>
  <c r="AA19" i="26"/>
  <c r="BJ19" i="26"/>
  <c r="AU19" i="26"/>
  <c r="BS19" i="26"/>
  <c r="BH19" i="26"/>
  <c r="BU19" i="26"/>
  <c r="BQ19" i="26"/>
  <c r="AK19" i="26"/>
  <c r="AF19" i="26"/>
  <c r="AP19" i="26"/>
  <c r="BN19" i="26"/>
  <c r="BC19" i="26"/>
  <c r="AR19" i="26"/>
  <c r="BL19" i="26"/>
  <c r="BI19" i="26"/>
  <c r="AL19" i="26"/>
  <c r="AG19" i="26"/>
  <c r="AI19" i="26"/>
  <c r="AT19" i="26"/>
  <c r="BV19" i="26"/>
  <c r="BG19" i="26"/>
  <c r="AV19" i="26"/>
  <c r="BT19" i="26"/>
  <c r="AW19" i="26"/>
  <c r="AH19" i="26"/>
  <c r="AN19" i="26"/>
  <c r="AM19" i="26"/>
  <c r="BD19" i="26"/>
  <c r="AJ19" i="26"/>
  <c r="BF19" i="26"/>
  <c r="BE19" i="26"/>
  <c r="AE19" i="26"/>
  <c r="AQ19" i="26"/>
  <c r="BM19" i="26"/>
  <c r="AO19" i="26"/>
  <c r="BK19" i="26"/>
  <c r="BD292" i="2"/>
  <c r="BK46" i="26"/>
  <c r="BP46" i="26"/>
  <c r="AP46" i="26"/>
  <c r="BY487" i="2"/>
  <c r="AW46" i="26"/>
  <c r="CF487" i="2"/>
  <c r="BG46" i="26"/>
  <c r="AC46" i="26"/>
  <c r="BL487" i="2"/>
  <c r="BH46" i="26"/>
  <c r="BP487" i="2"/>
  <c r="AG46" i="26"/>
  <c r="BO46" i="26"/>
  <c r="AL46" i="26"/>
  <c r="BU487" i="2"/>
  <c r="BS46" i="26"/>
  <c r="N514" i="2"/>
  <c r="N512" i="2"/>
  <c r="N506" i="2"/>
  <c r="N502" i="2"/>
  <c r="N525" i="2"/>
  <c r="N515" i="2"/>
  <c r="N528" i="2"/>
  <c r="O10" i="2"/>
  <c r="N513" i="2"/>
  <c r="N524" i="2"/>
  <c r="N498" i="2"/>
  <c r="N523" i="2"/>
  <c r="N530" i="2"/>
  <c r="N521" i="2"/>
  <c r="N494" i="2"/>
  <c r="N505" i="2"/>
  <c r="N527" i="2"/>
  <c r="N531" i="2"/>
  <c r="O718" i="2"/>
  <c r="N517" i="2"/>
  <c r="N508" i="2"/>
  <c r="N499" i="2"/>
  <c r="N500" i="2"/>
  <c r="N504" i="2"/>
  <c r="N522" i="2"/>
  <c r="N495" i="2"/>
  <c r="N510" i="2"/>
  <c r="N503" i="2"/>
  <c r="N496" i="2"/>
  <c r="N516" i="2"/>
  <c r="N526" i="2"/>
  <c r="N493" i="2"/>
  <c r="N529" i="2"/>
  <c r="N507" i="2"/>
  <c r="N497" i="2"/>
  <c r="N519" i="2"/>
  <c r="N501" i="2"/>
  <c r="N509" i="2"/>
  <c r="N520" i="2"/>
  <c r="N518" i="2"/>
  <c r="N511" i="2"/>
  <c r="N491" i="2"/>
  <c r="N492" i="2"/>
  <c r="AF38" i="26"/>
  <c r="AE38" i="26"/>
  <c r="AC38" i="26"/>
  <c r="AS24" i="26"/>
  <c r="BI24" i="26"/>
  <c r="AP24" i="26"/>
  <c r="BF24" i="26"/>
  <c r="BV24" i="26"/>
  <c r="BC24" i="26"/>
  <c r="BS24" i="26"/>
  <c r="BT24" i="26"/>
  <c r="BL24" i="26"/>
  <c r="AO24" i="26"/>
  <c r="AN24" i="26"/>
  <c r="BE24" i="26"/>
  <c r="AT24" i="26"/>
  <c r="BN24" i="26"/>
  <c r="AY24" i="26"/>
  <c r="AZ24" i="26"/>
  <c r="BH24" i="26"/>
  <c r="AD24" i="26"/>
  <c r="AJ24" i="26"/>
  <c r="AA24" i="26"/>
  <c r="BA24" i="26"/>
  <c r="AX24" i="26"/>
  <c r="AQ24" i="26"/>
  <c r="BO24" i="26"/>
  <c r="AV24" i="26"/>
  <c r="AG24" i="26"/>
  <c r="AE24" i="26"/>
  <c r="BM24" i="26"/>
  <c r="BB24" i="26"/>
  <c r="AU24" i="26"/>
  <c r="BP24" i="26"/>
  <c r="AL24" i="26"/>
  <c r="AC24" i="26"/>
  <c r="AM24" i="26"/>
  <c r="BQ24" i="26"/>
  <c r="BJ24" i="26"/>
  <c r="BG24" i="26"/>
  <c r="BD24" i="26"/>
  <c r="AH24" i="26"/>
  <c r="AF24" i="26"/>
  <c r="AI24" i="26"/>
  <c r="BU24" i="26"/>
  <c r="AK24" i="26"/>
  <c r="BR24" i="26"/>
  <c r="AB24" i="26"/>
  <c r="BK24" i="26"/>
  <c r="AW24" i="26"/>
  <c r="AR24" i="26"/>
  <c r="U45" i="26"/>
  <c r="BD486" i="2"/>
  <c r="BD489" i="2" s="1"/>
  <c r="BD532" i="2" s="1"/>
  <c r="BF483" i="2"/>
  <c r="W42" i="26"/>
  <c r="W47" i="26" s="1"/>
  <c r="BA622" i="2"/>
  <c r="AS622" i="2"/>
  <c r="AZ622" i="2"/>
  <c r="AX622" i="2"/>
  <c r="AV622" i="2"/>
  <c r="I230" i="3"/>
  <c r="AT622" i="2"/>
  <c r="BB622" i="2"/>
  <c r="AW622" i="2"/>
  <c r="AR622" i="2"/>
  <c r="AY622" i="2"/>
  <c r="BC622" i="2"/>
  <c r="AU622" i="2"/>
  <c r="Z44" i="26"/>
  <c r="Y43" i="26"/>
  <c r="BH110" i="2"/>
  <c r="X43" i="26"/>
  <c r="BG110" i="2"/>
  <c r="BI292" i="2"/>
  <c r="BC18" i="26"/>
  <c r="BC42" i="26" s="1"/>
  <c r="BS18" i="26"/>
  <c r="BD18" i="26"/>
  <c r="BT18" i="26"/>
  <c r="BE18" i="26"/>
  <c r="BU18" i="26"/>
  <c r="BU42" i="26" s="1"/>
  <c r="AT18" i="26"/>
  <c r="CC483" i="2" s="1"/>
  <c r="BB18" i="26"/>
  <c r="AO18" i="26"/>
  <c r="BX483" i="2" s="1"/>
  <c r="AM18" i="26"/>
  <c r="AI18" i="26"/>
  <c r="AF18" i="26"/>
  <c r="AY18" i="26"/>
  <c r="AR18" i="26"/>
  <c r="BL18" i="26"/>
  <c r="BA18" i="26"/>
  <c r="AP18" i="26"/>
  <c r="BY483" i="2" s="1"/>
  <c r="AX18" i="26"/>
  <c r="AH18" i="26"/>
  <c r="AE18" i="26"/>
  <c r="AG18" i="26"/>
  <c r="BG18" i="26"/>
  <c r="AV18" i="26"/>
  <c r="BP18" i="26"/>
  <c r="BP42" i="26" s="1"/>
  <c r="BI18" i="26"/>
  <c r="BF18" i="26"/>
  <c r="BN18" i="26"/>
  <c r="AK18" i="26"/>
  <c r="AA18" i="26"/>
  <c r="AC18" i="26"/>
  <c r="AQ18" i="26"/>
  <c r="BK18" i="26"/>
  <c r="AZ18" i="26"/>
  <c r="AS18" i="26"/>
  <c r="BM18" i="26"/>
  <c r="BV18" i="26"/>
  <c r="BR18" i="26"/>
  <c r="AW18" i="26"/>
  <c r="AN18" i="26"/>
  <c r="BW483" i="2" s="1"/>
  <c r="AU18" i="26"/>
  <c r="BQ18" i="26"/>
  <c r="AJ18" i="26"/>
  <c r="BO18" i="26"/>
  <c r="BJ18" i="26"/>
  <c r="AB18" i="26"/>
  <c r="AL18" i="26"/>
  <c r="AD18" i="26"/>
  <c r="BH18" i="26"/>
  <c r="CH485" i="2"/>
  <c r="CJ485" i="2"/>
  <c r="BM485" i="2"/>
  <c r="BP485" i="2"/>
  <c r="BO485" i="2"/>
  <c r="CL485" i="2"/>
  <c r="CM485" i="2"/>
  <c r="CC485" i="2"/>
  <c r="CK485" i="2"/>
  <c r="BL485" i="2"/>
  <c r="BK485" i="2"/>
  <c r="BR485" i="2"/>
  <c r="BZ485" i="2"/>
  <c r="CA485" i="2"/>
  <c r="CB485" i="2"/>
  <c r="BY485" i="2"/>
  <c r="BU485" i="2"/>
  <c r="BX485" i="2"/>
  <c r="BW485" i="2"/>
  <c r="BJ485" i="2"/>
  <c r="CD485" i="2"/>
  <c r="CF485" i="2"/>
  <c r="BQ485" i="2"/>
  <c r="BV485" i="2"/>
  <c r="BT485" i="2"/>
  <c r="CE485" i="2"/>
  <c r="BS485" i="2"/>
  <c r="CG485" i="2"/>
  <c r="BH485" i="2"/>
  <c r="AA46" i="26"/>
  <c r="BJ487" i="2"/>
  <c r="BJ46" i="26"/>
  <c r="BV487" i="2"/>
  <c r="AM46" i="26"/>
  <c r="BQ46" i="26"/>
  <c r="BV46" i="26"/>
  <c r="BQ487" i="2"/>
  <c r="AH46" i="26"/>
  <c r="BC46" i="26"/>
  <c r="BU46" i="26"/>
  <c r="AY46" i="26"/>
  <c r="CH487" i="2"/>
  <c r="AE46" i="26"/>
  <c r="BN487" i="2"/>
  <c r="BI46" i="26"/>
  <c r="CD487" i="2"/>
  <c r="AU46" i="26"/>
  <c r="BS42" i="26"/>
  <c r="BJ42" i="26"/>
  <c r="BE42" i="26"/>
  <c r="BK42" i="26"/>
  <c r="BG42" i="26"/>
  <c r="BQ42" i="26"/>
  <c r="BT483" i="2"/>
  <c r="AM42" i="26"/>
  <c r="AL42" i="26"/>
  <c r="BJ38" i="26"/>
  <c r="AW38" i="26"/>
  <c r="BE59" i="2"/>
  <c r="BV38" i="26"/>
  <c r="CH479" i="2"/>
  <c r="BS38" i="26"/>
  <c r="BD38" i="26"/>
  <c r="BT38" i="26"/>
  <c r="CB479" i="2"/>
  <c r="AN38" i="26"/>
  <c r="AU38" i="26"/>
  <c r="BQ479" i="2"/>
  <c r="BY479" i="2"/>
  <c r="BN38" i="26"/>
  <c r="CF479" i="2"/>
  <c r="CC479" i="2"/>
  <c r="BV479" i="2"/>
  <c r="BK38" i="26"/>
  <c r="AO38" i="26"/>
  <c r="BA38" i="26"/>
  <c r="BU38" i="26"/>
  <c r="BR479" i="2"/>
  <c r="BO38" i="26"/>
  <c r="BS479" i="2"/>
  <c r="BT479" i="2"/>
  <c r="AQ38" i="26"/>
  <c r="BG38" i="26"/>
  <c r="CK479" i="2"/>
  <c r="BR38" i="26"/>
  <c r="CI479" i="2"/>
  <c r="Y44" i="26"/>
  <c r="F42" i="26"/>
  <c r="G42" i="26" s="1"/>
  <c r="U231" i="3"/>
  <c r="V231" i="3"/>
  <c r="T231" i="3"/>
  <c r="BG629" i="2"/>
  <c r="BL629" i="2"/>
  <c r="BN629" i="2"/>
  <c r="Y231" i="3"/>
  <c r="P231" i="3"/>
  <c r="X231" i="3"/>
  <c r="BK629" i="2"/>
  <c r="BE629" i="2"/>
  <c r="BF629" i="2"/>
  <c r="Q231" i="3"/>
  <c r="W231" i="3"/>
  <c r="BH629" i="2"/>
  <c r="BM629" i="2"/>
  <c r="O231" i="3"/>
  <c r="N231" i="3"/>
  <c r="BD629" i="2"/>
  <c r="J231" i="3"/>
  <c r="R231" i="3"/>
  <c r="BJ629" i="2"/>
  <c r="S231" i="3"/>
  <c r="BO629" i="2"/>
  <c r="BI629" i="2"/>
  <c r="AS16" i="26"/>
  <c r="BI16" i="26"/>
  <c r="AP16" i="26"/>
  <c r="BF16" i="26"/>
  <c r="BV16" i="26"/>
  <c r="BC16" i="26"/>
  <c r="BS16" i="26"/>
  <c r="BS44" i="26" s="1"/>
  <c r="BL16" i="26"/>
  <c r="BT16" i="26"/>
  <c r="BT44" i="26" s="1"/>
  <c r="AA16" i="26"/>
  <c r="BJ292" i="2" s="1"/>
  <c r="AD16" i="26"/>
  <c r="AK16" i="26"/>
  <c r="AW16" i="26"/>
  <c r="AW44" i="26" s="1"/>
  <c r="BQ16" i="26"/>
  <c r="BQ44" i="26" s="1"/>
  <c r="BB16" i="26"/>
  <c r="AQ16" i="26"/>
  <c r="BZ292" i="2" s="1"/>
  <c r="BK16" i="26"/>
  <c r="AV16" i="26"/>
  <c r="CE292" i="2" s="1"/>
  <c r="AM16" i="26"/>
  <c r="BV292" i="2" s="1"/>
  <c r="AL16" i="26"/>
  <c r="BU292" i="2" s="1"/>
  <c r="AO16" i="26"/>
  <c r="BA16" i="26"/>
  <c r="BA44" i="26" s="1"/>
  <c r="BU16" i="26"/>
  <c r="BU44" i="26" s="1"/>
  <c r="BJ16" i="26"/>
  <c r="CS292" i="2" s="1"/>
  <c r="AU16" i="26"/>
  <c r="AU44" i="26" s="1"/>
  <c r="BO16" i="26"/>
  <c r="BO44" i="26" s="1"/>
  <c r="AZ16" i="26"/>
  <c r="AZ44" i="26" s="1"/>
  <c r="AI16" i="26"/>
  <c r="AH16" i="26"/>
  <c r="AG16" i="26"/>
  <c r="BE16" i="26"/>
  <c r="AT16" i="26"/>
  <c r="BN16" i="26"/>
  <c r="BN44" i="26" s="1"/>
  <c r="AY16" i="26"/>
  <c r="AR16" i="26"/>
  <c r="BP16" i="26"/>
  <c r="BP44" i="26" s="1"/>
  <c r="AE16" i="26"/>
  <c r="BN292" i="2" s="1"/>
  <c r="AN16" i="26"/>
  <c r="AC16" i="26"/>
  <c r="BL292" i="2" s="1"/>
  <c r="BG16" i="26"/>
  <c r="AB16" i="26"/>
  <c r="AB44" i="26" s="1"/>
  <c r="BM16" i="26"/>
  <c r="BH16" i="26"/>
  <c r="CQ292" i="2" s="1"/>
  <c r="AJ16" i="26"/>
  <c r="AX16" i="26"/>
  <c r="BD16" i="26"/>
  <c r="BD44" i="26" s="1"/>
  <c r="BR16" i="26"/>
  <c r="AF16" i="26"/>
  <c r="U44" i="26"/>
  <c r="X44" i="26"/>
  <c r="BC22" i="26"/>
  <c r="BD22" i="26"/>
  <c r="BE22" i="26"/>
  <c r="BF22" i="26"/>
  <c r="AD22" i="26"/>
  <c r="AB22" i="26"/>
  <c r="BG22" i="26"/>
  <c r="BT22" i="26"/>
  <c r="BB22" i="26"/>
  <c r="AO22" i="26"/>
  <c r="AA22" i="26"/>
  <c r="BS22" i="26"/>
  <c r="BI22" i="26"/>
  <c r="BN22" i="26"/>
  <c r="AR22" i="26"/>
  <c r="BU22" i="26"/>
  <c r="AC22" i="26"/>
  <c r="BH22" i="26"/>
  <c r="BV22" i="26"/>
  <c r="AN22" i="26"/>
  <c r="AS22" i="26"/>
  <c r="AX22" i="26"/>
  <c r="AM22" i="26"/>
  <c r="AQ22" i="26"/>
  <c r="AU22" i="26"/>
  <c r="AW22" i="26"/>
  <c r="AL22" i="26"/>
  <c r="AY22" i="26"/>
  <c r="BA22" i="26"/>
  <c r="AH22" i="26"/>
  <c r="BK22" i="26"/>
  <c r="BM22" i="26"/>
  <c r="AK22" i="26"/>
  <c r="BO22" i="26"/>
  <c r="BQ22" i="26"/>
  <c r="AG22" i="26"/>
  <c r="AV22" i="26"/>
  <c r="BR22" i="26"/>
  <c r="AJ22" i="26"/>
  <c r="AZ22" i="26"/>
  <c r="AP22" i="26"/>
  <c r="AF22" i="26"/>
  <c r="BL22" i="26"/>
  <c r="BL44" i="26" s="1"/>
  <c r="AT22" i="26"/>
  <c r="AT44" i="26" s="1"/>
  <c r="AI22" i="26"/>
  <c r="BP22" i="26"/>
  <c r="BJ22" i="26"/>
  <c r="AE22" i="26"/>
  <c r="V43" i="26"/>
  <c r="BE110" i="2"/>
  <c r="BL38" i="26"/>
  <c r="BW479" i="2"/>
  <c r="CJ479" i="2"/>
  <c r="CG479" i="2"/>
  <c r="CM479" i="2"/>
  <c r="BH292" i="2"/>
  <c r="BF485" i="2"/>
  <c r="U42" i="26"/>
  <c r="U47" i="26" s="1"/>
  <c r="CK110" i="2"/>
  <c r="BI45" i="26"/>
  <c r="AQ46" i="26"/>
  <c r="BZ487" i="2"/>
  <c r="AO46" i="26"/>
  <c r="BX487" i="2"/>
  <c r="AN46" i="26"/>
  <c r="BW487" i="2"/>
  <c r="BL46" i="26"/>
  <c r="BF46" i="26"/>
  <c r="CB487" i="2"/>
  <c r="AS46" i="26"/>
  <c r="AX46" i="26"/>
  <c r="CG487" i="2"/>
  <c r="BT46" i="26"/>
  <c r="BN46" i="26"/>
  <c r="AJ46" i="26"/>
  <c r="BS487" i="2"/>
  <c r="BE46" i="26"/>
  <c r="BR46" i="26"/>
  <c r="AB42" i="26"/>
  <c r="AW42" i="26"/>
  <c r="BI42" i="26"/>
  <c r="BN42" i="26"/>
  <c r="BX59" i="2"/>
  <c r="CK59" i="2"/>
  <c r="BS59" i="2"/>
  <c r="CN292" i="2"/>
  <c r="CB292" i="2"/>
  <c r="CF292" i="2"/>
  <c r="BX292" i="2"/>
  <c r="BK292" i="2"/>
  <c r="BI489" i="2"/>
  <c r="BI532" i="2" s="1"/>
  <c r="BI38" i="26"/>
  <c r="AD38" i="26"/>
  <c r="BH38" i="26"/>
  <c r="AG38" i="26"/>
  <c r="AS38" i="26"/>
  <c r="BF38" i="26"/>
  <c r="BP38" i="26"/>
  <c r="BC25" i="26"/>
  <c r="AZ25" i="26"/>
  <c r="AH25" i="26"/>
  <c r="BQ486" i="2" s="1"/>
  <c r="AN25" i="26"/>
  <c r="AW25" i="26"/>
  <c r="BQ25" i="26"/>
  <c r="BQ45" i="26" s="1"/>
  <c r="AT25" i="26"/>
  <c r="AE25" i="26"/>
  <c r="BN486" i="2" s="1"/>
  <c r="AP25" i="26"/>
  <c r="AF25" i="26"/>
  <c r="BM25" i="26"/>
  <c r="BM45" i="26" s="1"/>
  <c r="AI25" i="26"/>
  <c r="BR486" i="2" s="1"/>
  <c r="BF25" i="26"/>
  <c r="BF45" i="26" s="1"/>
  <c r="BA25" i="26"/>
  <c r="CJ486" i="2" s="1"/>
  <c r="AG25" i="26"/>
  <c r="BP486" i="2" s="1"/>
  <c r="BD25" i="26"/>
  <c r="BN25" i="26"/>
  <c r="BN45" i="26" s="1"/>
  <c r="BI25" i="26"/>
  <c r="BJ25" i="26"/>
  <c r="BJ45" i="26" s="1"/>
  <c r="BP25" i="26"/>
  <c r="BP45" i="26" s="1"/>
  <c r="AJ25" i="26"/>
  <c r="AO25" i="26"/>
  <c r="BX486" i="2" s="1"/>
  <c r="AS25" i="26"/>
  <c r="AK25" i="26"/>
  <c r="BT486" i="2" s="1"/>
  <c r="BK25" i="26"/>
  <c r="BK45" i="26" s="1"/>
  <c r="BT25" i="26"/>
  <c r="BT45" i="26" s="1"/>
  <c r="F45" i="26"/>
  <c r="G45" i="26" s="1"/>
  <c r="BG25" i="26"/>
  <c r="BG45" i="26" s="1"/>
  <c r="AL25" i="26"/>
  <c r="BE25" i="26"/>
  <c r="BE45" i="26" s="1"/>
  <c r="BR25" i="26"/>
  <c r="BR45" i="26" s="1"/>
  <c r="BO25" i="26"/>
  <c r="BO45" i="26" s="1"/>
  <c r="AM25" i="26"/>
  <c r="AX25" i="26"/>
  <c r="BU25" i="26"/>
  <c r="BU45" i="26" s="1"/>
  <c r="AV25" i="26"/>
  <c r="AD25" i="26"/>
  <c r="AU25" i="26"/>
  <c r="AR25" i="26"/>
  <c r="BV25" i="26"/>
  <c r="BV45" i="26" s="1"/>
  <c r="AC25" i="26"/>
  <c r="BS25" i="26"/>
  <c r="BS45" i="26" s="1"/>
  <c r="BL25" i="26"/>
  <c r="BL45" i="26" s="1"/>
  <c r="AQ25" i="26"/>
  <c r="BH25" i="26"/>
  <c r="BH45" i="26" s="1"/>
  <c r="AB25" i="26"/>
  <c r="BB25" i="26"/>
  <c r="AY25" i="26"/>
  <c r="AA25" i="26"/>
  <c r="CH59" i="2"/>
  <c r="CI59" i="2"/>
  <c r="CN59" i="2"/>
  <c r="CF59" i="2"/>
  <c r="BK59" i="2"/>
  <c r="BJ59" i="2"/>
  <c r="BY59" i="2"/>
  <c r="CS59" i="2"/>
  <c r="CD59" i="2"/>
  <c r="BS40" i="26"/>
  <c r="BS47" i="26" s="1"/>
  <c r="CQ59" i="2"/>
  <c r="BU59" i="2"/>
  <c r="BP59" i="2"/>
  <c r="CC59" i="2"/>
  <c r="CL59" i="2"/>
  <c r="CA59" i="2"/>
  <c r="BL59" i="2"/>
  <c r="BR59" i="2"/>
  <c r="CG59" i="2"/>
  <c r="CP59" i="2"/>
  <c r="CE59" i="2"/>
  <c r="CB59" i="2"/>
  <c r="BM59" i="2"/>
  <c r="BW59" i="2"/>
  <c r="BV59" i="2"/>
  <c r="CT59" i="2"/>
  <c r="BT59" i="2"/>
  <c r="CM59" i="2"/>
  <c r="CO59" i="2"/>
  <c r="CJ59" i="2"/>
  <c r="BO59" i="2"/>
  <c r="BZ59" i="2"/>
  <c r="CR59" i="2"/>
  <c r="BN59" i="2"/>
  <c r="V42" i="26"/>
  <c r="BE483" i="2"/>
  <c r="BN485" i="2"/>
  <c r="CI485" i="2"/>
  <c r="Z43" i="26"/>
  <c r="BI110" i="2"/>
  <c r="F43" i="26"/>
  <c r="G43" i="26" s="1"/>
  <c r="BH17" i="26"/>
  <c r="BH43" i="26" s="1"/>
  <c r="BT17" i="26"/>
  <c r="BT43" i="26" s="1"/>
  <c r="BI17" i="26"/>
  <c r="BI43" i="26" s="1"/>
  <c r="BU17" i="26"/>
  <c r="BU43" i="26" s="1"/>
  <c r="BF17" i="26"/>
  <c r="BR17" i="26"/>
  <c r="BR43" i="26" s="1"/>
  <c r="BK17" i="26"/>
  <c r="BK43" i="26" s="1"/>
  <c r="BC17" i="26"/>
  <c r="BC43" i="26" s="1"/>
  <c r="AA17" i="26"/>
  <c r="AA43" i="26" s="1"/>
  <c r="AH17" i="26"/>
  <c r="AH43" i="26" s="1"/>
  <c r="AG17" i="26"/>
  <c r="AG43" i="26" s="1"/>
  <c r="AB17" i="26"/>
  <c r="BD17" i="26"/>
  <c r="BP17" i="26"/>
  <c r="BP43" i="26" s="1"/>
  <c r="BA17" i="26"/>
  <c r="BA43" i="26" s="1"/>
  <c r="AT17" i="26"/>
  <c r="AT43" i="26" s="1"/>
  <c r="BJ17" i="26"/>
  <c r="BJ43" i="26" s="1"/>
  <c r="BV17" i="26"/>
  <c r="BV43" i="26" s="1"/>
  <c r="AE17" i="26"/>
  <c r="AE43" i="26" s="1"/>
  <c r="AL17" i="26"/>
  <c r="AL43" i="26" s="1"/>
  <c r="AO17" i="26"/>
  <c r="AO43" i="26" s="1"/>
  <c r="AR17" i="26"/>
  <c r="AR43" i="26" s="1"/>
  <c r="BE17" i="26"/>
  <c r="BE43" i="26" s="1"/>
  <c r="BQ17" i="26"/>
  <c r="BQ43" i="26" s="1"/>
  <c r="AX17" i="26"/>
  <c r="AX43" i="26" s="1"/>
  <c r="AQ17" i="26"/>
  <c r="AY17" i="26"/>
  <c r="AY43" i="26" s="1"/>
  <c r="BS17" i="26"/>
  <c r="BS43" i="26" s="1"/>
  <c r="AK17" i="26"/>
  <c r="AK43" i="26" s="1"/>
  <c r="AN17" i="26"/>
  <c r="AN43" i="26" s="1"/>
  <c r="AV17" i="26"/>
  <c r="AV43" i="26" s="1"/>
  <c r="BL17" i="26"/>
  <c r="BL43" i="26" s="1"/>
  <c r="AS17" i="26"/>
  <c r="AS43" i="26" s="1"/>
  <c r="BB17" i="26"/>
  <c r="BB43" i="26" s="1"/>
  <c r="BN17" i="26"/>
  <c r="BN43" i="26" s="1"/>
  <c r="BG17" i="26"/>
  <c r="BG43" i="26" s="1"/>
  <c r="AM17" i="26"/>
  <c r="AM43" i="26" s="1"/>
  <c r="AJ17" i="26"/>
  <c r="AJ43" i="26" s="1"/>
  <c r="AD17" i="26"/>
  <c r="BM17" i="26"/>
  <c r="BM43" i="26" s="1"/>
  <c r="AU17" i="26"/>
  <c r="AU43" i="26" s="1"/>
  <c r="AF17" i="26"/>
  <c r="AF43" i="26" s="1"/>
  <c r="AZ17" i="26"/>
  <c r="AZ43" i="26" s="1"/>
  <c r="AP17" i="26"/>
  <c r="AP43" i="26" s="1"/>
  <c r="BO17" i="26"/>
  <c r="BO43" i="26" s="1"/>
  <c r="AC17" i="26"/>
  <c r="AC43" i="26" s="1"/>
  <c r="AI17" i="26"/>
  <c r="AI43" i="26" s="1"/>
  <c r="AW17" i="26"/>
  <c r="AW43" i="26" s="1"/>
  <c r="AR630" i="2"/>
  <c r="CE479" i="2"/>
  <c r="BP479" i="2"/>
  <c r="BC38" i="26"/>
  <c r="CL479" i="2"/>
  <c r="BX479" i="2"/>
  <c r="CA479" i="2"/>
  <c r="BZ479" i="2"/>
  <c r="V38" i="26"/>
  <c r="V47" i="26" s="1"/>
  <c r="BE292" i="2"/>
  <c r="BG485" i="2"/>
  <c r="Z40" i="26"/>
  <c r="Z47" i="26" s="1"/>
  <c r="BU110" i="2"/>
  <c r="AI45" i="26"/>
  <c r="BA45" i="26"/>
  <c r="BM46" i="26"/>
  <c r="AF46" i="26"/>
  <c r="BO487" i="2"/>
  <c r="AV46" i="26"/>
  <c r="CE487" i="2"/>
  <c r="AD46" i="26"/>
  <c r="BM487" i="2"/>
  <c r="CA487" i="2"/>
  <c r="AR46" i="26"/>
  <c r="BR487" i="2"/>
  <c r="AI46" i="26"/>
  <c r="BA46" i="26"/>
  <c r="CJ487" i="2"/>
  <c r="AB46" i="26"/>
  <c r="BK487" i="2"/>
  <c r="AZ46" i="26"/>
  <c r="CI487" i="2"/>
  <c r="AT46" i="26"/>
  <c r="CC487" i="2"/>
  <c r="BT487" i="2"/>
  <c r="AK46" i="26"/>
  <c r="BD46" i="26"/>
  <c r="CM487" i="2"/>
  <c r="BB46" i="26"/>
  <c r="CK487" i="2"/>
  <c r="H300" i="2"/>
  <c r="CN300" i="2" s="1"/>
  <c r="AB129" i="2"/>
  <c r="X122" i="2"/>
  <c r="X126" i="2" s="1"/>
  <c r="I406" i="2"/>
  <c r="CN406" i="2" s="1"/>
  <c r="AR128" i="2"/>
  <c r="M428" i="2"/>
  <c r="AS112" i="2"/>
  <c r="AR404" i="2"/>
  <c r="Y347" i="2"/>
  <c r="M406" i="2"/>
  <c r="M408" i="2" s="1"/>
  <c r="Q128" i="2"/>
  <c r="Q129" i="2" s="1"/>
  <c r="N63" i="2"/>
  <c r="N64" i="2" s="1"/>
  <c r="N72" i="2" s="1"/>
  <c r="BL12" i="18"/>
  <c r="O408" i="2"/>
  <c r="AS742" i="2"/>
  <c r="AS585" i="2" s="1"/>
  <c r="BC112" i="2"/>
  <c r="Z128" i="2"/>
  <c r="Z347" i="2"/>
  <c r="Z351" i="2" s="1"/>
  <c r="Z353" i="2" s="1"/>
  <c r="Z122" i="2"/>
  <c r="Z126" i="2" s="1"/>
  <c r="AP408" i="2"/>
  <c r="AP700" i="2" s="1"/>
  <c r="AY408" i="2"/>
  <c r="AY700" i="2" s="1"/>
  <c r="M98" i="2"/>
  <c r="M642" i="2" s="1"/>
  <c r="M652" i="2" s="1"/>
  <c r="BB9" i="10"/>
  <c r="BC742" i="2"/>
  <c r="BC585" i="2" s="1"/>
  <c r="AN121" i="2"/>
  <c r="AN127" i="2" s="1"/>
  <c r="AY742" i="2"/>
  <c r="AY585" i="2" s="1"/>
  <c r="AZ604" i="2" s="1"/>
  <c r="BR12" i="18"/>
  <c r="AB428" i="2"/>
  <c r="CN559" i="2"/>
  <c r="CQ559" i="2"/>
  <c r="I30" i="10" s="1"/>
  <c r="X128" i="2"/>
  <c r="X129" i="2" s="1"/>
  <c r="J538" i="2"/>
  <c r="J558" i="2" s="1"/>
  <c r="AR122" i="2"/>
  <c r="AR126" i="2" s="1"/>
  <c r="BN12" i="18"/>
  <c r="AN408" i="2"/>
  <c r="AN700" i="2" s="1"/>
  <c r="CR339" i="2"/>
  <c r="AD698" i="2"/>
  <c r="AN363" i="2"/>
  <c r="AQ428" i="2"/>
  <c r="AF199" i="2"/>
  <c r="AF209" i="2" s="1"/>
  <c r="AE20" i="10" s="1"/>
  <c r="CO559" i="2"/>
  <c r="AV350" i="2"/>
  <c r="Y363" i="2"/>
  <c r="N121" i="2"/>
  <c r="N127" i="2" s="1"/>
  <c r="AL112" i="2"/>
  <c r="BF12" i="18"/>
  <c r="AM99" i="2"/>
  <c r="AL99" i="2"/>
  <c r="BE12" i="18"/>
  <c r="AM112" i="2"/>
  <c r="M119" i="2"/>
  <c r="M121" i="2" s="1"/>
  <c r="M127" i="2" s="1"/>
  <c r="AU356" i="2"/>
  <c r="AU369" i="2" s="1"/>
  <c r="AL642" i="2"/>
  <c r="AL652" i="2" s="1"/>
  <c r="AL663" i="2" s="1"/>
  <c r="AN671" i="2" s="1"/>
  <c r="AP99" i="2"/>
  <c r="AV347" i="2"/>
  <c r="AV356" i="2" s="1"/>
  <c r="R351" i="2"/>
  <c r="R353" i="2" s="1"/>
  <c r="R363" i="2"/>
  <c r="AQ350" i="2"/>
  <c r="BB112" i="2"/>
  <c r="U404" i="2"/>
  <c r="U408" i="2" s="1"/>
  <c r="U700" i="2" s="1"/>
  <c r="R350" i="2"/>
  <c r="AY112" i="2"/>
  <c r="O121" i="2"/>
  <c r="O127" i="2" s="1"/>
  <c r="BA9" i="10"/>
  <c r="AV128" i="2"/>
  <c r="W347" i="2"/>
  <c r="BC642" i="2"/>
  <c r="BC652" i="2" s="1"/>
  <c r="BC663" i="2" s="1"/>
  <c r="BE671" i="2" s="1"/>
  <c r="BB642" i="2"/>
  <c r="BB652" i="2" s="1"/>
  <c r="BB663" i="2" s="1"/>
  <c r="BD671" i="2" s="1"/>
  <c r="AE363" i="2"/>
  <c r="J347" i="2"/>
  <c r="J351" i="2" s="1"/>
  <c r="J353" i="2" s="1"/>
  <c r="J365" i="2" s="1"/>
  <c r="J367" i="2" s="1"/>
  <c r="AY642" i="2"/>
  <c r="AY652" i="2" s="1"/>
  <c r="AY663" i="2" s="1"/>
  <c r="BA671" i="2" s="1"/>
  <c r="CR342" i="2"/>
  <c r="AE9" i="10"/>
  <c r="AN122" i="2"/>
  <c r="AN126" i="2" s="1"/>
  <c r="BJ343" i="2"/>
  <c r="BJ424" i="2" s="1"/>
  <c r="AU742" i="2"/>
  <c r="AU585" i="2" s="1"/>
  <c r="AV604" i="2" s="1"/>
  <c r="AN347" i="2"/>
  <c r="AN356" i="2" s="1"/>
  <c r="J408" i="2"/>
  <c r="V122" i="2"/>
  <c r="V126" i="2" s="1"/>
  <c r="V129" i="2" s="1"/>
  <c r="AF128" i="2"/>
  <c r="T347" i="2"/>
  <c r="T356" i="2" s="1"/>
  <c r="Y428" i="2"/>
  <c r="AT9" i="10"/>
  <c r="J350" i="2"/>
  <c r="AM363" i="2"/>
  <c r="AM129" i="2"/>
  <c r="W363" i="2"/>
  <c r="AM428" i="2"/>
  <c r="U112" i="2"/>
  <c r="AV404" i="2"/>
  <c r="AV408" i="2" s="1"/>
  <c r="AV700" i="2" s="1"/>
  <c r="O350" i="2"/>
  <c r="AF122" i="2"/>
  <c r="AF126" i="2" s="1"/>
  <c r="AZ408" i="2"/>
  <c r="AZ700" i="2" s="1"/>
  <c r="I430" i="2"/>
  <c r="AH10" i="18"/>
  <c r="AH22" i="18" s="1"/>
  <c r="CP559" i="2"/>
  <c r="V404" i="2"/>
  <c r="V408" i="2" s="1"/>
  <c r="G16" i="18"/>
  <c r="X698" i="2"/>
  <c r="BB428" i="2"/>
  <c r="Z408" i="2"/>
  <c r="Z700" i="2" s="1"/>
  <c r="U347" i="2"/>
  <c r="U356" i="2" s="1"/>
  <c r="AR642" i="2"/>
  <c r="AR652" i="2" s="1"/>
  <c r="AR663" i="2" s="1"/>
  <c r="AT671" i="2" s="1"/>
  <c r="J122" i="2"/>
  <c r="J126" i="2" s="1"/>
  <c r="O641" i="2"/>
  <c r="O651" i="2" s="1"/>
  <c r="H10" i="9"/>
  <c r="P10" i="9" s="1"/>
  <c r="AO9" i="10"/>
  <c r="Y176" i="2"/>
  <c r="Y178" i="2" s="1"/>
  <c r="Y179" i="2" s="1"/>
  <c r="CP406" i="2"/>
  <c r="AX404" i="2"/>
  <c r="AX408" i="2" s="1"/>
  <c r="AX700" i="2" s="1"/>
  <c r="BC404" i="2"/>
  <c r="BC408" i="2" s="1"/>
  <c r="BC700" i="2" s="1"/>
  <c r="CO406" i="2"/>
  <c r="AW12" i="18"/>
  <c r="W408" i="2"/>
  <c r="W700" i="2" s="1"/>
  <c r="AQ363" i="2"/>
  <c r="AD112" i="2"/>
  <c r="AD99" i="2"/>
  <c r="AP112" i="2"/>
  <c r="L641" i="2"/>
  <c r="L651" i="2" s="1"/>
  <c r="L61" i="2"/>
  <c r="L63" i="2" s="1"/>
  <c r="L64" i="2" s="1"/>
  <c r="L72" i="2" s="1"/>
  <c r="L80" i="2" s="1"/>
  <c r="W10" i="10"/>
  <c r="BG343" i="2"/>
  <c r="BG424" i="2" s="1"/>
  <c r="BF343" i="2"/>
  <c r="BF424" i="2" s="1"/>
  <c r="I404" i="2"/>
  <c r="I428" i="2"/>
  <c r="BE343" i="2"/>
  <c r="BE424" i="2" s="1"/>
  <c r="Z643" i="2"/>
  <c r="Z653" i="2" s="1"/>
  <c r="Z664" i="2" s="1"/>
  <c r="Z672" i="2" s="1"/>
  <c r="Z176" i="2"/>
  <c r="Z178" i="2" s="1"/>
  <c r="Z179" i="2" s="1"/>
  <c r="AC176" i="2"/>
  <c r="AC178" i="2" s="1"/>
  <c r="AC179" i="2" s="1"/>
  <c r="AA10" i="10"/>
  <c r="AC643" i="2"/>
  <c r="AC653" i="2" s="1"/>
  <c r="AC664" i="2" s="1"/>
  <c r="AC672" i="2" s="1"/>
  <c r="W176" i="2"/>
  <c r="W178" i="2" s="1"/>
  <c r="W179" i="2" s="1"/>
  <c r="W643" i="2"/>
  <c r="W653" i="2" s="1"/>
  <c r="W664" i="2" s="1"/>
  <c r="W672" i="2" s="1"/>
  <c r="U10" i="10"/>
  <c r="AF106" i="2"/>
  <c r="AG106" i="2" s="1"/>
  <c r="AH106" i="2" s="1"/>
  <c r="AI106" i="2" s="1"/>
  <c r="AJ106" i="2" s="1"/>
  <c r="AK106" i="2" s="1"/>
  <c r="AL106" i="2" s="1"/>
  <c r="AM106" i="2" s="1"/>
  <c r="AN106" i="2" s="1"/>
  <c r="AO106" i="2" s="1"/>
  <c r="AP106" i="2" s="1"/>
  <c r="AQ106" i="2" s="1"/>
  <c r="AR106" i="2" s="1"/>
  <c r="AS106" i="2" s="1"/>
  <c r="AT106" i="2" s="1"/>
  <c r="AU106" i="2" s="1"/>
  <c r="AV106" i="2" s="1"/>
  <c r="AW106" i="2" s="1"/>
  <c r="AX106" i="2" s="1"/>
  <c r="AY106" i="2" s="1"/>
  <c r="AZ106" i="2" s="1"/>
  <c r="BA106" i="2" s="1"/>
  <c r="Z10" i="10"/>
  <c r="AB643" i="2"/>
  <c r="AB653" i="2" s="1"/>
  <c r="AB664" i="2" s="1"/>
  <c r="AB672" i="2" s="1"/>
  <c r="AB176" i="2"/>
  <c r="AB178" i="2" s="1"/>
  <c r="AB179" i="2" s="1"/>
  <c r="AC10" i="10"/>
  <c r="AE643" i="2"/>
  <c r="AE653" i="2" s="1"/>
  <c r="AE664" i="2" s="1"/>
  <c r="AE672" i="2" s="1"/>
  <c r="AE176" i="2"/>
  <c r="AE178" i="2" s="1"/>
  <c r="AE179" i="2" s="1"/>
  <c r="V643" i="2"/>
  <c r="V653" i="2" s="1"/>
  <c r="V664" i="2" s="1"/>
  <c r="V672" i="2" s="1"/>
  <c r="T10" i="10"/>
  <c r="V176" i="2"/>
  <c r="V178" i="2" s="1"/>
  <c r="V179" i="2" s="1"/>
  <c r="AQ98" i="2"/>
  <c r="AQ112" i="2" s="1"/>
  <c r="CO119" i="2"/>
  <c r="BA347" i="2"/>
  <c r="BA351" i="2" s="1"/>
  <c r="BA353" i="2" s="1"/>
  <c r="BA363" i="2"/>
  <c r="R408" i="2"/>
  <c r="R700" i="2" s="1"/>
  <c r="P351" i="2"/>
  <c r="P353" i="2" s="1"/>
  <c r="P365" i="2" s="1"/>
  <c r="P367" i="2" s="1"/>
  <c r="BU12" i="18"/>
  <c r="AG408" i="2"/>
  <c r="AG700" i="2" s="1"/>
  <c r="BD343" i="2"/>
  <c r="BD424" i="2" s="1"/>
  <c r="AZ9" i="10"/>
  <c r="CP92" i="2"/>
  <c r="AK129" i="2"/>
  <c r="J128" i="2"/>
  <c r="Y129" i="2"/>
  <c r="AQ9" i="10"/>
  <c r="AR742" i="2"/>
  <c r="AR585" i="2" s="1"/>
  <c r="AR604" i="2" s="1"/>
  <c r="AR112" i="2"/>
  <c r="S9" i="10"/>
  <c r="N112" i="2"/>
  <c r="N642" i="2"/>
  <c r="N652" i="2" s="1"/>
  <c r="AK12" i="18"/>
  <c r="AV122" i="2"/>
  <c r="AV126" i="2" s="1"/>
  <c r="R112" i="2"/>
  <c r="R642" i="2"/>
  <c r="R652" i="2" s="1"/>
  <c r="R663" i="2" s="1"/>
  <c r="T671" i="2" s="1"/>
  <c r="U642" i="2"/>
  <c r="U652" i="2" s="1"/>
  <c r="U663" i="2" s="1"/>
  <c r="W671" i="2" s="1"/>
  <c r="AW112" i="2"/>
  <c r="AA122" i="2"/>
  <c r="AA126" i="2" s="1"/>
  <c r="AA121" i="2"/>
  <c r="AA127" i="2" s="1"/>
  <c r="T698" i="2"/>
  <c r="T199" i="2"/>
  <c r="I294" i="2"/>
  <c r="I296" i="2" s="1"/>
  <c r="I297" i="2" s="1"/>
  <c r="I242" i="2"/>
  <c r="AB9" i="18"/>
  <c r="AB21" i="18" s="1"/>
  <c r="AF9" i="18"/>
  <c r="AF21" i="18" s="1"/>
  <c r="M242" i="2"/>
  <c r="M294" i="2"/>
  <c r="M296" i="2" s="1"/>
  <c r="M297" i="2" s="1"/>
  <c r="AF642" i="2"/>
  <c r="AF652" i="2" s="1"/>
  <c r="AF663" i="2" s="1"/>
  <c r="AH671" i="2" s="1"/>
  <c r="AR347" i="2"/>
  <c r="AR351" i="2" s="1"/>
  <c r="AR353" i="2" s="1"/>
  <c r="E10" i="9"/>
  <c r="AM347" i="2"/>
  <c r="AM356" i="2" s="1"/>
  <c r="AM410" i="2" s="1"/>
  <c r="BA42" i="26"/>
  <c r="CJ483" i="2"/>
  <c r="BQ483" i="2"/>
  <c r="AH42" i="26"/>
  <c r="BV483" i="2"/>
  <c r="BF40" i="26"/>
  <c r="AQ40" i="26"/>
  <c r="BZ481" i="2"/>
  <c r="BB40" i="26"/>
  <c r="CK481" i="2"/>
  <c r="AD40" i="26"/>
  <c r="BM481" i="2"/>
  <c r="AF40" i="26"/>
  <c r="BO481" i="2"/>
  <c r="CB481" i="2"/>
  <c r="AS40" i="26"/>
  <c r="AL40" i="26"/>
  <c r="BU481" i="2"/>
  <c r="BI40" i="26"/>
  <c r="AI40" i="26"/>
  <c r="BR481" i="2"/>
  <c r="CJ481" i="2"/>
  <c r="BA40" i="26"/>
  <c r="BP40" i="26"/>
  <c r="AA44" i="26"/>
  <c r="CJ292" i="2"/>
  <c r="AY12" i="18"/>
  <c r="S404" i="2"/>
  <c r="S408" i="2" s="1"/>
  <c r="S700" i="2" s="1"/>
  <c r="N122" i="2"/>
  <c r="N126" i="2" s="1"/>
  <c r="AD408" i="2"/>
  <c r="AD700" i="2" s="1"/>
  <c r="AX121" i="2"/>
  <c r="AX127" i="2" s="1"/>
  <c r="O63" i="2"/>
  <c r="O64" i="2" s="1"/>
  <c r="O72" i="2" s="1"/>
  <c r="O82" i="2" s="1"/>
  <c r="K61" i="2"/>
  <c r="K63" i="2" s="1"/>
  <c r="K64" i="2" s="1"/>
  <c r="K72" i="2" s="1"/>
  <c r="K82" i="2" s="1"/>
  <c r="AD10" i="18"/>
  <c r="AD22" i="18" s="1"/>
  <c r="K466" i="2"/>
  <c r="AD24" i="10"/>
  <c r="BH42" i="26"/>
  <c r="AM44" i="26"/>
  <c r="BN483" i="2"/>
  <c r="AE42" i="26"/>
  <c r="AF42" i="26"/>
  <c r="BO483" i="2"/>
  <c r="BM483" i="2"/>
  <c r="AD42" i="26"/>
  <c r="BS483" i="2"/>
  <c r="AJ42" i="26"/>
  <c r="CD483" i="2"/>
  <c r="AU42" i="26"/>
  <c r="Y28" i="2"/>
  <c r="X30" i="2"/>
  <c r="BM42" i="26"/>
  <c r="AS42" i="26"/>
  <c r="Y47" i="26"/>
  <c r="CG292" i="2"/>
  <c r="AX44" i="26"/>
  <c r="AD14" i="10"/>
  <c r="AV44" i="26"/>
  <c r="AO44" i="26"/>
  <c r="CC292" i="2"/>
  <c r="BQ59" i="2"/>
  <c r="CL481" i="2"/>
  <c r="BC40" i="26"/>
  <c r="BN481" i="2"/>
  <c r="AE40" i="26"/>
  <c r="BT40" i="26"/>
  <c r="BV40" i="26"/>
  <c r="AH40" i="26"/>
  <c r="BQ481" i="2"/>
  <c r="AM40" i="26"/>
  <c r="BV481" i="2"/>
  <c r="BK40" i="26"/>
  <c r="BL40" i="26"/>
  <c r="AA40" i="26"/>
  <c r="BJ481" i="2"/>
  <c r="BG40" i="26"/>
  <c r="BH40" i="26"/>
  <c r="BH47" i="26" s="1"/>
  <c r="AZ40" i="26"/>
  <c r="CI481" i="2"/>
  <c r="BN390" i="2"/>
  <c r="BN392" i="2" s="1"/>
  <c r="BN401" i="2" s="1"/>
  <c r="BE44" i="26"/>
  <c r="AR44" i="26"/>
  <c r="BU483" i="2"/>
  <c r="AS44" i="26"/>
  <c r="CD292" i="2"/>
  <c r="AH44" i="26"/>
  <c r="X47" i="26"/>
  <c r="BH44" i="26"/>
  <c r="BF44" i="26"/>
  <c r="AF99" i="2"/>
  <c r="H408" i="2"/>
  <c r="BT12" i="18"/>
  <c r="H121" i="2"/>
  <c r="H127" i="2" s="1"/>
  <c r="AX122" i="2"/>
  <c r="AX126" i="2" s="1"/>
  <c r="K641" i="2"/>
  <c r="K651" i="2" s="1"/>
  <c r="AQ580" i="2"/>
  <c r="AC44" i="26"/>
  <c r="BZ483" i="2"/>
  <c r="AQ42" i="26"/>
  <c r="CE483" i="2"/>
  <c r="AV42" i="26"/>
  <c r="CK483" i="2"/>
  <c r="BB42" i="26"/>
  <c r="BD42" i="26"/>
  <c r="CM483" i="2"/>
  <c r="AX42" i="26"/>
  <c r="CG483" i="2"/>
  <c r="G38" i="26"/>
  <c r="G47" i="26" s="1"/>
  <c r="F47" i="26"/>
  <c r="BN343" i="2"/>
  <c r="BN424" i="2" s="1"/>
  <c r="BI390" i="2"/>
  <c r="BI392" i="2" s="1"/>
  <c r="BI401" i="2" s="1"/>
  <c r="CL483" i="2"/>
  <c r="BJ44" i="26"/>
  <c r="AQ44" i="26"/>
  <c r="CF481" i="2"/>
  <c r="AW40" i="26"/>
  <c r="BP481" i="2"/>
  <c r="AG40" i="26"/>
  <c r="AT40" i="26"/>
  <c r="CC481" i="2"/>
  <c r="BQ40" i="26"/>
  <c r="BR40" i="26"/>
  <c r="BS481" i="2"/>
  <c r="AJ40" i="26"/>
  <c r="BN40" i="26"/>
  <c r="CE481" i="2"/>
  <c r="AV40" i="26"/>
  <c r="BW481" i="2"/>
  <c r="AN40" i="26"/>
  <c r="BJ40" i="26"/>
  <c r="AR40" i="26"/>
  <c r="CA481" i="2"/>
  <c r="CD481" i="2"/>
  <c r="AU40" i="26"/>
  <c r="BC44" i="26"/>
  <c r="BK483" i="2"/>
  <c r="AN44" i="26"/>
  <c r="AL44" i="26"/>
  <c r="V9" i="10"/>
  <c r="X642" i="2"/>
  <c r="X652" i="2" s="1"/>
  <c r="X663" i="2" s="1"/>
  <c r="Z671" i="2" s="1"/>
  <c r="X112" i="2"/>
  <c r="AQ12" i="18"/>
  <c r="BI44" i="26"/>
  <c r="BR483" i="2"/>
  <c r="AI42" i="26"/>
  <c r="BL483" i="2"/>
  <c r="AC42" i="26"/>
  <c r="AG42" i="26"/>
  <c r="BP483" i="2"/>
  <c r="AA42" i="26"/>
  <c r="BJ483" i="2"/>
  <c r="CI483" i="2"/>
  <c r="AZ42" i="26"/>
  <c r="CB588" i="2"/>
  <c r="CC588" i="2" s="1"/>
  <c r="CD588" i="2" s="1"/>
  <c r="CE588" i="2" s="1"/>
  <c r="CF588" i="2" s="1"/>
  <c r="CG588" i="2" s="1"/>
  <c r="CH588" i="2" s="1"/>
  <c r="CI588" i="2" s="1"/>
  <c r="CJ588" i="2" s="1"/>
  <c r="CK588" i="2" s="1"/>
  <c r="CL588" i="2" s="1"/>
  <c r="CM588" i="2" s="1"/>
  <c r="BJ390" i="2"/>
  <c r="BJ392" i="2" s="1"/>
  <c r="BJ401" i="2" s="1"/>
  <c r="BO40" i="26"/>
  <c r="AC40" i="26"/>
  <c r="BL481" i="2"/>
  <c r="AY40" i="26"/>
  <c r="CH481" i="2"/>
  <c r="AB40" i="26"/>
  <c r="BK481" i="2"/>
  <c r="CM481" i="2"/>
  <c r="BD40" i="26"/>
  <c r="BM40" i="26"/>
  <c r="BT481" i="2"/>
  <c r="AK40" i="26"/>
  <c r="CG481" i="2"/>
  <c r="AX40" i="26"/>
  <c r="BY481" i="2"/>
  <c r="AP40" i="26"/>
  <c r="BX481" i="2"/>
  <c r="AO40" i="26"/>
  <c r="BU40" i="26"/>
  <c r="BE40" i="26"/>
  <c r="AO408" i="2"/>
  <c r="AO700" i="2" s="1"/>
  <c r="K556" i="2"/>
  <c r="AB10" i="18"/>
  <c r="AB22" i="18" s="1"/>
  <c r="I641" i="2"/>
  <c r="I651" i="2" s="1"/>
  <c r="I61" i="2"/>
  <c r="I63" i="2" s="1"/>
  <c r="I64" i="2" s="1"/>
  <c r="I72" i="2" s="1"/>
  <c r="I82" i="2" s="1"/>
  <c r="R63" i="2"/>
  <c r="R64" i="2" s="1"/>
  <c r="R72" i="2" s="1"/>
  <c r="Y642" i="2"/>
  <c r="Y652" i="2" s="1"/>
  <c r="Y663" i="2" s="1"/>
  <c r="AA671" i="2" s="1"/>
  <c r="AS129" i="2"/>
  <c r="AH160" i="2"/>
  <c r="AG162" i="2"/>
  <c r="AA643" i="2"/>
  <c r="AA176" i="2"/>
  <c r="Y10" i="10"/>
  <c r="AQ121" i="2"/>
  <c r="AQ127" i="2" s="1"/>
  <c r="AQ128" i="2"/>
  <c r="AQ122" i="2"/>
  <c r="AQ126" i="2" s="1"/>
  <c r="CO162" i="2"/>
  <c r="AI119" i="2"/>
  <c r="CP119" i="2" s="1"/>
  <c r="AI98" i="2"/>
  <c r="CP98" i="2" s="1"/>
  <c r="AW642" i="2"/>
  <c r="AW652" i="2" s="1"/>
  <c r="AW663" i="2" s="1"/>
  <c r="AY671" i="2" s="1"/>
  <c r="P350" i="2"/>
  <c r="AE347" i="2"/>
  <c r="AO428" i="2"/>
  <c r="Q408" i="2"/>
  <c r="Q700" i="2" s="1"/>
  <c r="K128" i="2"/>
  <c r="R209" i="2"/>
  <c r="P20" i="10" s="1"/>
  <c r="R129" i="2"/>
  <c r="CO424" i="2"/>
  <c r="AW742" i="2"/>
  <c r="AW585" i="2" s="1"/>
  <c r="AX604" i="2" s="1"/>
  <c r="AP12" i="18"/>
  <c r="BP12" i="18"/>
  <c r="W642" i="2"/>
  <c r="W652" i="2" s="1"/>
  <c r="W663" i="2" s="1"/>
  <c r="Y671" i="2" s="1"/>
  <c r="U9" i="10"/>
  <c r="AE129" i="2"/>
  <c r="AP129" i="2"/>
  <c r="L404" i="2"/>
  <c r="L408" i="2" s="1"/>
  <c r="AW347" i="2"/>
  <c r="AW351" i="2" s="1"/>
  <c r="AW353" i="2" s="1"/>
  <c r="AC428" i="2"/>
  <c r="T363" i="2"/>
  <c r="Q207" i="2"/>
  <c r="Q688" i="2" s="1"/>
  <c r="P363" i="2"/>
  <c r="H128" i="2"/>
  <c r="AE112" i="2"/>
  <c r="AC9" i="10"/>
  <c r="AB642" i="2"/>
  <c r="AB652" i="2" s="1"/>
  <c r="AB663" i="2" s="1"/>
  <c r="AD671" i="2" s="1"/>
  <c r="K122" i="2"/>
  <c r="K126" i="2" s="1"/>
  <c r="CQ406" i="2"/>
  <c r="Q347" i="2"/>
  <c r="Q356" i="2" s="1"/>
  <c r="AW350" i="2"/>
  <c r="T428" i="2"/>
  <c r="O122" i="2"/>
  <c r="O126" i="2" s="1"/>
  <c r="O129" i="2" s="1"/>
  <c r="AR363" i="2"/>
  <c r="AE642" i="2"/>
  <c r="AE652" i="2" s="1"/>
  <c r="AE663" i="2" s="1"/>
  <c r="AG671" i="2" s="1"/>
  <c r="BA112" i="2"/>
  <c r="CO98" i="2"/>
  <c r="DH12" i="18" s="1"/>
  <c r="BA742" i="2"/>
  <c r="BA585" i="2" s="1"/>
  <c r="BA604" i="2" s="1"/>
  <c r="Y112" i="2"/>
  <c r="AH408" i="2"/>
  <c r="AH700" i="2" s="1"/>
  <c r="AW408" i="2"/>
  <c r="AW700" i="2" s="1"/>
  <c r="J296" i="2"/>
  <c r="J297" i="2" s="1"/>
  <c r="CP424" i="2"/>
  <c r="P244" i="2"/>
  <c r="P246" i="2" s="1"/>
  <c r="AM408" i="2"/>
  <c r="AM700" i="2" s="1"/>
  <c r="AY129" i="2"/>
  <c r="I121" i="2"/>
  <c r="I127" i="2" s="1"/>
  <c r="BB408" i="2"/>
  <c r="BB700" i="2" s="1"/>
  <c r="S641" i="2"/>
  <c r="S651" i="2" s="1"/>
  <c r="Y408" i="2"/>
  <c r="Y700" i="2" s="1"/>
  <c r="AE99" i="2"/>
  <c r="O347" i="2"/>
  <c r="O356" i="2" s="1"/>
  <c r="AS404" i="2"/>
  <c r="AS408" i="2" s="1"/>
  <c r="AS700" i="2" s="1"/>
  <c r="BA12" i="18"/>
  <c r="Q350" i="2"/>
  <c r="AX12" i="18"/>
  <c r="AH642" i="2"/>
  <c r="AH652" i="2" s="1"/>
  <c r="AH663" i="2" s="1"/>
  <c r="AJ671" i="2" s="1"/>
  <c r="CN35" i="2"/>
  <c r="S54" i="2"/>
  <c r="S56" i="2" s="1"/>
  <c r="S39" i="2"/>
  <c r="S68" i="2" s="1"/>
  <c r="S70" i="2" s="1"/>
  <c r="S199" i="2"/>
  <c r="CN199" i="2" s="1"/>
  <c r="S698" i="2"/>
  <c r="CN698" i="2" s="1"/>
  <c r="T35" i="2"/>
  <c r="T39" i="2" s="1"/>
  <c r="T68" i="2" s="1"/>
  <c r="T70" i="2" s="1"/>
  <c r="AH112" i="2"/>
  <c r="AG9" i="10"/>
  <c r="AG356" i="2"/>
  <c r="AG369" i="2" s="1"/>
  <c r="K428" i="2"/>
  <c r="I122" i="2"/>
  <c r="I126" i="2" s="1"/>
  <c r="P68" i="2"/>
  <c r="P465" i="2"/>
  <c r="P464" i="2"/>
  <c r="P264" i="2"/>
  <c r="P268" i="2" s="1"/>
  <c r="P265" i="2"/>
  <c r="P305" i="2" s="1"/>
  <c r="P306" i="2" s="1"/>
  <c r="P37" i="2"/>
  <c r="S61" i="2"/>
  <c r="P54" i="2"/>
  <c r="P56" i="2" s="1"/>
  <c r="Q8" i="10"/>
  <c r="AL10" i="18"/>
  <c r="AL22" i="18" s="1"/>
  <c r="J641" i="2"/>
  <c r="J651" i="2" s="1"/>
  <c r="J61" i="2"/>
  <c r="J63" i="2" s="1"/>
  <c r="J64" i="2" s="1"/>
  <c r="J72" i="2" s="1"/>
  <c r="AC10" i="18"/>
  <c r="AC22" i="18" s="1"/>
  <c r="CN30" i="2"/>
  <c r="AA10" i="18"/>
  <c r="H641" i="2"/>
  <c r="H651" i="2" s="1"/>
  <c r="H61" i="2"/>
  <c r="H63" i="2" s="1"/>
  <c r="H64" i="2" s="1"/>
  <c r="H72" i="2" s="1"/>
  <c r="H82" i="2" s="1"/>
  <c r="BS4" i="10"/>
  <c r="AA408" i="2"/>
  <c r="AA700" i="2" s="1"/>
  <c r="CQ424" i="2"/>
  <c r="W112" i="2"/>
  <c r="K408" i="2"/>
  <c r="K538" i="2"/>
  <c r="W9" i="10"/>
  <c r="L556" i="2"/>
  <c r="CN671" i="2"/>
  <c r="V33" i="2"/>
  <c r="W33" i="2" s="1"/>
  <c r="AJ121" i="2"/>
  <c r="AJ127" i="2" s="1"/>
  <c r="AJ122" i="2"/>
  <c r="AJ126" i="2" s="1"/>
  <c r="AA12" i="18"/>
  <c r="H642" i="2"/>
  <c r="H112" i="2"/>
  <c r="AK642" i="2"/>
  <c r="AK652" i="2" s="1"/>
  <c r="AK663" i="2" s="1"/>
  <c r="AM671" i="2" s="1"/>
  <c r="BD12" i="18"/>
  <c r="AK99" i="2"/>
  <c r="AK112" i="2"/>
  <c r="AJ9" i="10"/>
  <c r="L122" i="2"/>
  <c r="L126" i="2" s="1"/>
  <c r="L121" i="2"/>
  <c r="L127" i="2" s="1"/>
  <c r="L128" i="2"/>
  <c r="AB112" i="2"/>
  <c r="Z9" i="10"/>
  <c r="AU12" i="18"/>
  <c r="BA121" i="2"/>
  <c r="BA127" i="2" s="1"/>
  <c r="BA122" i="2"/>
  <c r="BA126" i="2" s="1"/>
  <c r="BA128" i="2"/>
  <c r="AD129" i="2"/>
  <c r="AT119" i="2"/>
  <c r="CQ92" i="2"/>
  <c r="AT98" i="2"/>
  <c r="S653" i="2"/>
  <c r="CN643" i="2"/>
  <c r="AG128" i="2"/>
  <c r="AG122" i="2"/>
  <c r="AG126" i="2" s="1"/>
  <c r="AG121" i="2"/>
  <c r="AG127" i="2" s="1"/>
  <c r="S128" i="2"/>
  <c r="S122" i="2"/>
  <c r="S126" i="2" s="1"/>
  <c r="S121" i="2"/>
  <c r="S127" i="2" s="1"/>
  <c r="AG99" i="2"/>
  <c r="AG642" i="2"/>
  <c r="AF9" i="10"/>
  <c r="AG112" i="2"/>
  <c r="AZ12" i="18"/>
  <c r="T122" i="2"/>
  <c r="T126" i="2" s="1"/>
  <c r="T128" i="2"/>
  <c r="T121" i="2"/>
  <c r="T127" i="2" s="1"/>
  <c r="AC642" i="2"/>
  <c r="AC652" i="2" s="1"/>
  <c r="AC663" i="2" s="1"/>
  <c r="AE671" i="2" s="1"/>
  <c r="AV12" i="18"/>
  <c r="AA9" i="10"/>
  <c r="AC112" i="2"/>
  <c r="BH12" i="18"/>
  <c r="AO642" i="2"/>
  <c r="AO652" i="2" s="1"/>
  <c r="AO663" i="2" s="1"/>
  <c r="AQ671" i="2" s="1"/>
  <c r="AN9" i="10"/>
  <c r="AO99" i="2"/>
  <c r="AO112" i="2"/>
  <c r="AM12" i="18"/>
  <c r="T112" i="2"/>
  <c r="R9" i="10"/>
  <c r="T642" i="2"/>
  <c r="T652" i="2" s="1"/>
  <c r="T663" i="2" s="1"/>
  <c r="V671" i="2" s="1"/>
  <c r="AC129" i="2"/>
  <c r="AH129" i="2"/>
  <c r="AO128" i="2"/>
  <c r="AO121" i="2"/>
  <c r="AO127" i="2" s="1"/>
  <c r="AO122" i="2"/>
  <c r="AO126" i="2" s="1"/>
  <c r="P121" i="2"/>
  <c r="P127" i="2" s="1"/>
  <c r="P122" i="2"/>
  <c r="P126" i="2" s="1"/>
  <c r="P128" i="2"/>
  <c r="P207" i="2"/>
  <c r="P688" i="2" s="1"/>
  <c r="AT428" i="2"/>
  <c r="AT404" i="2"/>
  <c r="AT408" i="2" s="1"/>
  <c r="AT700" i="2" s="1"/>
  <c r="AF404" i="2"/>
  <c r="AF408" i="2" s="1"/>
  <c r="AF700" i="2" s="1"/>
  <c r="AF428" i="2"/>
  <c r="L537" i="2"/>
  <c r="M537" i="2"/>
  <c r="AZ347" i="2"/>
  <c r="AZ350" i="2"/>
  <c r="M556" i="2"/>
  <c r="AJ408" i="2"/>
  <c r="AJ700" i="2" s="1"/>
  <c r="BB129" i="2"/>
  <c r="AH350" i="2"/>
  <c r="W129" i="2"/>
  <c r="AH363" i="2"/>
  <c r="AL129" i="2"/>
  <c r="AC21" i="18"/>
  <c r="AY604" i="2"/>
  <c r="BB347" i="2"/>
  <c r="BB363" i="2"/>
  <c r="BB350" i="2"/>
  <c r="U351" i="2"/>
  <c r="U353" i="2" s="1"/>
  <c r="M356" i="2"/>
  <c r="M351" i="2"/>
  <c r="M353" i="2" s="1"/>
  <c r="I556" i="2"/>
  <c r="H538" i="2"/>
  <c r="H558" i="2" s="1"/>
  <c r="AS356" i="2"/>
  <c r="AS351" i="2"/>
  <c r="AS353" i="2" s="1"/>
  <c r="M266" i="2"/>
  <c r="M268" i="2"/>
  <c r="AY350" i="2"/>
  <c r="AY363" i="2"/>
  <c r="AY347" i="2"/>
  <c r="X351" i="2"/>
  <c r="X353" i="2" s="1"/>
  <c r="X356" i="2"/>
  <c r="H431" i="2"/>
  <c r="AC351" i="2"/>
  <c r="AC353" i="2" s="1"/>
  <c r="AC356" i="2"/>
  <c r="K268" i="2"/>
  <c r="K266" i="2"/>
  <c r="P410" i="2"/>
  <c r="P369" i="2"/>
  <c r="AL356" i="2"/>
  <c r="AL351" i="2"/>
  <c r="AL353" i="2" s="1"/>
  <c r="P426" i="2"/>
  <c r="P431" i="2" s="1"/>
  <c r="AG426" i="2"/>
  <c r="AG431" i="2" s="1"/>
  <c r="AG365" i="2"/>
  <c r="AG367" i="2" s="1"/>
  <c r="K302" i="2"/>
  <c r="K244" i="2"/>
  <c r="K246" i="2" s="1"/>
  <c r="AI356" i="2"/>
  <c r="AI351" i="2"/>
  <c r="AI353" i="2" s="1"/>
  <c r="AT347" i="2"/>
  <c r="AT350" i="2"/>
  <c r="AT363" i="2"/>
  <c r="CN424" i="2"/>
  <c r="AO351" i="2"/>
  <c r="AO353" i="2" s="1"/>
  <c r="AO356" i="2"/>
  <c r="Q450" i="2"/>
  <c r="Q451" i="2" s="1"/>
  <c r="Q453" i="2" s="1"/>
  <c r="Q455" i="2" s="1"/>
  <c r="Q457" i="2" s="1"/>
  <c r="Q227" i="2"/>
  <c r="Q250" i="2"/>
  <c r="Q251" i="2" s="1"/>
  <c r="Q253" i="2" s="1"/>
  <c r="Q255" i="2" s="1"/>
  <c r="Q257" i="2" s="1"/>
  <c r="Q224" i="2"/>
  <c r="CQ430" i="2"/>
  <c r="AQ356" i="2"/>
  <c r="AQ351" i="2"/>
  <c r="AQ353" i="2" s="1"/>
  <c r="AH356" i="2"/>
  <c r="AH351" i="2"/>
  <c r="AH353" i="2" s="1"/>
  <c r="Q285" i="2"/>
  <c r="Q287" i="2" s="1"/>
  <c r="Q289" i="2" s="1"/>
  <c r="Q292" i="2" s="1"/>
  <c r="R216" i="2"/>
  <c r="Q304" i="2"/>
  <c r="AU365" i="2"/>
  <c r="AU367" i="2" s="1"/>
  <c r="AU426" i="2"/>
  <c r="AU431" i="2" s="1"/>
  <c r="H413" i="2"/>
  <c r="H419" i="2" s="1"/>
  <c r="H414" i="2"/>
  <c r="H418" i="2" s="1"/>
  <c r="H420" i="2"/>
  <c r="S351" i="2"/>
  <c r="S353" i="2" s="1"/>
  <c r="S356" i="2"/>
  <c r="H373" i="2"/>
  <c r="H376" i="2" s="1"/>
  <c r="H372" i="2"/>
  <c r="H377" i="2" s="1"/>
  <c r="AR356" i="2"/>
  <c r="I351" i="2"/>
  <c r="I353" i="2" s="1"/>
  <c r="I356" i="2"/>
  <c r="Y356" i="2"/>
  <c r="Y351" i="2"/>
  <c r="Y353" i="2" s="1"/>
  <c r="BC604" i="2"/>
  <c r="T351" i="2"/>
  <c r="T353" i="2" s="1"/>
  <c r="Q46" i="2"/>
  <c r="AW129" i="2"/>
  <c r="AJ350" i="2"/>
  <c r="AJ363" i="2"/>
  <c r="AJ347" i="2"/>
  <c r="AD356" i="2"/>
  <c r="AD351" i="2"/>
  <c r="AD353" i="2" s="1"/>
  <c r="BC347" i="2"/>
  <c r="BC350" i="2"/>
  <c r="BC363" i="2"/>
  <c r="X209" i="2"/>
  <c r="V20" i="10" s="1"/>
  <c r="X207" i="2"/>
  <c r="X688" i="2" s="1"/>
  <c r="K356" i="2"/>
  <c r="K351" i="2"/>
  <c r="K353" i="2" s="1"/>
  <c r="AG21" i="18"/>
  <c r="AG22" i="18"/>
  <c r="AB351" i="2"/>
  <c r="AB353" i="2" s="1"/>
  <c r="AB356" i="2"/>
  <c r="I302" i="2"/>
  <c r="I244" i="2"/>
  <c r="I246" i="2" s="1"/>
  <c r="L347" i="2"/>
  <c r="L350" i="2"/>
  <c r="L363" i="2"/>
  <c r="K16" i="18"/>
  <c r="AR408" i="2"/>
  <c r="J466" i="2"/>
  <c r="O466" i="2"/>
  <c r="AB700" i="2"/>
  <c r="R410" i="2"/>
  <c r="R369" i="2"/>
  <c r="W356" i="2"/>
  <c r="W351" i="2"/>
  <c r="W353" i="2" s="1"/>
  <c r="AA350" i="2"/>
  <c r="AA363" i="2"/>
  <c r="AA347" i="2"/>
  <c r="R426" i="2"/>
  <c r="R431" i="2" s="1"/>
  <c r="R365" i="2"/>
  <c r="R367" i="2" s="1"/>
  <c r="U126" i="2"/>
  <c r="AJ663" i="2"/>
  <c r="Z356" i="2"/>
  <c r="P266" i="2"/>
  <c r="U127" i="2"/>
  <c r="CO404" i="2"/>
  <c r="O268" i="2"/>
  <c r="O266" i="2"/>
  <c r="Z652" i="2"/>
  <c r="I107" i="2"/>
  <c r="AA17" i="18"/>
  <c r="H110" i="2"/>
  <c r="J268" i="2"/>
  <c r="J266" i="2"/>
  <c r="N268" i="2"/>
  <c r="N266" i="2"/>
  <c r="I535" i="2"/>
  <c r="I268" i="2"/>
  <c r="I266" i="2"/>
  <c r="AD21" i="18"/>
  <c r="H209" i="2"/>
  <c r="H207" i="2"/>
  <c r="B16" i="18"/>
  <c r="N16" i="18"/>
  <c r="J244" i="2"/>
  <c r="J246" i="2" s="1"/>
  <c r="J302" i="2"/>
  <c r="AS652" i="2"/>
  <c r="AF347" i="2"/>
  <c r="AF363" i="2"/>
  <c r="AF350" i="2"/>
  <c r="M430" i="2"/>
  <c r="N341" i="2"/>
  <c r="H230" i="2"/>
  <c r="H264" i="2"/>
  <c r="H265" i="2"/>
  <c r="H305" i="2" s="1"/>
  <c r="CQ300" i="2"/>
  <c r="I55" i="10" s="1"/>
  <c r="L268" i="2"/>
  <c r="L266" i="2"/>
  <c r="L302" i="2"/>
  <c r="L244" i="2"/>
  <c r="L246" i="2" s="1"/>
  <c r="AX356" i="2"/>
  <c r="AX351" i="2"/>
  <c r="M244" i="2"/>
  <c r="M246" i="2" s="1"/>
  <c r="M302" i="2"/>
  <c r="H465" i="2"/>
  <c r="H464" i="2"/>
  <c r="CP300" i="2"/>
  <c r="H304" i="2"/>
  <c r="H285" i="2"/>
  <c r="H287" i="2" s="1"/>
  <c r="H289" i="2" s="1"/>
  <c r="U430" i="2"/>
  <c r="V341" i="2"/>
  <c r="N302" i="2"/>
  <c r="N244" i="2"/>
  <c r="N246" i="2" s="1"/>
  <c r="O244" i="2"/>
  <c r="O246" i="2" s="1"/>
  <c r="O302" i="2"/>
  <c r="AP363" i="2"/>
  <c r="AP347" i="2"/>
  <c r="AP350" i="2"/>
  <c r="AU129" i="2"/>
  <c r="I470" i="2"/>
  <c r="I646" i="2"/>
  <c r="AA21" i="18"/>
  <c r="U209" i="2"/>
  <c r="S20" i="10" s="1"/>
  <c r="U207" i="2"/>
  <c r="AV127" i="2"/>
  <c r="H16" i="18"/>
  <c r="AK428" i="2"/>
  <c r="AK404" i="2"/>
  <c r="AD209" i="2"/>
  <c r="AB20" i="10" s="1"/>
  <c r="AD207" i="2"/>
  <c r="AJ430" i="2"/>
  <c r="AK341" i="2"/>
  <c r="AI21" i="18"/>
  <c r="AJ9" i="18"/>
  <c r="Q294" i="2"/>
  <c r="R241" i="2"/>
  <c r="Q242" i="2"/>
  <c r="E11" i="10"/>
  <c r="CO300" i="2"/>
  <c r="U37" i="2"/>
  <c r="U44" i="2" s="1"/>
  <c r="U46" i="2" s="1"/>
  <c r="U39" i="2"/>
  <c r="U68" i="2" s="1"/>
  <c r="U70" i="2" s="1"/>
  <c r="U54" i="2"/>
  <c r="U56" i="2" s="1"/>
  <c r="AJ33" i="26" l="1"/>
  <c r="BF489" i="2"/>
  <c r="BF532" i="2" s="1"/>
  <c r="AS33" i="26"/>
  <c r="AO33" i="26"/>
  <c r="BC33" i="26"/>
  <c r="BN33" i="26"/>
  <c r="BG33" i="26"/>
  <c r="BL33" i="26"/>
  <c r="AM33" i="26"/>
  <c r="AQ33" i="26"/>
  <c r="AU33" i="26"/>
  <c r="BI33" i="26"/>
  <c r="AA33" i="26"/>
  <c r="M80" i="2"/>
  <c r="M82" i="2"/>
  <c r="CQ428" i="2"/>
  <c r="AR129" i="2"/>
  <c r="J129" i="2"/>
  <c r="AU410" i="2"/>
  <c r="AF207" i="2"/>
  <c r="AF688" i="2" s="1"/>
  <c r="M112" i="2"/>
  <c r="CN98" i="2"/>
  <c r="DG12" i="18" s="1"/>
  <c r="AN351" i="2"/>
  <c r="AN353" i="2" s="1"/>
  <c r="K80" i="2"/>
  <c r="AF12" i="18"/>
  <c r="AM369" i="2"/>
  <c r="Z129" i="2"/>
  <c r="O351" i="2"/>
  <c r="O353" i="2" s="1"/>
  <c r="O365" i="2" s="1"/>
  <c r="O367" i="2" s="1"/>
  <c r="AX129" i="2"/>
  <c r="AF33" i="26"/>
  <c r="BQ33" i="26"/>
  <c r="BK33" i="26"/>
  <c r="AZ33" i="26"/>
  <c r="BD33" i="26"/>
  <c r="BU33" i="26"/>
  <c r="BA33" i="26"/>
  <c r="AI33" i="26"/>
  <c r="AL33" i="26"/>
  <c r="BR33" i="26"/>
  <c r="AR33" i="26"/>
  <c r="AC33" i="26"/>
  <c r="AE33" i="26"/>
  <c r="AX33" i="26"/>
  <c r="AT33" i="26"/>
  <c r="BM33" i="26"/>
  <c r="AV33" i="26"/>
  <c r="BE33" i="26"/>
  <c r="BS33" i="26"/>
  <c r="BT33" i="26"/>
  <c r="BP33" i="26"/>
  <c r="BB33" i="26"/>
  <c r="AN33" i="26"/>
  <c r="BH489" i="2"/>
  <c r="BH532" i="2" s="1"/>
  <c r="AW33" i="26"/>
  <c r="BF33" i="26"/>
  <c r="BJ33" i="26"/>
  <c r="AH33" i="26"/>
  <c r="BG489" i="2"/>
  <c r="BG532" i="2" s="1"/>
  <c r="CR481" i="2"/>
  <c r="CS485" i="2"/>
  <c r="BA47" i="26"/>
  <c r="AR568" i="2"/>
  <c r="AR632" i="2"/>
  <c r="AS628" i="2" s="1"/>
  <c r="AR635" i="2"/>
  <c r="AR596" i="2" s="1"/>
  <c r="BD43" i="26"/>
  <c r="CM110" i="2"/>
  <c r="BF43" i="26"/>
  <c r="CO110" i="2"/>
  <c r="AA45" i="26"/>
  <c r="BJ486" i="2"/>
  <c r="AC45" i="26"/>
  <c r="BL486" i="2"/>
  <c r="BM486" i="2"/>
  <c r="AD45" i="26"/>
  <c r="BV486" i="2"/>
  <c r="AM45" i="26"/>
  <c r="AL45" i="26"/>
  <c r="BU486" i="2"/>
  <c r="AJ45" i="26"/>
  <c r="BS486" i="2"/>
  <c r="AP45" i="26"/>
  <c r="BY486" i="2"/>
  <c r="CF486" i="2"/>
  <c r="AW45" i="26"/>
  <c r="AW47" i="26" s="1"/>
  <c r="CL486" i="2"/>
  <c r="CL489" i="2" s="1"/>
  <c r="CL532" i="2" s="1"/>
  <c r="BC45" i="26"/>
  <c r="AK45" i="26"/>
  <c r="CG110" i="2"/>
  <c r="BB44" i="26"/>
  <c r="AD44" i="26"/>
  <c r="AP44" i="26"/>
  <c r="AE231" i="3"/>
  <c r="BW629" i="2"/>
  <c r="BQ629" i="2"/>
  <c r="AC231" i="3"/>
  <c r="AI231" i="3"/>
  <c r="CA629" i="2"/>
  <c r="BU629" i="2"/>
  <c r="AJ231" i="3"/>
  <c r="Z231" i="3"/>
  <c r="BX629" i="2"/>
  <c r="AD231" i="3"/>
  <c r="BR629" i="2"/>
  <c r="BP629" i="2"/>
  <c r="AK231" i="3"/>
  <c r="BT629" i="2"/>
  <c r="AG231" i="3"/>
  <c r="BV629" i="2"/>
  <c r="AA231" i="3"/>
  <c r="BZ629" i="2"/>
  <c r="AH231" i="3"/>
  <c r="BY629" i="2"/>
  <c r="AF231" i="3"/>
  <c r="AB231" i="3"/>
  <c r="K231" i="3"/>
  <c r="BS629" i="2"/>
  <c r="AL38" i="26"/>
  <c r="AL47" i="26" s="1"/>
  <c r="BU479" i="2"/>
  <c r="BR44" i="26"/>
  <c r="CL110" i="2"/>
  <c r="AT38" i="26"/>
  <c r="BT110" i="2"/>
  <c r="BS110" i="2"/>
  <c r="CN110" i="2"/>
  <c r="BY110" i="2"/>
  <c r="BL110" i="2"/>
  <c r="N539" i="2"/>
  <c r="N543" i="2" s="1"/>
  <c r="N545" i="2" s="1"/>
  <c r="N532" i="2"/>
  <c r="N534" i="2" s="1"/>
  <c r="N535" i="2" s="1"/>
  <c r="N537" i="2" s="1"/>
  <c r="BM292" i="2"/>
  <c r="CE110" i="2"/>
  <c r="CT292" i="2"/>
  <c r="BT292" i="2"/>
  <c r="AK33" i="26"/>
  <c r="BB38" i="26"/>
  <c r="BB47" i="26" s="1"/>
  <c r="BO292" i="2"/>
  <c r="AI38" i="26"/>
  <c r="BR292" i="2"/>
  <c r="P6" i="2"/>
  <c r="AN42" i="26"/>
  <c r="AK42" i="26"/>
  <c r="BF42" i="26"/>
  <c r="CR485" i="2"/>
  <c r="AM47" i="26"/>
  <c r="BT47" i="26"/>
  <c r="AN129" i="2"/>
  <c r="AB43" i="26"/>
  <c r="BK110" i="2"/>
  <c r="AY45" i="26"/>
  <c r="CH486" i="2"/>
  <c r="BZ486" i="2"/>
  <c r="BZ489" i="2" s="1"/>
  <c r="BZ532" i="2" s="1"/>
  <c r="AQ45" i="26"/>
  <c r="AV45" i="26"/>
  <c r="AV47" i="26" s="1"/>
  <c r="CE486" i="2"/>
  <c r="CE489" i="2" s="1"/>
  <c r="CE532" i="2" s="1"/>
  <c r="CM486" i="2"/>
  <c r="CM489" i="2" s="1"/>
  <c r="CM532" i="2" s="1"/>
  <c r="BD45" i="26"/>
  <c r="BD47" i="26" s="1"/>
  <c r="AN45" i="26"/>
  <c r="BW486" i="2"/>
  <c r="AE45" i="26"/>
  <c r="CT110" i="2"/>
  <c r="CJ110" i="2"/>
  <c r="BM44" i="26"/>
  <c r="AY44" i="26"/>
  <c r="AG44" i="26"/>
  <c r="AY38" i="26"/>
  <c r="CA292" i="2"/>
  <c r="BH33" i="26"/>
  <c r="AG45" i="26"/>
  <c r="BW110" i="2"/>
  <c r="CD479" i="2"/>
  <c r="CT479" i="2" s="1"/>
  <c r="CH110" i="2"/>
  <c r="CS110" i="2"/>
  <c r="CC110" i="2"/>
  <c r="CA110" i="2"/>
  <c r="BL622" i="2"/>
  <c r="BM622" i="2"/>
  <c r="BJ622" i="2"/>
  <c r="BG622" i="2"/>
  <c r="BH622" i="2"/>
  <c r="BN622" i="2"/>
  <c r="BI622" i="2"/>
  <c r="BK622" i="2"/>
  <c r="BO622" i="2"/>
  <c r="BE622" i="2"/>
  <c r="BD622" i="2"/>
  <c r="BF622" i="2"/>
  <c r="J230" i="3"/>
  <c r="CM292" i="2"/>
  <c r="CH292" i="2"/>
  <c r="BV110" i="2"/>
  <c r="AG33" i="26"/>
  <c r="BP292" i="2"/>
  <c r="BM38" i="26"/>
  <c r="BM47" i="26" s="1"/>
  <c r="AK38" i="26"/>
  <c r="CA483" i="2"/>
  <c r="CS483" i="2" s="1"/>
  <c r="AR42" i="26"/>
  <c r="AR47" i="26" s="1"/>
  <c r="AP42" i="26"/>
  <c r="BO47" i="26"/>
  <c r="BN47" i="26"/>
  <c r="BR47" i="26"/>
  <c r="BL47" i="26"/>
  <c r="AD43" i="26"/>
  <c r="AD47" i="26" s="1"/>
  <c r="BM110" i="2"/>
  <c r="BE489" i="2"/>
  <c r="BE532" i="2" s="1"/>
  <c r="CK486" i="2"/>
  <c r="BB45" i="26"/>
  <c r="AR45" i="26"/>
  <c r="CA486" i="2"/>
  <c r="CB486" i="2"/>
  <c r="CB489" i="2" s="1"/>
  <c r="CB532" i="2" s="1"/>
  <c r="AS45" i="26"/>
  <c r="AT45" i="26"/>
  <c r="CC486" i="2"/>
  <c r="CR110" i="2"/>
  <c r="BX110" i="2"/>
  <c r="AE44" i="26"/>
  <c r="BK44" i="26"/>
  <c r="BV44" i="26"/>
  <c r="AY33" i="26"/>
  <c r="AH45" i="26"/>
  <c r="CF110" i="2"/>
  <c r="BO110" i="2"/>
  <c r="BJ110" i="2"/>
  <c r="BP110" i="2"/>
  <c r="O510" i="2"/>
  <c r="O526" i="2"/>
  <c r="O515" i="2"/>
  <c r="O502" i="2"/>
  <c r="O495" i="2"/>
  <c r="O508" i="2"/>
  <c r="P718" i="2"/>
  <c r="O518" i="2"/>
  <c r="O520" i="2"/>
  <c r="O503" i="2"/>
  <c r="O512" i="2"/>
  <c r="O509" i="2"/>
  <c r="O517" i="2"/>
  <c r="O494" i="2"/>
  <c r="O522" i="2"/>
  <c r="P682" i="2"/>
  <c r="O519" i="2"/>
  <c r="O528" i="2"/>
  <c r="O493" i="2"/>
  <c r="O507" i="2"/>
  <c r="O529" i="2"/>
  <c r="O524" i="2"/>
  <c r="O504" i="2"/>
  <c r="O514" i="2"/>
  <c r="O523" i="2"/>
  <c r="O499" i="2"/>
  <c r="O521" i="2"/>
  <c r="O497" i="2"/>
  <c r="O513" i="2"/>
  <c r="O505" i="2"/>
  <c r="O501" i="2"/>
  <c r="O527" i="2"/>
  <c r="O500" i="2"/>
  <c r="O496" i="2"/>
  <c r="O492" i="2"/>
  <c r="O511" i="2"/>
  <c r="O530" i="2"/>
  <c r="P10" i="2"/>
  <c r="O525" i="2"/>
  <c r="O498" i="2"/>
  <c r="O531" i="2"/>
  <c r="O516" i="2"/>
  <c r="O491" i="2"/>
  <c r="O506" i="2"/>
  <c r="BQ292" i="2"/>
  <c r="AO45" i="26"/>
  <c r="AD33" i="26"/>
  <c r="BQ38" i="26"/>
  <c r="BQ47" i="26" s="1"/>
  <c r="BY292" i="2"/>
  <c r="AP33" i="26"/>
  <c r="AJ38" i="26"/>
  <c r="AJ47" i="26" s="1"/>
  <c r="BS292" i="2"/>
  <c r="BV42" i="26"/>
  <c r="BV47" i="26" s="1"/>
  <c r="AX38" i="26"/>
  <c r="AX47" i="26" s="1"/>
  <c r="CK292" i="2"/>
  <c r="BU47" i="26"/>
  <c r="BK47" i="26"/>
  <c r="AE47" i="26"/>
  <c r="BP47" i="26"/>
  <c r="I408" i="2"/>
  <c r="CN408" i="2" s="1"/>
  <c r="CQ110" i="2"/>
  <c r="AQ43" i="26"/>
  <c r="BZ110" i="2"/>
  <c r="AB45" i="26"/>
  <c r="BK486" i="2"/>
  <c r="AU45" i="26"/>
  <c r="AU47" i="26" s="1"/>
  <c r="CD486" i="2"/>
  <c r="AX45" i="26"/>
  <c r="CG486" i="2"/>
  <c r="AF45" i="26"/>
  <c r="BO486" i="2"/>
  <c r="CI486" i="2"/>
  <c r="AZ45" i="26"/>
  <c r="AP38" i="26"/>
  <c r="AP47" i="26" s="1"/>
  <c r="BV33" i="26"/>
  <c r="CT487" i="2"/>
  <c r="CB110" i="2"/>
  <c r="AF44" i="26"/>
  <c r="AJ44" i="26"/>
  <c r="BG44" i="26"/>
  <c r="BG47" i="26" s="1"/>
  <c r="AI44" i="26"/>
  <c r="AK44" i="26"/>
  <c r="BO33" i="26"/>
  <c r="CR487" i="2"/>
  <c r="CT485" i="2"/>
  <c r="CD110" i="2"/>
  <c r="CI110" i="2"/>
  <c r="BR110" i="2"/>
  <c r="BQ110" i="2"/>
  <c r="CP110" i="2"/>
  <c r="CS487" i="2"/>
  <c r="BN110" i="2"/>
  <c r="AZ38" i="26"/>
  <c r="AZ47" i="26" s="1"/>
  <c r="CI292" i="2"/>
  <c r="AB38" i="26"/>
  <c r="AB47" i="26" s="1"/>
  <c r="AB33" i="26"/>
  <c r="BE38" i="26"/>
  <c r="BE47" i="26" s="1"/>
  <c r="AT42" i="26"/>
  <c r="AO42" i="26"/>
  <c r="AO47" i="26" s="1"/>
  <c r="CF483" i="2"/>
  <c r="CF489" i="2" s="1"/>
  <c r="CF532" i="2" s="1"/>
  <c r="CH483" i="2"/>
  <c r="AY42" i="26"/>
  <c r="AY47" i="26" s="1"/>
  <c r="AF129" i="2"/>
  <c r="J356" i="2"/>
  <c r="J410" i="2" s="1"/>
  <c r="J420" i="2" s="1"/>
  <c r="O80" i="2"/>
  <c r="J426" i="2"/>
  <c r="J431" i="2" s="1"/>
  <c r="BA356" i="2"/>
  <c r="BA410" i="2" s="1"/>
  <c r="CN428" i="2"/>
  <c r="CO128" i="2"/>
  <c r="I80" i="2"/>
  <c r="Q351" i="2"/>
  <c r="Q353" i="2" s="1"/>
  <c r="Q426" i="2" s="1"/>
  <c r="Q431" i="2" s="1"/>
  <c r="M128" i="2"/>
  <c r="AS604" i="2"/>
  <c r="AV351" i="2"/>
  <c r="AV353" i="2" s="1"/>
  <c r="AV426" i="2" s="1"/>
  <c r="AV431" i="2" s="1"/>
  <c r="CN119" i="2"/>
  <c r="P270" i="2"/>
  <c r="AV129" i="2"/>
  <c r="N129" i="2"/>
  <c r="M122" i="2"/>
  <c r="M126" i="2" s="1"/>
  <c r="G9" i="18"/>
  <c r="G21" i="18" s="1"/>
  <c r="AQ642" i="2"/>
  <c r="AQ652" i="2" s="1"/>
  <c r="AQ663" i="2" s="1"/>
  <c r="AS671" i="2" s="1"/>
  <c r="AW604" i="2"/>
  <c r="CO428" i="2"/>
  <c r="BJ12" i="18"/>
  <c r="K558" i="2"/>
  <c r="L82" i="2"/>
  <c r="AP9" i="10"/>
  <c r="AA129" i="2"/>
  <c r="H129" i="2"/>
  <c r="Y698" i="2"/>
  <c r="Y199" i="2"/>
  <c r="CR424" i="2"/>
  <c r="AW356" i="2"/>
  <c r="AW410" i="2" s="1"/>
  <c r="AG410" i="2"/>
  <c r="AG413" i="2" s="1"/>
  <c r="AG419" i="2" s="1"/>
  <c r="AM351" i="2"/>
  <c r="AM353" i="2" s="1"/>
  <c r="AB199" i="2"/>
  <c r="AB698" i="2"/>
  <c r="AC199" i="2"/>
  <c r="AC698" i="2"/>
  <c r="W199" i="2"/>
  <c r="W698" i="2"/>
  <c r="Z199" i="2"/>
  <c r="Z698" i="2"/>
  <c r="AQ99" i="2"/>
  <c r="AE698" i="2"/>
  <c r="AE199" i="2"/>
  <c r="V698" i="2"/>
  <c r="V199" i="2"/>
  <c r="CN404" i="2"/>
  <c r="R696" i="2"/>
  <c r="CP428" i="2"/>
  <c r="N80" i="2"/>
  <c r="N82" i="2"/>
  <c r="K129" i="2"/>
  <c r="CN700" i="2"/>
  <c r="DI12" i="18"/>
  <c r="CN663" i="2"/>
  <c r="BB604" i="2"/>
  <c r="CH489" i="2"/>
  <c r="CH532" i="2" s="1"/>
  <c r="AN47" i="26"/>
  <c r="AG47" i="26"/>
  <c r="BV489" i="2"/>
  <c r="BV532" i="2" s="1"/>
  <c r="BN489" i="2"/>
  <c r="BN532" i="2" s="1"/>
  <c r="K646" i="2"/>
  <c r="K656" i="2" s="1"/>
  <c r="K470" i="2"/>
  <c r="AI47" i="26"/>
  <c r="AF47" i="26"/>
  <c r="BF47" i="26"/>
  <c r="CQ347" i="2"/>
  <c r="BT489" i="2"/>
  <c r="BT532" i="2" s="1"/>
  <c r="BW489" i="2"/>
  <c r="BW532" i="2" s="1"/>
  <c r="CS481" i="2"/>
  <c r="BP489" i="2"/>
  <c r="BP532" i="2" s="1"/>
  <c r="AA47" i="26"/>
  <c r="CJ489" i="2"/>
  <c r="CJ532" i="2" s="1"/>
  <c r="AS47" i="26"/>
  <c r="BK489" i="2"/>
  <c r="BK532" i="2" s="1"/>
  <c r="BL489" i="2"/>
  <c r="BL532" i="2" s="1"/>
  <c r="CC489" i="2"/>
  <c r="CC532" i="2" s="1"/>
  <c r="BQ489" i="2"/>
  <c r="BQ532" i="2" s="1"/>
  <c r="BC47" i="26"/>
  <c r="Z28" i="2"/>
  <c r="Y30" i="2"/>
  <c r="BI47" i="26"/>
  <c r="CT481" i="2"/>
  <c r="AQ47" i="26"/>
  <c r="T209" i="2"/>
  <c r="R20" i="10" s="1"/>
  <c r="T207" i="2"/>
  <c r="T688" i="2" s="1"/>
  <c r="BX489" i="2"/>
  <c r="BX532" i="2" s="1"/>
  <c r="CG489" i="2"/>
  <c r="CG532" i="2" s="1"/>
  <c r="AC47" i="26"/>
  <c r="BJ47" i="26"/>
  <c r="BS489" i="2"/>
  <c r="BS532" i="2" s="1"/>
  <c r="CR483" i="2"/>
  <c r="AQ581" i="2"/>
  <c r="AH47" i="26"/>
  <c r="BR489" i="2"/>
  <c r="BR532" i="2" s="1"/>
  <c r="CO121" i="2"/>
  <c r="CO127" i="2" s="1"/>
  <c r="H12" i="18"/>
  <c r="I129" i="2"/>
  <c r="AQ129" i="2"/>
  <c r="AH9" i="10"/>
  <c r="AI112" i="2"/>
  <c r="CP112" i="2" s="1"/>
  <c r="CP114" i="2" s="1"/>
  <c r="AI642" i="2"/>
  <c r="AI652" i="2" s="1"/>
  <c r="AI663" i="2" s="1"/>
  <c r="AK671" i="2" s="1"/>
  <c r="BB12" i="18"/>
  <c r="K12" i="18" s="1"/>
  <c r="AI99" i="2"/>
  <c r="AI121" i="2"/>
  <c r="AI127" i="2" s="1"/>
  <c r="AI128" i="2"/>
  <c r="CP128" i="2" s="1"/>
  <c r="AI122" i="2"/>
  <c r="AI126" i="2" s="1"/>
  <c r="CP126" i="2" s="1"/>
  <c r="AA178" i="2"/>
  <c r="AA179" i="2" s="1"/>
  <c r="CO176" i="2"/>
  <c r="CO178" i="2" s="1"/>
  <c r="AG643" i="2"/>
  <c r="AF10" i="10"/>
  <c r="AG176" i="2"/>
  <c r="AA653" i="2"/>
  <c r="CO643" i="2"/>
  <c r="AI160" i="2"/>
  <c r="AH162" i="2"/>
  <c r="AE351" i="2"/>
  <c r="AE353" i="2" s="1"/>
  <c r="AE365" i="2" s="1"/>
  <c r="AE356" i="2"/>
  <c r="CQ404" i="2"/>
  <c r="CN112" i="2"/>
  <c r="CN114" i="2" s="1"/>
  <c r="CN39" i="2"/>
  <c r="CO642" i="2"/>
  <c r="K306" i="2"/>
  <c r="K308" i="2" s="1"/>
  <c r="K316" i="2" s="1"/>
  <c r="T37" i="2"/>
  <c r="T44" i="2" s="1"/>
  <c r="T46" i="2" s="1"/>
  <c r="AM10" i="18" s="1"/>
  <c r="T54" i="2"/>
  <c r="T56" i="2" s="1"/>
  <c r="T59" i="2" s="1"/>
  <c r="S59" i="2"/>
  <c r="S63" i="2" s="1"/>
  <c r="S64" i="2" s="1"/>
  <c r="E6" i="9"/>
  <c r="O470" i="2"/>
  <c r="P466" i="2"/>
  <c r="P470" i="2" s="1"/>
  <c r="S207" i="2"/>
  <c r="S688" i="2" s="1"/>
  <c r="CN688" i="2" s="1"/>
  <c r="S209" i="2"/>
  <c r="Q20" i="10" s="1"/>
  <c r="G12" i="18"/>
  <c r="P646" i="2"/>
  <c r="P656" i="2" s="1"/>
  <c r="P667" i="2" s="1"/>
  <c r="P675" i="2" s="1"/>
  <c r="P44" i="2"/>
  <c r="CN37" i="2"/>
  <c r="O646" i="2"/>
  <c r="O656" i="2" s="1"/>
  <c r="H80" i="2"/>
  <c r="D6" i="9"/>
  <c r="P59" i="2"/>
  <c r="P70" i="2"/>
  <c r="CN68" i="2"/>
  <c r="O270" i="2"/>
  <c r="O644" i="2" s="1"/>
  <c r="O654" i="2" s="1"/>
  <c r="J82" i="2"/>
  <c r="J80" i="2"/>
  <c r="AA22" i="18"/>
  <c r="G10" i="18"/>
  <c r="G22" i="18" s="1"/>
  <c r="BT4" i="10"/>
  <c r="M538" i="2"/>
  <c r="M558" i="2" s="1"/>
  <c r="V35" i="2"/>
  <c r="V54" i="2" s="1"/>
  <c r="V56" i="2" s="1"/>
  <c r="AJ129" i="2"/>
  <c r="CO112" i="2"/>
  <c r="CO114" i="2" s="1"/>
  <c r="H652" i="2"/>
  <c r="CN652" i="2" s="1"/>
  <c r="CN642" i="2"/>
  <c r="CN121" i="2"/>
  <c r="CN127" i="2" s="1"/>
  <c r="CN128" i="2"/>
  <c r="CO122" i="2"/>
  <c r="L129" i="2"/>
  <c r="BA129" i="2"/>
  <c r="AS9" i="10"/>
  <c r="AT112" i="2"/>
  <c r="CQ112" i="2" s="1"/>
  <c r="CQ114" i="2" s="1"/>
  <c r="AT642" i="2"/>
  <c r="AT742" i="2"/>
  <c r="AT585" i="2" s="1"/>
  <c r="BM12" i="18"/>
  <c r="B12" i="18" s="1"/>
  <c r="CQ98" i="2"/>
  <c r="AT128" i="2"/>
  <c r="CQ128" i="2" s="1"/>
  <c r="AT121" i="2"/>
  <c r="AT122" i="2"/>
  <c r="CQ119" i="2"/>
  <c r="S664" i="2"/>
  <c r="CN653" i="2"/>
  <c r="T129" i="2"/>
  <c r="P129" i="2"/>
  <c r="AG652" i="2"/>
  <c r="AG129" i="2"/>
  <c r="AO129" i="2"/>
  <c r="S129" i="2"/>
  <c r="L538" i="2"/>
  <c r="L558" i="2" s="1"/>
  <c r="AZ351" i="2"/>
  <c r="AZ353" i="2" s="1"/>
  <c r="AZ356" i="2"/>
  <c r="M270" i="2"/>
  <c r="M644" i="2" s="1"/>
  <c r="L270" i="2"/>
  <c r="L644" i="2" s="1"/>
  <c r="L654" i="2" s="1"/>
  <c r="U369" i="2"/>
  <c r="U410" i="2"/>
  <c r="BB356" i="2"/>
  <c r="BB351" i="2"/>
  <c r="BB353" i="2" s="1"/>
  <c r="M426" i="2"/>
  <c r="M431" i="2" s="1"/>
  <c r="M365" i="2"/>
  <c r="M367" i="2" s="1"/>
  <c r="U426" i="2"/>
  <c r="U431" i="2" s="1"/>
  <c r="U365" i="2"/>
  <c r="U367" i="2" s="1"/>
  <c r="M410" i="2"/>
  <c r="M369" i="2"/>
  <c r="AY351" i="2"/>
  <c r="AY353" i="2" s="1"/>
  <c r="AY356" i="2"/>
  <c r="AF11" i="18"/>
  <c r="M320" i="2"/>
  <c r="AS410" i="2"/>
  <c r="AS369" i="2"/>
  <c r="J270" i="2"/>
  <c r="J644" i="2" s="1"/>
  <c r="K270" i="2"/>
  <c r="K644" i="2" s="1"/>
  <c r="K654" i="2" s="1"/>
  <c r="AS365" i="2"/>
  <c r="AS367" i="2" s="1"/>
  <c r="AS426" i="2"/>
  <c r="AS431" i="2" s="1"/>
  <c r="X369" i="2"/>
  <c r="X410" i="2"/>
  <c r="X426" i="2"/>
  <c r="X431" i="2" s="1"/>
  <c r="X365" i="2"/>
  <c r="X367" i="2" s="1"/>
  <c r="R82" i="2"/>
  <c r="P18" i="10" s="1"/>
  <c r="R80" i="2"/>
  <c r="R686" i="2" s="1"/>
  <c r="AC410" i="2"/>
  <c r="AC369" i="2"/>
  <c r="AC426" i="2"/>
  <c r="AC431" i="2" s="1"/>
  <c r="AC365" i="2"/>
  <c r="AC367" i="2" s="1"/>
  <c r="AL426" i="2"/>
  <c r="AL431" i="2" s="1"/>
  <c r="AL365" i="2"/>
  <c r="AL367" i="2" s="1"/>
  <c r="AG420" i="2"/>
  <c r="AG414" i="2"/>
  <c r="AG418" i="2" s="1"/>
  <c r="AL369" i="2"/>
  <c r="AL410" i="2"/>
  <c r="AG372" i="2"/>
  <c r="AG377" i="2" s="1"/>
  <c r="AG373" i="2"/>
  <c r="AG376" i="2" s="1"/>
  <c r="P373" i="2"/>
  <c r="P376" i="2" s="1"/>
  <c r="P372" i="2"/>
  <c r="P377" i="2" s="1"/>
  <c r="AD11" i="18"/>
  <c r="K320" i="2"/>
  <c r="N270" i="2"/>
  <c r="N644" i="2" s="1"/>
  <c r="P413" i="2"/>
  <c r="P419" i="2" s="1"/>
  <c r="P420" i="2"/>
  <c r="P414" i="2"/>
  <c r="P418" i="2" s="1"/>
  <c r="H378" i="2"/>
  <c r="H380" i="2" s="1"/>
  <c r="H645" i="2" s="1"/>
  <c r="H655" i="2" s="1"/>
  <c r="AQ369" i="2"/>
  <c r="AQ410" i="2"/>
  <c r="Q465" i="2"/>
  <c r="Q464" i="2"/>
  <c r="AT356" i="2"/>
  <c r="AT351" i="2"/>
  <c r="AT353" i="2" s="1"/>
  <c r="AH365" i="2"/>
  <c r="AH367" i="2" s="1"/>
  <c r="AH426" i="2"/>
  <c r="AH431" i="2" s="1"/>
  <c r="Q233" i="2"/>
  <c r="Q228" i="2"/>
  <c r="Q230" i="2" s="1"/>
  <c r="AO410" i="2"/>
  <c r="AO369" i="2"/>
  <c r="AI365" i="2"/>
  <c r="AI367" i="2" s="1"/>
  <c r="AI426" i="2"/>
  <c r="AI431" i="2" s="1"/>
  <c r="AH410" i="2"/>
  <c r="AH369" i="2"/>
  <c r="Q264" i="2"/>
  <c r="Q265" i="2"/>
  <c r="Q305" i="2" s="1"/>
  <c r="AO365" i="2"/>
  <c r="AO367" i="2" s="1"/>
  <c r="AO426" i="2"/>
  <c r="AO431" i="2" s="1"/>
  <c r="AI410" i="2"/>
  <c r="AI369" i="2"/>
  <c r="R222" i="2"/>
  <c r="R242" i="2" s="1"/>
  <c r="R220" i="2"/>
  <c r="R221" i="2" s="1"/>
  <c r="AQ426" i="2"/>
  <c r="AQ431" i="2" s="1"/>
  <c r="AQ365" i="2"/>
  <c r="AQ367" i="2" s="1"/>
  <c r="AR369" i="2"/>
  <c r="AR410" i="2"/>
  <c r="S369" i="2"/>
  <c r="S410" i="2"/>
  <c r="AU420" i="2"/>
  <c r="AU414" i="2"/>
  <c r="AU418" i="2" s="1"/>
  <c r="AU413" i="2"/>
  <c r="AU419" i="2" s="1"/>
  <c r="AR426" i="2"/>
  <c r="AR431" i="2" s="1"/>
  <c r="AR365" i="2"/>
  <c r="AR367" i="2" s="1"/>
  <c r="S426" i="2"/>
  <c r="S431" i="2" s="1"/>
  <c r="S365" i="2"/>
  <c r="S367" i="2" s="1"/>
  <c r="AU372" i="2"/>
  <c r="AU377" i="2" s="1"/>
  <c r="AU373" i="2"/>
  <c r="AU376" i="2" s="1"/>
  <c r="H421" i="2"/>
  <c r="H433" i="2" s="1"/>
  <c r="H441" i="2" s="1"/>
  <c r="AJ351" i="2"/>
  <c r="AJ353" i="2" s="1"/>
  <c r="AJ356" i="2"/>
  <c r="T369" i="2"/>
  <c r="T410" i="2"/>
  <c r="T426" i="2"/>
  <c r="T431" i="2" s="1"/>
  <c r="T365" i="2"/>
  <c r="T367" i="2" s="1"/>
  <c r="Y426" i="2"/>
  <c r="Y431" i="2" s="1"/>
  <c r="Y365" i="2"/>
  <c r="Y367" i="2" s="1"/>
  <c r="I369" i="2"/>
  <c r="I410" i="2"/>
  <c r="O8" i="10"/>
  <c r="Q641" i="2"/>
  <c r="AJ10" i="18"/>
  <c r="AJ22" i="18" s="1"/>
  <c r="Q61" i="2"/>
  <c r="Y410" i="2"/>
  <c r="Y369" i="2"/>
  <c r="I426" i="2"/>
  <c r="I431" i="2" s="1"/>
  <c r="I365" i="2"/>
  <c r="I367" i="2" s="1"/>
  <c r="AD365" i="2"/>
  <c r="AD367" i="2" s="1"/>
  <c r="AD426" i="2"/>
  <c r="AD431" i="2" s="1"/>
  <c r="O426" i="2"/>
  <c r="O431" i="2" s="1"/>
  <c r="AD369" i="2"/>
  <c r="AD410" i="2"/>
  <c r="O410" i="2"/>
  <c r="O369" i="2"/>
  <c r="I306" i="2"/>
  <c r="I308" i="2" s="1"/>
  <c r="I316" i="2" s="1"/>
  <c r="Q369" i="2"/>
  <c r="Q410" i="2"/>
  <c r="AB426" i="2"/>
  <c r="AB431" i="2" s="1"/>
  <c r="AB365" i="2"/>
  <c r="AB367" i="2" s="1"/>
  <c r="BC351" i="2"/>
  <c r="BC353" i="2" s="1"/>
  <c r="BC356" i="2"/>
  <c r="AV365" i="2"/>
  <c r="AV367" i="2" s="1"/>
  <c r="AW365" i="2"/>
  <c r="AW367" i="2" s="1"/>
  <c r="AW426" i="2"/>
  <c r="AW431" i="2" s="1"/>
  <c r="L356" i="2"/>
  <c r="L351" i="2"/>
  <c r="L353" i="2" s="1"/>
  <c r="AV369" i="2"/>
  <c r="AV410" i="2"/>
  <c r="K365" i="2"/>
  <c r="K367" i="2" s="1"/>
  <c r="K426" i="2"/>
  <c r="K431" i="2" s="1"/>
  <c r="AB369" i="2"/>
  <c r="AB410" i="2"/>
  <c r="K369" i="2"/>
  <c r="K410" i="2"/>
  <c r="CQ363" i="2"/>
  <c r="AR700" i="2"/>
  <c r="CQ700" i="2" s="1"/>
  <c r="CQ408" i="2"/>
  <c r="O16" i="18"/>
  <c r="P16" i="18" s="1"/>
  <c r="BA426" i="2"/>
  <c r="BA431" i="2" s="1"/>
  <c r="BA365" i="2"/>
  <c r="BA367" i="2" s="1"/>
  <c r="J470" i="2"/>
  <c r="J646" i="2"/>
  <c r="J656" i="2" s="1"/>
  <c r="P320" i="2"/>
  <c r="E22" i="10" s="1"/>
  <c r="AI11" i="18"/>
  <c r="AL671" i="2"/>
  <c r="U129" i="2"/>
  <c r="CO126" i="2"/>
  <c r="W365" i="2"/>
  <c r="W367" i="2" s="1"/>
  <c r="W426" i="2"/>
  <c r="W431" i="2" s="1"/>
  <c r="AM373" i="2"/>
  <c r="AM376" i="2" s="1"/>
  <c r="AM372" i="2"/>
  <c r="AM377" i="2" s="1"/>
  <c r="Z365" i="2"/>
  <c r="Z367" i="2" s="1"/>
  <c r="Z426" i="2"/>
  <c r="Z431" i="2" s="1"/>
  <c r="AA356" i="2"/>
  <c r="AA351" i="2"/>
  <c r="AA353" i="2" s="1"/>
  <c r="W369" i="2"/>
  <c r="W410" i="2"/>
  <c r="R372" i="2"/>
  <c r="R377" i="2" s="1"/>
  <c r="R373" i="2"/>
  <c r="R376" i="2" s="1"/>
  <c r="AM414" i="2"/>
  <c r="AM418" i="2" s="1"/>
  <c r="AM413" i="2"/>
  <c r="AM419" i="2" s="1"/>
  <c r="AM420" i="2"/>
  <c r="BA369" i="2"/>
  <c r="Z369" i="2"/>
  <c r="Z410" i="2"/>
  <c r="R420" i="2"/>
  <c r="R414" i="2"/>
  <c r="R418" i="2" s="1"/>
  <c r="R413" i="2"/>
  <c r="R419" i="2" s="1"/>
  <c r="AP351" i="2"/>
  <c r="AP353" i="2" s="1"/>
  <c r="AP356" i="2"/>
  <c r="AX353" i="2"/>
  <c r="AN426" i="2"/>
  <c r="AN431" i="2" s="1"/>
  <c r="AN365" i="2"/>
  <c r="AN367" i="2" s="1"/>
  <c r="AE11" i="18"/>
  <c r="L320" i="2"/>
  <c r="N350" i="2"/>
  <c r="N347" i="2"/>
  <c r="N363" i="2"/>
  <c r="CN363" i="2" s="1"/>
  <c r="AF356" i="2"/>
  <c r="AF351" i="2"/>
  <c r="AF353" i="2" s="1"/>
  <c r="AS663" i="2"/>
  <c r="I537" i="2"/>
  <c r="AC11" i="18"/>
  <c r="J320" i="2"/>
  <c r="H114" i="2"/>
  <c r="H115" i="2" s="1"/>
  <c r="Z663" i="2"/>
  <c r="CO652" i="2"/>
  <c r="N306" i="2"/>
  <c r="N308" i="2" s="1"/>
  <c r="N316" i="2" s="1"/>
  <c r="M306" i="2"/>
  <c r="M308" i="2" s="1"/>
  <c r="M316" i="2" s="1"/>
  <c r="AX369" i="2"/>
  <c r="AX410" i="2"/>
  <c r="L306" i="2"/>
  <c r="L308" i="2" s="1"/>
  <c r="L316" i="2" s="1"/>
  <c r="AN410" i="2"/>
  <c r="AN369" i="2"/>
  <c r="H302" i="2"/>
  <c r="H244" i="2"/>
  <c r="CN430" i="2"/>
  <c r="J306" i="2"/>
  <c r="J308" i="2" s="1"/>
  <c r="J316" i="2" s="1"/>
  <c r="AA18" i="18"/>
  <c r="AA24" i="18"/>
  <c r="V700" i="2"/>
  <c r="CO700" i="2" s="1"/>
  <c r="CO408" i="2"/>
  <c r="O306" i="2"/>
  <c r="O308" i="2" s="1"/>
  <c r="O316" i="2" s="1"/>
  <c r="V350" i="2"/>
  <c r="V363" i="2"/>
  <c r="CO363" i="2" s="1"/>
  <c r="V347" i="2"/>
  <c r="H268" i="2"/>
  <c r="H266" i="2"/>
  <c r="N320" i="2"/>
  <c r="AG11" i="18"/>
  <c r="I110" i="2"/>
  <c r="AB17" i="18"/>
  <c r="J107" i="2"/>
  <c r="I473" i="2"/>
  <c r="AH11" i="18"/>
  <c r="O320" i="2"/>
  <c r="CO430" i="2"/>
  <c r="H292" i="2"/>
  <c r="H296" i="2" s="1"/>
  <c r="H466" i="2"/>
  <c r="I320" i="2"/>
  <c r="AB11" i="18"/>
  <c r="I270" i="2"/>
  <c r="H473" i="2"/>
  <c r="S241" i="2"/>
  <c r="R294" i="2"/>
  <c r="AK9" i="18"/>
  <c r="P297" i="2"/>
  <c r="AK408" i="2"/>
  <c r="CP404" i="2"/>
  <c r="AK363" i="2"/>
  <c r="AK350" i="2"/>
  <c r="AK347" i="2"/>
  <c r="AD688" i="2"/>
  <c r="U688" i="2"/>
  <c r="Q296" i="2"/>
  <c r="Q297" i="2" s="1"/>
  <c r="CP430" i="2"/>
  <c r="I656" i="2"/>
  <c r="S662" i="2"/>
  <c r="P644" i="2"/>
  <c r="O11" i="10"/>
  <c r="AJ21" i="18"/>
  <c r="I16" i="18"/>
  <c r="L16" i="18"/>
  <c r="U641" i="2"/>
  <c r="U651" i="2" s="1"/>
  <c r="U662" i="2" s="1"/>
  <c r="AN10" i="18"/>
  <c r="U61" i="2"/>
  <c r="S8" i="10"/>
  <c r="U59" i="2"/>
  <c r="W35" i="2"/>
  <c r="X33" i="2"/>
  <c r="AT47" i="26" l="1"/>
  <c r="AK47" i="26"/>
  <c r="CA489" i="2"/>
  <c r="CA532" i="2" s="1"/>
  <c r="N538" i="2"/>
  <c r="M129" i="2"/>
  <c r="J413" i="2"/>
  <c r="J419" i="2" s="1"/>
  <c r="Q365" i="2"/>
  <c r="Q367" i="2" s="1"/>
  <c r="J414" i="2"/>
  <c r="J418" i="2" s="1"/>
  <c r="CN122" i="2"/>
  <c r="CN126" i="2"/>
  <c r="J369" i="2"/>
  <c r="BO489" i="2"/>
  <c r="BO532" i="2" s="1"/>
  <c r="BM489" i="2"/>
  <c r="BM532" i="2" s="1"/>
  <c r="CD489" i="2"/>
  <c r="CD532" i="2" s="1"/>
  <c r="CT483" i="2"/>
  <c r="BY489" i="2"/>
  <c r="BY532" i="2" s="1"/>
  <c r="BU489" i="2"/>
  <c r="BU532" i="2" s="1"/>
  <c r="BJ489" i="2"/>
  <c r="BJ532" i="2" s="1"/>
  <c r="CS479" i="2"/>
  <c r="CI489" i="2"/>
  <c r="CI532" i="2" s="1"/>
  <c r="O539" i="2"/>
  <c r="O543" i="2" s="1"/>
  <c r="O545" i="2" s="1"/>
  <c r="O532" i="2"/>
  <c r="O534" i="2" s="1"/>
  <c r="O535" i="2" s="1"/>
  <c r="N556" i="2"/>
  <c r="AU231" i="3"/>
  <c r="CL629" i="2"/>
  <c r="CB629" i="2"/>
  <c r="CJ629" i="2"/>
  <c r="AQ231" i="3"/>
  <c r="AR231" i="3"/>
  <c r="CM629" i="2"/>
  <c r="AS231" i="3"/>
  <c r="CH629" i="2"/>
  <c r="AM231" i="3"/>
  <c r="CI629" i="2"/>
  <c r="CF629" i="2"/>
  <c r="AO231" i="3"/>
  <c r="CD629" i="2"/>
  <c r="AT231" i="3"/>
  <c r="AL231" i="3"/>
  <c r="CE629" i="2"/>
  <c r="CG629" i="2"/>
  <c r="AP231" i="3"/>
  <c r="CK629" i="2"/>
  <c r="AN231" i="3"/>
  <c r="AV231" i="3"/>
  <c r="CC629" i="2"/>
  <c r="AW231" i="3"/>
  <c r="P496" i="2"/>
  <c r="P504" i="2"/>
  <c r="P500" i="2"/>
  <c r="P508" i="2"/>
  <c r="P491" i="2"/>
  <c r="P518" i="2"/>
  <c r="P527" i="2"/>
  <c r="P498" i="2"/>
  <c r="P509" i="2"/>
  <c r="P525" i="2"/>
  <c r="P505" i="2"/>
  <c r="P495" i="2"/>
  <c r="P503" i="2"/>
  <c r="P528" i="2"/>
  <c r="P493" i="2"/>
  <c r="P511" i="2"/>
  <c r="P520" i="2"/>
  <c r="P507" i="2"/>
  <c r="Q682" i="2"/>
  <c r="P530" i="2"/>
  <c r="P513" i="2"/>
  <c r="P506" i="2"/>
  <c r="P497" i="2"/>
  <c r="P514" i="2"/>
  <c r="P510" i="2"/>
  <c r="Q10" i="2"/>
  <c r="P517" i="2"/>
  <c r="Q718" i="2"/>
  <c r="P516" i="2"/>
  <c r="P494" i="2"/>
  <c r="P499" i="2"/>
  <c r="P529" i="2"/>
  <c r="P526" i="2"/>
  <c r="P515" i="2"/>
  <c r="P521" i="2"/>
  <c r="P512" i="2"/>
  <c r="P502" i="2"/>
  <c r="P531" i="2"/>
  <c r="P501" i="2"/>
  <c r="P523" i="2"/>
  <c r="P519" i="2"/>
  <c r="P492" i="2"/>
  <c r="P522" i="2"/>
  <c r="P524" i="2"/>
  <c r="BU622" i="2"/>
  <c r="BP622" i="2"/>
  <c r="BX622" i="2"/>
  <c r="K230" i="3"/>
  <c r="CA622" i="2"/>
  <c r="BV622" i="2"/>
  <c r="BS622" i="2"/>
  <c r="BR622" i="2"/>
  <c r="BT622" i="2"/>
  <c r="BZ622" i="2"/>
  <c r="BY622" i="2"/>
  <c r="BQ622" i="2"/>
  <c r="BW622" i="2"/>
  <c r="CT486" i="2"/>
  <c r="CK489" i="2"/>
  <c r="CK532" i="2" s="1"/>
  <c r="CS486" i="2"/>
  <c r="CS489" i="2" s="1"/>
  <c r="CR486" i="2"/>
  <c r="CR489" i="2" s="1"/>
  <c r="Q6" i="2"/>
  <c r="AW369" i="2"/>
  <c r="AW373" i="2" s="1"/>
  <c r="AW376" i="2" s="1"/>
  <c r="AM365" i="2"/>
  <c r="AM367" i="2" s="1"/>
  <c r="AM426" i="2"/>
  <c r="AM431" i="2" s="1"/>
  <c r="Y207" i="2"/>
  <c r="Y688" i="2" s="1"/>
  <c r="Y209" i="2"/>
  <c r="W20" i="10" s="1"/>
  <c r="CN207" i="2"/>
  <c r="Z209" i="2"/>
  <c r="X20" i="10" s="1"/>
  <c r="Z207" i="2"/>
  <c r="Z688" i="2" s="1"/>
  <c r="AC207" i="2"/>
  <c r="AC688" i="2" s="1"/>
  <c r="AC209" i="2"/>
  <c r="AA20" i="10" s="1"/>
  <c r="W209" i="2"/>
  <c r="U20" i="10" s="1"/>
  <c r="W207" i="2"/>
  <c r="W688" i="2" s="1"/>
  <c r="AB207" i="2"/>
  <c r="AB688" i="2" s="1"/>
  <c r="AB209" i="2"/>
  <c r="Z20" i="10" s="1"/>
  <c r="V207" i="2"/>
  <c r="V688" i="2" s="1"/>
  <c r="V209" i="2"/>
  <c r="T20" i="10" s="1"/>
  <c r="CO129" i="2"/>
  <c r="AE209" i="2"/>
  <c r="AC20" i="10" s="1"/>
  <c r="AE207" i="2"/>
  <c r="AE688" i="2" s="1"/>
  <c r="AE426" i="2"/>
  <c r="AE431" i="2" s="1"/>
  <c r="CP121" i="2"/>
  <c r="CP127" i="2" s="1"/>
  <c r="I12" i="18"/>
  <c r="J12" i="18" s="1"/>
  <c r="L12" i="18"/>
  <c r="M12" i="18" s="1"/>
  <c r="CP122" i="2"/>
  <c r="CP642" i="2"/>
  <c r="AA28" i="2"/>
  <c r="Z30" i="2"/>
  <c r="AQ591" i="2"/>
  <c r="AJ160" i="2"/>
  <c r="AI162" i="2"/>
  <c r="AG178" i="2"/>
  <c r="AG179" i="2" s="1"/>
  <c r="AA199" i="2"/>
  <c r="CO179" i="2"/>
  <c r="AA698" i="2"/>
  <c r="CO698" i="2" s="1"/>
  <c r="AA664" i="2"/>
  <c r="CO653" i="2"/>
  <c r="AI129" i="2"/>
  <c r="CP129" i="2" s="1"/>
  <c r="AG10" i="10"/>
  <c r="AH643" i="2"/>
  <c r="AH653" i="2" s="1"/>
  <c r="AH664" i="2" s="1"/>
  <c r="AH672" i="2" s="1"/>
  <c r="AH176" i="2"/>
  <c r="AH178" i="2" s="1"/>
  <c r="AH179" i="2" s="1"/>
  <c r="AG653" i="2"/>
  <c r="K322" i="2"/>
  <c r="AE410" i="2"/>
  <c r="AE369" i="2"/>
  <c r="O318" i="2"/>
  <c r="CQ351" i="2"/>
  <c r="E13" i="10"/>
  <c r="T641" i="2"/>
  <c r="T651" i="2" s="1"/>
  <c r="T61" i="2"/>
  <c r="T63" i="2" s="1"/>
  <c r="T64" i="2" s="1"/>
  <c r="R8" i="10"/>
  <c r="S696" i="2"/>
  <c r="S72" i="2"/>
  <c r="S80" i="2" s="1"/>
  <c r="N318" i="2"/>
  <c r="J318" i="2"/>
  <c r="L318" i="2"/>
  <c r="CN209" i="2"/>
  <c r="F20" i="10" s="1"/>
  <c r="CN70" i="2"/>
  <c r="P46" i="2"/>
  <c r="CN44" i="2"/>
  <c r="V37" i="2"/>
  <c r="V44" i="2" s="1"/>
  <c r="V46" i="2" s="1"/>
  <c r="BU4" i="10"/>
  <c r="V39" i="2"/>
  <c r="V68" i="2" s="1"/>
  <c r="V70" i="2" s="1"/>
  <c r="CN129" i="2"/>
  <c r="AT126" i="2"/>
  <c r="CQ122" i="2"/>
  <c r="N12" i="18"/>
  <c r="AT127" i="2"/>
  <c r="CQ121" i="2"/>
  <c r="CQ127" i="2" s="1"/>
  <c r="AU604" i="2"/>
  <c r="AT604" i="2"/>
  <c r="DJ12" i="18"/>
  <c r="I9" i="10"/>
  <c r="AT652" i="2"/>
  <c r="CQ642" i="2"/>
  <c r="S672" i="2"/>
  <c r="CN672" i="2" s="1"/>
  <c r="CN664" i="2"/>
  <c r="AG663" i="2"/>
  <c r="CP652" i="2"/>
  <c r="AZ410" i="2"/>
  <c r="AZ369" i="2"/>
  <c r="AZ426" i="2"/>
  <c r="AZ431" i="2" s="1"/>
  <c r="AZ365" i="2"/>
  <c r="AZ367" i="2" s="1"/>
  <c r="CQ356" i="2"/>
  <c r="M318" i="2"/>
  <c r="P378" i="2"/>
  <c r="M373" i="2"/>
  <c r="M376" i="2" s="1"/>
  <c r="M372" i="2"/>
  <c r="M377" i="2" s="1"/>
  <c r="BB369" i="2"/>
  <c r="BB410" i="2"/>
  <c r="M420" i="2"/>
  <c r="M413" i="2"/>
  <c r="M419" i="2" s="1"/>
  <c r="M414" i="2"/>
  <c r="M418" i="2" s="1"/>
  <c r="U420" i="2"/>
  <c r="U414" i="2"/>
  <c r="U418" i="2" s="1"/>
  <c r="U413" i="2"/>
  <c r="U419" i="2" s="1"/>
  <c r="U372" i="2"/>
  <c r="U377" i="2" s="1"/>
  <c r="U373" i="2"/>
  <c r="U376" i="2" s="1"/>
  <c r="BB426" i="2"/>
  <c r="BB431" i="2" s="1"/>
  <c r="BB365" i="2"/>
  <c r="BB367" i="2" s="1"/>
  <c r="AS372" i="2"/>
  <c r="AS377" i="2" s="1"/>
  <c r="AS373" i="2"/>
  <c r="AS376" i="2" s="1"/>
  <c r="AS414" i="2"/>
  <c r="AS418" i="2" s="1"/>
  <c r="AS420" i="2"/>
  <c r="AS413" i="2"/>
  <c r="AS419" i="2" s="1"/>
  <c r="AF13" i="18"/>
  <c r="AF23" i="18"/>
  <c r="AY369" i="2"/>
  <c r="AY410" i="2"/>
  <c r="AY365" i="2"/>
  <c r="AY367" i="2" s="1"/>
  <c r="AY426" i="2"/>
  <c r="AY431" i="2" s="1"/>
  <c r="X420" i="2"/>
  <c r="X413" i="2"/>
  <c r="X419" i="2" s="1"/>
  <c r="X414" i="2"/>
  <c r="X418" i="2" s="1"/>
  <c r="X373" i="2"/>
  <c r="X376" i="2" s="1"/>
  <c r="X372" i="2"/>
  <c r="X377" i="2" s="1"/>
  <c r="J421" i="2"/>
  <c r="J433" i="2" s="1"/>
  <c r="AG378" i="2"/>
  <c r="AG380" i="2" s="1"/>
  <c r="AG645" i="2" s="1"/>
  <c r="AG655" i="2" s="1"/>
  <c r="AG666" i="2" s="1"/>
  <c r="AG674" i="2" s="1"/>
  <c r="AC372" i="2"/>
  <c r="AC377" i="2" s="1"/>
  <c r="AC373" i="2"/>
  <c r="AC376" i="2" s="1"/>
  <c r="AC413" i="2"/>
  <c r="AC419" i="2" s="1"/>
  <c r="AC414" i="2"/>
  <c r="AC418" i="2" s="1"/>
  <c r="AC420" i="2"/>
  <c r="P421" i="2"/>
  <c r="AL413" i="2"/>
  <c r="AL419" i="2" s="1"/>
  <c r="AL414" i="2"/>
  <c r="AL418" i="2" s="1"/>
  <c r="AL420" i="2"/>
  <c r="AL372" i="2"/>
  <c r="AL377" i="2" s="1"/>
  <c r="AL373" i="2"/>
  <c r="AL376" i="2" s="1"/>
  <c r="AG421" i="2"/>
  <c r="AG433" i="2" s="1"/>
  <c r="AG441" i="2" s="1"/>
  <c r="AG690" i="2" s="1"/>
  <c r="AD13" i="18"/>
  <c r="AD23" i="18"/>
  <c r="O322" i="2"/>
  <c r="AI372" i="2"/>
  <c r="AI377" i="2" s="1"/>
  <c r="AI373" i="2"/>
  <c r="AI376" i="2" s="1"/>
  <c r="AH373" i="2"/>
  <c r="AH376" i="2" s="1"/>
  <c r="AH372" i="2"/>
  <c r="AH377" i="2" s="1"/>
  <c r="AO373" i="2"/>
  <c r="AO376" i="2" s="1"/>
  <c r="AO372" i="2"/>
  <c r="AO377" i="2" s="1"/>
  <c r="AT410" i="2"/>
  <c r="AT369" i="2"/>
  <c r="J322" i="2"/>
  <c r="AI413" i="2"/>
  <c r="AI419" i="2" s="1"/>
  <c r="AI420" i="2"/>
  <c r="AI414" i="2"/>
  <c r="AI418" i="2" s="1"/>
  <c r="AH420" i="2"/>
  <c r="AH414" i="2"/>
  <c r="AH418" i="2" s="1"/>
  <c r="AH413" i="2"/>
  <c r="AH419" i="2" s="1"/>
  <c r="AO420" i="2"/>
  <c r="AO414" i="2"/>
  <c r="AO418" i="2" s="1"/>
  <c r="AO413" i="2"/>
  <c r="AO419" i="2" s="1"/>
  <c r="Q466" i="2"/>
  <c r="AQ413" i="2"/>
  <c r="AQ419" i="2" s="1"/>
  <c r="AQ414" i="2"/>
  <c r="AQ418" i="2" s="1"/>
  <c r="AQ420" i="2"/>
  <c r="S216" i="2"/>
  <c r="R285" i="2"/>
  <c r="R287" i="2" s="1"/>
  <c r="R289" i="2" s="1"/>
  <c r="R292" i="2" s="1"/>
  <c r="R296" i="2" s="1"/>
  <c r="R304" i="2"/>
  <c r="Q302" i="2"/>
  <c r="Q244" i="2"/>
  <c r="Q246" i="2" s="1"/>
  <c r="AQ372" i="2"/>
  <c r="AQ377" i="2" s="1"/>
  <c r="AQ373" i="2"/>
  <c r="AQ376" i="2" s="1"/>
  <c r="R450" i="2"/>
  <c r="R451" i="2" s="1"/>
  <c r="R453" i="2" s="1"/>
  <c r="R455" i="2" s="1"/>
  <c r="R457" i="2" s="1"/>
  <c r="R224" i="2"/>
  <c r="R250" i="2"/>
  <c r="R251" i="2" s="1"/>
  <c r="R253" i="2" s="1"/>
  <c r="R255" i="2" s="1"/>
  <c r="R257" i="2" s="1"/>
  <c r="R227" i="2"/>
  <c r="Q266" i="2"/>
  <c r="Q268" i="2"/>
  <c r="AT365" i="2"/>
  <c r="AT367" i="2" s="1"/>
  <c r="AT426" i="2"/>
  <c r="AT431" i="2" s="1"/>
  <c r="S420" i="2"/>
  <c r="S413" i="2"/>
  <c r="S419" i="2" s="1"/>
  <c r="S414" i="2"/>
  <c r="S418" i="2" s="1"/>
  <c r="S373" i="2"/>
  <c r="S376" i="2" s="1"/>
  <c r="S372" i="2"/>
  <c r="S377" i="2" s="1"/>
  <c r="AU378" i="2"/>
  <c r="AU380" i="2" s="1"/>
  <c r="AU421" i="2"/>
  <c r="AU433" i="2" s="1"/>
  <c r="AU441" i="2" s="1"/>
  <c r="AU690" i="2" s="1"/>
  <c r="AR413" i="2"/>
  <c r="AR419" i="2" s="1"/>
  <c r="AR414" i="2"/>
  <c r="AR418" i="2" s="1"/>
  <c r="AR420" i="2"/>
  <c r="H443" i="2"/>
  <c r="AR372" i="2"/>
  <c r="AR377" i="2" s="1"/>
  <c r="AR373" i="2"/>
  <c r="AR376" i="2" s="1"/>
  <c r="Q63" i="2"/>
  <c r="Q64" i="2" s="1"/>
  <c r="I372" i="2"/>
  <c r="I377" i="2" s="1"/>
  <c r="I373" i="2"/>
  <c r="I376" i="2" s="1"/>
  <c r="AJ369" i="2"/>
  <c r="AJ410" i="2"/>
  <c r="AJ426" i="2"/>
  <c r="AJ431" i="2" s="1"/>
  <c r="AJ365" i="2"/>
  <c r="AJ367" i="2" s="1"/>
  <c r="Y372" i="2"/>
  <c r="Y377" i="2" s="1"/>
  <c r="Y373" i="2"/>
  <c r="Y376" i="2" s="1"/>
  <c r="T420" i="2"/>
  <c r="T414" i="2"/>
  <c r="T418" i="2" s="1"/>
  <c r="T413" i="2"/>
  <c r="T419" i="2" s="1"/>
  <c r="Y420" i="2"/>
  <c r="Y413" i="2"/>
  <c r="Y419" i="2" s="1"/>
  <c r="Y414" i="2"/>
  <c r="Y418" i="2" s="1"/>
  <c r="Q651" i="2"/>
  <c r="I420" i="2"/>
  <c r="I414" i="2"/>
  <c r="I418" i="2" s="1"/>
  <c r="I413" i="2"/>
  <c r="I419" i="2" s="1"/>
  <c r="T373" i="2"/>
  <c r="T376" i="2" s="1"/>
  <c r="T372" i="2"/>
  <c r="T377" i="2" s="1"/>
  <c r="AD413" i="2"/>
  <c r="AD419" i="2" s="1"/>
  <c r="AD414" i="2"/>
  <c r="AD418" i="2" s="1"/>
  <c r="AD420" i="2"/>
  <c r="O372" i="2"/>
  <c r="O377" i="2" s="1"/>
  <c r="O373" i="2"/>
  <c r="O376" i="2" s="1"/>
  <c r="AD373" i="2"/>
  <c r="AD376" i="2" s="1"/>
  <c r="AD372" i="2"/>
  <c r="AD377" i="2" s="1"/>
  <c r="O414" i="2"/>
  <c r="O418" i="2" s="1"/>
  <c r="O420" i="2"/>
  <c r="O413" i="2"/>
  <c r="O419" i="2" s="1"/>
  <c r="AM378" i="2"/>
  <c r="AB413" i="2"/>
  <c r="AB419" i="2" s="1"/>
  <c r="AB414" i="2"/>
  <c r="AB418" i="2" s="1"/>
  <c r="AB420" i="2"/>
  <c r="AW413" i="2"/>
  <c r="AW419" i="2" s="1"/>
  <c r="AW420" i="2"/>
  <c r="AW414" i="2"/>
  <c r="AW418" i="2" s="1"/>
  <c r="AV420" i="2"/>
  <c r="AV414" i="2"/>
  <c r="AV418" i="2" s="1"/>
  <c r="AV413" i="2"/>
  <c r="AV419" i="2" s="1"/>
  <c r="BC369" i="2"/>
  <c r="BC410" i="2"/>
  <c r="Q373" i="2"/>
  <c r="Q376" i="2" s="1"/>
  <c r="Q372" i="2"/>
  <c r="Q377" i="2" s="1"/>
  <c r="K414" i="2"/>
  <c r="K418" i="2" s="1"/>
  <c r="K420" i="2"/>
  <c r="K413" i="2"/>
  <c r="K419" i="2" s="1"/>
  <c r="AB372" i="2"/>
  <c r="AB377" i="2" s="1"/>
  <c r="AB373" i="2"/>
  <c r="AB376" i="2" s="1"/>
  <c r="AV373" i="2"/>
  <c r="AV376" i="2" s="1"/>
  <c r="AV372" i="2"/>
  <c r="AV377" i="2" s="1"/>
  <c r="BC426" i="2"/>
  <c r="BC431" i="2" s="1"/>
  <c r="BC365" i="2"/>
  <c r="BC367" i="2" s="1"/>
  <c r="K373" i="2"/>
  <c r="K376" i="2" s="1"/>
  <c r="K372" i="2"/>
  <c r="K377" i="2" s="1"/>
  <c r="L365" i="2"/>
  <c r="L367" i="2" s="1"/>
  <c r="L426" i="2"/>
  <c r="L431" i="2" s="1"/>
  <c r="L369" i="2"/>
  <c r="L410" i="2"/>
  <c r="Q413" i="2"/>
  <c r="Q419" i="2" s="1"/>
  <c r="Q420" i="2"/>
  <c r="Q414" i="2"/>
  <c r="Q418" i="2" s="1"/>
  <c r="H297" i="2"/>
  <c r="AM421" i="2"/>
  <c r="Z373" i="2"/>
  <c r="Z376" i="2" s="1"/>
  <c r="Z372" i="2"/>
  <c r="Z377" i="2" s="1"/>
  <c r="BA372" i="2"/>
  <c r="BA377" i="2" s="1"/>
  <c r="BA373" i="2"/>
  <c r="BA376" i="2" s="1"/>
  <c r="W420" i="2"/>
  <c r="W413" i="2"/>
  <c r="W419" i="2" s="1"/>
  <c r="W414" i="2"/>
  <c r="W418" i="2" s="1"/>
  <c r="AI23" i="18"/>
  <c r="Z414" i="2"/>
  <c r="Z418" i="2" s="1"/>
  <c r="Z420" i="2"/>
  <c r="Z413" i="2"/>
  <c r="Z419" i="2" s="1"/>
  <c r="BA413" i="2"/>
  <c r="BA419" i="2" s="1"/>
  <c r="BA420" i="2"/>
  <c r="BA414" i="2"/>
  <c r="BA418" i="2" s="1"/>
  <c r="AA410" i="2"/>
  <c r="AA369" i="2"/>
  <c r="R421" i="2"/>
  <c r="R433" i="2" s="1"/>
  <c r="R441" i="2" s="1"/>
  <c r="R690" i="2" s="1"/>
  <c r="W373" i="2"/>
  <c r="W376" i="2" s="1"/>
  <c r="W372" i="2"/>
  <c r="W377" i="2" s="1"/>
  <c r="R378" i="2"/>
  <c r="R380" i="2" s="1"/>
  <c r="AA365" i="2"/>
  <c r="AA367" i="2" s="1"/>
  <c r="AA426" i="2"/>
  <c r="AA431" i="2" s="1"/>
  <c r="AB24" i="18"/>
  <c r="AB18" i="18"/>
  <c r="M322" i="2"/>
  <c r="H306" i="2"/>
  <c r="AN414" i="2"/>
  <c r="AN418" i="2" s="1"/>
  <c r="AN413" i="2"/>
  <c r="AN419" i="2" s="1"/>
  <c r="AN420" i="2"/>
  <c r="AX414" i="2"/>
  <c r="AX420" i="2"/>
  <c r="AX413" i="2"/>
  <c r="H135" i="2"/>
  <c r="I538" i="2"/>
  <c r="AE23" i="18"/>
  <c r="AE13" i="18"/>
  <c r="N322" i="2"/>
  <c r="I644" i="2"/>
  <c r="AH23" i="18"/>
  <c r="AH13" i="18"/>
  <c r="I114" i="2"/>
  <c r="H320" i="2"/>
  <c r="AA11" i="18"/>
  <c r="M654" i="2"/>
  <c r="AX373" i="2"/>
  <c r="AX372" i="2"/>
  <c r="AU671" i="2"/>
  <c r="N356" i="2"/>
  <c r="N351" i="2"/>
  <c r="CN347" i="2"/>
  <c r="N654" i="2"/>
  <c r="I322" i="2"/>
  <c r="AB23" i="18"/>
  <c r="AB13" i="18"/>
  <c r="H646" i="2"/>
  <c r="H470" i="2"/>
  <c r="AG23" i="18"/>
  <c r="AG13" i="18"/>
  <c r="V351" i="2"/>
  <c r="V356" i="2"/>
  <c r="CO347" i="2"/>
  <c r="AC23" i="18"/>
  <c r="AC13" i="18"/>
  <c r="AF365" i="2"/>
  <c r="AF367" i="2" s="1"/>
  <c r="AF426" i="2"/>
  <c r="AF431" i="2" s="1"/>
  <c r="AP410" i="2"/>
  <c r="AP369" i="2"/>
  <c r="K318" i="2"/>
  <c r="AC17" i="18"/>
  <c r="J110" i="2"/>
  <c r="J473" i="2"/>
  <c r="K107" i="2"/>
  <c r="J654" i="2"/>
  <c r="H246" i="2"/>
  <c r="AN372" i="2"/>
  <c r="AN377" i="2" s="1"/>
  <c r="AN373" i="2"/>
  <c r="AN376" i="2" s="1"/>
  <c r="AB671" i="2"/>
  <c r="CO671" i="2" s="1"/>
  <c r="CO663" i="2"/>
  <c r="AF410" i="2"/>
  <c r="AF369" i="2"/>
  <c r="L322" i="2"/>
  <c r="AX426" i="2"/>
  <c r="AX365" i="2"/>
  <c r="CQ353" i="2"/>
  <c r="AP426" i="2"/>
  <c r="AP431" i="2" s="1"/>
  <c r="AP365" i="2"/>
  <c r="AP367" i="2" s="1"/>
  <c r="I318" i="2"/>
  <c r="M16" i="18"/>
  <c r="P654" i="2"/>
  <c r="AK351" i="2"/>
  <c r="CP347" i="2"/>
  <c r="AK356" i="2"/>
  <c r="J16" i="18"/>
  <c r="AE367" i="2"/>
  <c r="Q699" i="2"/>
  <c r="P11" i="10"/>
  <c r="AL9" i="18"/>
  <c r="S294" i="2"/>
  <c r="T241" i="2"/>
  <c r="W670" i="2"/>
  <c r="CP363" i="2"/>
  <c r="AK700" i="2"/>
  <c r="CP700" i="2" s="1"/>
  <c r="CP408" i="2"/>
  <c r="P308" i="2"/>
  <c r="P699" i="2"/>
  <c r="AK21" i="18"/>
  <c r="U63" i="2"/>
  <c r="Y670" i="2"/>
  <c r="Y33" i="2"/>
  <c r="X35" i="2"/>
  <c r="W37" i="2"/>
  <c r="W44" i="2" s="1"/>
  <c r="W46" i="2" s="1"/>
  <c r="W39" i="2"/>
  <c r="W68" i="2" s="1"/>
  <c r="W70" i="2" s="1"/>
  <c r="W54" i="2"/>
  <c r="W56" i="2" s="1"/>
  <c r="AN22" i="18"/>
  <c r="V59" i="2"/>
  <c r="AM22" i="18"/>
  <c r="CR532" i="2" l="1"/>
  <c r="CT532" i="2"/>
  <c r="CT489" i="2"/>
  <c r="CS532" i="2"/>
  <c r="N558" i="2"/>
  <c r="AW372" i="2"/>
  <c r="AW377" i="2" s="1"/>
  <c r="AM380" i="2"/>
  <c r="AM645" i="2" s="1"/>
  <c r="AM655" i="2" s="1"/>
  <c r="AM666" i="2" s="1"/>
  <c r="AM674" i="2" s="1"/>
  <c r="J372" i="2"/>
  <c r="J377" i="2" s="1"/>
  <c r="J373" i="2"/>
  <c r="J376" i="2" s="1"/>
  <c r="AM433" i="2"/>
  <c r="AM441" i="2" s="1"/>
  <c r="AM690" i="2" s="1"/>
  <c r="R6" i="2"/>
  <c r="CC622" i="2"/>
  <c r="CD622" i="2"/>
  <c r="CB622" i="2"/>
  <c r="CL622" i="2"/>
  <c r="CI622" i="2"/>
  <c r="CK622" i="2"/>
  <c r="CE622" i="2"/>
  <c r="CJ622" i="2"/>
  <c r="CH622" i="2"/>
  <c r="CF622" i="2"/>
  <c r="CG622" i="2"/>
  <c r="CM622" i="2"/>
  <c r="O537" i="2"/>
  <c r="O538" i="2" s="1"/>
  <c r="O556" i="2"/>
  <c r="Q516" i="2"/>
  <c r="Q511" i="2"/>
  <c r="Q505" i="2"/>
  <c r="Q527" i="2"/>
  <c r="Q512" i="2"/>
  <c r="Q509" i="2"/>
  <c r="Q507" i="2"/>
  <c r="Q502" i="2"/>
  <c r="Q498" i="2"/>
  <c r="Q499" i="2"/>
  <c r="Q492" i="2"/>
  <c r="Q514" i="2"/>
  <c r="Q525" i="2"/>
  <c r="Q515" i="2"/>
  <c r="Q519" i="2"/>
  <c r="Q506" i="2"/>
  <c r="Q526" i="2"/>
  <c r="Q517" i="2"/>
  <c r="Q503" i="2"/>
  <c r="Q523" i="2"/>
  <c r="Q521" i="2"/>
  <c r="Q504" i="2"/>
  <c r="Q528" i="2"/>
  <c r="Q493" i="2"/>
  <c r="Q531" i="2"/>
  <c r="Q524" i="2"/>
  <c r="Q501" i="2"/>
  <c r="R10" i="2"/>
  <c r="Q510" i="2"/>
  <c r="Q497" i="2"/>
  <c r="Q495" i="2"/>
  <c r="Q496" i="2"/>
  <c r="Q522" i="2"/>
  <c r="Q494" i="2"/>
  <c r="Q508" i="2"/>
  <c r="Q529" i="2"/>
  <c r="Q518" i="2"/>
  <c r="Q491" i="2"/>
  <c r="Q530" i="2"/>
  <c r="Q513" i="2"/>
  <c r="Q520" i="2"/>
  <c r="Q500" i="2"/>
  <c r="P532" i="2"/>
  <c r="P534" i="2" s="1"/>
  <c r="P535" i="2" s="1"/>
  <c r="P539" i="2"/>
  <c r="J323" i="2"/>
  <c r="N323" i="2"/>
  <c r="K323" i="2"/>
  <c r="O323" i="2"/>
  <c r="S82" i="2"/>
  <c r="Q18" i="10" s="1"/>
  <c r="AB28" i="2"/>
  <c r="AA30" i="2"/>
  <c r="AG199" i="2"/>
  <c r="AG698" i="2"/>
  <c r="AH10" i="10"/>
  <c r="AI176" i="2"/>
  <c r="AI178" i="2" s="1"/>
  <c r="AI179" i="2" s="1"/>
  <c r="AI643" i="2"/>
  <c r="AI653" i="2" s="1"/>
  <c r="AI664" i="2" s="1"/>
  <c r="AI672" i="2" s="1"/>
  <c r="AA672" i="2"/>
  <c r="CO672" i="2" s="1"/>
  <c r="CO664" i="2"/>
  <c r="AK160" i="2"/>
  <c r="AJ162" i="2"/>
  <c r="AH698" i="2"/>
  <c r="AH199" i="2"/>
  <c r="AA209" i="2"/>
  <c r="AA207" i="2"/>
  <c r="CO199" i="2"/>
  <c r="AG664" i="2"/>
  <c r="AE372" i="2"/>
  <c r="AE377" i="2" s="1"/>
  <c r="AE373" i="2"/>
  <c r="AE376" i="2" s="1"/>
  <c r="AE414" i="2"/>
  <c r="AE418" i="2" s="1"/>
  <c r="AE420" i="2"/>
  <c r="AE413" i="2"/>
  <c r="AE419" i="2" s="1"/>
  <c r="CQ369" i="2"/>
  <c r="L323" i="2"/>
  <c r="M323" i="2"/>
  <c r="F64" i="10"/>
  <c r="V61" i="2"/>
  <c r="V63" i="2" s="1"/>
  <c r="V64" i="2" s="1"/>
  <c r="V641" i="2"/>
  <c r="V651" i="2" s="1"/>
  <c r="V662" i="2" s="1"/>
  <c r="Z670" i="2" s="1"/>
  <c r="AO10" i="18"/>
  <c r="AO22" i="18" s="1"/>
  <c r="AI10" i="18"/>
  <c r="P61" i="2"/>
  <c r="E8" i="10"/>
  <c r="P641" i="2"/>
  <c r="CN46" i="2"/>
  <c r="T8" i="10"/>
  <c r="BV4" i="10"/>
  <c r="CQ604" i="2"/>
  <c r="AT129" i="2"/>
  <c r="CQ129" i="2" s="1"/>
  <c r="CQ126" i="2"/>
  <c r="AT663" i="2"/>
  <c r="CQ652" i="2"/>
  <c r="O12" i="18"/>
  <c r="P12" i="18" s="1"/>
  <c r="AI671" i="2"/>
  <c r="CP671" i="2" s="1"/>
  <c r="CP663" i="2"/>
  <c r="AZ372" i="2"/>
  <c r="AZ377" i="2" s="1"/>
  <c r="AZ373" i="2"/>
  <c r="AZ376" i="2" s="1"/>
  <c r="AZ414" i="2"/>
  <c r="AZ418" i="2" s="1"/>
  <c r="AZ413" i="2"/>
  <c r="AZ419" i="2" s="1"/>
  <c r="AZ420" i="2"/>
  <c r="CQ410" i="2"/>
  <c r="X378" i="2"/>
  <c r="X380" i="2" s="1"/>
  <c r="X645" i="2" s="1"/>
  <c r="X655" i="2" s="1"/>
  <c r="X666" i="2" s="1"/>
  <c r="X674" i="2" s="1"/>
  <c r="U378" i="2"/>
  <c r="U380" i="2" s="1"/>
  <c r="U645" i="2" s="1"/>
  <c r="U655" i="2" s="1"/>
  <c r="U666" i="2" s="1"/>
  <c r="M421" i="2"/>
  <c r="M433" i="2" s="1"/>
  <c r="X421" i="2"/>
  <c r="X433" i="2" s="1"/>
  <c r="X441" i="2" s="1"/>
  <c r="X690" i="2" s="1"/>
  <c r="P380" i="2"/>
  <c r="P645" i="2" s="1"/>
  <c r="M378" i="2"/>
  <c r="M380" i="2" s="1"/>
  <c r="M645" i="2" s="1"/>
  <c r="U421" i="2"/>
  <c r="U433" i="2" s="1"/>
  <c r="BB420" i="2"/>
  <c r="BB414" i="2"/>
  <c r="BB418" i="2" s="1"/>
  <c r="BB413" i="2"/>
  <c r="BB419" i="2" s="1"/>
  <c r="BB373" i="2"/>
  <c r="BB376" i="2" s="1"/>
  <c r="BB372" i="2"/>
  <c r="BB377" i="2" s="1"/>
  <c r="AY413" i="2"/>
  <c r="AY419" i="2" s="1"/>
  <c r="AY414" i="2"/>
  <c r="AY418" i="2" s="1"/>
  <c r="AY420" i="2"/>
  <c r="AY373" i="2"/>
  <c r="AY376" i="2" s="1"/>
  <c r="AY372" i="2"/>
  <c r="AY377" i="2" s="1"/>
  <c r="AS421" i="2"/>
  <c r="AS433" i="2" s="1"/>
  <c r="AS441" i="2" s="1"/>
  <c r="AS690" i="2" s="1"/>
  <c r="AS378" i="2"/>
  <c r="AS380" i="2" s="1"/>
  <c r="AC378" i="2"/>
  <c r="AC380" i="2" s="1"/>
  <c r="AC645" i="2" s="1"/>
  <c r="AC655" i="2" s="1"/>
  <c r="AC666" i="2" s="1"/>
  <c r="AC674" i="2" s="1"/>
  <c r="J441" i="2"/>
  <c r="AC421" i="2"/>
  <c r="AC433" i="2" s="1"/>
  <c r="AC441" i="2" s="1"/>
  <c r="AC690" i="2" s="1"/>
  <c r="AL378" i="2"/>
  <c r="AL380" i="2" s="1"/>
  <c r="AL645" i="2" s="1"/>
  <c r="AL655" i="2" s="1"/>
  <c r="AL666" i="2" s="1"/>
  <c r="AL674" i="2" s="1"/>
  <c r="AQ378" i="2"/>
  <c r="AQ380" i="2" s="1"/>
  <c r="AL421" i="2"/>
  <c r="AL433" i="2" s="1"/>
  <c r="AL441" i="2" s="1"/>
  <c r="AL690" i="2" s="1"/>
  <c r="AG443" i="2"/>
  <c r="AO378" i="2"/>
  <c r="AO380" i="2" s="1"/>
  <c r="AO645" i="2" s="1"/>
  <c r="AO655" i="2" s="1"/>
  <c r="AO666" i="2" s="1"/>
  <c r="AO674" i="2" s="1"/>
  <c r="P433" i="2"/>
  <c r="P441" i="2" s="1"/>
  <c r="P690" i="2" s="1"/>
  <c r="AR378" i="2"/>
  <c r="AR380" i="2" s="1"/>
  <c r="AR645" i="2" s="1"/>
  <c r="AR655" i="2" s="1"/>
  <c r="AR666" i="2" s="1"/>
  <c r="AR674" i="2" s="1"/>
  <c r="R465" i="2"/>
  <c r="R464" i="2"/>
  <c r="Q270" i="2"/>
  <c r="Q644" i="2" s="1"/>
  <c r="Q654" i="2" s="1"/>
  <c r="AQ421" i="2"/>
  <c r="AQ433" i="2" s="1"/>
  <c r="AQ441" i="2" s="1"/>
  <c r="AQ690" i="2" s="1"/>
  <c r="AO421" i="2"/>
  <c r="AO433" i="2" s="1"/>
  <c r="AO441" i="2" s="1"/>
  <c r="AO690" i="2" s="1"/>
  <c r="AT414" i="2"/>
  <c r="AT418" i="2" s="1"/>
  <c r="AT420" i="2"/>
  <c r="AT413" i="2"/>
  <c r="AT419" i="2" s="1"/>
  <c r="AH378" i="2"/>
  <c r="AH380" i="2" s="1"/>
  <c r="S421" i="2"/>
  <c r="S433" i="2" s="1"/>
  <c r="S441" i="2" s="1"/>
  <c r="S690" i="2" s="1"/>
  <c r="Q306" i="2"/>
  <c r="Q308" i="2" s="1"/>
  <c r="Q316" i="2" s="1"/>
  <c r="Q689" i="2" s="1"/>
  <c r="S220" i="2"/>
  <c r="CN220" i="2" s="1"/>
  <c r="S222" i="2"/>
  <c r="AI421" i="2"/>
  <c r="AI433" i="2" s="1"/>
  <c r="AI441" i="2" s="1"/>
  <c r="AI690" i="2" s="1"/>
  <c r="AI378" i="2"/>
  <c r="AI380" i="2" s="1"/>
  <c r="I421" i="2"/>
  <c r="I433" i="2" s="1"/>
  <c r="I441" i="2" s="1"/>
  <c r="R264" i="2"/>
  <c r="R265" i="2"/>
  <c r="R305" i="2" s="1"/>
  <c r="Q470" i="2"/>
  <c r="Q646" i="2"/>
  <c r="Q656" i="2" s="1"/>
  <c r="Q667" i="2" s="1"/>
  <c r="Q675" i="2" s="1"/>
  <c r="Q320" i="2"/>
  <c r="O22" i="10" s="1"/>
  <c r="AJ11" i="18"/>
  <c r="O12" i="10"/>
  <c r="O14" i="10" s="1"/>
  <c r="R233" i="2"/>
  <c r="R228" i="2"/>
  <c r="R230" i="2" s="1"/>
  <c r="AH421" i="2"/>
  <c r="AH433" i="2" s="1"/>
  <c r="AH441" i="2" s="1"/>
  <c r="AH690" i="2" s="1"/>
  <c r="AT373" i="2"/>
  <c r="AT376" i="2" s="1"/>
  <c r="AT372" i="2"/>
  <c r="AT377" i="2" s="1"/>
  <c r="Y378" i="2"/>
  <c r="Y380" i="2" s="1"/>
  <c r="Y645" i="2" s="1"/>
  <c r="Y655" i="2" s="1"/>
  <c r="Y666" i="2" s="1"/>
  <c r="Y674" i="2" s="1"/>
  <c r="I378" i="2"/>
  <c r="I380" i="2" s="1"/>
  <c r="I562" i="2" s="1"/>
  <c r="AU645" i="2"/>
  <c r="AU655" i="2" s="1"/>
  <c r="AU666" i="2" s="1"/>
  <c r="AU674" i="2" s="1"/>
  <c r="AU443" i="2"/>
  <c r="K421" i="2"/>
  <c r="K433" i="2" s="1"/>
  <c r="K441" i="2" s="1"/>
  <c r="S378" i="2"/>
  <c r="AR421" i="2"/>
  <c r="AR433" i="2" s="1"/>
  <c r="AR441" i="2" s="1"/>
  <c r="AR690" i="2" s="1"/>
  <c r="K378" i="2"/>
  <c r="K380" i="2" s="1"/>
  <c r="K645" i="2" s="1"/>
  <c r="T378" i="2"/>
  <c r="T380" i="2" s="1"/>
  <c r="T421" i="2"/>
  <c r="T433" i="2" s="1"/>
  <c r="T441" i="2" s="1"/>
  <c r="T690" i="2" s="1"/>
  <c r="AD378" i="2"/>
  <c r="AD380" i="2" s="1"/>
  <c r="AD645" i="2" s="1"/>
  <c r="AD655" i="2" s="1"/>
  <c r="AD666" i="2" s="1"/>
  <c r="AD674" i="2" s="1"/>
  <c r="AD421" i="2"/>
  <c r="AD433" i="2" s="1"/>
  <c r="AD441" i="2" s="1"/>
  <c r="AD690" i="2" s="1"/>
  <c r="Q662" i="2"/>
  <c r="Y421" i="2"/>
  <c r="Y433" i="2" s="1"/>
  <c r="Y441" i="2" s="1"/>
  <c r="Y690" i="2" s="1"/>
  <c r="AJ414" i="2"/>
  <c r="AJ418" i="2" s="1"/>
  <c r="AJ420" i="2"/>
  <c r="AJ413" i="2"/>
  <c r="AJ419" i="2" s="1"/>
  <c r="AJ372" i="2"/>
  <c r="AJ377" i="2" s="1"/>
  <c r="AJ373" i="2"/>
  <c r="AJ376" i="2" s="1"/>
  <c r="Q696" i="2"/>
  <c r="Q72" i="2"/>
  <c r="AB378" i="2"/>
  <c r="AB380" i="2" s="1"/>
  <c r="AB645" i="2" s="1"/>
  <c r="AB655" i="2" s="1"/>
  <c r="AB666" i="2" s="1"/>
  <c r="AB674" i="2" s="1"/>
  <c r="AV421" i="2"/>
  <c r="AV433" i="2" s="1"/>
  <c r="AV441" i="2" s="1"/>
  <c r="AV690" i="2" s="1"/>
  <c r="O421" i="2"/>
  <c r="O433" i="2" s="1"/>
  <c r="O441" i="2" s="1"/>
  <c r="O378" i="2"/>
  <c r="O380" i="2" s="1"/>
  <c r="L420" i="2"/>
  <c r="L413" i="2"/>
  <c r="L419" i="2" s="1"/>
  <c r="L414" i="2"/>
  <c r="L418" i="2" s="1"/>
  <c r="AW421" i="2"/>
  <c r="AW433" i="2" s="1"/>
  <c r="AW441" i="2" s="1"/>
  <c r="AW690" i="2" s="1"/>
  <c r="AM443" i="2"/>
  <c r="L373" i="2"/>
  <c r="L376" i="2" s="1"/>
  <c r="L372" i="2"/>
  <c r="L377" i="2" s="1"/>
  <c r="AW378" i="2"/>
  <c r="AW380" i="2" s="1"/>
  <c r="AV378" i="2"/>
  <c r="AV380" i="2" s="1"/>
  <c r="Q378" i="2"/>
  <c r="Q380" i="2" s="1"/>
  <c r="BC413" i="2"/>
  <c r="BC419" i="2" s="1"/>
  <c r="BC420" i="2"/>
  <c r="BC414" i="2"/>
  <c r="BC418" i="2" s="1"/>
  <c r="AB421" i="2"/>
  <c r="AB433" i="2" s="1"/>
  <c r="AB441" i="2" s="1"/>
  <c r="AB690" i="2" s="1"/>
  <c r="H308" i="2"/>
  <c r="H316" i="2" s="1"/>
  <c r="Q421" i="2"/>
  <c r="Q433" i="2" s="1"/>
  <c r="Q441" i="2" s="1"/>
  <c r="Q690" i="2" s="1"/>
  <c r="BC373" i="2"/>
  <c r="BC376" i="2" s="1"/>
  <c r="BC372" i="2"/>
  <c r="BC377" i="2" s="1"/>
  <c r="AN378" i="2"/>
  <c r="AN380" i="2" s="1"/>
  <c r="Z378" i="2"/>
  <c r="Z380" i="2" s="1"/>
  <c r="I323" i="2"/>
  <c r="Z421" i="2"/>
  <c r="Z433" i="2" s="1"/>
  <c r="Z441" i="2" s="1"/>
  <c r="Z690" i="2" s="1"/>
  <c r="W421" i="2"/>
  <c r="W433" i="2" s="1"/>
  <c r="W441" i="2" s="1"/>
  <c r="W690" i="2" s="1"/>
  <c r="AB25" i="18"/>
  <c r="R645" i="2"/>
  <c r="R655" i="2" s="1"/>
  <c r="R666" i="2" s="1"/>
  <c r="R443" i="2"/>
  <c r="W378" i="2"/>
  <c r="W380" i="2" s="1"/>
  <c r="AA372" i="2"/>
  <c r="AA377" i="2" s="1"/>
  <c r="AA373" i="2"/>
  <c r="AA376" i="2" s="1"/>
  <c r="AA414" i="2"/>
  <c r="AA418" i="2" s="1"/>
  <c r="AA420" i="2"/>
  <c r="AA413" i="2"/>
  <c r="AA419" i="2" s="1"/>
  <c r="BA421" i="2"/>
  <c r="BA433" i="2" s="1"/>
  <c r="BA441" i="2" s="1"/>
  <c r="BA690" i="2" s="1"/>
  <c r="BA378" i="2"/>
  <c r="BA380" i="2" s="1"/>
  <c r="AX431" i="2"/>
  <c r="CQ431" i="2" s="1"/>
  <c r="CQ426" i="2"/>
  <c r="AF372" i="2"/>
  <c r="AF377" i="2" s="1"/>
  <c r="AF373" i="2"/>
  <c r="AF376" i="2" s="1"/>
  <c r="AN645" i="2"/>
  <c r="AN655" i="2" s="1"/>
  <c r="AN666" i="2" s="1"/>
  <c r="AN674" i="2" s="1"/>
  <c r="J114" i="2"/>
  <c r="N353" i="2"/>
  <c r="CN351" i="2"/>
  <c r="AX376" i="2"/>
  <c r="I115" i="2"/>
  <c r="I654" i="2"/>
  <c r="AN421" i="2"/>
  <c r="AN433" i="2" s="1"/>
  <c r="AN441" i="2" s="1"/>
  <c r="AN690" i="2" s="1"/>
  <c r="AF414" i="2"/>
  <c r="AF418" i="2" s="1"/>
  <c r="AF420" i="2"/>
  <c r="AF413" i="2"/>
  <c r="AF419" i="2" s="1"/>
  <c r="AC24" i="18"/>
  <c r="AC18" i="18"/>
  <c r="AC25" i="18" s="1"/>
  <c r="V369" i="2"/>
  <c r="V410" i="2"/>
  <c r="CO356" i="2"/>
  <c r="N410" i="2"/>
  <c r="CN356" i="2"/>
  <c r="N369" i="2"/>
  <c r="H143" i="2"/>
  <c r="H145" i="2"/>
  <c r="AX418" i="2"/>
  <c r="M441" i="2"/>
  <c r="R297" i="2"/>
  <c r="R699" i="2" s="1"/>
  <c r="K110" i="2"/>
  <c r="K473" i="2"/>
  <c r="L107" i="2"/>
  <c r="AD17" i="18"/>
  <c r="AP373" i="2"/>
  <c r="AP376" i="2" s="1"/>
  <c r="AP372" i="2"/>
  <c r="AP377" i="2" s="1"/>
  <c r="V353" i="2"/>
  <c r="CO351" i="2"/>
  <c r="G11" i="18"/>
  <c r="AA23" i="18"/>
  <c r="AA13" i="18"/>
  <c r="AA25" i="18" s="1"/>
  <c r="AX367" i="2"/>
  <c r="CQ367" i="2" s="1"/>
  <c r="CQ365" i="2"/>
  <c r="H270" i="2"/>
  <c r="AP413" i="2"/>
  <c r="AP419" i="2" s="1"/>
  <c r="AP414" i="2"/>
  <c r="AP418" i="2" s="1"/>
  <c r="AP420" i="2"/>
  <c r="H656" i="2"/>
  <c r="AX377" i="2"/>
  <c r="I558" i="2"/>
  <c r="AX419" i="2"/>
  <c r="T294" i="2"/>
  <c r="U241" i="2"/>
  <c r="AM9" i="18"/>
  <c r="CP351" i="2"/>
  <c r="AK353" i="2"/>
  <c r="P665" i="2"/>
  <c r="P316" i="2"/>
  <c r="P322" i="2"/>
  <c r="CN294" i="2"/>
  <c r="CN296" i="2" s="1"/>
  <c r="AK410" i="2"/>
  <c r="AK369" i="2"/>
  <c r="CP356" i="2"/>
  <c r="S686" i="2"/>
  <c r="AL21" i="18"/>
  <c r="W59" i="2"/>
  <c r="U8" i="10"/>
  <c r="AP10" i="18"/>
  <c r="W641" i="2"/>
  <c r="W651" i="2" s="1"/>
  <c r="W662" i="2" s="1"/>
  <c r="AA670" i="2" s="1"/>
  <c r="W61" i="2"/>
  <c r="X39" i="2"/>
  <c r="X68" i="2" s="1"/>
  <c r="X70" i="2" s="1"/>
  <c r="X37" i="2"/>
  <c r="X44" i="2" s="1"/>
  <c r="X46" i="2" s="1"/>
  <c r="X54" i="2"/>
  <c r="X56" i="2" s="1"/>
  <c r="Z33" i="2"/>
  <c r="Y35" i="2"/>
  <c r="U64" i="2"/>
  <c r="T696" i="2"/>
  <c r="T72" i="2"/>
  <c r="T662" i="2"/>
  <c r="J378" i="2" l="1"/>
  <c r="J380" i="2" s="1"/>
  <c r="P543" i="2"/>
  <c r="P545" i="2" s="1"/>
  <c r="D11" i="9"/>
  <c r="D16" i="9"/>
  <c r="Q532" i="2"/>
  <c r="Q539" i="2"/>
  <c r="Q543" i="2" s="1"/>
  <c r="Q545" i="2" s="1"/>
  <c r="O558" i="2"/>
  <c r="S6" i="2"/>
  <c r="P537" i="2"/>
  <c r="P538" i="2"/>
  <c r="R523" i="2"/>
  <c r="R530" i="2"/>
  <c r="R503" i="2"/>
  <c r="R526" i="2"/>
  <c r="R515" i="2"/>
  <c r="R527" i="2"/>
  <c r="R514" i="2"/>
  <c r="R511" i="2"/>
  <c r="R508" i="2"/>
  <c r="R520" i="2"/>
  <c r="R492" i="2"/>
  <c r="R509" i="2"/>
  <c r="R505" i="2"/>
  <c r="R516" i="2"/>
  <c r="S10" i="2"/>
  <c r="R510" i="2"/>
  <c r="R502" i="2"/>
  <c r="R531" i="2"/>
  <c r="R494" i="2"/>
  <c r="R495" i="2"/>
  <c r="R518" i="2"/>
  <c r="R500" i="2"/>
  <c r="R525" i="2"/>
  <c r="R497" i="2"/>
  <c r="R517" i="2"/>
  <c r="R498" i="2"/>
  <c r="R513" i="2"/>
  <c r="R491" i="2"/>
  <c r="R524" i="2"/>
  <c r="S718" i="2"/>
  <c r="R521" i="2"/>
  <c r="R506" i="2"/>
  <c r="R496" i="2"/>
  <c r="R519" i="2"/>
  <c r="R512" i="2"/>
  <c r="R501" i="2"/>
  <c r="R522" i="2"/>
  <c r="R507" i="2"/>
  <c r="R528" i="2"/>
  <c r="S682" i="2"/>
  <c r="R529" i="2"/>
  <c r="R493" i="2"/>
  <c r="R499" i="2"/>
  <c r="R504" i="2"/>
  <c r="AE421" i="2"/>
  <c r="AE433" i="2" s="1"/>
  <c r="AE443" i="2" s="1"/>
  <c r="CQ372" i="2"/>
  <c r="H322" i="2"/>
  <c r="H472" i="2" s="1"/>
  <c r="H566" i="2" s="1"/>
  <c r="AE378" i="2"/>
  <c r="AE380" i="2" s="1"/>
  <c r="AC28" i="2"/>
  <c r="AB30" i="2"/>
  <c r="AH207" i="2"/>
  <c r="AH688" i="2" s="1"/>
  <c r="AH209" i="2"/>
  <c r="AG20" i="10" s="1"/>
  <c r="AL160" i="2"/>
  <c r="AK162" i="2"/>
  <c r="AI698" i="2"/>
  <c r="AI199" i="2"/>
  <c r="AA688" i="2"/>
  <c r="CO688" i="2" s="1"/>
  <c r="CO207" i="2"/>
  <c r="AG207" i="2"/>
  <c r="AG209" i="2"/>
  <c r="AG672" i="2"/>
  <c r="Y20" i="10"/>
  <c r="CO209" i="2"/>
  <c r="G20" i="10" s="1"/>
  <c r="AJ643" i="2"/>
  <c r="AJ653" i="2" s="1"/>
  <c r="AJ664" i="2" s="1"/>
  <c r="AJ672" i="2" s="1"/>
  <c r="AI10" i="10"/>
  <c r="AJ176" i="2"/>
  <c r="CQ420" i="2"/>
  <c r="M443" i="2"/>
  <c r="CQ413" i="2"/>
  <c r="CQ414" i="2"/>
  <c r="X443" i="2"/>
  <c r="P651" i="2"/>
  <c r="CN641" i="2"/>
  <c r="CN690" i="2"/>
  <c r="DG10" i="18"/>
  <c r="E14" i="10"/>
  <c r="AI22" i="18"/>
  <c r="AI13" i="18"/>
  <c r="P63" i="2"/>
  <c r="P64" i="2" s="1"/>
  <c r="CN61" i="2"/>
  <c r="CN63" i="2" s="1"/>
  <c r="BW4" i="10"/>
  <c r="AV671" i="2"/>
  <c r="CQ671" i="2" s="1"/>
  <c r="CQ663" i="2"/>
  <c r="I49" i="10"/>
  <c r="CQ373" i="2"/>
  <c r="P562" i="2"/>
  <c r="AZ421" i="2"/>
  <c r="AZ433" i="2" s="1"/>
  <c r="AZ441" i="2" s="1"/>
  <c r="AZ690" i="2" s="1"/>
  <c r="AZ378" i="2"/>
  <c r="AZ380" i="2" s="1"/>
  <c r="M562" i="2"/>
  <c r="Q322" i="2"/>
  <c r="Q318" i="2"/>
  <c r="O21" i="10" s="1"/>
  <c r="AO443" i="2"/>
  <c r="AC443" i="2"/>
  <c r="AY378" i="2"/>
  <c r="AY380" i="2" s="1"/>
  <c r="BB421" i="2"/>
  <c r="BB433" i="2" s="1"/>
  <c r="BB441" i="2" s="1"/>
  <c r="BB690" i="2" s="1"/>
  <c r="BB378" i="2"/>
  <c r="BB380" i="2" s="1"/>
  <c r="U441" i="2"/>
  <c r="U690" i="2" s="1"/>
  <c r="U443" i="2"/>
  <c r="AY421" i="2"/>
  <c r="AY433" i="2" s="1"/>
  <c r="AY441" i="2" s="1"/>
  <c r="AY690" i="2" s="1"/>
  <c r="M655" i="2"/>
  <c r="M657" i="2" s="1"/>
  <c r="M647" i="2"/>
  <c r="AY645" i="2"/>
  <c r="AY655" i="2" s="1"/>
  <c r="AY666" i="2" s="1"/>
  <c r="AY674" i="2" s="1"/>
  <c r="AS645" i="2"/>
  <c r="AS655" i="2" s="1"/>
  <c r="AS666" i="2" s="1"/>
  <c r="AS674" i="2" s="1"/>
  <c r="AS443" i="2"/>
  <c r="CQ419" i="2"/>
  <c r="I645" i="2"/>
  <c r="AL443" i="2"/>
  <c r="CQ377" i="2"/>
  <c r="Z443" i="2"/>
  <c r="K443" i="2"/>
  <c r="P655" i="2"/>
  <c r="P647" i="2"/>
  <c r="P648" i="2" s="1"/>
  <c r="P443" i="2"/>
  <c r="Z645" i="2"/>
  <c r="Z655" i="2" s="1"/>
  <c r="Z666" i="2" s="1"/>
  <c r="Z674" i="2" s="1"/>
  <c r="AB443" i="2"/>
  <c r="K562" i="2"/>
  <c r="AD443" i="2"/>
  <c r="AT378" i="2"/>
  <c r="AT380" i="2" s="1"/>
  <c r="R302" i="2"/>
  <c r="R244" i="2"/>
  <c r="R246" i="2" s="1"/>
  <c r="R268" i="2"/>
  <c r="R266" i="2"/>
  <c r="S221" i="2"/>
  <c r="AT421" i="2"/>
  <c r="AT433" i="2" s="1"/>
  <c r="AT441" i="2" s="1"/>
  <c r="AT690" i="2" s="1"/>
  <c r="R466" i="2"/>
  <c r="L421" i="2"/>
  <c r="L433" i="2" s="1"/>
  <c r="L441" i="2" s="1"/>
  <c r="AJ13" i="18"/>
  <c r="AJ23" i="18"/>
  <c r="AQ645" i="2"/>
  <c r="AQ655" i="2" s="1"/>
  <c r="AQ666" i="2" s="1"/>
  <c r="AQ674" i="2" s="1"/>
  <c r="AQ443" i="2"/>
  <c r="S224" i="2"/>
  <c r="S250" i="2"/>
  <c r="S251" i="2" s="1"/>
  <c r="S253" i="2" s="1"/>
  <c r="S255" i="2" s="1"/>
  <c r="S257" i="2" s="1"/>
  <c r="S227" i="2"/>
  <c r="S450" i="2"/>
  <c r="S451" i="2" s="1"/>
  <c r="S242" i="2"/>
  <c r="AH645" i="2"/>
  <c r="AH655" i="2" s="1"/>
  <c r="AH666" i="2" s="1"/>
  <c r="AH674" i="2" s="1"/>
  <c r="AH443" i="2"/>
  <c r="AI645" i="2"/>
  <c r="AI655" i="2" s="1"/>
  <c r="AI666" i="2" s="1"/>
  <c r="AI674" i="2" s="1"/>
  <c r="AI443" i="2"/>
  <c r="AJ378" i="2"/>
  <c r="AJ380" i="2" s="1"/>
  <c r="AJ645" i="2" s="1"/>
  <c r="AJ655" i="2" s="1"/>
  <c r="AJ666" i="2" s="1"/>
  <c r="AJ674" i="2" s="1"/>
  <c r="I443" i="2"/>
  <c r="AR443" i="2"/>
  <c r="S380" i="2"/>
  <c r="AA378" i="2"/>
  <c r="AA380" i="2" s="1"/>
  <c r="AA645" i="2" s="1"/>
  <c r="AA655" i="2" s="1"/>
  <c r="AA666" i="2" s="1"/>
  <c r="AA674" i="2" s="1"/>
  <c r="Q82" i="2"/>
  <c r="Q80" i="2"/>
  <c r="Q686" i="2" s="1"/>
  <c r="U670" i="2"/>
  <c r="AJ421" i="2"/>
  <c r="AJ433" i="2" s="1"/>
  <c r="AJ441" i="2" s="1"/>
  <c r="AJ690" i="2" s="1"/>
  <c r="T645" i="2"/>
  <c r="T655" i="2" s="1"/>
  <c r="T666" i="2" s="1"/>
  <c r="T674" i="2" s="1"/>
  <c r="T443" i="2"/>
  <c r="Y443" i="2"/>
  <c r="O645" i="2"/>
  <c r="O562" i="2"/>
  <c r="O443" i="2"/>
  <c r="AP378" i="2"/>
  <c r="AP380" i="2" s="1"/>
  <c r="AP645" i="2" s="1"/>
  <c r="AP655" i="2" s="1"/>
  <c r="AP666" i="2" s="1"/>
  <c r="AP674" i="2" s="1"/>
  <c r="BC378" i="2"/>
  <c r="AV443" i="2"/>
  <c r="AV645" i="2"/>
  <c r="AV655" i="2" s="1"/>
  <c r="AV666" i="2" s="1"/>
  <c r="AV674" i="2" s="1"/>
  <c r="L378" i="2"/>
  <c r="L380" i="2" s="1"/>
  <c r="Q645" i="2"/>
  <c r="Q443" i="2"/>
  <c r="Q562" i="2"/>
  <c r="K655" i="2"/>
  <c r="K657" i="2" s="1"/>
  <c r="K647" i="2"/>
  <c r="BC421" i="2"/>
  <c r="BC433" i="2" s="1"/>
  <c r="BC441" i="2" s="1"/>
  <c r="BC690" i="2" s="1"/>
  <c r="AW645" i="2"/>
  <c r="AW655" i="2" s="1"/>
  <c r="AW666" i="2" s="1"/>
  <c r="AW674" i="2" s="1"/>
  <c r="AW443" i="2"/>
  <c r="AN443" i="2"/>
  <c r="BA645" i="2"/>
  <c r="BA655" i="2" s="1"/>
  <c r="BA666" i="2" s="1"/>
  <c r="BA674" i="2" s="1"/>
  <c r="BA443" i="2"/>
  <c r="R674" i="2"/>
  <c r="AA421" i="2"/>
  <c r="AA433" i="2" s="1"/>
  <c r="AA441" i="2" s="1"/>
  <c r="AA690" i="2" s="1"/>
  <c r="AF421" i="2"/>
  <c r="AF433" i="2" s="1"/>
  <c r="AF441" i="2" s="1"/>
  <c r="AF690" i="2" s="1"/>
  <c r="W443" i="2"/>
  <c r="W645" i="2"/>
  <c r="W655" i="2" s="1"/>
  <c r="W666" i="2" s="1"/>
  <c r="W674" i="2" s="1"/>
  <c r="AP421" i="2"/>
  <c r="AP433" i="2" s="1"/>
  <c r="AP441" i="2" s="1"/>
  <c r="AP690" i="2" s="1"/>
  <c r="AD24" i="18"/>
  <c r="AD18" i="18"/>
  <c r="AD25" i="18" s="1"/>
  <c r="AX421" i="2"/>
  <c r="CQ418" i="2"/>
  <c r="V413" i="2"/>
  <c r="V420" i="2"/>
  <c r="CO420" i="2" s="1"/>
  <c r="V414" i="2"/>
  <c r="CO410" i="2"/>
  <c r="J115" i="2"/>
  <c r="J135" i="2" s="1"/>
  <c r="V426" i="2"/>
  <c r="V365" i="2"/>
  <c r="CO353" i="2"/>
  <c r="AE17" i="18"/>
  <c r="L473" i="2"/>
  <c r="M107" i="2"/>
  <c r="L110" i="2"/>
  <c r="N414" i="2"/>
  <c r="N413" i="2"/>
  <c r="N420" i="2"/>
  <c r="CN420" i="2" s="1"/>
  <c r="CN410" i="2"/>
  <c r="V372" i="2"/>
  <c r="V373" i="2"/>
  <c r="CO369" i="2"/>
  <c r="N426" i="2"/>
  <c r="CN353" i="2"/>
  <c r="N365" i="2"/>
  <c r="H644" i="2"/>
  <c r="H562" i="2"/>
  <c r="I135" i="2"/>
  <c r="AX378" i="2"/>
  <c r="CQ376" i="2"/>
  <c r="AF378" i="2"/>
  <c r="AF380" i="2" s="1"/>
  <c r="G23" i="18"/>
  <c r="G13" i="18"/>
  <c r="K114" i="2"/>
  <c r="N372" i="2"/>
  <c r="N373" i="2"/>
  <c r="CN369" i="2"/>
  <c r="AK420" i="2"/>
  <c r="CP420" i="2" s="1"/>
  <c r="AK413" i="2"/>
  <c r="AK414" i="2"/>
  <c r="CP410" i="2"/>
  <c r="Q665" i="2"/>
  <c r="U674" i="2"/>
  <c r="P689" i="2"/>
  <c r="P318" i="2"/>
  <c r="E21" i="10" s="1"/>
  <c r="AM21" i="18"/>
  <c r="P673" i="2"/>
  <c r="U294" i="2"/>
  <c r="V241" i="2"/>
  <c r="AN9" i="18"/>
  <c r="AK365" i="2"/>
  <c r="AK426" i="2"/>
  <c r="CP353" i="2"/>
  <c r="H474" i="2"/>
  <c r="H564" i="2"/>
  <c r="H318" i="2"/>
  <c r="AK372" i="2"/>
  <c r="CP369" i="2"/>
  <c r="AK373" i="2"/>
  <c r="AE645" i="2"/>
  <c r="V696" i="2"/>
  <c r="V72" i="2"/>
  <c r="AA33" i="2"/>
  <c r="Z35" i="2"/>
  <c r="U696" i="2"/>
  <c r="U72" i="2"/>
  <c r="X59" i="2"/>
  <c r="Y39" i="2"/>
  <c r="Y68" i="2" s="1"/>
  <c r="Y70" i="2" s="1"/>
  <c r="Y37" i="2"/>
  <c r="Y44" i="2" s="1"/>
  <c r="Y46" i="2" s="1"/>
  <c r="Y54" i="2"/>
  <c r="Y56" i="2" s="1"/>
  <c r="X61" i="2"/>
  <c r="V8" i="10"/>
  <c r="X641" i="2"/>
  <c r="X651" i="2" s="1"/>
  <c r="X662" i="2" s="1"/>
  <c r="AB670" i="2" s="1"/>
  <c r="AQ10" i="18"/>
  <c r="AP22" i="18"/>
  <c r="W63" i="2"/>
  <c r="W64" i="2" s="1"/>
  <c r="X670" i="2"/>
  <c r="T80" i="2"/>
  <c r="T82" i="2"/>
  <c r="J443" i="2" l="1"/>
  <c r="J562" i="2"/>
  <c r="J645" i="2"/>
  <c r="P702" i="2"/>
  <c r="T6" i="2"/>
  <c r="S516" i="2"/>
  <c r="S527" i="2"/>
  <c r="S502" i="2"/>
  <c r="S521" i="2"/>
  <c r="S515" i="2"/>
  <c r="S522" i="2"/>
  <c r="S519" i="2"/>
  <c r="S531" i="2"/>
  <c r="S525" i="2"/>
  <c r="S530" i="2"/>
  <c r="S492" i="2"/>
  <c r="S508" i="2"/>
  <c r="S507" i="2"/>
  <c r="S514" i="2"/>
  <c r="S497" i="2"/>
  <c r="S524" i="2"/>
  <c r="S501" i="2"/>
  <c r="S510" i="2"/>
  <c r="T718" i="2"/>
  <c r="S491" i="2"/>
  <c r="S498" i="2"/>
  <c r="S496" i="2"/>
  <c r="S512" i="2"/>
  <c r="S495" i="2"/>
  <c r="S529" i="2"/>
  <c r="S500" i="2"/>
  <c r="S520" i="2"/>
  <c r="S506" i="2"/>
  <c r="S509" i="2"/>
  <c r="S493" i="2"/>
  <c r="S517" i="2"/>
  <c r="S494" i="2"/>
  <c r="S504" i="2"/>
  <c r="S513" i="2"/>
  <c r="S523" i="2"/>
  <c r="T682" i="2"/>
  <c r="S511" i="2"/>
  <c r="S503" i="2"/>
  <c r="S528" i="2"/>
  <c r="S505" i="2"/>
  <c r="S526" i="2"/>
  <c r="T10" i="2"/>
  <c r="S499" i="2"/>
  <c r="S518" i="2"/>
  <c r="Q556" i="2"/>
  <c r="P556" i="2"/>
  <c r="R539" i="2"/>
  <c r="R543" i="2" s="1"/>
  <c r="R545" i="2" s="1"/>
  <c r="R532" i="2"/>
  <c r="Q534" i="2"/>
  <c r="Q535" i="2" s="1"/>
  <c r="H323" i="2"/>
  <c r="Q323" i="2"/>
  <c r="AD28" i="2"/>
  <c r="AC30" i="2"/>
  <c r="AJ178" i="2"/>
  <c r="AJ179" i="2" s="1"/>
  <c r="AF20" i="10"/>
  <c r="G64" i="10"/>
  <c r="AG688" i="2"/>
  <c r="AK643" i="2"/>
  <c r="AK653" i="2" s="1"/>
  <c r="AK664" i="2" s="1"/>
  <c r="AK672" i="2" s="1"/>
  <c r="AK176" i="2"/>
  <c r="AK178" i="2" s="1"/>
  <c r="AK179" i="2" s="1"/>
  <c r="AJ10" i="10"/>
  <c r="AI207" i="2"/>
  <c r="AI688" i="2" s="1"/>
  <c r="AI209" i="2"/>
  <c r="AH20" i="10" s="1"/>
  <c r="AM160" i="2"/>
  <c r="AL162" i="2"/>
  <c r="P696" i="2"/>
  <c r="CN696" i="2" s="1"/>
  <c r="P72" i="2"/>
  <c r="CN64" i="2"/>
  <c r="P662" i="2"/>
  <c r="CN651" i="2"/>
  <c r="BX4" i="10"/>
  <c r="AY443" i="2"/>
  <c r="AZ645" i="2"/>
  <c r="AZ655" i="2" s="1"/>
  <c r="AZ666" i="2" s="1"/>
  <c r="AZ674" i="2" s="1"/>
  <c r="AZ443" i="2"/>
  <c r="M658" i="2"/>
  <c r="M648" i="2"/>
  <c r="BB645" i="2"/>
  <c r="BB655" i="2" s="1"/>
  <c r="BB666" i="2" s="1"/>
  <c r="BB674" i="2" s="1"/>
  <c r="BB443" i="2"/>
  <c r="I655" i="2"/>
  <c r="I657" i="2" s="1"/>
  <c r="I647" i="2"/>
  <c r="P666" i="2"/>
  <c r="P657" i="2"/>
  <c r="CN242" i="2"/>
  <c r="Q11" i="10"/>
  <c r="CN224" i="2"/>
  <c r="S228" i="2"/>
  <c r="S233" i="2"/>
  <c r="CN233" i="2" s="1"/>
  <c r="T216" i="2"/>
  <c r="S285" i="2"/>
  <c r="S287" i="2" s="1"/>
  <c r="S289" i="2" s="1"/>
  <c r="S304" i="2"/>
  <c r="R306" i="2"/>
  <c r="R308" i="2" s="1"/>
  <c r="R316" i="2" s="1"/>
  <c r="R689" i="2" s="1"/>
  <c r="S453" i="2"/>
  <c r="S455" i="2" s="1"/>
  <c r="S457" i="2" s="1"/>
  <c r="AT645" i="2"/>
  <c r="AT655" i="2" s="1"/>
  <c r="AT666" i="2" s="1"/>
  <c r="AT674" i="2" s="1"/>
  <c r="AT443" i="2"/>
  <c r="R646" i="2"/>
  <c r="R656" i="2" s="1"/>
  <c r="R667" i="2" s="1"/>
  <c r="R675" i="2" s="1"/>
  <c r="R470" i="2"/>
  <c r="AK11" i="18"/>
  <c r="R320" i="2"/>
  <c r="P22" i="10" s="1"/>
  <c r="P12" i="10"/>
  <c r="P14" i="10" s="1"/>
  <c r="S264" i="2"/>
  <c r="S265" i="2"/>
  <c r="S305" i="2" s="1"/>
  <c r="R270" i="2"/>
  <c r="S645" i="2"/>
  <c r="S655" i="2" s="1"/>
  <c r="S666" i="2" s="1"/>
  <c r="S674" i="2" s="1"/>
  <c r="S443" i="2"/>
  <c r="O18" i="10"/>
  <c r="AJ443" i="2"/>
  <c r="O655" i="2"/>
  <c r="O657" i="2" s="1"/>
  <c r="O647" i="2"/>
  <c r="Q655" i="2"/>
  <c r="Q647" i="2"/>
  <c r="Q648" i="2" s="1"/>
  <c r="BC380" i="2"/>
  <c r="K658" i="2"/>
  <c r="K648" i="2"/>
  <c r="L645" i="2"/>
  <c r="L562" i="2"/>
  <c r="L443" i="2"/>
  <c r="P323" i="2"/>
  <c r="AA443" i="2"/>
  <c r="K115" i="2"/>
  <c r="AF645" i="2"/>
  <c r="AF655" i="2" s="1"/>
  <c r="AF666" i="2" s="1"/>
  <c r="AF674" i="2" s="1"/>
  <c r="AF443" i="2"/>
  <c r="AX380" i="2"/>
  <c r="CQ378" i="2"/>
  <c r="N367" i="2"/>
  <c r="CN367" i="2" s="1"/>
  <c r="CN365" i="2"/>
  <c r="V376" i="2"/>
  <c r="CO373" i="2"/>
  <c r="N419" i="2"/>
  <c r="CN413" i="2"/>
  <c r="AE24" i="18"/>
  <c r="AE18" i="18"/>
  <c r="AE25" i="18" s="1"/>
  <c r="H654" i="2"/>
  <c r="H657" i="2" s="1"/>
  <c r="H647" i="2"/>
  <c r="H648" i="2" s="1"/>
  <c r="V377" i="2"/>
  <c r="CO377" i="2" s="1"/>
  <c r="CO372" i="2"/>
  <c r="N418" i="2"/>
  <c r="CN418" i="2" s="1"/>
  <c r="CN414" i="2"/>
  <c r="L114" i="2"/>
  <c r="J143" i="2"/>
  <c r="J145" i="2"/>
  <c r="J472" i="2" s="1"/>
  <c r="J566" i="2" s="1"/>
  <c r="J570" i="2" s="1"/>
  <c r="J594" i="2" s="1"/>
  <c r="J606" i="2" s="1"/>
  <c r="J609" i="2" s="1"/>
  <c r="V418" i="2"/>
  <c r="CO414" i="2"/>
  <c r="AX433" i="2"/>
  <c r="CQ421" i="2"/>
  <c r="N376" i="2"/>
  <c r="CN373" i="2"/>
  <c r="I143" i="2"/>
  <c r="I145" i="2"/>
  <c r="CN426" i="2"/>
  <c r="N431" i="2"/>
  <c r="CN431" i="2" s="1"/>
  <c r="AF17" i="18"/>
  <c r="M110" i="2"/>
  <c r="N107" i="2"/>
  <c r="M473" i="2"/>
  <c r="V367" i="2"/>
  <c r="CO367" i="2" s="1"/>
  <c r="CO365" i="2"/>
  <c r="AP443" i="2"/>
  <c r="N377" i="2"/>
  <c r="CN377" i="2" s="1"/>
  <c r="CN372" i="2"/>
  <c r="V431" i="2"/>
  <c r="CO431" i="2" s="1"/>
  <c r="CO426" i="2"/>
  <c r="V419" i="2"/>
  <c r="CO419" i="2" s="1"/>
  <c r="CO413" i="2"/>
  <c r="Y61" i="2"/>
  <c r="AE655" i="2"/>
  <c r="AK376" i="2"/>
  <c r="CP373" i="2"/>
  <c r="H572" i="2"/>
  <c r="AK431" i="2"/>
  <c r="CP431" i="2" s="1"/>
  <c r="CP426" i="2"/>
  <c r="AN21" i="18"/>
  <c r="Q673" i="2"/>
  <c r="AK377" i="2"/>
  <c r="CP377" i="2" s="1"/>
  <c r="CP372" i="2"/>
  <c r="AK367" i="2"/>
  <c r="CP365" i="2"/>
  <c r="AO9" i="18"/>
  <c r="W241" i="2"/>
  <c r="V294" i="2"/>
  <c r="AE441" i="2"/>
  <c r="AE690" i="2" s="1"/>
  <c r="AK418" i="2"/>
  <c r="CP414" i="2"/>
  <c r="H570" i="2"/>
  <c r="AK419" i="2"/>
  <c r="CP419" i="2" s="1"/>
  <c r="CP413" i="2"/>
  <c r="W72" i="2"/>
  <c r="W696" i="2"/>
  <c r="Y641" i="2"/>
  <c r="Y651" i="2" s="1"/>
  <c r="AB33" i="2"/>
  <c r="AA35" i="2"/>
  <c r="Z39" i="2"/>
  <c r="Z68" i="2" s="1"/>
  <c r="Z70" i="2" s="1"/>
  <c r="Z54" i="2"/>
  <c r="Z56" i="2" s="1"/>
  <c r="Z37" i="2"/>
  <c r="Z44" i="2" s="1"/>
  <c r="Z46" i="2" s="1"/>
  <c r="W8" i="10"/>
  <c r="AR10" i="18"/>
  <c r="AR22" i="18" s="1"/>
  <c r="U80" i="2"/>
  <c r="U82" i="2"/>
  <c r="V80" i="2"/>
  <c r="V82" i="2"/>
  <c r="AQ22" i="18"/>
  <c r="Y59" i="2"/>
  <c r="X63" i="2"/>
  <c r="X64" i="2" s="1"/>
  <c r="R18" i="10"/>
  <c r="T686" i="2"/>
  <c r="J655" i="2" l="1"/>
  <c r="J657" i="2" s="1"/>
  <c r="J647" i="2"/>
  <c r="R556" i="2"/>
  <c r="T508" i="2"/>
  <c r="U10" i="2"/>
  <c r="T517" i="2"/>
  <c r="T495" i="2"/>
  <c r="T525" i="2"/>
  <c r="T498" i="2"/>
  <c r="T522" i="2"/>
  <c r="T524" i="2"/>
  <c r="T503" i="2"/>
  <c r="T500" i="2"/>
  <c r="T516" i="2"/>
  <c r="T526" i="2"/>
  <c r="T499" i="2"/>
  <c r="T521" i="2"/>
  <c r="T497" i="2"/>
  <c r="T530" i="2"/>
  <c r="T515" i="2"/>
  <c r="T502" i="2"/>
  <c r="T513" i="2"/>
  <c r="T501" i="2"/>
  <c r="T504" i="2"/>
  <c r="T512" i="2"/>
  <c r="T494" i="2"/>
  <c r="T519" i="2"/>
  <c r="T527" i="2"/>
  <c r="T523" i="2"/>
  <c r="T507" i="2"/>
  <c r="T509" i="2"/>
  <c r="T505" i="2"/>
  <c r="T520" i="2"/>
  <c r="T492" i="2"/>
  <c r="T514" i="2"/>
  <c r="T528" i="2"/>
  <c r="T491" i="2"/>
  <c r="T529" i="2"/>
  <c r="T518" i="2"/>
  <c r="T511" i="2"/>
  <c r="T531" i="2"/>
  <c r="T506" i="2"/>
  <c r="T493" i="2"/>
  <c r="T510" i="2"/>
  <c r="T496" i="2"/>
  <c r="Q537" i="2"/>
  <c r="S539" i="2"/>
  <c r="S532" i="2"/>
  <c r="S534" i="2" s="1"/>
  <c r="S535" i="2" s="1"/>
  <c r="R534" i="2"/>
  <c r="R535" i="2" s="1"/>
  <c r="P558" i="2"/>
  <c r="U6" i="2"/>
  <c r="AE28" i="2"/>
  <c r="AD30" i="2"/>
  <c r="AN160" i="2"/>
  <c r="AM162" i="2"/>
  <c r="AL643" i="2"/>
  <c r="AL653" i="2" s="1"/>
  <c r="AL664" i="2" s="1"/>
  <c r="AL672" i="2" s="1"/>
  <c r="AL176" i="2"/>
  <c r="AL178" i="2" s="1"/>
  <c r="AL179" i="2" s="1"/>
  <c r="AK10" i="10"/>
  <c r="AK698" i="2"/>
  <c r="AK199" i="2"/>
  <c r="AJ698" i="2"/>
  <c r="AJ199" i="2"/>
  <c r="P80" i="2"/>
  <c r="P686" i="2" s="1"/>
  <c r="CN686" i="2" s="1"/>
  <c r="P82" i="2"/>
  <c r="CN72" i="2"/>
  <c r="CN80" i="2" s="1"/>
  <c r="T670" i="2"/>
  <c r="CN662" i="2"/>
  <c r="BY4" i="10"/>
  <c r="I658" i="2"/>
  <c r="I648" i="2"/>
  <c r="P681" i="2"/>
  <c r="P683" i="2" s="1"/>
  <c r="P658" i="2"/>
  <c r="P674" i="2"/>
  <c r="P676" i="2" s="1"/>
  <c r="P668" i="2"/>
  <c r="AK23" i="18"/>
  <c r="AK13" i="18"/>
  <c r="R644" i="2"/>
  <c r="R318" i="2"/>
  <c r="P21" i="10" s="1"/>
  <c r="R562" i="2"/>
  <c r="R322" i="2"/>
  <c r="T220" i="2"/>
  <c r="T221" i="2" s="1"/>
  <c r="T222" i="2"/>
  <c r="CN305" i="2"/>
  <c r="CN304" i="2"/>
  <c r="S266" i="2"/>
  <c r="S268" i="2"/>
  <c r="S465" i="2"/>
  <c r="S464" i="2"/>
  <c r="E9" i="9"/>
  <c r="S292" i="2"/>
  <c r="S296" i="2" s="1"/>
  <c r="S297" i="2" s="1"/>
  <c r="F67" i="10"/>
  <c r="S230" i="2"/>
  <c r="CN228" i="2"/>
  <c r="L115" i="2"/>
  <c r="L135" i="2" s="1"/>
  <c r="L145" i="2" s="1"/>
  <c r="L472" i="2" s="1"/>
  <c r="L566" i="2" s="1"/>
  <c r="L570" i="2" s="1"/>
  <c r="L594" i="2" s="1"/>
  <c r="L606" i="2" s="1"/>
  <c r="L609" i="2" s="1"/>
  <c r="O658" i="2"/>
  <c r="O648" i="2"/>
  <c r="L655" i="2"/>
  <c r="L657" i="2" s="1"/>
  <c r="L647" i="2"/>
  <c r="L648" i="2" s="1"/>
  <c r="Q666" i="2"/>
  <c r="Q657" i="2"/>
  <c r="BC645" i="2"/>
  <c r="BC655" i="2" s="1"/>
  <c r="BC666" i="2" s="1"/>
  <c r="BC674" i="2" s="1"/>
  <c r="BC443" i="2"/>
  <c r="H658" i="2"/>
  <c r="AF18" i="18"/>
  <c r="AF25" i="18" s="1"/>
  <c r="AF24" i="18"/>
  <c r="I472" i="2"/>
  <c r="I566" i="2" s="1"/>
  <c r="N378" i="2"/>
  <c r="CN376" i="2"/>
  <c r="N421" i="2"/>
  <c r="CN419" i="2"/>
  <c r="I564" i="2"/>
  <c r="I474" i="2"/>
  <c r="AX441" i="2"/>
  <c r="AX690" i="2" s="1"/>
  <c r="CQ690" i="2" s="1"/>
  <c r="CQ433" i="2"/>
  <c r="CQ441" i="2" s="1"/>
  <c r="J474" i="2"/>
  <c r="J564" i="2"/>
  <c r="J572" i="2" s="1"/>
  <c r="G17" i="18"/>
  <c r="N473" i="2"/>
  <c r="AG17" i="18"/>
  <c r="O107" i="2"/>
  <c r="N110" i="2"/>
  <c r="V378" i="2"/>
  <c r="CO376" i="2"/>
  <c r="AX443" i="2"/>
  <c r="AX645" i="2"/>
  <c r="CQ380" i="2"/>
  <c r="M114" i="2"/>
  <c r="V421" i="2"/>
  <c r="CO418" i="2"/>
  <c r="K135" i="2"/>
  <c r="X241" i="2"/>
  <c r="AP9" i="18"/>
  <c r="W294" i="2"/>
  <c r="AE666" i="2"/>
  <c r="AO21" i="18"/>
  <c r="AK421" i="2"/>
  <c r="CP418" i="2"/>
  <c r="CP376" i="2"/>
  <c r="AK378" i="2"/>
  <c r="CP378" i="2" s="1"/>
  <c r="H589" i="2"/>
  <c r="H594" i="2"/>
  <c r="CP367" i="2"/>
  <c r="Y63" i="2"/>
  <c r="Y64" i="2" s="1"/>
  <c r="H10" i="18"/>
  <c r="H22" i="18" s="1"/>
  <c r="I22" i="18" s="1"/>
  <c r="S18" i="10"/>
  <c r="X8" i="10"/>
  <c r="Z641" i="2"/>
  <c r="Z651" i="2" s="1"/>
  <c r="Z662" i="2" s="1"/>
  <c r="AD670" i="2" s="1"/>
  <c r="Z61" i="2"/>
  <c r="AS10" i="18"/>
  <c r="T18" i="10"/>
  <c r="U686" i="2"/>
  <c r="Z59" i="2"/>
  <c r="AA54" i="2"/>
  <c r="AA56" i="2" s="1"/>
  <c r="AA39" i="2"/>
  <c r="AA68" i="2" s="1"/>
  <c r="AA70" i="2" s="1"/>
  <c r="AA37" i="2"/>
  <c r="AA44" i="2" s="1"/>
  <c r="AA46" i="2" s="1"/>
  <c r="AA641" i="2" s="1"/>
  <c r="X72" i="2"/>
  <c r="X696" i="2"/>
  <c r="V686" i="2"/>
  <c r="AB35" i="2"/>
  <c r="AC33" i="2"/>
  <c r="W80" i="2"/>
  <c r="W82" i="2"/>
  <c r="Y662" i="2"/>
  <c r="CN532" i="2" l="1"/>
  <c r="J648" i="2"/>
  <c r="J658" i="2"/>
  <c r="CN534" i="2"/>
  <c r="CQ443" i="2"/>
  <c r="T532" i="2"/>
  <c r="T539" i="2"/>
  <c r="T543" i="2" s="1"/>
  <c r="T545" i="2" s="1"/>
  <c r="U531" i="2"/>
  <c r="U499" i="2"/>
  <c r="U515" i="2"/>
  <c r="U510" i="2"/>
  <c r="U513" i="2"/>
  <c r="U506" i="2"/>
  <c r="U521" i="2"/>
  <c r="U501" i="2"/>
  <c r="U518" i="2"/>
  <c r="U530" i="2"/>
  <c r="U496" i="2"/>
  <c r="U529" i="2"/>
  <c r="U502" i="2"/>
  <c r="U523" i="2"/>
  <c r="U491" i="2"/>
  <c r="U524" i="2"/>
  <c r="U495" i="2"/>
  <c r="U527" i="2"/>
  <c r="U507" i="2"/>
  <c r="U498" i="2"/>
  <c r="V718" i="2"/>
  <c r="U504" i="2"/>
  <c r="U508" i="2"/>
  <c r="U516" i="2"/>
  <c r="U526" i="2"/>
  <c r="U492" i="2"/>
  <c r="U517" i="2"/>
  <c r="U520" i="2"/>
  <c r="U494" i="2"/>
  <c r="U528" i="2"/>
  <c r="V682" i="2"/>
  <c r="U522" i="2"/>
  <c r="U503" i="2"/>
  <c r="U511" i="2"/>
  <c r="U519" i="2"/>
  <c r="U525" i="2"/>
  <c r="U500" i="2"/>
  <c r="U514" i="2"/>
  <c r="U512" i="2"/>
  <c r="U493" i="2"/>
  <c r="V10" i="2"/>
  <c r="U509" i="2"/>
  <c r="U497" i="2"/>
  <c r="U505" i="2"/>
  <c r="R537" i="2"/>
  <c r="R538" i="2" s="1"/>
  <c r="R702" i="2" s="1"/>
  <c r="Q538" i="2"/>
  <c r="P692" i="2"/>
  <c r="E31" i="10"/>
  <c r="S537" i="2"/>
  <c r="CN535" i="2"/>
  <c r="V6" i="2"/>
  <c r="E16" i="9"/>
  <c r="E11" i="9"/>
  <c r="S543" i="2"/>
  <c r="S545" i="2" s="1"/>
  <c r="AF28" i="2"/>
  <c r="AE30" i="2"/>
  <c r="AK207" i="2"/>
  <c r="AK688" i="2" s="1"/>
  <c r="AK209" i="2"/>
  <c r="AJ20" i="10" s="1"/>
  <c r="AL698" i="2"/>
  <c r="AL199" i="2"/>
  <c r="AL10" i="10"/>
  <c r="AM643" i="2"/>
  <c r="AM653" i="2" s="1"/>
  <c r="AM176" i="2"/>
  <c r="AJ207" i="2"/>
  <c r="AJ209" i="2"/>
  <c r="AO160" i="2"/>
  <c r="AN162" i="2"/>
  <c r="L143" i="2"/>
  <c r="L564" i="2" s="1"/>
  <c r="L572" i="2" s="1"/>
  <c r="E18" i="10"/>
  <c r="CN82" i="2"/>
  <c r="F18" i="10" s="1"/>
  <c r="BZ4" i="10"/>
  <c r="P677" i="2"/>
  <c r="R323" i="2"/>
  <c r="Q680" i="2"/>
  <c r="P584" i="2"/>
  <c r="CN297" i="2"/>
  <c r="S699" i="2"/>
  <c r="CN699" i="2" s="1"/>
  <c r="T224" i="2"/>
  <c r="T250" i="2"/>
  <c r="T251" i="2" s="1"/>
  <c r="T253" i="2" s="1"/>
  <c r="T255" i="2" s="1"/>
  <c r="T257" i="2" s="1"/>
  <c r="T450" i="2"/>
  <c r="T451" i="2" s="1"/>
  <c r="T453" i="2" s="1"/>
  <c r="T455" i="2" s="1"/>
  <c r="T457" i="2" s="1"/>
  <c r="T227" i="2"/>
  <c r="T242" i="2"/>
  <c r="U216" i="2"/>
  <c r="T285" i="2"/>
  <c r="T287" i="2" s="1"/>
  <c r="T289" i="2" s="1"/>
  <c r="T292" i="2" s="1"/>
  <c r="T296" i="2" s="1"/>
  <c r="T297" i="2" s="1"/>
  <c r="T699" i="2" s="1"/>
  <c r="T304" i="2"/>
  <c r="R654" i="2"/>
  <c r="R647" i="2"/>
  <c r="S302" i="2"/>
  <c r="S244" i="2"/>
  <c r="CN230" i="2"/>
  <c r="CN464" i="2"/>
  <c r="S466" i="2"/>
  <c r="AL11" i="18"/>
  <c r="Q12" i="10"/>
  <c r="Q14" i="10" s="1"/>
  <c r="S320" i="2"/>
  <c r="CN268" i="2"/>
  <c r="L658" i="2"/>
  <c r="Q681" i="2"/>
  <c r="Q658" i="2"/>
  <c r="Q674" i="2"/>
  <c r="CN666" i="2"/>
  <c r="Q668" i="2"/>
  <c r="AK380" i="2"/>
  <c r="AK645" i="2" s="1"/>
  <c r="I572" i="2"/>
  <c r="K145" i="2"/>
  <c r="K143" i="2"/>
  <c r="V433" i="2"/>
  <c r="CO421" i="2"/>
  <c r="V380" i="2"/>
  <c r="CO378" i="2"/>
  <c r="N114" i="2"/>
  <c r="N433" i="2"/>
  <c r="CN421" i="2"/>
  <c r="I570" i="2"/>
  <c r="I594" i="2" s="1"/>
  <c r="I606" i="2" s="1"/>
  <c r="I609" i="2" s="1"/>
  <c r="M115" i="2"/>
  <c r="AX655" i="2"/>
  <c r="CQ645" i="2"/>
  <c r="P107" i="2"/>
  <c r="AH17" i="18"/>
  <c r="O110" i="2"/>
  <c r="O473" i="2"/>
  <c r="G24" i="18"/>
  <c r="G18" i="18"/>
  <c r="G25" i="18" s="1"/>
  <c r="AG24" i="18"/>
  <c r="AG18" i="18"/>
  <c r="AG25" i="18" s="1"/>
  <c r="N380" i="2"/>
  <c r="CN378" i="2"/>
  <c r="AE674" i="2"/>
  <c r="CP421" i="2"/>
  <c r="AK433" i="2"/>
  <c r="H606" i="2"/>
  <c r="AP21" i="18"/>
  <c r="H590" i="2"/>
  <c r="H580" i="2" s="1"/>
  <c r="H581" i="2" s="1"/>
  <c r="H591" i="2" s="1"/>
  <c r="X294" i="2"/>
  <c r="Y241" i="2"/>
  <c r="AQ9" i="18"/>
  <c r="I10" i="18"/>
  <c r="J10" i="18" s="1"/>
  <c r="Y8" i="10"/>
  <c r="AT10" i="18"/>
  <c r="AT22" i="18" s="1"/>
  <c r="AA61" i="2"/>
  <c r="U18" i="10"/>
  <c r="Z63" i="2"/>
  <c r="Z64" i="2" s="1"/>
  <c r="AS22" i="18"/>
  <c r="W686" i="2"/>
  <c r="X82" i="2"/>
  <c r="X80" i="2"/>
  <c r="AD33" i="2"/>
  <c r="AC35" i="2"/>
  <c r="AA59" i="2"/>
  <c r="AB39" i="2"/>
  <c r="AB68" i="2" s="1"/>
  <c r="AB70" i="2" s="1"/>
  <c r="AB54" i="2"/>
  <c r="AB56" i="2" s="1"/>
  <c r="AB37" i="2"/>
  <c r="AB44" i="2" s="1"/>
  <c r="AB46" i="2" s="1"/>
  <c r="AC670" i="2"/>
  <c r="AA651" i="2"/>
  <c r="J22" i="18"/>
  <c r="Y696" i="2"/>
  <c r="Y72" i="2"/>
  <c r="CN545" i="2" l="1"/>
  <c r="S556" i="2"/>
  <c r="W6" i="2"/>
  <c r="V514" i="2"/>
  <c r="V528" i="2"/>
  <c r="V499" i="2"/>
  <c r="V524" i="2"/>
  <c r="V501" i="2"/>
  <c r="V512" i="2"/>
  <c r="W718" i="2"/>
  <c r="V523" i="2"/>
  <c r="V519" i="2"/>
  <c r="V508" i="2"/>
  <c r="V492" i="2"/>
  <c r="V515" i="2"/>
  <c r="V531" i="2"/>
  <c r="V498" i="2"/>
  <c r="V511" i="2"/>
  <c r="V495" i="2"/>
  <c r="V530" i="2"/>
  <c r="V513" i="2"/>
  <c r="V494" i="2"/>
  <c r="V521" i="2"/>
  <c r="W682" i="2"/>
  <c r="V496" i="2"/>
  <c r="V529" i="2"/>
  <c r="V502" i="2"/>
  <c r="V516" i="2"/>
  <c r="V522" i="2"/>
  <c r="V518" i="2"/>
  <c r="V503" i="2"/>
  <c r="V510" i="2"/>
  <c r="V491" i="2"/>
  <c r="V526" i="2"/>
  <c r="V506" i="2"/>
  <c r="V500" i="2"/>
  <c r="V525" i="2"/>
  <c r="W10" i="2"/>
  <c r="V509" i="2"/>
  <c r="V493" i="2"/>
  <c r="V517" i="2"/>
  <c r="V505" i="2"/>
  <c r="V527" i="2"/>
  <c r="V497" i="2"/>
  <c r="V507" i="2"/>
  <c r="V520" i="2"/>
  <c r="V504" i="2"/>
  <c r="R558" i="2"/>
  <c r="S538" i="2"/>
  <c r="S702" i="2" s="1"/>
  <c r="Q702" i="2"/>
  <c r="Q558" i="2"/>
  <c r="T556" i="2"/>
  <c r="U539" i="2"/>
  <c r="U543" i="2" s="1"/>
  <c r="U545" i="2" s="1"/>
  <c r="U532" i="2"/>
  <c r="U534" i="2" s="1"/>
  <c r="U535" i="2" s="1"/>
  <c r="U537" i="2" s="1"/>
  <c r="T534" i="2"/>
  <c r="T535" i="2" s="1"/>
  <c r="CP380" i="2"/>
  <c r="AK443" i="2"/>
  <c r="CP443" i="2" s="1"/>
  <c r="L474" i="2"/>
  <c r="AG28" i="2"/>
  <c r="AF30" i="2"/>
  <c r="AP160" i="2"/>
  <c r="AO162" i="2"/>
  <c r="AL207" i="2"/>
  <c r="AL688" i="2" s="1"/>
  <c r="AL209" i="2"/>
  <c r="AK20" i="10" s="1"/>
  <c r="AJ688" i="2"/>
  <c r="AM178" i="2"/>
  <c r="AM179" i="2" s="1"/>
  <c r="AM10" i="10"/>
  <c r="AN643" i="2"/>
  <c r="AN653" i="2" s="1"/>
  <c r="AN664" i="2" s="1"/>
  <c r="AN672" i="2" s="1"/>
  <c r="AN176" i="2"/>
  <c r="AN178" i="2" s="1"/>
  <c r="AN179" i="2" s="1"/>
  <c r="AI20" i="10"/>
  <c r="AM664" i="2"/>
  <c r="F62" i="10"/>
  <c r="CA4" i="10"/>
  <c r="Q683" i="2"/>
  <c r="Q584" i="2" s="1"/>
  <c r="Q601" i="2" s="1"/>
  <c r="I589" i="2"/>
  <c r="J589" i="2" s="1"/>
  <c r="Q661" i="2"/>
  <c r="P576" i="2"/>
  <c r="P601" i="2"/>
  <c r="R648" i="2"/>
  <c r="U222" i="2"/>
  <c r="U220" i="2"/>
  <c r="U221" i="2" s="1"/>
  <c r="T265" i="2"/>
  <c r="T305" i="2" s="1"/>
  <c r="T264" i="2"/>
  <c r="DG11" i="18"/>
  <c r="DG13" i="18" s="1"/>
  <c r="AL23" i="18"/>
  <c r="AL13" i="18"/>
  <c r="R665" i="2"/>
  <c r="R657" i="2"/>
  <c r="R681" i="2" s="1"/>
  <c r="R11" i="10"/>
  <c r="T228" i="2"/>
  <c r="T230" i="2" s="1"/>
  <c r="T233" i="2"/>
  <c r="CN320" i="2"/>
  <c r="F22" i="10" s="1"/>
  <c r="Q22" i="10"/>
  <c r="CN466" i="2"/>
  <c r="F13" i="10" s="1"/>
  <c r="S646" i="2"/>
  <c r="S470" i="2"/>
  <c r="S246" i="2"/>
  <c r="CN244" i="2"/>
  <c r="S306" i="2"/>
  <c r="CN302" i="2"/>
  <c r="T464" i="2"/>
  <c r="T465" i="2"/>
  <c r="CN674" i="2"/>
  <c r="Q676" i="2"/>
  <c r="N115" i="2"/>
  <c r="N135" i="2" s="1"/>
  <c r="N143" i="2" s="1"/>
  <c r="AH24" i="18"/>
  <c r="AH18" i="18"/>
  <c r="AH25" i="18" s="1"/>
  <c r="M135" i="2"/>
  <c r="V443" i="2"/>
  <c r="CO443" i="2" s="1"/>
  <c r="V645" i="2"/>
  <c r="CO380" i="2"/>
  <c r="K474" i="2"/>
  <c r="K564" i="2"/>
  <c r="N645" i="2"/>
  <c r="N443" i="2"/>
  <c r="CN443" i="2" s="1"/>
  <c r="N562" i="2"/>
  <c r="CN380" i="2"/>
  <c r="Q107" i="2"/>
  <c r="AI17" i="18"/>
  <c r="P473" i="2"/>
  <c r="D15" i="9" s="1"/>
  <c r="P110" i="2"/>
  <c r="D7" i="9"/>
  <c r="D12" i="9" s="1"/>
  <c r="K472" i="2"/>
  <c r="K566" i="2" s="1"/>
  <c r="V441" i="2"/>
  <c r="V690" i="2" s="1"/>
  <c r="CO690" i="2" s="1"/>
  <c r="CO433" i="2"/>
  <c r="CO441" i="2" s="1"/>
  <c r="O114" i="2"/>
  <c r="AX666" i="2"/>
  <c r="CQ655" i="2"/>
  <c r="N441" i="2"/>
  <c r="CN433" i="2"/>
  <c r="CN441" i="2" s="1"/>
  <c r="AQ21" i="18"/>
  <c r="AK441" i="2"/>
  <c r="AK690" i="2" s="1"/>
  <c r="CP433" i="2"/>
  <c r="CP441" i="2" s="1"/>
  <c r="H609" i="2"/>
  <c r="H614" i="2"/>
  <c r="I614" i="2" s="1"/>
  <c r="J614" i="2" s="1"/>
  <c r="Z241" i="2"/>
  <c r="Y294" i="2"/>
  <c r="AR9" i="18"/>
  <c r="AK655" i="2"/>
  <c r="CP645" i="2"/>
  <c r="AA63" i="2"/>
  <c r="AA64" i="2" s="1"/>
  <c r="AA696" i="2" s="1"/>
  <c r="Z696" i="2"/>
  <c r="Z72" i="2"/>
  <c r="AE33" i="2"/>
  <c r="AD35" i="2"/>
  <c r="Z8" i="10"/>
  <c r="AB61" i="2"/>
  <c r="AB641" i="2"/>
  <c r="AB651" i="2" s="1"/>
  <c r="AB662" i="2" s="1"/>
  <c r="AF670" i="2" s="1"/>
  <c r="AU10" i="18"/>
  <c r="AB59" i="2"/>
  <c r="X686" i="2"/>
  <c r="AC37" i="2"/>
  <c r="AC44" i="2" s="1"/>
  <c r="AC39" i="2"/>
  <c r="AC68" i="2" s="1"/>
  <c r="AC54" i="2"/>
  <c r="AC56" i="2" s="1"/>
  <c r="V18" i="10"/>
  <c r="Y80" i="2"/>
  <c r="Y82" i="2"/>
  <c r="AA662" i="2"/>
  <c r="U538" i="2" l="1"/>
  <c r="U702" i="2" s="1"/>
  <c r="I590" i="2"/>
  <c r="I580" i="2" s="1"/>
  <c r="I581" i="2" s="1"/>
  <c r="I591" i="2" s="1"/>
  <c r="T537" i="2"/>
  <c r="T538" i="2" s="1"/>
  <c r="T702" i="2" s="1"/>
  <c r="U556" i="2"/>
  <c r="W519" i="2"/>
  <c r="W525" i="2"/>
  <c r="W507" i="2"/>
  <c r="W521" i="2"/>
  <c r="W503" i="2"/>
  <c r="W520" i="2"/>
  <c r="W518" i="2"/>
  <c r="W528" i="2"/>
  <c r="W506" i="2"/>
  <c r="W495" i="2"/>
  <c r="W492" i="2"/>
  <c r="W513" i="2"/>
  <c r="W529" i="2"/>
  <c r="W505" i="2"/>
  <c r="W512" i="2"/>
  <c r="W516" i="2"/>
  <c r="W527" i="2"/>
  <c r="W510" i="2"/>
  <c r="X10" i="2"/>
  <c r="W509" i="2"/>
  <c r="W515" i="2"/>
  <c r="W500" i="2"/>
  <c r="W511" i="2"/>
  <c r="W501" i="2"/>
  <c r="W514" i="2"/>
  <c r="W497" i="2"/>
  <c r="W517" i="2"/>
  <c r="W498" i="2"/>
  <c r="W526" i="2"/>
  <c r="W494" i="2"/>
  <c r="W502" i="2"/>
  <c r="W496" i="2"/>
  <c r="W508" i="2"/>
  <c r="W499" i="2"/>
  <c r="W524" i="2"/>
  <c r="W493" i="2"/>
  <c r="W531" i="2"/>
  <c r="W491" i="2"/>
  <c r="W530" i="2"/>
  <c r="W523" i="2"/>
  <c r="W522" i="2"/>
  <c r="W504" i="2"/>
  <c r="X6" i="2"/>
  <c r="CN538" i="2"/>
  <c r="R692" i="2"/>
  <c r="P31" i="10"/>
  <c r="V539" i="2"/>
  <c r="V543" i="2" s="1"/>
  <c r="V545" i="2" s="1"/>
  <c r="V532" i="2"/>
  <c r="V534" i="2" s="1"/>
  <c r="V535" i="2" s="1"/>
  <c r="CN556" i="2"/>
  <c r="S558" i="2"/>
  <c r="CN558" i="2" s="1"/>
  <c r="O31" i="10"/>
  <c r="Q692" i="2"/>
  <c r="CN702" i="2"/>
  <c r="R682" i="2"/>
  <c r="CN682" i="2" s="1"/>
  <c r="AH28" i="2"/>
  <c r="AG30" i="2"/>
  <c r="AM672" i="2"/>
  <c r="AN199" i="2"/>
  <c r="AN698" i="2"/>
  <c r="AO176" i="2"/>
  <c r="AO178" i="2" s="1"/>
  <c r="AO179" i="2" s="1"/>
  <c r="AN10" i="10"/>
  <c r="AO643" i="2"/>
  <c r="AO653" i="2" s="1"/>
  <c r="AO664" i="2" s="1"/>
  <c r="AO672" i="2" s="1"/>
  <c r="AM698" i="2"/>
  <c r="AM199" i="2"/>
  <c r="AQ160" i="2"/>
  <c r="AP162" i="2"/>
  <c r="R680" i="2"/>
  <c r="CB4" i="10"/>
  <c r="Q677" i="2"/>
  <c r="R661" i="2" s="1"/>
  <c r="O115" i="2"/>
  <c r="O135" i="2" s="1"/>
  <c r="O145" i="2" s="1"/>
  <c r="O472" i="2" s="1"/>
  <c r="O566" i="2" s="1"/>
  <c r="O570" i="2" s="1"/>
  <c r="O594" i="2" s="1"/>
  <c r="O606" i="2" s="1"/>
  <c r="O609" i="2" s="1"/>
  <c r="N145" i="2"/>
  <c r="N472" i="2" s="1"/>
  <c r="N566" i="2" s="1"/>
  <c r="N570" i="2" s="1"/>
  <c r="N594" i="2" s="1"/>
  <c r="N606" i="2" s="1"/>
  <c r="N609" i="2" s="1"/>
  <c r="P598" i="2"/>
  <c r="T466" i="2"/>
  <c r="T470" i="2" s="1"/>
  <c r="S270" i="2"/>
  <c r="CN246" i="2"/>
  <c r="CN646" i="2"/>
  <c r="S656" i="2"/>
  <c r="T268" i="2"/>
  <c r="T266" i="2"/>
  <c r="R658" i="2"/>
  <c r="F14" i="10"/>
  <c r="T302" i="2"/>
  <c r="T244" i="2"/>
  <c r="T246" i="2" s="1"/>
  <c r="CN306" i="2"/>
  <c r="S308" i="2"/>
  <c r="R673" i="2"/>
  <c r="R676" i="2" s="1"/>
  <c r="R668" i="2"/>
  <c r="U304" i="2"/>
  <c r="V216" i="2"/>
  <c r="U285" i="2"/>
  <c r="U287" i="2" s="1"/>
  <c r="U289" i="2" s="1"/>
  <c r="U292" i="2" s="1"/>
  <c r="U296" i="2" s="1"/>
  <c r="U297" i="2" s="1"/>
  <c r="U699" i="2" s="1"/>
  <c r="CN470" i="2"/>
  <c r="U242" i="2"/>
  <c r="U227" i="2"/>
  <c r="U250" i="2"/>
  <c r="U251" i="2" s="1"/>
  <c r="U253" i="2" s="1"/>
  <c r="U255" i="2" s="1"/>
  <c r="U257" i="2" s="1"/>
  <c r="U450" i="2"/>
  <c r="U451" i="2" s="1"/>
  <c r="U453" i="2" s="1"/>
  <c r="U455" i="2" s="1"/>
  <c r="U457" i="2" s="1"/>
  <c r="U224" i="2"/>
  <c r="AA72" i="2"/>
  <c r="AA80" i="2" s="1"/>
  <c r="P618" i="2"/>
  <c r="AX674" i="2"/>
  <c r="CQ674" i="2" s="1"/>
  <c r="CQ666" i="2"/>
  <c r="K570" i="2"/>
  <c r="K594" i="2" s="1"/>
  <c r="K606" i="2" s="1"/>
  <c r="K609" i="2" s="1"/>
  <c r="D17" i="9"/>
  <c r="AI24" i="18"/>
  <c r="AI18" i="18"/>
  <c r="AI25" i="18" s="1"/>
  <c r="P114" i="2"/>
  <c r="R107" i="2"/>
  <c r="Q473" i="2"/>
  <c r="Q618" i="2" s="1"/>
  <c r="Q110" i="2"/>
  <c r="AJ17" i="18"/>
  <c r="N655" i="2"/>
  <c r="N647" i="2"/>
  <c r="CN645" i="2"/>
  <c r="V655" i="2"/>
  <c r="CO645" i="2"/>
  <c r="M143" i="2"/>
  <c r="M145" i="2"/>
  <c r="N564" i="2"/>
  <c r="N474" i="2"/>
  <c r="K572" i="2"/>
  <c r="J590" i="2"/>
  <c r="J580" i="2" s="1"/>
  <c r="J581" i="2" s="1"/>
  <c r="J591" i="2" s="1"/>
  <c r="AK666" i="2"/>
  <c r="CP655" i="2"/>
  <c r="AS9" i="18"/>
  <c r="Z294" i="2"/>
  <c r="AA241" i="2"/>
  <c r="H610" i="2"/>
  <c r="AR21" i="18"/>
  <c r="H9" i="18"/>
  <c r="AB63" i="2"/>
  <c r="AB64" i="2" s="1"/>
  <c r="AU22" i="18"/>
  <c r="AC59" i="2"/>
  <c r="AC70" i="2"/>
  <c r="AD54" i="2"/>
  <c r="AD56" i="2" s="1"/>
  <c r="AD39" i="2"/>
  <c r="AD68" i="2" s="1"/>
  <c r="AD70" i="2" s="1"/>
  <c r="AD37" i="2"/>
  <c r="AD44" i="2" s="1"/>
  <c r="AD46" i="2" s="1"/>
  <c r="Z82" i="2"/>
  <c r="Z80" i="2"/>
  <c r="AC46" i="2"/>
  <c r="AF33" i="2"/>
  <c r="AE35" i="2"/>
  <c r="AE670" i="2"/>
  <c r="W18" i="10"/>
  <c r="Y686" i="2"/>
  <c r="U558" i="2" l="1"/>
  <c r="T558" i="2"/>
  <c r="T692" i="2" s="1"/>
  <c r="R683" i="2"/>
  <c r="R31" i="10"/>
  <c r="S692" i="2"/>
  <c r="CN692" i="2" s="1"/>
  <c r="Q31" i="10"/>
  <c r="Y6" i="2"/>
  <c r="X515" i="2"/>
  <c r="X520" i="2"/>
  <c r="Y10" i="2"/>
  <c r="X529" i="2"/>
  <c r="X491" i="2"/>
  <c r="X522" i="2"/>
  <c r="X501" i="2"/>
  <c r="X512" i="2"/>
  <c r="X495" i="2"/>
  <c r="X531" i="2"/>
  <c r="X521" i="2"/>
  <c r="X514" i="2"/>
  <c r="X526" i="2"/>
  <c r="X498" i="2"/>
  <c r="X510" i="2"/>
  <c r="Y718" i="2"/>
  <c r="X527" i="2"/>
  <c r="X505" i="2"/>
  <c r="X528" i="2"/>
  <c r="X497" i="2"/>
  <c r="X499" i="2"/>
  <c r="X496" i="2"/>
  <c r="X524" i="2"/>
  <c r="Y682" i="2"/>
  <c r="X519" i="2"/>
  <c r="X530" i="2"/>
  <c r="X518" i="2"/>
  <c r="X525" i="2"/>
  <c r="X517" i="2"/>
  <c r="X507" i="2"/>
  <c r="X516" i="2"/>
  <c r="X509" i="2"/>
  <c r="X492" i="2"/>
  <c r="X508" i="2"/>
  <c r="X502" i="2"/>
  <c r="X513" i="2"/>
  <c r="X494" i="2"/>
  <c r="X511" i="2"/>
  <c r="X503" i="2"/>
  <c r="X523" i="2"/>
  <c r="X493" i="2"/>
  <c r="X506" i="2"/>
  <c r="X500" i="2"/>
  <c r="X504" i="2"/>
  <c r="V537" i="2"/>
  <c r="V538" i="2" s="1"/>
  <c r="V702" i="2" s="1"/>
  <c r="W539" i="2"/>
  <c r="W543" i="2" s="1"/>
  <c r="W545" i="2" s="1"/>
  <c r="W532" i="2"/>
  <c r="V556" i="2"/>
  <c r="Q576" i="2"/>
  <c r="Q598" i="2" s="1"/>
  <c r="AH30" i="2"/>
  <c r="AI28" i="2"/>
  <c r="AR160" i="2"/>
  <c r="AQ162" i="2"/>
  <c r="AO698" i="2"/>
  <c r="AO199" i="2"/>
  <c r="AM209" i="2"/>
  <c r="AM207" i="2"/>
  <c r="AO10" i="10"/>
  <c r="AP176" i="2"/>
  <c r="AP178" i="2" s="1"/>
  <c r="AP179" i="2" s="1"/>
  <c r="AP643" i="2"/>
  <c r="AP653" i="2" s="1"/>
  <c r="AP664" i="2" s="1"/>
  <c r="AP672" i="2" s="1"/>
  <c r="AN207" i="2"/>
  <c r="AN688" i="2" s="1"/>
  <c r="AN209" i="2"/>
  <c r="AM20" i="10" s="1"/>
  <c r="N572" i="2"/>
  <c r="CC4" i="10"/>
  <c r="O143" i="2"/>
  <c r="O474" i="2" s="1"/>
  <c r="T646" i="2"/>
  <c r="T656" i="2" s="1"/>
  <c r="T667" i="2" s="1"/>
  <c r="T675" i="2" s="1"/>
  <c r="R677" i="2"/>
  <c r="S661" i="2" s="1"/>
  <c r="U465" i="2"/>
  <c r="U464" i="2"/>
  <c r="CN656" i="2"/>
  <c r="S667" i="2"/>
  <c r="U265" i="2"/>
  <c r="U305" i="2" s="1"/>
  <c r="U264" i="2"/>
  <c r="V220" i="2"/>
  <c r="V221" i="2" s="1"/>
  <c r="V222" i="2"/>
  <c r="T270" i="2"/>
  <c r="T306" i="2"/>
  <c r="T308" i="2" s="1"/>
  <c r="T316" i="2" s="1"/>
  <c r="T689" i="2" s="1"/>
  <c r="U233" i="2"/>
  <c r="U228" i="2"/>
  <c r="U230" i="2" s="1"/>
  <c r="S11" i="10"/>
  <c r="CN308" i="2"/>
  <c r="S316" i="2"/>
  <c r="S318" i="2" s="1"/>
  <c r="R12" i="10"/>
  <c r="R14" i="10" s="1"/>
  <c r="T320" i="2"/>
  <c r="R22" i="10" s="1"/>
  <c r="AM11" i="18"/>
  <c r="S322" i="2"/>
  <c r="S562" i="2"/>
  <c r="CN562" i="2" s="1"/>
  <c r="S644" i="2"/>
  <c r="S680" i="2"/>
  <c r="R584" i="2"/>
  <c r="R601" i="2" s="1"/>
  <c r="AA82" i="2"/>
  <c r="Y18" i="10" s="1"/>
  <c r="K589" i="2"/>
  <c r="L589" i="2" s="1"/>
  <c r="K614" i="2"/>
  <c r="L614" i="2" s="1"/>
  <c r="V666" i="2"/>
  <c r="CO655" i="2"/>
  <c r="AJ24" i="18"/>
  <c r="AJ18" i="18"/>
  <c r="AJ25" i="18" s="1"/>
  <c r="M472" i="2"/>
  <c r="M566" i="2" s="1"/>
  <c r="Q114" i="2"/>
  <c r="M474" i="2"/>
  <c r="M564" i="2"/>
  <c r="N648" i="2"/>
  <c r="P115" i="2"/>
  <c r="N657" i="2"/>
  <c r="N658" i="2" s="1"/>
  <c r="CN655" i="2"/>
  <c r="S107" i="2"/>
  <c r="R473" i="2"/>
  <c r="R618" i="2" s="1"/>
  <c r="AK17" i="18"/>
  <c r="R110" i="2"/>
  <c r="AT9" i="18"/>
  <c r="AA294" i="2"/>
  <c r="AB241" i="2"/>
  <c r="AS21" i="18"/>
  <c r="AK674" i="2"/>
  <c r="CP674" i="2" s="1"/>
  <c r="CP666" i="2"/>
  <c r="I9" i="18"/>
  <c r="H21" i="18"/>
  <c r="I21" i="18" s="1"/>
  <c r="I608" i="2"/>
  <c r="I610" i="2" s="1"/>
  <c r="H612" i="2"/>
  <c r="AB696" i="2"/>
  <c r="AB72" i="2"/>
  <c r="AG33" i="2"/>
  <c r="AF35" i="2"/>
  <c r="Z686" i="2"/>
  <c r="AD59" i="2"/>
  <c r="X18" i="10"/>
  <c r="AD61" i="2"/>
  <c r="AB8" i="10"/>
  <c r="AW10" i="18"/>
  <c r="AD641" i="2"/>
  <c r="AD651" i="2" s="1"/>
  <c r="AD662" i="2" s="1"/>
  <c r="AH670" i="2" s="1"/>
  <c r="AE39" i="2"/>
  <c r="AE68" i="2" s="1"/>
  <c r="AE70" i="2" s="1"/>
  <c r="AE54" i="2"/>
  <c r="AE56" i="2" s="1"/>
  <c r="AE37" i="2"/>
  <c r="AE44" i="2" s="1"/>
  <c r="AC641" i="2"/>
  <c r="AC61" i="2"/>
  <c r="AV10" i="18"/>
  <c r="AA8" i="10"/>
  <c r="AA686" i="2"/>
  <c r="CO670" i="2"/>
  <c r="S31" i="10" l="1"/>
  <c r="U692" i="2"/>
  <c r="O564" i="2"/>
  <c r="O572" i="2" s="1"/>
  <c r="V558" i="2"/>
  <c r="W534" i="2"/>
  <c r="W535" i="2" s="1"/>
  <c r="Z6" i="2"/>
  <c r="W556" i="2"/>
  <c r="Y524" i="2"/>
  <c r="Y509" i="2"/>
  <c r="Y494" i="2"/>
  <c r="Y521" i="2"/>
  <c r="Y507" i="2"/>
  <c r="Y525" i="2"/>
  <c r="Y501" i="2"/>
  <c r="Y531" i="2"/>
  <c r="Y526" i="2"/>
  <c r="Y497" i="2"/>
  <c r="Y496" i="2"/>
  <c r="Y527" i="2"/>
  <c r="Z10" i="2"/>
  <c r="Y515" i="2"/>
  <c r="Y510" i="2"/>
  <c r="Y518" i="2"/>
  <c r="Y523" i="2"/>
  <c r="Y519" i="2"/>
  <c r="Y506" i="2"/>
  <c r="Y499" i="2"/>
  <c r="Z718" i="2"/>
  <c r="Y504" i="2"/>
  <c r="Y530" i="2"/>
  <c r="Y498" i="2"/>
  <c r="Y513" i="2"/>
  <c r="Y505" i="2"/>
  <c r="Y529" i="2"/>
  <c r="Z682" i="2"/>
  <c r="Y514" i="2"/>
  <c r="Y502" i="2"/>
  <c r="Y508" i="2"/>
  <c r="Y528" i="2"/>
  <c r="Y500" i="2"/>
  <c r="Y516" i="2"/>
  <c r="Y522" i="2"/>
  <c r="Y495" i="2"/>
  <c r="Y512" i="2"/>
  <c r="Y503" i="2"/>
  <c r="Y520" i="2"/>
  <c r="Y493" i="2"/>
  <c r="Y511" i="2"/>
  <c r="Y491" i="2"/>
  <c r="Y517" i="2"/>
  <c r="Y492" i="2"/>
  <c r="V692" i="2"/>
  <c r="T31" i="10"/>
  <c r="X532" i="2"/>
  <c r="X534" i="2" s="1"/>
  <c r="X535" i="2" s="1"/>
  <c r="X539" i="2"/>
  <c r="X543" i="2" s="1"/>
  <c r="X545" i="2" s="1"/>
  <c r="AJ28" i="2"/>
  <c r="AI30" i="2"/>
  <c r="AP698" i="2"/>
  <c r="AP199" i="2"/>
  <c r="AM688" i="2"/>
  <c r="AL20" i="10"/>
  <c r="AP10" i="10"/>
  <c r="AQ643" i="2"/>
  <c r="AQ653" i="2" s="1"/>
  <c r="AQ664" i="2" s="1"/>
  <c r="AQ672" i="2" s="1"/>
  <c r="AQ176" i="2"/>
  <c r="AQ178" i="2" s="1"/>
  <c r="AQ179" i="2" s="1"/>
  <c r="AS160" i="2"/>
  <c r="AR162" i="2"/>
  <c r="AO207" i="2"/>
  <c r="AO688" i="2" s="1"/>
  <c r="AO209" i="2"/>
  <c r="AN20" i="10" s="1"/>
  <c r="CD4" i="10"/>
  <c r="R576" i="2"/>
  <c r="R598" i="2" s="1"/>
  <c r="CN318" i="2"/>
  <c r="F21" i="10" s="1"/>
  <c r="F65" i="10" s="1"/>
  <c r="Q21" i="10"/>
  <c r="K590" i="2"/>
  <c r="K580" i="2" s="1"/>
  <c r="K581" i="2" s="1"/>
  <c r="K591" i="2" s="1"/>
  <c r="T562" i="2"/>
  <c r="T322" i="2"/>
  <c r="T644" i="2"/>
  <c r="T318" i="2"/>
  <c r="R21" i="10" s="1"/>
  <c r="U268" i="2"/>
  <c r="U266" i="2"/>
  <c r="CN322" i="2"/>
  <c r="S323" i="2"/>
  <c r="V224" i="2"/>
  <c r="V242" i="2"/>
  <c r="V227" i="2"/>
  <c r="V250" i="2"/>
  <c r="V251" i="2" s="1"/>
  <c r="V253" i="2" s="1"/>
  <c r="V255" i="2" s="1"/>
  <c r="V257" i="2" s="1"/>
  <c r="V450" i="2"/>
  <c r="V451" i="2" s="1"/>
  <c r="V453" i="2" s="1"/>
  <c r="V455" i="2" s="1"/>
  <c r="V457" i="2" s="1"/>
  <c r="AM23" i="18"/>
  <c r="AM13" i="18"/>
  <c r="CN667" i="2"/>
  <c r="S675" i="2"/>
  <c r="CN675" i="2" s="1"/>
  <c r="U466" i="2"/>
  <c r="S647" i="2"/>
  <c r="S654" i="2"/>
  <c r="S689" i="2"/>
  <c r="CN689" i="2" s="1"/>
  <c r="CN316" i="2"/>
  <c r="U244" i="2"/>
  <c r="U246" i="2" s="1"/>
  <c r="U302" i="2"/>
  <c r="W216" i="2"/>
  <c r="V304" i="2"/>
  <c r="V285" i="2"/>
  <c r="V287" i="2" s="1"/>
  <c r="V289" i="2" s="1"/>
  <c r="V292" i="2" s="1"/>
  <c r="V296" i="2" s="1"/>
  <c r="V297" i="2" s="1"/>
  <c r="V699" i="2" s="1"/>
  <c r="Q115" i="2"/>
  <c r="Q135" i="2" s="1"/>
  <c r="R114" i="2"/>
  <c r="E7" i="9"/>
  <c r="E12" i="9" s="1"/>
  <c r="S473" i="2"/>
  <c r="E15" i="9" s="1"/>
  <c r="AL17" i="18"/>
  <c r="S110" i="2"/>
  <c r="T107" i="2"/>
  <c r="P135" i="2"/>
  <c r="P697" i="2"/>
  <c r="P703" i="2" s="1"/>
  <c r="M572" i="2"/>
  <c r="M570" i="2"/>
  <c r="M589" i="2" s="1"/>
  <c r="AK18" i="18"/>
  <c r="AK25" i="18" s="1"/>
  <c r="AK24" i="18"/>
  <c r="V674" i="2"/>
  <c r="CO674" i="2" s="1"/>
  <c r="CO666" i="2"/>
  <c r="J608" i="2"/>
  <c r="J610" i="2" s="1"/>
  <c r="I612" i="2"/>
  <c r="J21" i="18"/>
  <c r="AT21" i="18"/>
  <c r="J9" i="18"/>
  <c r="AU9" i="18"/>
  <c r="AB294" i="2"/>
  <c r="AC241" i="2"/>
  <c r="L590" i="2"/>
  <c r="L580" i="2" s="1"/>
  <c r="L581" i="2" s="1"/>
  <c r="L591" i="2" s="1"/>
  <c r="AW22" i="18"/>
  <c r="AG35" i="2"/>
  <c r="AH33" i="2"/>
  <c r="AC63" i="2"/>
  <c r="AC64" i="2" s="1"/>
  <c r="AC651" i="2"/>
  <c r="AE46" i="2"/>
  <c r="CO44" i="2"/>
  <c r="CO68" i="2"/>
  <c r="AB82" i="2"/>
  <c r="AB80" i="2"/>
  <c r="AV22" i="18"/>
  <c r="AE59" i="2"/>
  <c r="F6" i="9"/>
  <c r="CO70" i="2"/>
  <c r="AD63" i="2"/>
  <c r="AF54" i="2"/>
  <c r="AF56" i="2" s="1"/>
  <c r="AF39" i="2"/>
  <c r="AF68" i="2" s="1"/>
  <c r="AF70" i="2" s="1"/>
  <c r="AF37" i="2"/>
  <c r="AF44" i="2" s="1"/>
  <c r="AF46" i="2" s="1"/>
  <c r="W537" i="2" l="1"/>
  <c r="W538" i="2" s="1"/>
  <c r="Y539" i="2"/>
  <c r="Y543" i="2" s="1"/>
  <c r="Y545" i="2" s="1"/>
  <c r="Y532" i="2"/>
  <c r="Y534" i="2" s="1"/>
  <c r="Y535" i="2" s="1"/>
  <c r="AA6" i="2"/>
  <c r="X556" i="2"/>
  <c r="Z509" i="2"/>
  <c r="Z517" i="2"/>
  <c r="Z526" i="2"/>
  <c r="Z513" i="2"/>
  <c r="Z501" i="2"/>
  <c r="Z518" i="2"/>
  <c r="Z520" i="2"/>
  <c r="Z499" i="2"/>
  <c r="Z498" i="2"/>
  <c r="Z527" i="2"/>
  <c r="Z504" i="2"/>
  <c r="Z523" i="2"/>
  <c r="Z524" i="2"/>
  <c r="Z495" i="2"/>
  <c r="Z521" i="2"/>
  <c r="Z506" i="2"/>
  <c r="Z516" i="2"/>
  <c r="Z497" i="2"/>
  <c r="Z519" i="2"/>
  <c r="Z512" i="2"/>
  <c r="Z492" i="2"/>
  <c r="Z511" i="2"/>
  <c r="Z529" i="2"/>
  <c r="Z502" i="2"/>
  <c r="Z530" i="2"/>
  <c r="Z491" i="2"/>
  <c r="Z531" i="2"/>
  <c r="AA10" i="2"/>
  <c r="Z507" i="2"/>
  <c r="Z493" i="2"/>
  <c r="Z500" i="2"/>
  <c r="Z514" i="2"/>
  <c r="Z528" i="2"/>
  <c r="Z522" i="2"/>
  <c r="Z505" i="2"/>
  <c r="Z525" i="2"/>
  <c r="Z494" i="2"/>
  <c r="Z510" i="2"/>
  <c r="Z503" i="2"/>
  <c r="Z508" i="2"/>
  <c r="Z515" i="2"/>
  <c r="Z496" i="2"/>
  <c r="X537" i="2"/>
  <c r="CN323" i="2"/>
  <c r="AK28" i="2"/>
  <c r="AJ30" i="2"/>
  <c r="AT160" i="2"/>
  <c r="AS162" i="2"/>
  <c r="AR643" i="2"/>
  <c r="AR176" i="2"/>
  <c r="AQ10" i="10"/>
  <c r="AQ698" i="2"/>
  <c r="CP698" i="2" s="1"/>
  <c r="AQ199" i="2"/>
  <c r="CP199" i="2" s="1"/>
  <c r="AP207" i="2"/>
  <c r="AP688" i="2" s="1"/>
  <c r="AP209" i="2"/>
  <c r="AO20" i="10" s="1"/>
  <c r="U270" i="2"/>
  <c r="U644" i="2" s="1"/>
  <c r="CE4" i="10"/>
  <c r="U470" i="2"/>
  <c r="U646" i="2"/>
  <c r="U656" i="2" s="1"/>
  <c r="U667" i="2" s="1"/>
  <c r="U675" i="2" s="1"/>
  <c r="V265" i="2"/>
  <c r="V305" i="2" s="1"/>
  <c r="V264" i="2"/>
  <c r="T323" i="2"/>
  <c r="W220" i="2"/>
  <c r="W221" i="2" s="1"/>
  <c r="W222" i="2"/>
  <c r="S12" i="10"/>
  <c r="S14" i="10" s="1"/>
  <c r="AN11" i="18"/>
  <c r="U320" i="2"/>
  <c r="S22" i="10" s="1"/>
  <c r="U306" i="2"/>
  <c r="U308" i="2" s="1"/>
  <c r="U316" i="2" s="1"/>
  <c r="U689" i="2" s="1"/>
  <c r="S657" i="2"/>
  <c r="S681" i="2" s="1"/>
  <c r="S665" i="2"/>
  <c r="CN654" i="2"/>
  <c r="CN657" i="2" s="1"/>
  <c r="T11" i="10"/>
  <c r="S648" i="2"/>
  <c r="V465" i="2"/>
  <c r="V464" i="2"/>
  <c r="V233" i="2"/>
  <c r="V228" i="2"/>
  <c r="V230" i="2" s="1"/>
  <c r="T654" i="2"/>
  <c r="T647" i="2"/>
  <c r="Q697" i="2"/>
  <c r="Q703" i="2" s="1"/>
  <c r="AM17" i="18"/>
  <c r="T110" i="2"/>
  <c r="U107" i="2"/>
  <c r="T473" i="2"/>
  <c r="T618" i="2" s="1"/>
  <c r="S618" i="2"/>
  <c r="R115" i="2"/>
  <c r="Q145" i="2"/>
  <c r="Q143" i="2"/>
  <c r="S114" i="2"/>
  <c r="E17" i="9"/>
  <c r="AL24" i="18"/>
  <c r="AL18" i="18"/>
  <c r="AL25" i="18" s="1"/>
  <c r="M594" i="2"/>
  <c r="M606" i="2" s="1"/>
  <c r="P145" i="2"/>
  <c r="P143" i="2"/>
  <c r="AF61" i="2"/>
  <c r="AU21" i="18"/>
  <c r="AD241" i="2"/>
  <c r="AV9" i="18"/>
  <c r="AC294" i="2"/>
  <c r="M590" i="2"/>
  <c r="M580" i="2" s="1"/>
  <c r="M581" i="2" s="1"/>
  <c r="M591" i="2" s="1"/>
  <c r="N589" i="2"/>
  <c r="J612" i="2"/>
  <c r="K608" i="2"/>
  <c r="K610" i="2" s="1"/>
  <c r="AF641" i="2"/>
  <c r="AF651" i="2" s="1"/>
  <c r="AE8" i="10"/>
  <c r="AY10" i="18"/>
  <c r="AY22" i="18" s="1"/>
  <c r="AD64" i="2"/>
  <c r="AE61" i="2"/>
  <c r="AE63" i="2" s="1"/>
  <c r="AE64" i="2" s="1"/>
  <c r="AC8" i="10"/>
  <c r="AE641" i="2"/>
  <c r="AX10" i="18"/>
  <c r="CO46" i="2"/>
  <c r="AH35" i="2"/>
  <c r="AI33" i="2"/>
  <c r="AF59" i="2"/>
  <c r="AB686" i="2"/>
  <c r="AC662" i="2"/>
  <c r="AC72" i="2"/>
  <c r="AC696" i="2"/>
  <c r="AG37" i="2"/>
  <c r="AG44" i="2" s="1"/>
  <c r="AG46" i="2" s="1"/>
  <c r="AG39" i="2"/>
  <c r="AG68" i="2" s="1"/>
  <c r="AG70" i="2" s="1"/>
  <c r="AG54" i="2"/>
  <c r="AG56" i="2" s="1"/>
  <c r="Z18" i="10"/>
  <c r="W558" i="2" l="1"/>
  <c r="W702" i="2"/>
  <c r="AA512" i="2"/>
  <c r="AA502" i="2"/>
  <c r="AA503" i="2"/>
  <c r="AA529" i="2"/>
  <c r="AA501" i="2"/>
  <c r="AA516" i="2"/>
  <c r="AA526" i="2"/>
  <c r="AA495" i="2"/>
  <c r="AA493" i="2"/>
  <c r="AA499" i="2"/>
  <c r="AA504" i="2"/>
  <c r="AA523" i="2"/>
  <c r="AB682" i="2"/>
  <c r="AA514" i="2"/>
  <c r="AA511" i="2"/>
  <c r="AA491" i="2"/>
  <c r="AA521" i="2"/>
  <c r="AA494" i="2"/>
  <c r="AA531" i="2"/>
  <c r="AA515" i="2"/>
  <c r="AA510" i="2"/>
  <c r="AA496" i="2"/>
  <c r="AA513" i="2"/>
  <c r="AA527" i="2"/>
  <c r="AB10" i="2"/>
  <c r="AA522" i="2"/>
  <c r="AA528" i="2"/>
  <c r="AA498" i="2"/>
  <c r="AA525" i="2"/>
  <c r="AA505" i="2"/>
  <c r="AA492" i="2"/>
  <c r="AA508" i="2"/>
  <c r="AA530" i="2"/>
  <c r="AA517" i="2"/>
  <c r="AA524" i="2"/>
  <c r="AA497" i="2"/>
  <c r="AA509" i="2"/>
  <c r="AA507" i="2"/>
  <c r="AA518" i="2"/>
  <c r="AA519" i="2"/>
  <c r="AB718" i="2"/>
  <c r="AA520" i="2"/>
  <c r="AA506" i="2"/>
  <c r="AA500" i="2"/>
  <c r="X538" i="2"/>
  <c r="X702" i="2" s="1"/>
  <c r="Y537" i="2"/>
  <c r="Y538" i="2" s="1"/>
  <c r="Y702" i="2" s="1"/>
  <c r="Z532" i="2"/>
  <c r="Z539" i="2"/>
  <c r="Z543" i="2" s="1"/>
  <c r="Z545" i="2" s="1"/>
  <c r="AB6" i="2"/>
  <c r="Y556" i="2"/>
  <c r="AL28" i="2"/>
  <c r="AK30" i="2"/>
  <c r="AR653" i="2"/>
  <c r="AQ207" i="2"/>
  <c r="AQ688" i="2" s="1"/>
  <c r="CP688" i="2" s="1"/>
  <c r="AQ209" i="2"/>
  <c r="AP20" i="10" s="1"/>
  <c r="AS643" i="2"/>
  <c r="AS653" i="2" s="1"/>
  <c r="AS664" i="2" s="1"/>
  <c r="AS672" i="2" s="1"/>
  <c r="AS176" i="2"/>
  <c r="AS178" i="2" s="1"/>
  <c r="AS179" i="2" s="1"/>
  <c r="AR10" i="10"/>
  <c r="AR178" i="2"/>
  <c r="AR179" i="2" s="1"/>
  <c r="AU160" i="2"/>
  <c r="AT162" i="2"/>
  <c r="U562" i="2"/>
  <c r="S658" i="2"/>
  <c r="CF4" i="10"/>
  <c r="V466" i="2"/>
  <c r="T657" i="2"/>
  <c r="T681" i="2" s="1"/>
  <c r="T665" i="2"/>
  <c r="U322" i="2"/>
  <c r="CN681" i="2"/>
  <c r="S683" i="2"/>
  <c r="W224" i="2"/>
  <c r="W450" i="2"/>
  <c r="W451" i="2" s="1"/>
  <c r="W453" i="2" s="1"/>
  <c r="W455" i="2" s="1"/>
  <c r="W457" i="2" s="1"/>
  <c r="W250" i="2"/>
  <c r="W251" i="2" s="1"/>
  <c r="W253" i="2" s="1"/>
  <c r="W255" i="2" s="1"/>
  <c r="W257" i="2" s="1"/>
  <c r="W242" i="2"/>
  <c r="W227" i="2"/>
  <c r="V244" i="2"/>
  <c r="V246" i="2" s="1"/>
  <c r="V302" i="2"/>
  <c r="W304" i="2"/>
  <c r="X216" i="2"/>
  <c r="W285" i="2"/>
  <c r="W287" i="2" s="1"/>
  <c r="W289" i="2" s="1"/>
  <c r="W292" i="2" s="1"/>
  <c r="W296" i="2" s="1"/>
  <c r="W297" i="2" s="1"/>
  <c r="W699" i="2" s="1"/>
  <c r="U654" i="2"/>
  <c r="U647" i="2"/>
  <c r="AN13" i="18"/>
  <c r="AN23" i="18"/>
  <c r="T648" i="2"/>
  <c r="U318" i="2"/>
  <c r="S21" i="10" s="1"/>
  <c r="S668" i="2"/>
  <c r="CN665" i="2"/>
  <c r="CN668" i="2" s="1"/>
  <c r="S673" i="2"/>
  <c r="V268" i="2"/>
  <c r="V266" i="2"/>
  <c r="M609" i="2"/>
  <c r="M614" i="2"/>
  <c r="N614" i="2" s="1"/>
  <c r="O614" i="2" s="1"/>
  <c r="Q687" i="2"/>
  <c r="Q693" i="2" s="1"/>
  <c r="Q564" i="2"/>
  <c r="Q474" i="2"/>
  <c r="P687" i="2"/>
  <c r="P693" i="2" s="1"/>
  <c r="P474" i="2"/>
  <c r="P564" i="2"/>
  <c r="O19" i="10"/>
  <c r="O24" i="10" s="1"/>
  <c r="Q472" i="2"/>
  <c r="Q566" i="2" s="1"/>
  <c r="AN17" i="18"/>
  <c r="V107" i="2"/>
  <c r="U110" i="2"/>
  <c r="U473" i="2"/>
  <c r="U618" i="2" s="1"/>
  <c r="E19" i="10"/>
  <c r="P472" i="2"/>
  <c r="P566" i="2" s="1"/>
  <c r="S115" i="2"/>
  <c r="R135" i="2"/>
  <c r="R697" i="2"/>
  <c r="R703" i="2" s="1"/>
  <c r="T114" i="2"/>
  <c r="S619" i="2"/>
  <c r="S626" i="2" s="1"/>
  <c r="R619" i="2"/>
  <c r="R626" i="2" s="1"/>
  <c r="P619" i="2"/>
  <c r="P626" i="2" s="1"/>
  <c r="Q619" i="2"/>
  <c r="Q626" i="2" s="1"/>
  <c r="AM18" i="18"/>
  <c r="AM25" i="18" s="1"/>
  <c r="AM24" i="18"/>
  <c r="AF63" i="2"/>
  <c r="AF64" i="2" s="1"/>
  <c r="AF696" i="2" s="1"/>
  <c r="AV21" i="18"/>
  <c r="L608" i="2"/>
  <c r="L610" i="2" s="1"/>
  <c r="K612" i="2"/>
  <c r="O589" i="2"/>
  <c r="N590" i="2"/>
  <c r="N580" i="2" s="1"/>
  <c r="N581" i="2" s="1"/>
  <c r="N591" i="2" s="1"/>
  <c r="AE241" i="2"/>
  <c r="AW9" i="18"/>
  <c r="AD294" i="2"/>
  <c r="AE72" i="2"/>
  <c r="AE696" i="2"/>
  <c r="AC80" i="2"/>
  <c r="AC82" i="2"/>
  <c r="DH10" i="18"/>
  <c r="AE651" i="2"/>
  <c r="CO641" i="2"/>
  <c r="AF8" i="10"/>
  <c r="AG641" i="2"/>
  <c r="AG651" i="2" s="1"/>
  <c r="AG662" i="2" s="1"/>
  <c r="AK670" i="2" s="1"/>
  <c r="AZ10" i="18"/>
  <c r="AG61" i="2"/>
  <c r="AX22" i="18"/>
  <c r="AJ33" i="2"/>
  <c r="AI35" i="2"/>
  <c r="CO61" i="2"/>
  <c r="CO63" i="2" s="1"/>
  <c r="AG59" i="2"/>
  <c r="CO64" i="2"/>
  <c r="AG670" i="2"/>
  <c r="AH39" i="2"/>
  <c r="AH68" i="2" s="1"/>
  <c r="AH70" i="2" s="1"/>
  <c r="AH54" i="2"/>
  <c r="AH56" i="2" s="1"/>
  <c r="AH37" i="2"/>
  <c r="AH44" i="2" s="1"/>
  <c r="AH46" i="2" s="1"/>
  <c r="BA10" i="18" s="1"/>
  <c r="AD696" i="2"/>
  <c r="AD72" i="2"/>
  <c r="AF662" i="2"/>
  <c r="W692" i="2" l="1"/>
  <c r="U31" i="10"/>
  <c r="AC6" i="2"/>
  <c r="Z534" i="2"/>
  <c r="Z535" i="2" s="1"/>
  <c r="Y558" i="2"/>
  <c r="X558" i="2"/>
  <c r="AB531" i="2"/>
  <c r="AB495" i="2"/>
  <c r="AB518" i="2"/>
  <c r="AB510" i="2"/>
  <c r="AB507" i="2"/>
  <c r="AB513" i="2"/>
  <c r="AB508" i="2"/>
  <c r="AC10" i="2"/>
  <c r="AB521" i="2"/>
  <c r="AB499" i="2"/>
  <c r="AB496" i="2"/>
  <c r="AB511" i="2"/>
  <c r="AB505" i="2"/>
  <c r="AB515" i="2"/>
  <c r="AB512" i="2"/>
  <c r="AB498" i="2"/>
  <c r="AB529" i="2"/>
  <c r="AB491" i="2"/>
  <c r="AB523" i="2"/>
  <c r="AB503" i="2"/>
  <c r="AB527" i="2"/>
  <c r="AB500" i="2"/>
  <c r="AB522" i="2"/>
  <c r="AB525" i="2"/>
  <c r="AB494" i="2"/>
  <c r="AB519" i="2"/>
  <c r="AB492" i="2"/>
  <c r="AB493" i="2"/>
  <c r="AB528" i="2"/>
  <c r="AB501" i="2"/>
  <c r="AB506" i="2"/>
  <c r="AB514" i="2"/>
  <c r="AB502" i="2"/>
  <c r="AB509" i="2"/>
  <c r="AB530" i="2"/>
  <c r="AB497" i="2"/>
  <c r="AB526" i="2"/>
  <c r="AC682" i="2"/>
  <c r="AB517" i="2"/>
  <c r="AB520" i="2"/>
  <c r="AC718" i="2"/>
  <c r="AB516" i="2"/>
  <c r="AB524" i="2"/>
  <c r="AB504" i="2"/>
  <c r="Z556" i="2"/>
  <c r="AA539" i="2"/>
  <c r="AA543" i="2" s="1"/>
  <c r="AA545" i="2" s="1"/>
  <c r="AA532" i="2"/>
  <c r="AA534" i="2" s="1"/>
  <c r="AA535" i="2" s="1"/>
  <c r="AG8" i="10"/>
  <c r="AM28" i="2"/>
  <c r="AL30" i="2"/>
  <c r="AS698" i="2"/>
  <c r="AS199" i="2"/>
  <c r="AR199" i="2"/>
  <c r="AR698" i="2"/>
  <c r="AS10" i="10"/>
  <c r="AT643" i="2"/>
  <c r="AT653" i="2" s="1"/>
  <c r="AT664" i="2" s="1"/>
  <c r="AT672" i="2" s="1"/>
  <c r="AT176" i="2"/>
  <c r="AV160" i="2"/>
  <c r="AU162" i="2"/>
  <c r="AR664" i="2"/>
  <c r="AF72" i="2"/>
  <c r="AF82" i="2" s="1"/>
  <c r="V470" i="2"/>
  <c r="V646" i="2"/>
  <c r="V656" i="2" s="1"/>
  <c r="V667" i="2" s="1"/>
  <c r="V675" i="2" s="1"/>
  <c r="CG4" i="10"/>
  <c r="T658" i="2"/>
  <c r="S676" i="2"/>
  <c r="S677" i="2" s="1"/>
  <c r="CN673" i="2"/>
  <c r="CN676" i="2" s="1"/>
  <c r="U657" i="2"/>
  <c r="U681" i="2" s="1"/>
  <c r="U665" i="2"/>
  <c r="V306" i="2"/>
  <c r="V308" i="2" s="1"/>
  <c r="V316" i="2" s="1"/>
  <c r="V689" i="2" s="1"/>
  <c r="W264" i="2"/>
  <c r="W265" i="2"/>
  <c r="W305" i="2" s="1"/>
  <c r="V270" i="2"/>
  <c r="W465" i="2"/>
  <c r="W464" i="2"/>
  <c r="U323" i="2"/>
  <c r="X220" i="2"/>
  <c r="X221" i="2" s="1"/>
  <c r="X222" i="2"/>
  <c r="W228" i="2"/>
  <c r="W230" i="2" s="1"/>
  <c r="W233" i="2"/>
  <c r="T673" i="2"/>
  <c r="T676" i="2" s="1"/>
  <c r="T668" i="2"/>
  <c r="T12" i="10"/>
  <c r="T14" i="10" s="1"/>
  <c r="AO11" i="18"/>
  <c r="V320" i="2"/>
  <c r="T22" i="10" s="1"/>
  <c r="U648" i="2"/>
  <c r="U11" i="10"/>
  <c r="T680" i="2"/>
  <c r="T683" i="2" s="1"/>
  <c r="S584" i="2"/>
  <c r="R623" i="2"/>
  <c r="R624" i="2" s="1"/>
  <c r="R636" i="2" s="1"/>
  <c r="AN18" i="18"/>
  <c r="AN25" i="18" s="1"/>
  <c r="AN24" i="18"/>
  <c r="O42" i="10"/>
  <c r="Q572" i="2"/>
  <c r="P624" i="2"/>
  <c r="P634" i="2"/>
  <c r="Q623" i="2"/>
  <c r="Q624" i="2" s="1"/>
  <c r="Q636" i="2" s="1"/>
  <c r="T115" i="2"/>
  <c r="S135" i="2"/>
  <c r="S697" i="2"/>
  <c r="O33" i="10"/>
  <c r="P705" i="2"/>
  <c r="P707" i="2" s="1"/>
  <c r="P694" i="2"/>
  <c r="Q694" i="2"/>
  <c r="Q705" i="2"/>
  <c r="Q707" i="2" s="1"/>
  <c r="S623" i="2"/>
  <c r="S624" i="2" s="1"/>
  <c r="S636" i="2" s="1"/>
  <c r="E33" i="10"/>
  <c r="P570" i="2"/>
  <c r="P589" i="2" s="1"/>
  <c r="U114" i="2"/>
  <c r="O723" i="2"/>
  <c r="T623" i="2"/>
  <c r="R145" i="2"/>
  <c r="R143" i="2"/>
  <c r="E24" i="10"/>
  <c r="AO17" i="18"/>
  <c r="W107" i="2"/>
  <c r="V110" i="2"/>
  <c r="V473" i="2"/>
  <c r="V618" i="2" s="1"/>
  <c r="E42" i="10"/>
  <c r="P572" i="2"/>
  <c r="AH641" i="2"/>
  <c r="AH651" i="2" s="1"/>
  <c r="CO72" i="2"/>
  <c r="CO80" i="2" s="1"/>
  <c r="AE294" i="2"/>
  <c r="AX9" i="18"/>
  <c r="AF241" i="2"/>
  <c r="L612" i="2"/>
  <c r="M608" i="2"/>
  <c r="M610" i="2" s="1"/>
  <c r="AW21" i="18"/>
  <c r="O590" i="2"/>
  <c r="O580" i="2" s="1"/>
  <c r="O581" i="2" s="1"/>
  <c r="O591" i="2" s="1"/>
  <c r="AH61" i="2"/>
  <c r="AH59" i="2"/>
  <c r="AI39" i="2"/>
  <c r="AI68" i="2" s="1"/>
  <c r="AI70" i="2" s="1"/>
  <c r="AI37" i="2"/>
  <c r="AI44" i="2" s="1"/>
  <c r="AI46" i="2" s="1"/>
  <c r="AI54" i="2"/>
  <c r="AI56" i="2" s="1"/>
  <c r="CO696" i="2"/>
  <c r="AK33" i="2"/>
  <c r="AJ35" i="2"/>
  <c r="AA18" i="10"/>
  <c r="AG63" i="2"/>
  <c r="AD80" i="2"/>
  <c r="AD82" i="2"/>
  <c r="AZ22" i="18"/>
  <c r="AE662" i="2"/>
  <c r="CO651" i="2"/>
  <c r="AC686" i="2"/>
  <c r="AE82" i="2"/>
  <c r="AE80" i="2"/>
  <c r="AJ670" i="2"/>
  <c r="BA22" i="18"/>
  <c r="Z537" i="2" l="1"/>
  <c r="Z538" i="2" s="1"/>
  <c r="Z702" i="2" s="1"/>
  <c r="AC531" i="2"/>
  <c r="AC498" i="2"/>
  <c r="AC517" i="2"/>
  <c r="AC512" i="2"/>
  <c r="AC507" i="2"/>
  <c r="AC526" i="2"/>
  <c r="AC506" i="2"/>
  <c r="AC510" i="2"/>
  <c r="AC523" i="2"/>
  <c r="AC492" i="2"/>
  <c r="AC527" i="2"/>
  <c r="AC501" i="2"/>
  <c r="AC525" i="2"/>
  <c r="AC495" i="2"/>
  <c r="AC514" i="2"/>
  <c r="AC508" i="2"/>
  <c r="AC499" i="2"/>
  <c r="AC497" i="2"/>
  <c r="AC493" i="2"/>
  <c r="AC500" i="2"/>
  <c r="AC518" i="2"/>
  <c r="AC529" i="2"/>
  <c r="AC491" i="2"/>
  <c r="AC511" i="2"/>
  <c r="AC494" i="2"/>
  <c r="AC513" i="2"/>
  <c r="AC528" i="2"/>
  <c r="AD10" i="2"/>
  <c r="AC524" i="2"/>
  <c r="AC530" i="2"/>
  <c r="AC496" i="2"/>
  <c r="AC521" i="2"/>
  <c r="AC522" i="2"/>
  <c r="AC515" i="2"/>
  <c r="AC520" i="2"/>
  <c r="AC503" i="2"/>
  <c r="AC516" i="2"/>
  <c r="AC502" i="2"/>
  <c r="AC519" i="2"/>
  <c r="AC509" i="2"/>
  <c r="AC505" i="2"/>
  <c r="AC504" i="2"/>
  <c r="Y692" i="2"/>
  <c r="W31" i="10"/>
  <c r="AA537" i="2"/>
  <c r="AA538" i="2" s="1"/>
  <c r="AA702" i="2" s="1"/>
  <c r="AB532" i="2"/>
  <c r="AB534" i="2" s="1"/>
  <c r="AB535" i="2" s="1"/>
  <c r="AB539" i="2"/>
  <c r="AB543" i="2" s="1"/>
  <c r="AB545" i="2" s="1"/>
  <c r="V31" i="10"/>
  <c r="X692" i="2"/>
  <c r="AD6" i="2"/>
  <c r="AA556" i="2"/>
  <c r="AN28" i="2"/>
  <c r="AM30" i="2"/>
  <c r="AF80" i="2"/>
  <c r="AF686" i="2" s="1"/>
  <c r="AT10" i="10"/>
  <c r="AU643" i="2"/>
  <c r="AU653" i="2" s="1"/>
  <c r="AU664" i="2" s="1"/>
  <c r="AU672" i="2" s="1"/>
  <c r="AU176" i="2"/>
  <c r="AU178" i="2" s="1"/>
  <c r="AU179" i="2" s="1"/>
  <c r="AR207" i="2"/>
  <c r="AR209" i="2"/>
  <c r="AW160" i="2"/>
  <c r="AV162" i="2"/>
  <c r="AS209" i="2"/>
  <c r="AR20" i="10" s="1"/>
  <c r="AS207" i="2"/>
  <c r="AS688" i="2" s="1"/>
  <c r="AR672" i="2"/>
  <c r="AT178" i="2"/>
  <c r="AT179" i="2" s="1"/>
  <c r="CH4" i="10"/>
  <c r="U658" i="2"/>
  <c r="W466" i="2"/>
  <c r="W646" i="2" s="1"/>
  <c r="W656" i="2" s="1"/>
  <c r="W667" i="2" s="1"/>
  <c r="W675" i="2" s="1"/>
  <c r="X285" i="2"/>
  <c r="X287" i="2" s="1"/>
  <c r="X289" i="2" s="1"/>
  <c r="X292" i="2" s="1"/>
  <c r="Y216" i="2"/>
  <c r="X304" i="2"/>
  <c r="T584" i="2"/>
  <c r="T601" i="2" s="1"/>
  <c r="U682" i="2"/>
  <c r="U680" i="2"/>
  <c r="U673" i="2"/>
  <c r="U676" i="2" s="1"/>
  <c r="U668" i="2"/>
  <c r="V322" i="2"/>
  <c r="V318" i="2"/>
  <c r="T21" i="10" s="1"/>
  <c r="V562" i="2"/>
  <c r="V644" i="2"/>
  <c r="W268" i="2"/>
  <c r="W266" i="2"/>
  <c r="W302" i="2"/>
  <c r="W244" i="2"/>
  <c r="W246" i="2" s="1"/>
  <c r="S601" i="2"/>
  <c r="CN601" i="2" s="1"/>
  <c r="AO13" i="18"/>
  <c r="AO23" i="18"/>
  <c r="X250" i="2"/>
  <c r="X251" i="2" s="1"/>
  <c r="X253" i="2" s="1"/>
  <c r="X255" i="2" s="1"/>
  <c r="X257" i="2" s="1"/>
  <c r="X224" i="2"/>
  <c r="X227" i="2"/>
  <c r="X242" i="2"/>
  <c r="X450" i="2"/>
  <c r="X451" i="2" s="1"/>
  <c r="X453" i="2" s="1"/>
  <c r="X455" i="2" s="1"/>
  <c r="X457" i="2" s="1"/>
  <c r="T661" i="2"/>
  <c r="T677" i="2" s="1"/>
  <c r="S576" i="2"/>
  <c r="AO24" i="18"/>
  <c r="AO18" i="18"/>
  <c r="P19" i="10"/>
  <c r="P24" i="10" s="1"/>
  <c r="R472" i="2"/>
  <c r="R566" i="2" s="1"/>
  <c r="U115" i="2"/>
  <c r="P636" i="2"/>
  <c r="CN636" i="2" s="1"/>
  <c r="CN624" i="2"/>
  <c r="T697" i="2"/>
  <c r="T703" i="2" s="1"/>
  <c r="T135" i="2"/>
  <c r="V114" i="2"/>
  <c r="P717" i="2"/>
  <c r="P719" i="2" s="1"/>
  <c r="P711" i="2"/>
  <c r="P713" i="2" s="1"/>
  <c r="Q712" i="2"/>
  <c r="CN697" i="2"/>
  <c r="CN703" i="2" s="1"/>
  <c r="S703" i="2"/>
  <c r="W110" i="2"/>
  <c r="X107" i="2"/>
  <c r="AP17" i="18"/>
  <c r="W473" i="2"/>
  <c r="W618" i="2" s="1"/>
  <c r="R687" i="2"/>
  <c r="R693" i="2" s="1"/>
  <c r="R564" i="2"/>
  <c r="R474" i="2"/>
  <c r="P594" i="2"/>
  <c r="E35" i="10"/>
  <c r="Q711" i="2"/>
  <c r="Q717" i="2"/>
  <c r="R712" i="2"/>
  <c r="S145" i="2"/>
  <c r="S143" i="2"/>
  <c r="Q630" i="2"/>
  <c r="P575" i="2"/>
  <c r="AY9" i="18"/>
  <c r="AF294" i="2"/>
  <c r="AG241" i="2"/>
  <c r="AX21" i="18"/>
  <c r="N608" i="2"/>
  <c r="N610" i="2" s="1"/>
  <c r="M612" i="2"/>
  <c r="AH63" i="2"/>
  <c r="AH64" i="2" s="1"/>
  <c r="AH72" i="2" s="1"/>
  <c r="AG64" i="2"/>
  <c r="AG72" i="2" s="1"/>
  <c r="AI670" i="2"/>
  <c r="CO662" i="2"/>
  <c r="AE686" i="2"/>
  <c r="AB18" i="10"/>
  <c r="AJ39" i="2"/>
  <c r="AJ68" i="2" s="1"/>
  <c r="AJ70" i="2" s="1"/>
  <c r="AJ54" i="2"/>
  <c r="AJ56" i="2" s="1"/>
  <c r="AJ37" i="2"/>
  <c r="AJ44" i="2" s="1"/>
  <c r="AJ46" i="2" s="1"/>
  <c r="AI59" i="2"/>
  <c r="AC18" i="10"/>
  <c r="AD686" i="2"/>
  <c r="CO82" i="2"/>
  <c r="G18" i="10" s="1"/>
  <c r="AL33" i="2"/>
  <c r="AK35" i="2"/>
  <c r="AI641" i="2"/>
  <c r="AI651" i="2" s="1"/>
  <c r="AI662" i="2" s="1"/>
  <c r="AM670" i="2" s="1"/>
  <c r="AH8" i="10"/>
  <c r="AI61" i="2"/>
  <c r="BB10" i="18"/>
  <c r="AE18" i="10"/>
  <c r="AH662" i="2"/>
  <c r="W470" i="2" l="1"/>
  <c r="Z558" i="2"/>
  <c r="AA558" i="2"/>
  <c r="AC539" i="2"/>
  <c r="AC543" i="2" s="1"/>
  <c r="AC545" i="2" s="1"/>
  <c r="AC532" i="2"/>
  <c r="AE6" i="2"/>
  <c r="AB556" i="2"/>
  <c r="AB537" i="2"/>
  <c r="AD516" i="2"/>
  <c r="AD511" i="2"/>
  <c r="AD501" i="2"/>
  <c r="AD522" i="2"/>
  <c r="AD507" i="2"/>
  <c r="AD510" i="2"/>
  <c r="AD512" i="2"/>
  <c r="AD506" i="2"/>
  <c r="AD519" i="2"/>
  <c r="AD503" i="2"/>
  <c r="AD496" i="2"/>
  <c r="AD525" i="2"/>
  <c r="AD494" i="2"/>
  <c r="AD513" i="2"/>
  <c r="AD521" i="2"/>
  <c r="AE10" i="2"/>
  <c r="AD531" i="2"/>
  <c r="AE718" i="2"/>
  <c r="AD514" i="2"/>
  <c r="AE682" i="2"/>
  <c r="AD524" i="2"/>
  <c r="AD504" i="2"/>
  <c r="AD508" i="2"/>
  <c r="AD499" i="2"/>
  <c r="AD509" i="2"/>
  <c r="AD528" i="2"/>
  <c r="AD493" i="2"/>
  <c r="AD526" i="2"/>
  <c r="AD491" i="2"/>
  <c r="AD527" i="2"/>
  <c r="AD498" i="2"/>
  <c r="AD502" i="2"/>
  <c r="AD492" i="2"/>
  <c r="AD515" i="2"/>
  <c r="AD530" i="2"/>
  <c r="AD497" i="2"/>
  <c r="AD523" i="2"/>
  <c r="AD495" i="2"/>
  <c r="AD517" i="2"/>
  <c r="AD520" i="2"/>
  <c r="AD500" i="2"/>
  <c r="AD505" i="2"/>
  <c r="AD529" i="2"/>
  <c r="AD518" i="2"/>
  <c r="AO28" i="2"/>
  <c r="AN30" i="2"/>
  <c r="AQ20" i="10"/>
  <c r="AU10" i="10"/>
  <c r="AV176" i="2"/>
  <c r="AV643" i="2"/>
  <c r="AV653" i="2" s="1"/>
  <c r="AV664" i="2" s="1"/>
  <c r="AV672" i="2" s="1"/>
  <c r="AR688" i="2"/>
  <c r="AU698" i="2"/>
  <c r="AU199" i="2"/>
  <c r="AX160" i="2"/>
  <c r="AW162" i="2"/>
  <c r="AT199" i="2"/>
  <c r="AT698" i="2"/>
  <c r="CI4" i="10"/>
  <c r="AO25" i="18"/>
  <c r="V323" i="2"/>
  <c r="S598" i="2"/>
  <c r="CN598" i="2" s="1"/>
  <c r="V11" i="10"/>
  <c r="W270" i="2"/>
  <c r="V647" i="2"/>
  <c r="V654" i="2"/>
  <c r="T576" i="2"/>
  <c r="T598" i="2" s="1"/>
  <c r="U661" i="2"/>
  <c r="U677" i="2" s="1"/>
  <c r="W306" i="2"/>
  <c r="W308" i="2" s="1"/>
  <c r="W316" i="2" s="1"/>
  <c r="W689" i="2" s="1"/>
  <c r="X228" i="2"/>
  <c r="X230" i="2" s="1"/>
  <c r="X233" i="2"/>
  <c r="U683" i="2"/>
  <c r="Y220" i="2"/>
  <c r="Y221" i="2" s="1"/>
  <c r="Y222" i="2"/>
  <c r="X464" i="2"/>
  <c r="X465" i="2"/>
  <c r="X265" i="2"/>
  <c r="X305" i="2" s="1"/>
  <c r="X264" i="2"/>
  <c r="W320" i="2"/>
  <c r="U22" i="10" s="1"/>
  <c r="AP11" i="18"/>
  <c r="U12" i="10"/>
  <c r="U14" i="10" s="1"/>
  <c r="X296" i="2"/>
  <c r="X297" i="2" s="1"/>
  <c r="X699" i="2" s="1"/>
  <c r="P597" i="2"/>
  <c r="AP24" i="18"/>
  <c r="AP18" i="18"/>
  <c r="T145" i="2"/>
  <c r="T143" i="2"/>
  <c r="U697" i="2"/>
  <c r="U703" i="2" s="1"/>
  <c r="U135" i="2"/>
  <c r="Q635" i="2"/>
  <c r="Q632" i="2"/>
  <c r="Q568" i="2"/>
  <c r="P42" i="10"/>
  <c r="R572" i="2"/>
  <c r="X110" i="2"/>
  <c r="Y107" i="2"/>
  <c r="AQ17" i="18"/>
  <c r="X473" i="2"/>
  <c r="X618" i="2" s="1"/>
  <c r="P33" i="10"/>
  <c r="S687" i="2"/>
  <c r="S564" i="2"/>
  <c r="CN564" i="2" s="1"/>
  <c r="S474" i="2"/>
  <c r="R705" i="2"/>
  <c r="R707" i="2" s="1"/>
  <c r="R694" i="2"/>
  <c r="W114" i="2"/>
  <c r="Q710" i="2"/>
  <c r="Q713" i="2" s="1"/>
  <c r="P583" i="2"/>
  <c r="Q19" i="10"/>
  <c r="Q24" i="10" s="1"/>
  <c r="S472" i="2"/>
  <c r="S566" i="2" s="1"/>
  <c r="P577" i="2"/>
  <c r="P599" i="2" s="1"/>
  <c r="Q716" i="2"/>
  <c r="Q719" i="2" s="1"/>
  <c r="V115" i="2"/>
  <c r="N612" i="2"/>
  <c r="O608" i="2"/>
  <c r="O610" i="2" s="1"/>
  <c r="AG294" i="2"/>
  <c r="AZ9" i="18"/>
  <c r="AH241" i="2"/>
  <c r="AY21" i="18"/>
  <c r="AG696" i="2"/>
  <c r="AH696" i="2"/>
  <c r="BB22" i="18"/>
  <c r="AK54" i="2"/>
  <c r="AK56" i="2" s="1"/>
  <c r="AK39" i="2"/>
  <c r="AK68" i="2" s="1"/>
  <c r="AK70" i="2" s="1"/>
  <c r="AK37" i="2"/>
  <c r="AK44" i="2" s="1"/>
  <c r="AK46" i="2" s="1"/>
  <c r="CO686" i="2"/>
  <c r="AM33" i="2"/>
  <c r="AL35" i="2"/>
  <c r="AI8" i="10"/>
  <c r="AJ641" i="2"/>
  <c r="AJ651" i="2" s="1"/>
  <c r="AJ662" i="2" s="1"/>
  <c r="AN670" i="2" s="1"/>
  <c r="AJ61" i="2"/>
  <c r="BC10" i="18"/>
  <c r="G62" i="10"/>
  <c r="AI63" i="2"/>
  <c r="AJ59" i="2"/>
  <c r="AG82" i="2"/>
  <c r="AG80" i="2"/>
  <c r="AH80" i="2"/>
  <c r="AH82" i="2"/>
  <c r="AL670" i="2"/>
  <c r="Z692" i="2" l="1"/>
  <c r="X31" i="10"/>
  <c r="Y31" i="10"/>
  <c r="AA692" i="2"/>
  <c r="AE517" i="2"/>
  <c r="AE523" i="2"/>
  <c r="AE507" i="2"/>
  <c r="AE525" i="2"/>
  <c r="AE503" i="2"/>
  <c r="AE511" i="2"/>
  <c r="AE512" i="2"/>
  <c r="AE495" i="2"/>
  <c r="AE521" i="2"/>
  <c r="AF682" i="2"/>
  <c r="AE500" i="2"/>
  <c r="AE519" i="2"/>
  <c r="AE497" i="2"/>
  <c r="AE515" i="2"/>
  <c r="AE529" i="2"/>
  <c r="AE498" i="2"/>
  <c r="AE531" i="2"/>
  <c r="AE502" i="2"/>
  <c r="AE514" i="2"/>
  <c r="AE522" i="2"/>
  <c r="AE528" i="2"/>
  <c r="AE496" i="2"/>
  <c r="AE508" i="2"/>
  <c r="AE499" i="2"/>
  <c r="AE516" i="2"/>
  <c r="AE530" i="2"/>
  <c r="AE505" i="2"/>
  <c r="AE526" i="2"/>
  <c r="AE506" i="2"/>
  <c r="AE520" i="2"/>
  <c r="AF10" i="2"/>
  <c r="AE494" i="2"/>
  <c r="AE504" i="2"/>
  <c r="AE518" i="2"/>
  <c r="AE509" i="2"/>
  <c r="AE501" i="2"/>
  <c r="AE510" i="2"/>
  <c r="AE491" i="2"/>
  <c r="AE513" i="2"/>
  <c r="AE527" i="2"/>
  <c r="AE493" i="2"/>
  <c r="AF718" i="2"/>
  <c r="AE524" i="2"/>
  <c r="AE492" i="2"/>
  <c r="AB538" i="2"/>
  <c r="AB702" i="2" s="1"/>
  <c r="AF6" i="2"/>
  <c r="AC534" i="2"/>
  <c r="AC535" i="2" s="1"/>
  <c r="AD539" i="2"/>
  <c r="AD543" i="2" s="1"/>
  <c r="AD545" i="2" s="1"/>
  <c r="AD532" i="2"/>
  <c r="AD534" i="2" s="1"/>
  <c r="AD535" i="2" s="1"/>
  <c r="AC556" i="2"/>
  <c r="AP28" i="2"/>
  <c r="AO30" i="2"/>
  <c r="AY160" i="2"/>
  <c r="AX162" i="2"/>
  <c r="AT207" i="2"/>
  <c r="AT209" i="2"/>
  <c r="AU207" i="2"/>
  <c r="AU688" i="2" s="1"/>
  <c r="AU209" i="2"/>
  <c r="AT20" i="10" s="1"/>
  <c r="AW643" i="2"/>
  <c r="AW653" i="2" s="1"/>
  <c r="AW176" i="2"/>
  <c r="AV10" i="10"/>
  <c r="AV178" i="2"/>
  <c r="AV179" i="2" s="1"/>
  <c r="CJ4" i="10"/>
  <c r="X466" i="2"/>
  <c r="X470" i="2" s="1"/>
  <c r="V680" i="2"/>
  <c r="U584" i="2"/>
  <c r="U601" i="2" s="1"/>
  <c r="V657" i="2"/>
  <c r="V681" i="2" s="1"/>
  <c r="V665" i="2"/>
  <c r="AP23" i="18"/>
  <c r="AP13" i="18"/>
  <c r="AP25" i="18" s="1"/>
  <c r="X266" i="2"/>
  <c r="X268" i="2"/>
  <c r="Y227" i="2"/>
  <c r="Y224" i="2"/>
  <c r="Y242" i="2"/>
  <c r="Y450" i="2"/>
  <c r="Y451" i="2" s="1"/>
  <c r="Y453" i="2" s="1"/>
  <c r="Y455" i="2" s="1"/>
  <c r="Y457" i="2" s="1"/>
  <c r="Y250" i="2"/>
  <c r="Y251" i="2" s="1"/>
  <c r="Y253" i="2" s="1"/>
  <c r="Y255" i="2" s="1"/>
  <c r="Y257" i="2" s="1"/>
  <c r="X302" i="2"/>
  <c r="X244" i="2"/>
  <c r="X246" i="2" s="1"/>
  <c r="V648" i="2"/>
  <c r="Y285" i="2"/>
  <c r="Y287" i="2" s="1"/>
  <c r="Y289" i="2" s="1"/>
  <c r="Y292" i="2" s="1"/>
  <c r="Y296" i="2" s="1"/>
  <c r="Y297" i="2" s="1"/>
  <c r="Y699" i="2" s="1"/>
  <c r="Y304" i="2"/>
  <c r="Z216" i="2"/>
  <c r="V661" i="2"/>
  <c r="U576" i="2"/>
  <c r="U598" i="2" s="1"/>
  <c r="W644" i="2"/>
  <c r="W562" i="2"/>
  <c r="W322" i="2"/>
  <c r="W318" i="2"/>
  <c r="U21" i="10" s="1"/>
  <c r="W115" i="2"/>
  <c r="CN687" i="2"/>
  <c r="CN693" i="2" s="1"/>
  <c r="S693" i="2"/>
  <c r="U143" i="2"/>
  <c r="U145" i="2"/>
  <c r="V697" i="2"/>
  <c r="V703" i="2" s="1"/>
  <c r="V135" i="2"/>
  <c r="P600" i="2"/>
  <c r="P606" i="2" s="1"/>
  <c r="P590" i="2"/>
  <c r="AQ24" i="18"/>
  <c r="AQ18" i="18"/>
  <c r="Q570" i="2"/>
  <c r="R718" i="2"/>
  <c r="Q577" i="2"/>
  <c r="Q599" i="2" s="1"/>
  <c r="R716" i="2"/>
  <c r="R710" i="2"/>
  <c r="Q583" i="2"/>
  <c r="R711" i="2"/>
  <c r="R717" i="2"/>
  <c r="S712" i="2"/>
  <c r="Z107" i="2"/>
  <c r="Y110" i="2"/>
  <c r="AR17" i="18"/>
  <c r="R628" i="2"/>
  <c r="Q634" i="2"/>
  <c r="T687" i="2"/>
  <c r="T693" i="2" s="1"/>
  <c r="T564" i="2"/>
  <c r="T474" i="2"/>
  <c r="Q33" i="10"/>
  <c r="Q42" i="10"/>
  <c r="S572" i="2"/>
  <c r="F42" i="10"/>
  <c r="X114" i="2"/>
  <c r="Q596" i="2"/>
  <c r="R19" i="10"/>
  <c r="R24" i="10" s="1"/>
  <c r="T472" i="2"/>
  <c r="T566" i="2" s="1"/>
  <c r="BA9" i="18"/>
  <c r="AH294" i="2"/>
  <c r="AI241" i="2"/>
  <c r="P608" i="2"/>
  <c r="O612" i="2"/>
  <c r="AZ21" i="18"/>
  <c r="BC22" i="18"/>
  <c r="AF18" i="10"/>
  <c r="AN33" i="2"/>
  <c r="AM35" i="2"/>
  <c r="BD10" i="18"/>
  <c r="K10" i="18" s="1"/>
  <c r="AK61" i="2"/>
  <c r="AK641" i="2"/>
  <c r="AK651" i="2" s="1"/>
  <c r="AK662" i="2" s="1"/>
  <c r="AO670" i="2" s="1"/>
  <c r="AJ8" i="10"/>
  <c r="AJ63" i="2"/>
  <c r="AK59" i="2"/>
  <c r="AG686" i="2"/>
  <c r="AI64" i="2"/>
  <c r="AL37" i="2"/>
  <c r="AL44" i="2" s="1"/>
  <c r="AL46" i="2" s="1"/>
  <c r="AL641" i="2" s="1"/>
  <c r="AL39" i="2"/>
  <c r="AL68" i="2" s="1"/>
  <c r="AL70" i="2" s="1"/>
  <c r="AL54" i="2"/>
  <c r="AL56" i="2" s="1"/>
  <c r="AH686" i="2"/>
  <c r="AG18" i="10"/>
  <c r="AC537" i="2" l="1"/>
  <c r="AF516" i="2"/>
  <c r="AF530" i="2"/>
  <c r="AF506" i="2"/>
  <c r="AF508" i="2"/>
  <c r="AF507" i="2"/>
  <c r="AF511" i="2"/>
  <c r="AF523" i="2"/>
  <c r="AF518" i="2"/>
  <c r="AF515" i="2"/>
  <c r="AF517" i="2"/>
  <c r="AF492" i="2"/>
  <c r="AF521" i="2"/>
  <c r="AF522" i="2"/>
  <c r="AF502" i="2"/>
  <c r="AF520" i="2"/>
  <c r="AF505" i="2"/>
  <c r="AF531" i="2"/>
  <c r="AF499" i="2"/>
  <c r="AF491" i="2"/>
  <c r="AF526" i="2"/>
  <c r="AF527" i="2"/>
  <c r="AF500" i="2"/>
  <c r="AF525" i="2"/>
  <c r="AF503" i="2"/>
  <c r="AF513" i="2"/>
  <c r="AF512" i="2"/>
  <c r="AF498" i="2"/>
  <c r="AF528" i="2"/>
  <c r="AF497" i="2"/>
  <c r="AF524" i="2"/>
  <c r="AF494" i="2"/>
  <c r="AF504" i="2"/>
  <c r="AF529" i="2"/>
  <c r="AG10" i="2"/>
  <c r="AF519" i="2"/>
  <c r="AF509" i="2"/>
  <c r="AF514" i="2"/>
  <c r="AF510" i="2"/>
  <c r="AF493" i="2"/>
  <c r="AF495" i="2"/>
  <c r="AF501" i="2"/>
  <c r="AF496" i="2"/>
  <c r="AB558" i="2"/>
  <c r="AE532" i="2"/>
  <c r="AE534" i="2" s="1"/>
  <c r="AE535" i="2" s="1"/>
  <c r="AE539" i="2"/>
  <c r="AD537" i="2"/>
  <c r="AG6" i="2"/>
  <c r="AD556" i="2"/>
  <c r="AQ28" i="2"/>
  <c r="AP30" i="2"/>
  <c r="AT688" i="2"/>
  <c r="AV199" i="2"/>
  <c r="AV698" i="2"/>
  <c r="AW178" i="2"/>
  <c r="AW179" i="2" s="1"/>
  <c r="AX643" i="2"/>
  <c r="AX653" i="2" s="1"/>
  <c r="AX664" i="2" s="1"/>
  <c r="AX672" i="2" s="1"/>
  <c r="AW10" i="10"/>
  <c r="AX176" i="2"/>
  <c r="AW664" i="2"/>
  <c r="AS20" i="10"/>
  <c r="AZ160" i="2"/>
  <c r="AY162" i="2"/>
  <c r="X646" i="2"/>
  <c r="X656" i="2" s="1"/>
  <c r="X667" i="2" s="1"/>
  <c r="X675" i="2" s="1"/>
  <c r="CK4" i="10"/>
  <c r="Y473" i="2"/>
  <c r="Y618" i="2" s="1"/>
  <c r="V658" i="2"/>
  <c r="X270" i="2"/>
  <c r="X644" i="2" s="1"/>
  <c r="W323" i="2"/>
  <c r="Z222" i="2"/>
  <c r="Z220" i="2"/>
  <c r="Z221" i="2" s="1"/>
  <c r="X306" i="2"/>
  <c r="X308" i="2" s="1"/>
  <c r="X316" i="2" s="1"/>
  <c r="X689" i="2" s="1"/>
  <c r="Y228" i="2"/>
  <c r="Y230" i="2" s="1"/>
  <c r="Y233" i="2"/>
  <c r="W654" i="2"/>
  <c r="W647" i="2"/>
  <c r="Y265" i="2"/>
  <c r="Y305" i="2" s="1"/>
  <c r="Y264" i="2"/>
  <c r="V683" i="2"/>
  <c r="Y465" i="2"/>
  <c r="Y464" i="2"/>
  <c r="V12" i="10"/>
  <c r="V14" i="10" s="1"/>
  <c r="X320" i="2"/>
  <c r="V22" i="10" s="1"/>
  <c r="AQ11" i="18"/>
  <c r="V668" i="2"/>
  <c r="V673" i="2"/>
  <c r="V676" i="2" s="1"/>
  <c r="W11" i="10"/>
  <c r="R42" i="10"/>
  <c r="T572" i="2"/>
  <c r="R713" i="2"/>
  <c r="Q594" i="2"/>
  <c r="O35" i="10"/>
  <c r="Q589" i="2"/>
  <c r="Q590" i="2" s="1"/>
  <c r="P580" i="2"/>
  <c r="CN705" i="2"/>
  <c r="CN707" i="2" s="1"/>
  <c r="CN694" i="2"/>
  <c r="R33" i="10"/>
  <c r="E37" i="10"/>
  <c r="P609" i="2"/>
  <c r="P610" i="2" s="1"/>
  <c r="P614" i="2"/>
  <c r="T694" i="2"/>
  <c r="T705" i="2"/>
  <c r="T707" i="2" s="1"/>
  <c r="AR18" i="18"/>
  <c r="AR24" i="18"/>
  <c r="V143" i="2"/>
  <c r="V145" i="2"/>
  <c r="S19" i="10"/>
  <c r="S24" i="10" s="1"/>
  <c r="U472" i="2"/>
  <c r="U566" i="2" s="1"/>
  <c r="Q575" i="2"/>
  <c r="Q597" i="2" s="1"/>
  <c r="R630" i="2"/>
  <c r="R632" i="2" s="1"/>
  <c r="Y114" i="2"/>
  <c r="U687" i="2"/>
  <c r="U693" i="2" s="1"/>
  <c r="U564" i="2"/>
  <c r="U474" i="2"/>
  <c r="W697" i="2"/>
  <c r="W703" i="2" s="1"/>
  <c r="W135" i="2"/>
  <c r="X115" i="2"/>
  <c r="AS17" i="18"/>
  <c r="Z110" i="2"/>
  <c r="AA107" i="2"/>
  <c r="Q600" i="2"/>
  <c r="R719" i="2"/>
  <c r="CN718" i="2"/>
  <c r="S694" i="2"/>
  <c r="S705" i="2"/>
  <c r="S707" i="2" s="1"/>
  <c r="AL61" i="2"/>
  <c r="AJ241" i="2"/>
  <c r="AI294" i="2"/>
  <c r="BB9" i="18"/>
  <c r="BA21" i="18"/>
  <c r="BE10" i="18"/>
  <c r="BE22" i="18" s="1"/>
  <c r="AK8" i="10"/>
  <c r="AJ64" i="2"/>
  <c r="AJ696" i="2" s="1"/>
  <c r="AM54" i="2"/>
  <c r="AM56" i="2" s="1"/>
  <c r="AM37" i="2"/>
  <c r="AM44" i="2" s="1"/>
  <c r="AM46" i="2" s="1"/>
  <c r="AM39" i="2"/>
  <c r="AM68" i="2" s="1"/>
  <c r="AM70" i="2" s="1"/>
  <c r="AK63" i="2"/>
  <c r="AO33" i="2"/>
  <c r="AN35" i="2"/>
  <c r="K22" i="18"/>
  <c r="L22" i="18" s="1"/>
  <c r="M22" i="18" s="1"/>
  <c r="L10" i="18"/>
  <c r="M10" i="18" s="1"/>
  <c r="AL59" i="2"/>
  <c r="AI696" i="2"/>
  <c r="AI72" i="2"/>
  <c r="BD22" i="18"/>
  <c r="AL651" i="2"/>
  <c r="AD538" i="2" l="1"/>
  <c r="AD702" i="2" s="1"/>
  <c r="CO535" i="2"/>
  <c r="AE537" i="2"/>
  <c r="AE538" i="2" s="1"/>
  <c r="AE702" i="2" s="1"/>
  <c r="AG531" i="2"/>
  <c r="AG527" i="2"/>
  <c r="AG505" i="2"/>
  <c r="AG510" i="2"/>
  <c r="AG503" i="2"/>
  <c r="AG517" i="2"/>
  <c r="AG518" i="2"/>
  <c r="AG500" i="2"/>
  <c r="AG507" i="2"/>
  <c r="AG519" i="2"/>
  <c r="AG523" i="2"/>
  <c r="AG509" i="2"/>
  <c r="AG498" i="2"/>
  <c r="AG515" i="2"/>
  <c r="AG526" i="2"/>
  <c r="AH682" i="2"/>
  <c r="AG514" i="2"/>
  <c r="AG520" i="2"/>
  <c r="AG496" i="2"/>
  <c r="AG494" i="2"/>
  <c r="AG529" i="2"/>
  <c r="AG530" i="2"/>
  <c r="AG511" i="2"/>
  <c r="AG502" i="2"/>
  <c r="AG513" i="2"/>
  <c r="AG528" i="2"/>
  <c r="AG501" i="2"/>
  <c r="AG525" i="2"/>
  <c r="AH10" i="2"/>
  <c r="AG491" i="2"/>
  <c r="AG524" i="2"/>
  <c r="AH718" i="2"/>
  <c r="AG492" i="2"/>
  <c r="AG516" i="2"/>
  <c r="AG512" i="2"/>
  <c r="AG499" i="2"/>
  <c r="AG521" i="2"/>
  <c r="AG506" i="2"/>
  <c r="AG495" i="2"/>
  <c r="AG522" i="2"/>
  <c r="AG504" i="2"/>
  <c r="AG508" i="2"/>
  <c r="AG493" i="2"/>
  <c r="AG497" i="2"/>
  <c r="AD558" i="2"/>
  <c r="AC538" i="2"/>
  <c r="AH6" i="2"/>
  <c r="F16" i="9"/>
  <c r="F11" i="9"/>
  <c r="AE543" i="2"/>
  <c r="AE545" i="2" s="1"/>
  <c r="Z31" i="10"/>
  <c r="AB692" i="2"/>
  <c r="AF539" i="2"/>
  <c r="AF543" i="2" s="1"/>
  <c r="AF545" i="2" s="1"/>
  <c r="AF532" i="2"/>
  <c r="AR28" i="2"/>
  <c r="AQ30" i="2"/>
  <c r="AW199" i="2"/>
  <c r="AW698" i="2"/>
  <c r="AY643" i="2"/>
  <c r="AY653" i="2" s="1"/>
  <c r="AX10" i="10"/>
  <c r="AY176" i="2"/>
  <c r="AY178" i="2" s="1"/>
  <c r="AY179" i="2" s="1"/>
  <c r="AX178" i="2"/>
  <c r="AX179" i="2" s="1"/>
  <c r="BA160" i="2"/>
  <c r="AZ162" i="2"/>
  <c r="AW672" i="2"/>
  <c r="AV207" i="2"/>
  <c r="AV209" i="2"/>
  <c r="CL4" i="10"/>
  <c r="X562" i="2"/>
  <c r="X318" i="2"/>
  <c r="V21" i="10" s="1"/>
  <c r="X322" i="2"/>
  <c r="V677" i="2"/>
  <c r="W661" i="2" s="1"/>
  <c r="Q580" i="2"/>
  <c r="Q581" i="2" s="1"/>
  <c r="Q591" i="2" s="1"/>
  <c r="Y466" i="2"/>
  <c r="W665" i="2"/>
  <c r="W657" i="2"/>
  <c r="W681" i="2" s="1"/>
  <c r="Z304" i="2"/>
  <c r="Z285" i="2"/>
  <c r="Z287" i="2" s="1"/>
  <c r="Z289" i="2" s="1"/>
  <c r="AA216" i="2"/>
  <c r="X654" i="2"/>
  <c r="X647" i="2"/>
  <c r="AQ13" i="18"/>
  <c r="AQ25" i="18" s="1"/>
  <c r="AQ23" i="18"/>
  <c r="W680" i="2"/>
  <c r="V584" i="2"/>
  <c r="V601" i="2" s="1"/>
  <c r="Y302" i="2"/>
  <c r="Y244" i="2"/>
  <c r="Y246" i="2" s="1"/>
  <c r="Z250" i="2"/>
  <c r="Z251" i="2" s="1"/>
  <c r="Z253" i="2" s="1"/>
  <c r="Z255" i="2" s="1"/>
  <c r="Z257" i="2" s="1"/>
  <c r="Z450" i="2"/>
  <c r="Z451" i="2" s="1"/>
  <c r="Z453" i="2" s="1"/>
  <c r="Z455" i="2" s="1"/>
  <c r="Z457" i="2" s="1"/>
  <c r="Z224" i="2"/>
  <c r="Z242" i="2"/>
  <c r="Z227" i="2"/>
  <c r="Y266" i="2"/>
  <c r="Y268" i="2"/>
  <c r="W648" i="2"/>
  <c r="Q606" i="2"/>
  <c r="O37" i="10" s="1"/>
  <c r="S628" i="2"/>
  <c r="R634" i="2"/>
  <c r="AS24" i="18"/>
  <c r="AS18" i="18"/>
  <c r="T19" i="10"/>
  <c r="T24" i="10" s="1"/>
  <c r="V472" i="2"/>
  <c r="V566" i="2" s="1"/>
  <c r="T33" i="10" s="1"/>
  <c r="T711" i="2"/>
  <c r="T717" i="2"/>
  <c r="U712" i="2"/>
  <c r="S710" i="2"/>
  <c r="R583" i="2"/>
  <c r="X135" i="2"/>
  <c r="X697" i="2"/>
  <c r="X703" i="2" s="1"/>
  <c r="Y115" i="2"/>
  <c r="V687" i="2"/>
  <c r="V693" i="2" s="1"/>
  <c r="V564" i="2"/>
  <c r="V474" i="2"/>
  <c r="P581" i="2"/>
  <c r="R577" i="2"/>
  <c r="R599" i="2" s="1"/>
  <c r="S716" i="2"/>
  <c r="AT17" i="18"/>
  <c r="AB107" i="2"/>
  <c r="AA110" i="2"/>
  <c r="S42" i="10"/>
  <c r="U572" i="2"/>
  <c r="S33" i="10"/>
  <c r="P723" i="2"/>
  <c r="S711" i="2"/>
  <c r="CN711" i="2" s="1"/>
  <c r="T712" i="2"/>
  <c r="S717" i="2"/>
  <c r="CN717" i="2" s="1"/>
  <c r="Z114" i="2"/>
  <c r="W145" i="2"/>
  <c r="W143" i="2"/>
  <c r="U705" i="2"/>
  <c r="U707" i="2" s="1"/>
  <c r="U694" i="2"/>
  <c r="R635" i="2"/>
  <c r="R568" i="2"/>
  <c r="AJ294" i="2"/>
  <c r="BC9" i="18"/>
  <c r="AK241" i="2"/>
  <c r="E38" i="10"/>
  <c r="Q608" i="2"/>
  <c r="P612" i="2"/>
  <c r="BB21" i="18"/>
  <c r="AK64" i="2"/>
  <c r="AK72" i="2" s="1"/>
  <c r="AL63" i="2"/>
  <c r="AL64" i="2" s="1"/>
  <c r="AL72" i="2" s="1"/>
  <c r="AJ72" i="2"/>
  <c r="AJ82" i="2" s="1"/>
  <c r="AN54" i="2"/>
  <c r="AN56" i="2" s="1"/>
  <c r="AN37" i="2"/>
  <c r="AN44" i="2" s="1"/>
  <c r="AN46" i="2" s="1"/>
  <c r="AN39" i="2"/>
  <c r="AN68" i="2" s="1"/>
  <c r="AN70" i="2" s="1"/>
  <c r="AM61" i="2"/>
  <c r="AL8" i="10"/>
  <c r="AM641" i="2"/>
  <c r="AM651" i="2" s="1"/>
  <c r="AM662" i="2" s="1"/>
  <c r="AQ670" i="2" s="1"/>
  <c r="BF10" i="18"/>
  <c r="AP33" i="2"/>
  <c r="AO35" i="2"/>
  <c r="AM59" i="2"/>
  <c r="AI80" i="2"/>
  <c r="AI82" i="2"/>
  <c r="AL662" i="2"/>
  <c r="AF556" i="2" l="1"/>
  <c r="CO545" i="2"/>
  <c r="AE556" i="2"/>
  <c r="AE558" i="2" s="1"/>
  <c r="AI6" i="2"/>
  <c r="AD692" i="2"/>
  <c r="AB31" i="10"/>
  <c r="AG539" i="2"/>
  <c r="AG543" i="2" s="1"/>
  <c r="AG545" i="2" s="1"/>
  <c r="AG532" i="2"/>
  <c r="AG534" i="2" s="1"/>
  <c r="AG535" i="2" s="1"/>
  <c r="AF534" i="2"/>
  <c r="AF535" i="2" s="1"/>
  <c r="AC702" i="2"/>
  <c r="AC558" i="2"/>
  <c r="CO538" i="2"/>
  <c r="AH509" i="2"/>
  <c r="AH529" i="2"/>
  <c r="AI682" i="2"/>
  <c r="AH522" i="2"/>
  <c r="AH505" i="2"/>
  <c r="AH513" i="2"/>
  <c r="AH530" i="2"/>
  <c r="AH506" i="2"/>
  <c r="AH526" i="2"/>
  <c r="AI10" i="2"/>
  <c r="AH504" i="2"/>
  <c r="AH531" i="2"/>
  <c r="AH501" i="2"/>
  <c r="AH519" i="2"/>
  <c r="AH528" i="2"/>
  <c r="AH499" i="2"/>
  <c r="AH518" i="2"/>
  <c r="AH500" i="2"/>
  <c r="AH524" i="2"/>
  <c r="AH494" i="2"/>
  <c r="AH523" i="2"/>
  <c r="AH492" i="2"/>
  <c r="AH521" i="2"/>
  <c r="AH503" i="2"/>
  <c r="AH517" i="2"/>
  <c r="AH527" i="2"/>
  <c r="AI718" i="2"/>
  <c r="AH520" i="2"/>
  <c r="AH507" i="2"/>
  <c r="AH495" i="2"/>
  <c r="AH510" i="2"/>
  <c r="AH502" i="2"/>
  <c r="AH496" i="2"/>
  <c r="AH514" i="2"/>
  <c r="AH512" i="2"/>
  <c r="AH493" i="2"/>
  <c r="AH508" i="2"/>
  <c r="AH498" i="2"/>
  <c r="AH516" i="2"/>
  <c r="AH525" i="2"/>
  <c r="AH491" i="2"/>
  <c r="AH515" i="2"/>
  <c r="AH511" i="2"/>
  <c r="AH497" i="2"/>
  <c r="AS28" i="2"/>
  <c r="AR30" i="2"/>
  <c r="AV688" i="2"/>
  <c r="BB160" i="2"/>
  <c r="BA162" i="2"/>
  <c r="AY199" i="2"/>
  <c r="AY698" i="2"/>
  <c r="AX199" i="2"/>
  <c r="AX698" i="2"/>
  <c r="AU20" i="10"/>
  <c r="AZ643" i="2"/>
  <c r="AZ653" i="2" s="1"/>
  <c r="AZ664" i="2" s="1"/>
  <c r="AZ672" i="2" s="1"/>
  <c r="AZ176" i="2"/>
  <c r="AY10" i="10"/>
  <c r="AY664" i="2"/>
  <c r="AW207" i="2"/>
  <c r="AW688" i="2" s="1"/>
  <c r="AW209" i="2"/>
  <c r="AV20" i="10" s="1"/>
  <c r="Y470" i="2"/>
  <c r="Y646" i="2"/>
  <c r="Y656" i="2" s="1"/>
  <c r="Y667" i="2" s="1"/>
  <c r="Y675" i="2" s="1"/>
  <c r="X323" i="2"/>
  <c r="V576" i="2"/>
  <c r="V598" i="2" s="1"/>
  <c r="W658" i="2"/>
  <c r="W683" i="2"/>
  <c r="W584" i="2" s="1"/>
  <c r="W601" i="2" s="1"/>
  <c r="Z233" i="2"/>
  <c r="Z228" i="2"/>
  <c r="Z230" i="2" s="1"/>
  <c r="Y306" i="2"/>
  <c r="Y308" i="2" s="1"/>
  <c r="Y316" i="2" s="1"/>
  <c r="Y689" i="2" s="1"/>
  <c r="X657" i="2"/>
  <c r="X681" i="2" s="1"/>
  <c r="X665" i="2"/>
  <c r="Z464" i="2"/>
  <c r="Z465" i="2"/>
  <c r="AA222" i="2"/>
  <c r="AA220" i="2"/>
  <c r="AA221" i="2" s="1"/>
  <c r="W673" i="2"/>
  <c r="W676" i="2" s="1"/>
  <c r="W668" i="2"/>
  <c r="Z265" i="2"/>
  <c r="Z305" i="2" s="1"/>
  <c r="Z264" i="2"/>
  <c r="Z292" i="2"/>
  <c r="Z473" i="2"/>
  <c r="Z618" i="2" s="1"/>
  <c r="AR11" i="18"/>
  <c r="W12" i="10"/>
  <c r="W14" i="10" s="1"/>
  <c r="Y320" i="2"/>
  <c r="W22" i="10" s="1"/>
  <c r="X11" i="10"/>
  <c r="Y270" i="2"/>
  <c r="X648" i="2"/>
  <c r="S719" i="2"/>
  <c r="S577" i="2" s="1"/>
  <c r="S599" i="2" s="1"/>
  <c r="CN599" i="2" s="1"/>
  <c r="Q614" i="2"/>
  <c r="Q723" i="2" s="1"/>
  <c r="Q609" i="2"/>
  <c r="Q610" i="2" s="1"/>
  <c r="U19" i="10"/>
  <c r="U24" i="10" s="1"/>
  <c r="W472" i="2"/>
  <c r="W566" i="2" s="1"/>
  <c r="Z115" i="2"/>
  <c r="AA114" i="2"/>
  <c r="T42" i="10"/>
  <c r="V572" i="2"/>
  <c r="S713" i="2"/>
  <c r="U711" i="2"/>
  <c r="V712" i="2"/>
  <c r="U717" i="2"/>
  <c r="AC107" i="2"/>
  <c r="AB110" i="2"/>
  <c r="AU17" i="18"/>
  <c r="V694" i="2"/>
  <c r="V705" i="2"/>
  <c r="V707" i="2" s="1"/>
  <c r="X145" i="2"/>
  <c r="X143" i="2"/>
  <c r="R575" i="2"/>
  <c r="R597" i="2" s="1"/>
  <c r="S630" i="2"/>
  <c r="S632" i="2" s="1"/>
  <c r="R570" i="2"/>
  <c r="W687" i="2"/>
  <c r="W693" i="2" s="1"/>
  <c r="W564" i="2"/>
  <c r="W474" i="2"/>
  <c r="AT24" i="18"/>
  <c r="AT18" i="18"/>
  <c r="P591" i="2"/>
  <c r="R596" i="2"/>
  <c r="Y135" i="2"/>
  <c r="Y697" i="2"/>
  <c r="Y703" i="2" s="1"/>
  <c r="R600" i="2"/>
  <c r="AL696" i="2"/>
  <c r="BC21" i="18"/>
  <c r="AL241" i="2"/>
  <c r="AK294" i="2"/>
  <c r="BD9" i="18"/>
  <c r="AJ80" i="2"/>
  <c r="AK696" i="2"/>
  <c r="AO54" i="2"/>
  <c r="AO56" i="2" s="1"/>
  <c r="AO39" i="2"/>
  <c r="AO68" i="2" s="1"/>
  <c r="AO70" i="2" s="1"/>
  <c r="AO37" i="2"/>
  <c r="AO44" i="2" s="1"/>
  <c r="AO46" i="2" s="1"/>
  <c r="AN59" i="2"/>
  <c r="AQ33" i="2"/>
  <c r="AP35" i="2"/>
  <c r="AI18" i="10"/>
  <c r="AK82" i="2"/>
  <c r="AK80" i="2"/>
  <c r="AH18" i="10"/>
  <c r="AM63" i="2"/>
  <c r="AM64" i="2" s="1"/>
  <c r="BF22" i="18"/>
  <c r="AI686" i="2"/>
  <c r="BG10" i="18"/>
  <c r="AM8" i="10"/>
  <c r="AN61" i="2"/>
  <c r="AN641" i="2"/>
  <c r="AN651" i="2" s="1"/>
  <c r="AN662" i="2" s="1"/>
  <c r="AR670" i="2" s="1"/>
  <c r="AP670" i="2"/>
  <c r="AL80" i="2"/>
  <c r="AL82" i="2"/>
  <c r="T716" i="2" l="1"/>
  <c r="T719" i="2" s="1"/>
  <c r="T577" i="2" s="1"/>
  <c r="T599" i="2" s="1"/>
  <c r="AF537" i="2"/>
  <c r="AF538" i="2" s="1"/>
  <c r="AI519" i="2"/>
  <c r="AI531" i="2"/>
  <c r="AI507" i="2"/>
  <c r="AI523" i="2"/>
  <c r="AI504" i="2"/>
  <c r="AI514" i="2"/>
  <c r="AI527" i="2"/>
  <c r="AI498" i="2"/>
  <c r="AI516" i="2"/>
  <c r="AI506" i="2"/>
  <c r="AI496" i="2"/>
  <c r="AI520" i="2"/>
  <c r="AI526" i="2"/>
  <c r="AI493" i="2"/>
  <c r="AI521" i="2"/>
  <c r="AI502" i="2"/>
  <c r="AI524" i="2"/>
  <c r="AI522" i="2"/>
  <c r="AI515" i="2"/>
  <c r="AI511" i="2"/>
  <c r="AI509" i="2"/>
  <c r="AI500" i="2"/>
  <c r="AI518" i="2"/>
  <c r="AI503" i="2"/>
  <c r="AI513" i="2"/>
  <c r="AI530" i="2"/>
  <c r="AI494" i="2"/>
  <c r="AI508" i="2"/>
  <c r="AI491" i="2"/>
  <c r="AI512" i="2"/>
  <c r="AI499" i="2"/>
  <c r="AI505" i="2"/>
  <c r="AI525" i="2"/>
  <c r="AI501" i="2"/>
  <c r="AI517" i="2"/>
  <c r="AI510" i="2"/>
  <c r="AI497" i="2"/>
  <c r="AI528" i="2"/>
  <c r="AI495" i="2"/>
  <c r="AJ10" i="2"/>
  <c r="AI529" i="2"/>
  <c r="AI492" i="2"/>
  <c r="AH532" i="2"/>
  <c r="AH539" i="2"/>
  <c r="AH543" i="2" s="1"/>
  <c r="AH545" i="2" s="1"/>
  <c r="AG537" i="2"/>
  <c r="AJ6" i="2"/>
  <c r="AA31" i="10"/>
  <c r="AC692" i="2"/>
  <c r="AG556" i="2"/>
  <c r="CO558" i="2"/>
  <c r="AC31" i="10"/>
  <c r="AE692" i="2"/>
  <c r="AT28" i="2"/>
  <c r="AS30" i="2"/>
  <c r="AX207" i="2"/>
  <c r="AX688" i="2" s="1"/>
  <c r="AX209" i="2"/>
  <c r="BC160" i="2"/>
  <c r="BB162" i="2"/>
  <c r="AZ178" i="2"/>
  <c r="AZ179" i="2" s="1"/>
  <c r="AY207" i="2"/>
  <c r="AY688" i="2" s="1"/>
  <c r="AY209" i="2"/>
  <c r="AX20" i="10" s="1"/>
  <c r="AY672" i="2"/>
  <c r="AZ10" i="10"/>
  <c r="BA176" i="2"/>
  <c r="BA178" i="2" s="1"/>
  <c r="BA179" i="2" s="1"/>
  <c r="BA643" i="2"/>
  <c r="BA653" i="2" s="1"/>
  <c r="BA664" i="2" s="1"/>
  <c r="BA672" i="2" s="1"/>
  <c r="X680" i="2"/>
  <c r="X682" i="2"/>
  <c r="W677" i="2"/>
  <c r="W576" i="2" s="1"/>
  <c r="W598" i="2" s="1"/>
  <c r="Z466" i="2"/>
  <c r="Z470" i="2" s="1"/>
  <c r="X658" i="2"/>
  <c r="Z296" i="2"/>
  <c r="Y322" i="2"/>
  <c r="Y562" i="2"/>
  <c r="Y318" i="2"/>
  <c r="W21" i="10" s="1"/>
  <c r="Y644" i="2"/>
  <c r="AR23" i="18"/>
  <c r="AR13" i="18"/>
  <c r="AR25" i="18" s="1"/>
  <c r="Z266" i="2"/>
  <c r="Z268" i="2"/>
  <c r="AB216" i="2"/>
  <c r="AA304" i="2"/>
  <c r="AA285" i="2"/>
  <c r="AA287" i="2" s="1"/>
  <c r="AA289" i="2" s="1"/>
  <c r="Z244" i="2"/>
  <c r="Z246" i="2" s="1"/>
  <c r="Z270" i="2" s="1"/>
  <c r="Z302" i="2"/>
  <c r="AA450" i="2"/>
  <c r="AA451" i="2" s="1"/>
  <c r="AA453" i="2" s="1"/>
  <c r="AA455" i="2" s="1"/>
  <c r="AA457" i="2" s="1"/>
  <c r="AA242" i="2"/>
  <c r="AA250" i="2"/>
  <c r="AA251" i="2" s="1"/>
  <c r="AA253" i="2" s="1"/>
  <c r="AA255" i="2" s="1"/>
  <c r="AA257" i="2" s="1"/>
  <c r="AA224" i="2"/>
  <c r="AA227" i="2"/>
  <c r="X668" i="2"/>
  <c r="X673" i="2"/>
  <c r="X676" i="2" s="1"/>
  <c r="R608" i="2"/>
  <c r="O38" i="10"/>
  <c r="Q612" i="2"/>
  <c r="T628" i="2"/>
  <c r="S634" i="2"/>
  <c r="U42" i="10"/>
  <c r="W572" i="2"/>
  <c r="S568" i="2"/>
  <c r="S635" i="2"/>
  <c r="CN630" i="2"/>
  <c r="V717" i="2"/>
  <c r="W712" i="2"/>
  <c r="V711" i="2"/>
  <c r="AB114" i="2"/>
  <c r="T710" i="2"/>
  <c r="T713" i="2" s="1"/>
  <c r="S583" i="2"/>
  <c r="W694" i="2"/>
  <c r="W705" i="2"/>
  <c r="W707" i="2" s="1"/>
  <c r="AV17" i="18"/>
  <c r="AC110" i="2"/>
  <c r="AD107" i="2"/>
  <c r="AA115" i="2"/>
  <c r="Z135" i="2"/>
  <c r="Z697" i="2"/>
  <c r="X687" i="2"/>
  <c r="X693" i="2" s="1"/>
  <c r="X564" i="2"/>
  <c r="X474" i="2"/>
  <c r="U33" i="10"/>
  <c r="Y145" i="2"/>
  <c r="Y143" i="2"/>
  <c r="R594" i="2"/>
  <c r="R606" i="2" s="1"/>
  <c r="P35" i="10"/>
  <c r="R589" i="2"/>
  <c r="V19" i="10"/>
  <c r="V24" i="10" s="1"/>
  <c r="X472" i="2"/>
  <c r="X566" i="2" s="1"/>
  <c r="V33" i="10" s="1"/>
  <c r="AU18" i="18"/>
  <c r="AU24" i="18"/>
  <c r="BE9" i="18"/>
  <c r="AL294" i="2"/>
  <c r="AM241" i="2"/>
  <c r="BD21" i="18"/>
  <c r="AJ686" i="2"/>
  <c r="AM696" i="2"/>
  <c r="AM72" i="2"/>
  <c r="AO59" i="2"/>
  <c r="BG22" i="18"/>
  <c r="AK686" i="2"/>
  <c r="AP54" i="2"/>
  <c r="AP56" i="2" s="1"/>
  <c r="AP37" i="2"/>
  <c r="AP44" i="2" s="1"/>
  <c r="AP46" i="2" s="1"/>
  <c r="AP39" i="2"/>
  <c r="AP68" i="2" s="1"/>
  <c r="AP70" i="2" s="1"/>
  <c r="AJ18" i="10"/>
  <c r="AR33" i="2"/>
  <c r="AQ35" i="2"/>
  <c r="AN63" i="2"/>
  <c r="AN64" i="2" s="1"/>
  <c r="AO641" i="2"/>
  <c r="AO651" i="2" s="1"/>
  <c r="AO662" i="2" s="1"/>
  <c r="AS670" i="2" s="1"/>
  <c r="AN8" i="10"/>
  <c r="BH10" i="18"/>
  <c r="AO61" i="2"/>
  <c r="AK18" i="10"/>
  <c r="AL686" i="2"/>
  <c r="CP670" i="2"/>
  <c r="U718" i="2" l="1"/>
  <c r="U716" i="2"/>
  <c r="Z646" i="2"/>
  <c r="Z656" i="2" s="1"/>
  <c r="Z667" i="2" s="1"/>
  <c r="Z675" i="2" s="1"/>
  <c r="AF558" i="2"/>
  <c r="AF702" i="2"/>
  <c r="AK6" i="2"/>
  <c r="AI532" i="2"/>
  <c r="AI534" i="2" s="1"/>
  <c r="AI535" i="2" s="1"/>
  <c r="AI539" i="2"/>
  <c r="AI543" i="2" s="1"/>
  <c r="AI545" i="2" s="1"/>
  <c r="AH556" i="2"/>
  <c r="AJ516" i="2"/>
  <c r="AJ508" i="2"/>
  <c r="AJ505" i="2"/>
  <c r="AJ523" i="2"/>
  <c r="AJ506" i="2"/>
  <c r="AJ515" i="2"/>
  <c r="AJ522" i="2"/>
  <c r="AK718" i="2"/>
  <c r="AJ511" i="2"/>
  <c r="AJ510" i="2"/>
  <c r="AJ519" i="2"/>
  <c r="AJ518" i="2"/>
  <c r="AJ526" i="2"/>
  <c r="AJ493" i="2"/>
  <c r="AJ528" i="2"/>
  <c r="AJ491" i="2"/>
  <c r="AJ514" i="2"/>
  <c r="AJ527" i="2"/>
  <c r="AJ503" i="2"/>
  <c r="AJ494" i="2"/>
  <c r="AJ502" i="2"/>
  <c r="AJ496" i="2"/>
  <c r="AJ531" i="2"/>
  <c r="AJ497" i="2"/>
  <c r="AJ513" i="2"/>
  <c r="AJ509" i="2"/>
  <c r="AJ500" i="2"/>
  <c r="AJ521" i="2"/>
  <c r="AK682" i="2"/>
  <c r="AJ507" i="2"/>
  <c r="AJ525" i="2"/>
  <c r="AJ530" i="2"/>
  <c r="AJ492" i="2"/>
  <c r="AJ529" i="2"/>
  <c r="AJ495" i="2"/>
  <c r="AJ512" i="2"/>
  <c r="AJ520" i="2"/>
  <c r="AJ498" i="2"/>
  <c r="AJ524" i="2"/>
  <c r="AJ501" i="2"/>
  <c r="AJ517" i="2"/>
  <c r="AK10" i="2"/>
  <c r="AJ499" i="2"/>
  <c r="AJ504" i="2"/>
  <c r="AG538" i="2"/>
  <c r="AG702" i="2" s="1"/>
  <c r="AH534" i="2"/>
  <c r="AH535" i="2" s="1"/>
  <c r="AU28" i="2"/>
  <c r="AT30" i="2"/>
  <c r="BA698" i="2"/>
  <c r="BA199" i="2"/>
  <c r="AZ199" i="2"/>
  <c r="AZ698" i="2"/>
  <c r="AW20" i="10"/>
  <c r="BB643" i="2"/>
  <c r="BB653" i="2" s="1"/>
  <c r="BB664" i="2" s="1"/>
  <c r="BB672" i="2" s="1"/>
  <c r="BB176" i="2"/>
  <c r="BB178" i="2" s="1"/>
  <c r="BB179" i="2" s="1"/>
  <c r="BA10" i="10"/>
  <c r="BD160" i="2"/>
  <c r="BC162" i="2"/>
  <c r="X683" i="2"/>
  <c r="Y680" i="2" s="1"/>
  <c r="X661" i="2"/>
  <c r="X677" i="2" s="1"/>
  <c r="Z297" i="2"/>
  <c r="Z699" i="2" s="1"/>
  <c r="Z703" i="2" s="1"/>
  <c r="AA233" i="2"/>
  <c r="AA228" i="2"/>
  <c r="AA230" i="2" s="1"/>
  <c r="Z306" i="2"/>
  <c r="AB220" i="2"/>
  <c r="AB221" i="2" s="1"/>
  <c r="AB222" i="2"/>
  <c r="AA265" i="2"/>
  <c r="AA305" i="2" s="1"/>
  <c r="AA264" i="2"/>
  <c r="Z644" i="2"/>
  <c r="Z562" i="2"/>
  <c r="AS11" i="18"/>
  <c r="Z320" i="2"/>
  <c r="X22" i="10" s="1"/>
  <c r="X12" i="10"/>
  <c r="X14" i="10" s="1"/>
  <c r="Y323" i="2"/>
  <c r="Y11" i="10"/>
  <c r="AA292" i="2"/>
  <c r="AA473" i="2"/>
  <c r="AA618" i="2" s="1"/>
  <c r="Y647" i="2"/>
  <c r="Y654" i="2"/>
  <c r="AA464" i="2"/>
  <c r="AA465" i="2"/>
  <c r="V42" i="10"/>
  <c r="X572" i="2"/>
  <c r="W711" i="2"/>
  <c r="X712" i="2"/>
  <c r="W717" i="2"/>
  <c r="S570" i="2"/>
  <c r="S589" i="2" s="1"/>
  <c r="CN568" i="2"/>
  <c r="R590" i="2"/>
  <c r="R580" i="2" s="1"/>
  <c r="R581" i="2" s="1"/>
  <c r="R591" i="2" s="1"/>
  <c r="R609" i="2"/>
  <c r="R610" i="2" s="1"/>
  <c r="P37" i="10"/>
  <c r="R614" i="2"/>
  <c r="R723" i="2" s="1"/>
  <c r="Y687" i="2"/>
  <c r="Y693" i="2" s="1"/>
  <c r="Y474" i="2"/>
  <c r="Y564" i="2"/>
  <c r="X694" i="2"/>
  <c r="X705" i="2"/>
  <c r="X707" i="2" s="1"/>
  <c r="Z143" i="2"/>
  <c r="Z145" i="2"/>
  <c r="AW17" i="18"/>
  <c r="AD110" i="2"/>
  <c r="AD114" i="2" s="1"/>
  <c r="AD115" i="2" s="1"/>
  <c r="AE107" i="2"/>
  <c r="U719" i="2"/>
  <c r="AB115" i="2"/>
  <c r="S575" i="2"/>
  <c r="T630" i="2"/>
  <c r="T632" i="2" s="1"/>
  <c r="U628" i="2" s="1"/>
  <c r="W19" i="10"/>
  <c r="W24" i="10" s="1"/>
  <c r="Y472" i="2"/>
  <c r="Y566" i="2" s="1"/>
  <c r="AC114" i="2"/>
  <c r="S600" i="2"/>
  <c r="CN600" i="2" s="1"/>
  <c r="AA697" i="2"/>
  <c r="AA135" i="2"/>
  <c r="AV18" i="18"/>
  <c r="AV24" i="18"/>
  <c r="U710" i="2"/>
  <c r="U713" i="2" s="1"/>
  <c r="T583" i="2"/>
  <c r="T600" i="2" s="1"/>
  <c r="S596" i="2"/>
  <c r="CN596" i="2" s="1"/>
  <c r="CN635" i="2"/>
  <c r="BF9" i="18"/>
  <c r="AN241" i="2"/>
  <c r="AM294" i="2"/>
  <c r="BE21" i="18"/>
  <c r="AS33" i="2"/>
  <c r="AR35" i="2"/>
  <c r="BI10" i="18"/>
  <c r="AP61" i="2"/>
  <c r="AO8" i="10"/>
  <c r="AP641" i="2"/>
  <c r="AP651" i="2" s="1"/>
  <c r="AP662" i="2" s="1"/>
  <c r="AT670" i="2" s="1"/>
  <c r="AM80" i="2"/>
  <c r="AM82" i="2"/>
  <c r="AQ37" i="2"/>
  <c r="AQ44" i="2" s="1"/>
  <c r="AQ46" i="2" s="1"/>
  <c r="AQ54" i="2"/>
  <c r="AQ56" i="2" s="1"/>
  <c r="AQ39" i="2"/>
  <c r="AQ68" i="2" s="1"/>
  <c r="AQ70" i="2" s="1"/>
  <c r="CP70" i="2" s="1"/>
  <c r="BH22" i="18"/>
  <c r="AN696" i="2"/>
  <c r="AN72" i="2"/>
  <c r="AP59" i="2"/>
  <c r="AO63" i="2"/>
  <c r="AO64" i="2" s="1"/>
  <c r="AH537" i="2" l="1"/>
  <c r="AH538" i="2" s="1"/>
  <c r="AE31" i="10"/>
  <c r="AF692" i="2"/>
  <c r="AI537" i="2"/>
  <c r="AI538" i="2" s="1"/>
  <c r="AI702" i="2" s="1"/>
  <c r="AJ539" i="2"/>
  <c r="AJ543" i="2" s="1"/>
  <c r="AJ545" i="2" s="1"/>
  <c r="AJ532" i="2"/>
  <c r="AG558" i="2"/>
  <c r="AK521" i="2"/>
  <c r="AK494" i="2"/>
  <c r="AK513" i="2"/>
  <c r="AK530" i="2"/>
  <c r="AK495" i="2"/>
  <c r="AK515" i="2"/>
  <c r="AL10" i="2"/>
  <c r="AK524" i="2"/>
  <c r="AK517" i="2"/>
  <c r="AK518" i="2"/>
  <c r="AK496" i="2"/>
  <c r="AK509" i="2"/>
  <c r="AK505" i="2"/>
  <c r="AK531" i="2"/>
  <c r="AK511" i="2"/>
  <c r="AK507" i="2"/>
  <c r="AK522" i="2"/>
  <c r="AK502" i="2"/>
  <c r="AK503" i="2"/>
  <c r="AK520" i="2"/>
  <c r="AK529" i="2"/>
  <c r="AK504" i="2"/>
  <c r="AK519" i="2"/>
  <c r="AK528" i="2"/>
  <c r="AL718" i="2"/>
  <c r="AK525" i="2"/>
  <c r="AK501" i="2"/>
  <c r="AK516" i="2"/>
  <c r="AK527" i="2"/>
  <c r="AK498" i="2"/>
  <c r="AK508" i="2"/>
  <c r="AK497" i="2"/>
  <c r="AK492" i="2"/>
  <c r="AK523" i="2"/>
  <c r="AK526" i="2"/>
  <c r="AK491" i="2"/>
  <c r="AK512" i="2"/>
  <c r="AK506" i="2"/>
  <c r="AK514" i="2"/>
  <c r="AK510" i="2"/>
  <c r="AL682" i="2"/>
  <c r="AK499" i="2"/>
  <c r="AK493" i="2"/>
  <c r="AK500" i="2"/>
  <c r="AI556" i="2"/>
  <c r="AL6" i="2"/>
  <c r="AV28" i="2"/>
  <c r="AU30" i="2"/>
  <c r="AZ207" i="2"/>
  <c r="AZ209" i="2"/>
  <c r="BC176" i="2"/>
  <c r="BC178" i="2" s="1"/>
  <c r="BC179" i="2" s="1"/>
  <c r="BB10" i="10"/>
  <c r="BC643" i="2"/>
  <c r="BC653" i="2" s="1"/>
  <c r="BC664" i="2" s="1"/>
  <c r="BC672" i="2" s="1"/>
  <c r="CQ672" i="2" s="1"/>
  <c r="BA207" i="2"/>
  <c r="BA688" i="2" s="1"/>
  <c r="BA209" i="2"/>
  <c r="AZ20" i="10" s="1"/>
  <c r="BE160" i="2"/>
  <c r="BD162" i="2"/>
  <c r="BB199" i="2"/>
  <c r="BB698" i="2"/>
  <c r="Z308" i="2"/>
  <c r="Z316" i="2" s="1"/>
  <c r="Z689" i="2" s="1"/>
  <c r="X584" i="2"/>
  <c r="X601" i="2" s="1"/>
  <c r="AS13" i="18"/>
  <c r="AS25" i="18" s="1"/>
  <c r="AS23" i="18"/>
  <c r="Z654" i="2"/>
  <c r="Z647" i="2"/>
  <c r="AA466" i="2"/>
  <c r="AA296" i="2"/>
  <c r="AA268" i="2"/>
  <c r="AA266" i="2"/>
  <c r="AB227" i="2"/>
  <c r="AB242" i="2"/>
  <c r="AB224" i="2"/>
  <c r="AB450" i="2"/>
  <c r="AB451" i="2" s="1"/>
  <c r="AB453" i="2" s="1"/>
  <c r="AB455" i="2" s="1"/>
  <c r="AB457" i="2" s="1"/>
  <c r="AB250" i="2"/>
  <c r="AB251" i="2" s="1"/>
  <c r="AB253" i="2" s="1"/>
  <c r="AB255" i="2" s="1"/>
  <c r="AB257" i="2" s="1"/>
  <c r="AA302" i="2"/>
  <c r="AA244" i="2"/>
  <c r="AA246" i="2" s="1"/>
  <c r="X576" i="2"/>
  <c r="X598" i="2" s="1"/>
  <c r="Y661" i="2"/>
  <c r="Y665" i="2"/>
  <c r="Y657" i="2"/>
  <c r="Y681" i="2" s="1"/>
  <c r="Y683" i="2" s="1"/>
  <c r="AC216" i="2"/>
  <c r="AB304" i="2"/>
  <c r="AB285" i="2"/>
  <c r="AB287" i="2" s="1"/>
  <c r="AB289" i="2" s="1"/>
  <c r="Y648" i="2"/>
  <c r="S590" i="2"/>
  <c r="AA145" i="2"/>
  <c r="AA143" i="2"/>
  <c r="T568" i="2"/>
  <c r="T570" i="2" s="1"/>
  <c r="T635" i="2"/>
  <c r="T596" i="2" s="1"/>
  <c r="AD697" i="2"/>
  <c r="AD135" i="2"/>
  <c r="X717" i="2"/>
  <c r="Y712" i="2"/>
  <c r="X711" i="2"/>
  <c r="Y705" i="2"/>
  <c r="Y707" i="2" s="1"/>
  <c r="Y694" i="2"/>
  <c r="S597" i="2"/>
  <c r="AW18" i="18"/>
  <c r="AW24" i="18"/>
  <c r="W33" i="10"/>
  <c r="AB135" i="2"/>
  <c r="AB697" i="2"/>
  <c r="V716" i="2"/>
  <c r="V719" i="2" s="1"/>
  <c r="U577" i="2"/>
  <c r="U599" i="2" s="1"/>
  <c r="X19" i="10"/>
  <c r="Y572" i="2"/>
  <c r="W42" i="10"/>
  <c r="S594" i="2"/>
  <c r="Q35" i="10"/>
  <c r="CN570" i="2"/>
  <c r="V710" i="2"/>
  <c r="V713" i="2" s="1"/>
  <c r="U583" i="2"/>
  <c r="U600" i="2" s="1"/>
  <c r="AC115" i="2"/>
  <c r="AF107" i="2"/>
  <c r="AX17" i="18"/>
  <c r="AE110" i="2"/>
  <c r="F7" i="9"/>
  <c r="Z687" i="2"/>
  <c r="P38" i="10"/>
  <c r="R612" i="2"/>
  <c r="S608" i="2"/>
  <c r="BF21" i="18"/>
  <c r="AN294" i="2"/>
  <c r="BG9" i="18"/>
  <c r="AO241" i="2"/>
  <c r="AP63" i="2"/>
  <c r="AP64" i="2" s="1"/>
  <c r="AQ641" i="2"/>
  <c r="AQ651" i="2" s="1"/>
  <c r="AP8" i="10"/>
  <c r="BJ10" i="18"/>
  <c r="AQ61" i="2"/>
  <c r="CP61" i="2" s="1"/>
  <c r="CP63" i="2" s="1"/>
  <c r="CP46" i="2"/>
  <c r="AR54" i="2"/>
  <c r="AR56" i="2" s="1"/>
  <c r="AR37" i="2"/>
  <c r="AR44" i="2" s="1"/>
  <c r="AR46" i="2" s="1"/>
  <c r="AQ8" i="10" s="1"/>
  <c r="AR39" i="2"/>
  <c r="AR68" i="2" s="1"/>
  <c r="AR70" i="2" s="1"/>
  <c r="AO72" i="2"/>
  <c r="AO696" i="2"/>
  <c r="AN82" i="2"/>
  <c r="AN80" i="2"/>
  <c r="AQ59" i="2"/>
  <c r="G6" i="9"/>
  <c r="BI22" i="18"/>
  <c r="AL18" i="10"/>
  <c r="AT33" i="2"/>
  <c r="AS35" i="2"/>
  <c r="AM686" i="2"/>
  <c r="AH558" i="2" l="1"/>
  <c r="AH702" i="2"/>
  <c r="AI558" i="2"/>
  <c r="AM6" i="2"/>
  <c r="AK532" i="2"/>
  <c r="AK534" i="2" s="1"/>
  <c r="AK535" i="2" s="1"/>
  <c r="AK539" i="2"/>
  <c r="AK543" i="2" s="1"/>
  <c r="AK545" i="2" s="1"/>
  <c r="AG692" i="2"/>
  <c r="AF31" i="10"/>
  <c r="AL524" i="2"/>
  <c r="AL506" i="2"/>
  <c r="AL517" i="2"/>
  <c r="AL526" i="2"/>
  <c r="AL495" i="2"/>
  <c r="AL512" i="2"/>
  <c r="AL497" i="2"/>
  <c r="AL502" i="2"/>
  <c r="AL518" i="2"/>
  <c r="AL492" i="2"/>
  <c r="AL528" i="2"/>
  <c r="AL498" i="2"/>
  <c r="AL515" i="2"/>
  <c r="AL491" i="2"/>
  <c r="AL514" i="2"/>
  <c r="AL530" i="2"/>
  <c r="AL503" i="2"/>
  <c r="AL516" i="2"/>
  <c r="AL522" i="2"/>
  <c r="AL500" i="2"/>
  <c r="AL513" i="2"/>
  <c r="AL521" i="2"/>
  <c r="AM10" i="2"/>
  <c r="AL525" i="2"/>
  <c r="AL501" i="2"/>
  <c r="AL510" i="2"/>
  <c r="AL531" i="2"/>
  <c r="AL507" i="2"/>
  <c r="AL523" i="2"/>
  <c r="AL508" i="2"/>
  <c r="AL496" i="2"/>
  <c r="AL509" i="2"/>
  <c r="AL527" i="2"/>
  <c r="AL519" i="2"/>
  <c r="AL511" i="2"/>
  <c r="AL494" i="2"/>
  <c r="AL529" i="2"/>
  <c r="AL499" i="2"/>
  <c r="AL520" i="2"/>
  <c r="AL505" i="2"/>
  <c r="AL493" i="2"/>
  <c r="AL504" i="2"/>
  <c r="AJ534" i="2"/>
  <c r="AJ535" i="2" s="1"/>
  <c r="AI692" i="2"/>
  <c r="AH31" i="10"/>
  <c r="AJ556" i="2"/>
  <c r="AV30" i="2"/>
  <c r="AW28" i="2"/>
  <c r="AG31" i="10"/>
  <c r="AH692" i="2"/>
  <c r="BD643" i="2"/>
  <c r="BC10" i="10"/>
  <c r="BC698" i="2"/>
  <c r="CQ698" i="2" s="1"/>
  <c r="BC199" i="2"/>
  <c r="BF160" i="2"/>
  <c r="BE162" i="2"/>
  <c r="AY20" i="10"/>
  <c r="BB207" i="2"/>
  <c r="BB688" i="2" s="1"/>
  <c r="BB209" i="2"/>
  <c r="BA20" i="10" s="1"/>
  <c r="AZ688" i="2"/>
  <c r="Z564" i="2"/>
  <c r="X42" i="10" s="1"/>
  <c r="Z318" i="2"/>
  <c r="X21" i="10" s="1"/>
  <c r="X24" i="10" s="1"/>
  <c r="Z474" i="2"/>
  <c r="Z693" i="2"/>
  <c r="Z705" i="2" s="1"/>
  <c r="Z707" i="2" s="1"/>
  <c r="Z322" i="2"/>
  <c r="Z472" i="2" s="1"/>
  <c r="Z566" i="2" s="1"/>
  <c r="X33" i="10" s="1"/>
  <c r="AA270" i="2"/>
  <c r="AA644" i="2" s="1"/>
  <c r="Y658" i="2"/>
  <c r="AB292" i="2"/>
  <c r="AB473" i="2"/>
  <c r="AB618" i="2" s="1"/>
  <c r="Y673" i="2"/>
  <c r="Y676" i="2" s="1"/>
  <c r="Y668" i="2"/>
  <c r="AA306" i="2"/>
  <c r="AB464" i="2"/>
  <c r="AB465" i="2"/>
  <c r="AA297" i="2"/>
  <c r="AA699" i="2" s="1"/>
  <c r="AA703" i="2" s="1"/>
  <c r="Z657" i="2"/>
  <c r="Z681" i="2" s="1"/>
  <c r="Z665" i="2"/>
  <c r="AB233" i="2"/>
  <c r="AB228" i="2"/>
  <c r="AB230" i="2" s="1"/>
  <c r="AT11" i="18"/>
  <c r="AA320" i="2"/>
  <c r="Y22" i="10" s="1"/>
  <c r="Y12" i="10"/>
  <c r="Y14" i="10" s="1"/>
  <c r="AA470" i="2"/>
  <c r="AA646" i="2"/>
  <c r="AA656" i="2" s="1"/>
  <c r="AA667" i="2" s="1"/>
  <c r="AA675" i="2" s="1"/>
  <c r="AC220" i="2"/>
  <c r="AC221" i="2" s="1"/>
  <c r="AC222" i="2"/>
  <c r="Z11" i="10"/>
  <c r="Y584" i="2"/>
  <c r="Y601" i="2" s="1"/>
  <c r="Z680" i="2"/>
  <c r="AB265" i="2"/>
  <c r="AB305" i="2" s="1"/>
  <c r="AB264" i="2"/>
  <c r="Z648" i="2"/>
  <c r="W710" i="2"/>
  <c r="W713" i="2" s="1"/>
  <c r="V583" i="2"/>
  <c r="V600" i="2" s="1"/>
  <c r="V577" i="2"/>
  <c r="V599" i="2" s="1"/>
  <c r="W716" i="2"/>
  <c r="W719" i="2" s="1"/>
  <c r="Y19" i="10"/>
  <c r="AF110" i="2"/>
  <c r="AG107" i="2"/>
  <c r="AY17" i="18"/>
  <c r="S580" i="2"/>
  <c r="AE114" i="2"/>
  <c r="AE115" i="2" s="1"/>
  <c r="AC697" i="2"/>
  <c r="AC135" i="2"/>
  <c r="CN594" i="2"/>
  <c r="S606" i="2"/>
  <c r="AB143" i="2"/>
  <c r="AB145" i="2"/>
  <c r="Z712" i="2"/>
  <c r="Y717" i="2"/>
  <c r="Y711" i="2"/>
  <c r="AD143" i="2"/>
  <c r="AD687" i="2" s="1"/>
  <c r="AD145" i="2"/>
  <c r="AB19" i="10" s="1"/>
  <c r="AX18" i="18"/>
  <c r="AX24" i="18"/>
  <c r="R35" i="10"/>
  <c r="T594" i="2"/>
  <c r="AA687" i="2"/>
  <c r="T589" i="2"/>
  <c r="T590" i="2" s="1"/>
  <c r="BH9" i="18"/>
  <c r="AO294" i="2"/>
  <c r="AP241" i="2"/>
  <c r="BG21" i="18"/>
  <c r="AR61" i="2"/>
  <c r="AR641" i="2"/>
  <c r="AR651" i="2" s="1"/>
  <c r="BK10" i="18"/>
  <c r="BK22" i="18" s="1"/>
  <c r="AP696" i="2"/>
  <c r="AP72" i="2"/>
  <c r="AR59" i="2"/>
  <c r="DI10" i="18"/>
  <c r="AS54" i="2"/>
  <c r="AS56" i="2" s="1"/>
  <c r="AS39" i="2"/>
  <c r="AS68" i="2" s="1"/>
  <c r="AS70" i="2" s="1"/>
  <c r="AS37" i="2"/>
  <c r="AS44" i="2" s="1"/>
  <c r="AS46" i="2" s="1"/>
  <c r="AQ63" i="2"/>
  <c r="AT35" i="2"/>
  <c r="AU33" i="2"/>
  <c r="AN686" i="2"/>
  <c r="AO80" i="2"/>
  <c r="AO82" i="2"/>
  <c r="AQ662" i="2"/>
  <c r="AU670" i="2" s="1"/>
  <c r="CP651" i="2"/>
  <c r="AM18" i="10"/>
  <c r="BJ22" i="18"/>
  <c r="AJ537" i="2" l="1"/>
  <c r="AJ538" i="2" s="1"/>
  <c r="AK537" i="2"/>
  <c r="AK538" i="2" s="1"/>
  <c r="AK702" i="2" s="1"/>
  <c r="AN6" i="2"/>
  <c r="AM513" i="2"/>
  <c r="AM525" i="2"/>
  <c r="AM493" i="2"/>
  <c r="AM512" i="2"/>
  <c r="AM499" i="2"/>
  <c r="AM519" i="2"/>
  <c r="AM524" i="2"/>
  <c r="AM497" i="2"/>
  <c r="AN682" i="2"/>
  <c r="AM505" i="2"/>
  <c r="AM504" i="2"/>
  <c r="AM510" i="2"/>
  <c r="AM509" i="2"/>
  <c r="AM498" i="2"/>
  <c r="AM515" i="2"/>
  <c r="AM491" i="2"/>
  <c r="AM517" i="2"/>
  <c r="AM511" i="2"/>
  <c r="AM495" i="2"/>
  <c r="AM508" i="2"/>
  <c r="AM521" i="2"/>
  <c r="AM496" i="2"/>
  <c r="AM529" i="2"/>
  <c r="AM507" i="2"/>
  <c r="AM514" i="2"/>
  <c r="AM522" i="2"/>
  <c r="AN10" i="2"/>
  <c r="AM523" i="2"/>
  <c r="AM494" i="2"/>
  <c r="AM518" i="2"/>
  <c r="AM506" i="2"/>
  <c r="AM503" i="2"/>
  <c r="AM492" i="2"/>
  <c r="AM526" i="2"/>
  <c r="AM502" i="2"/>
  <c r="AM531" i="2"/>
  <c r="AM520" i="2"/>
  <c r="AN718" i="2"/>
  <c r="AM527" i="2"/>
  <c r="AM501" i="2"/>
  <c r="AM528" i="2"/>
  <c r="AM530" i="2"/>
  <c r="AM516" i="2"/>
  <c r="AM500" i="2"/>
  <c r="AL532" i="2"/>
  <c r="AL539" i="2"/>
  <c r="AL543" i="2" s="1"/>
  <c r="AL545" i="2" s="1"/>
  <c r="AK556" i="2"/>
  <c r="AX28" i="2"/>
  <c r="AW30" i="2"/>
  <c r="CQ199" i="2"/>
  <c r="BC207" i="2"/>
  <c r="BC688" i="2" s="1"/>
  <c r="BC209" i="2"/>
  <c r="BB20" i="10" s="1"/>
  <c r="BE643" i="2"/>
  <c r="BE653" i="2" s="1"/>
  <c r="BE664" i="2" s="1"/>
  <c r="BE672" i="2" s="1"/>
  <c r="BD10" i="10"/>
  <c r="BG160" i="2"/>
  <c r="BF162" i="2"/>
  <c r="BD653" i="2"/>
  <c r="Z694" i="2"/>
  <c r="Z572" i="2"/>
  <c r="Z323" i="2"/>
  <c r="Z658" i="2"/>
  <c r="AA562" i="2"/>
  <c r="Y677" i="2"/>
  <c r="Y576" i="2" s="1"/>
  <c r="Y598" i="2" s="1"/>
  <c r="AD216" i="2"/>
  <c r="AC304" i="2"/>
  <c r="AC285" i="2"/>
  <c r="AC287" i="2" s="1"/>
  <c r="AC289" i="2" s="1"/>
  <c r="AA308" i="2"/>
  <c r="AB266" i="2"/>
  <c r="AB268" i="2"/>
  <c r="AA654" i="2"/>
  <c r="AA647" i="2"/>
  <c r="AB296" i="2"/>
  <c r="AT23" i="18"/>
  <c r="AT13" i="18"/>
  <c r="AT25" i="18" s="1"/>
  <c r="Z668" i="2"/>
  <c r="Z673" i="2"/>
  <c r="Z676" i="2" s="1"/>
  <c r="AC450" i="2"/>
  <c r="AC451" i="2" s="1"/>
  <c r="AC453" i="2" s="1"/>
  <c r="AC455" i="2" s="1"/>
  <c r="AC457" i="2" s="1"/>
  <c r="AC227" i="2"/>
  <c r="AC224" i="2"/>
  <c r="AC250" i="2"/>
  <c r="AC251" i="2" s="1"/>
  <c r="AC253" i="2" s="1"/>
  <c r="AC255" i="2" s="1"/>
  <c r="AC257" i="2" s="1"/>
  <c r="AC242" i="2"/>
  <c r="AB302" i="2"/>
  <c r="AB244" i="2"/>
  <c r="AB246" i="2" s="1"/>
  <c r="Z683" i="2"/>
  <c r="AB466" i="2"/>
  <c r="S614" i="2"/>
  <c r="S723" i="2" s="1"/>
  <c r="S609" i="2"/>
  <c r="Q37" i="10"/>
  <c r="AE697" i="2"/>
  <c r="AE135" i="2"/>
  <c r="AZ17" i="18"/>
  <c r="AH107" i="2"/>
  <c r="AG110" i="2"/>
  <c r="AG114" i="2" s="1"/>
  <c r="AG115" i="2" s="1"/>
  <c r="W577" i="2"/>
  <c r="W599" i="2" s="1"/>
  <c r="X718" i="2"/>
  <c r="X716" i="2"/>
  <c r="Z711" i="2"/>
  <c r="Z717" i="2"/>
  <c r="AA712" i="2"/>
  <c r="AF114" i="2"/>
  <c r="AF115" i="2" s="1"/>
  <c r="Z19" i="10"/>
  <c r="AC143" i="2"/>
  <c r="AC145" i="2"/>
  <c r="AB687" i="2"/>
  <c r="S581" i="2"/>
  <c r="AY18" i="18"/>
  <c r="AY24" i="18"/>
  <c r="X710" i="2"/>
  <c r="X713" i="2" s="1"/>
  <c r="W583" i="2"/>
  <c r="W600" i="2" s="1"/>
  <c r="AR63" i="2"/>
  <c r="AR64" i="2" s="1"/>
  <c r="AR72" i="2" s="1"/>
  <c r="BH21" i="18"/>
  <c r="AP294" i="2"/>
  <c r="BI9" i="18"/>
  <c r="AQ241" i="2"/>
  <c r="AQ64" i="2"/>
  <c r="AN18" i="10"/>
  <c r="AS59" i="2"/>
  <c r="AT37" i="2"/>
  <c r="AT44" i="2" s="1"/>
  <c r="AT46" i="2" s="1"/>
  <c r="AT61" i="2" s="1"/>
  <c r="AT54" i="2"/>
  <c r="AT56" i="2" s="1"/>
  <c r="AT39" i="2"/>
  <c r="AT68" i="2" s="1"/>
  <c r="AT70" i="2" s="1"/>
  <c r="AO686" i="2"/>
  <c r="AP80" i="2"/>
  <c r="AP82" i="2"/>
  <c r="AU35" i="2"/>
  <c r="AV33" i="2"/>
  <c r="BL10" i="18"/>
  <c r="AS61" i="2"/>
  <c r="AS641" i="2"/>
  <c r="AS651" i="2" s="1"/>
  <c r="AS662" i="2" s="1"/>
  <c r="AW670" i="2" s="1"/>
  <c r="AR8" i="10"/>
  <c r="AR662" i="2"/>
  <c r="AK558" i="2" l="1"/>
  <c r="AK692" i="2" s="1"/>
  <c r="AJ702" i="2"/>
  <c r="AJ558" i="2"/>
  <c r="AJ31" i="10"/>
  <c r="AL534" i="2"/>
  <c r="AL535" i="2" s="1"/>
  <c r="AM539" i="2"/>
  <c r="AM543" i="2" s="1"/>
  <c r="AM545" i="2" s="1"/>
  <c r="AM532" i="2"/>
  <c r="AM534" i="2" s="1"/>
  <c r="AM535" i="2" s="1"/>
  <c r="AN508" i="2"/>
  <c r="AN507" i="2"/>
  <c r="AN513" i="2"/>
  <c r="AN530" i="2"/>
  <c r="AN505" i="2"/>
  <c r="AN516" i="2"/>
  <c r="AO682" i="2"/>
  <c r="AN511" i="2"/>
  <c r="AN518" i="2"/>
  <c r="AN495" i="2"/>
  <c r="AN492" i="2"/>
  <c r="AN523" i="2"/>
  <c r="AN503" i="2"/>
  <c r="AN524" i="2"/>
  <c r="AN528" i="2"/>
  <c r="AN498" i="2"/>
  <c r="AN525" i="2"/>
  <c r="AO10" i="2"/>
  <c r="AO718" i="2"/>
  <c r="AN522" i="2"/>
  <c r="AN515" i="2"/>
  <c r="AN500" i="2"/>
  <c r="AN517" i="2"/>
  <c r="AN526" i="2"/>
  <c r="AN493" i="2"/>
  <c r="AN509" i="2"/>
  <c r="AN491" i="2"/>
  <c r="AN519" i="2"/>
  <c r="AN529" i="2"/>
  <c r="AN497" i="2"/>
  <c r="AN527" i="2"/>
  <c r="AN501" i="2"/>
  <c r="AN496" i="2"/>
  <c r="AN531" i="2"/>
  <c r="AN521" i="2"/>
  <c r="AN494" i="2"/>
  <c r="AN510" i="2"/>
  <c r="AN506" i="2"/>
  <c r="AN514" i="2"/>
  <c r="AN512" i="2"/>
  <c r="AN502" i="2"/>
  <c r="AN499" i="2"/>
  <c r="AN520" i="2"/>
  <c r="AN504" i="2"/>
  <c r="AO6" i="2"/>
  <c r="AL556" i="2"/>
  <c r="AY28" i="2"/>
  <c r="AX30" i="2"/>
  <c r="AJ692" i="2"/>
  <c r="AI31" i="10"/>
  <c r="BD664" i="2"/>
  <c r="BF643" i="2"/>
  <c r="BE10" i="10"/>
  <c r="BH160" i="2"/>
  <c r="BG162" i="2"/>
  <c r="AB270" i="2"/>
  <c r="AB644" i="2" s="1"/>
  <c r="Z661" i="2"/>
  <c r="Z677" i="2" s="1"/>
  <c r="AA680" i="2"/>
  <c r="AA682" i="2"/>
  <c r="Z584" i="2"/>
  <c r="Z601" i="2" s="1"/>
  <c r="AB306" i="2"/>
  <c r="AA11" i="10"/>
  <c r="AC465" i="2"/>
  <c r="AC464" i="2"/>
  <c r="AB297" i="2"/>
  <c r="AB699" i="2" s="1"/>
  <c r="AB703" i="2" s="1"/>
  <c r="AA648" i="2"/>
  <c r="AC292" i="2"/>
  <c r="AC473" i="2"/>
  <c r="AC618" i="2" s="1"/>
  <c r="AC264" i="2"/>
  <c r="AC265" i="2"/>
  <c r="AC305" i="2" s="1"/>
  <c r="AA665" i="2"/>
  <c r="AA657" i="2"/>
  <c r="AA681" i="2" s="1"/>
  <c r="AA316" i="2"/>
  <c r="AA322" i="2"/>
  <c r="AB470" i="2"/>
  <c r="AB646" i="2"/>
  <c r="AB656" i="2" s="1"/>
  <c r="AB667" i="2" s="1"/>
  <c r="AB675" i="2" s="1"/>
  <c r="AC228" i="2"/>
  <c r="AC230" i="2" s="1"/>
  <c r="AC233" i="2"/>
  <c r="AU11" i="18"/>
  <c r="AB320" i="2"/>
  <c r="Z22" i="10" s="1"/>
  <c r="Z12" i="10"/>
  <c r="Z14" i="10" s="1"/>
  <c r="AD220" i="2"/>
  <c r="AD221" i="2" s="1"/>
  <c r="AD222" i="2"/>
  <c r="X719" i="2"/>
  <c r="Y716" i="2" s="1"/>
  <c r="Y719" i="2" s="1"/>
  <c r="AF697" i="2"/>
  <c r="AF135" i="2"/>
  <c r="S591" i="2"/>
  <c r="AC687" i="2"/>
  <c r="AG135" i="2"/>
  <c r="AG697" i="2"/>
  <c r="Y710" i="2"/>
  <c r="Y713" i="2" s="1"/>
  <c r="X583" i="2"/>
  <c r="X600" i="2" s="1"/>
  <c r="AH110" i="2"/>
  <c r="AI107" i="2"/>
  <c r="BA17" i="18"/>
  <c r="AZ24" i="18"/>
  <c r="AZ18" i="18"/>
  <c r="CN609" i="2"/>
  <c r="S610" i="2"/>
  <c r="AA19" i="10"/>
  <c r="AE143" i="2"/>
  <c r="AE687" i="2" s="1"/>
  <c r="AE145" i="2"/>
  <c r="AC19" i="10" s="1"/>
  <c r="BJ9" i="18"/>
  <c r="AQ294" i="2"/>
  <c r="AR241" i="2"/>
  <c r="BI21" i="18"/>
  <c r="AR696" i="2"/>
  <c r="BM10" i="18"/>
  <c r="BM22" i="18" s="1"/>
  <c r="AQ696" i="2"/>
  <c r="AQ72" i="2"/>
  <c r="AQ82" i="2" s="1"/>
  <c r="AS8" i="10"/>
  <c r="AT641" i="2"/>
  <c r="AT651" i="2" s="1"/>
  <c r="AO18" i="10"/>
  <c r="AP686" i="2"/>
  <c r="AT59" i="2"/>
  <c r="AU54" i="2"/>
  <c r="AU56" i="2" s="1"/>
  <c r="AU37" i="2"/>
  <c r="AU44" i="2" s="1"/>
  <c r="AU46" i="2" s="1"/>
  <c r="AU39" i="2"/>
  <c r="AU68" i="2" s="1"/>
  <c r="AU70" i="2" s="1"/>
  <c r="AS63" i="2"/>
  <c r="AS64" i="2" s="1"/>
  <c r="BL22" i="18"/>
  <c r="AV35" i="2"/>
  <c r="AW33" i="2"/>
  <c r="AR80" i="2"/>
  <c r="AR82" i="2"/>
  <c r="AV670" i="2"/>
  <c r="AL537" i="2" l="1"/>
  <c r="AL538" i="2" s="1"/>
  <c r="AL558" i="2" s="1"/>
  <c r="AP6" i="2"/>
  <c r="AN539" i="2"/>
  <c r="AN543" i="2" s="1"/>
  <c r="AN545" i="2" s="1"/>
  <c r="AN532" i="2"/>
  <c r="AM537" i="2"/>
  <c r="AO526" i="2"/>
  <c r="AO501" i="2"/>
  <c r="AO524" i="2"/>
  <c r="AO530" i="2"/>
  <c r="AO502" i="2"/>
  <c r="AO528" i="2"/>
  <c r="AO511" i="2"/>
  <c r="AO523" i="2"/>
  <c r="AO491" i="2"/>
  <c r="AO500" i="2"/>
  <c r="AO513" i="2"/>
  <c r="AO525" i="2"/>
  <c r="AO507" i="2"/>
  <c r="AO519" i="2"/>
  <c r="AO509" i="2"/>
  <c r="AP10" i="2"/>
  <c r="AO497" i="2"/>
  <c r="AO508" i="2"/>
  <c r="AO505" i="2"/>
  <c r="AO512" i="2"/>
  <c r="AO496" i="2"/>
  <c r="AO531" i="2"/>
  <c r="AO510" i="2"/>
  <c r="AO518" i="2"/>
  <c r="AO517" i="2"/>
  <c r="AO522" i="2"/>
  <c r="AO498" i="2"/>
  <c r="AO506" i="2"/>
  <c r="AO503" i="2"/>
  <c r="AO494" i="2"/>
  <c r="AO521" i="2"/>
  <c r="AO504" i="2"/>
  <c r="AO527" i="2"/>
  <c r="AO495" i="2"/>
  <c r="AO515" i="2"/>
  <c r="AO529" i="2"/>
  <c r="AO499" i="2"/>
  <c r="AO520" i="2"/>
  <c r="AO516" i="2"/>
  <c r="AO514" i="2"/>
  <c r="AO493" i="2"/>
  <c r="AO492" i="2"/>
  <c r="AM556" i="2"/>
  <c r="AZ28" i="2"/>
  <c r="AY30" i="2"/>
  <c r="BH162" i="2"/>
  <c r="BI160" i="2"/>
  <c r="BF653" i="2"/>
  <c r="BG643" i="2"/>
  <c r="BG653" i="2" s="1"/>
  <c r="BG664" i="2" s="1"/>
  <c r="BG672" i="2" s="1"/>
  <c r="BF10" i="10"/>
  <c r="BD672" i="2"/>
  <c r="AB562" i="2"/>
  <c r="AA683" i="2"/>
  <c r="AB680" i="2" s="1"/>
  <c r="AE216" i="2"/>
  <c r="AD285" i="2"/>
  <c r="AD287" i="2" s="1"/>
  <c r="AD289" i="2" s="1"/>
  <c r="AD304" i="2"/>
  <c r="AA318" i="2"/>
  <c r="Y21" i="10" s="1"/>
  <c r="Y24" i="10" s="1"/>
  <c r="AA689" i="2"/>
  <c r="AA693" i="2" s="1"/>
  <c r="AA474" i="2"/>
  <c r="AA564" i="2"/>
  <c r="AC266" i="2"/>
  <c r="AC268" i="2"/>
  <c r="AB308" i="2"/>
  <c r="AU13" i="18"/>
  <c r="AU25" i="18" s="1"/>
  <c r="AU23" i="18"/>
  <c r="AB647" i="2"/>
  <c r="AB654" i="2"/>
  <c r="AC302" i="2"/>
  <c r="AC244" i="2"/>
  <c r="AC246" i="2" s="1"/>
  <c r="AA668" i="2"/>
  <c r="AA673" i="2"/>
  <c r="AA676" i="2" s="1"/>
  <c r="AC296" i="2"/>
  <c r="AC466" i="2"/>
  <c r="AD250" i="2"/>
  <c r="AD251" i="2" s="1"/>
  <c r="AD253" i="2" s="1"/>
  <c r="AD255" i="2" s="1"/>
  <c r="AD257" i="2" s="1"/>
  <c r="AD227" i="2"/>
  <c r="AD224" i="2"/>
  <c r="AD450" i="2"/>
  <c r="AD451" i="2" s="1"/>
  <c r="AD453" i="2" s="1"/>
  <c r="AD455" i="2" s="1"/>
  <c r="AD457" i="2" s="1"/>
  <c r="AD242" i="2"/>
  <c r="AA472" i="2"/>
  <c r="AA566" i="2" s="1"/>
  <c r="Y33" i="10" s="1"/>
  <c r="AA658" i="2"/>
  <c r="Z576" i="2"/>
  <c r="Z598" i="2" s="1"/>
  <c r="AA661" i="2"/>
  <c r="X577" i="2"/>
  <c r="X599" i="2" s="1"/>
  <c r="Y577" i="2"/>
  <c r="Z716" i="2"/>
  <c r="Z719" i="2" s="1"/>
  <c r="BA18" i="18"/>
  <c r="BA24" i="18"/>
  <c r="Y583" i="2"/>
  <c r="Y600" i="2" s="1"/>
  <c r="Z710" i="2"/>
  <c r="Z713" i="2" s="1"/>
  <c r="F38" i="10"/>
  <c r="S612" i="2"/>
  <c r="Q38" i="10"/>
  <c r="T608" i="2"/>
  <c r="AI110" i="2"/>
  <c r="AI114" i="2" s="1"/>
  <c r="AI115" i="2" s="1"/>
  <c r="AJ107" i="2"/>
  <c r="BB17" i="18"/>
  <c r="AF143" i="2"/>
  <c r="AF687" i="2" s="1"/>
  <c r="AF145" i="2"/>
  <c r="AE19" i="10" s="1"/>
  <c r="AH114" i="2"/>
  <c r="AH115" i="2" s="1"/>
  <c r="AG145" i="2"/>
  <c r="AF19" i="10" s="1"/>
  <c r="AG143" i="2"/>
  <c r="AG687" i="2" s="1"/>
  <c r="AQ80" i="2"/>
  <c r="AQ686" i="2" s="1"/>
  <c r="BK9" i="18"/>
  <c r="AR294" i="2"/>
  <c r="AS241" i="2"/>
  <c r="BJ21" i="18"/>
  <c r="CP696" i="2"/>
  <c r="AW35" i="2"/>
  <c r="AX33" i="2"/>
  <c r="AP18" i="10"/>
  <c r="AV54" i="2"/>
  <c r="AV56" i="2" s="1"/>
  <c r="AV39" i="2"/>
  <c r="AV68" i="2" s="1"/>
  <c r="AV70" i="2" s="1"/>
  <c r="AV37" i="2"/>
  <c r="AV44" i="2" s="1"/>
  <c r="AV46" i="2" s="1"/>
  <c r="AT63" i="2"/>
  <c r="AS696" i="2"/>
  <c r="AS72" i="2"/>
  <c r="BN10" i="18"/>
  <c r="AT8" i="10"/>
  <c r="AU641" i="2"/>
  <c r="AU651" i="2" s="1"/>
  <c r="AU662" i="2" s="1"/>
  <c r="AY670" i="2" s="1"/>
  <c r="AU61" i="2"/>
  <c r="AU59" i="2"/>
  <c r="AQ18" i="10"/>
  <c r="AT662" i="2"/>
  <c r="AR686" i="2"/>
  <c r="AL702" i="2" l="1"/>
  <c r="AO532" i="2"/>
  <c r="AO534" i="2" s="1"/>
  <c r="AO535" i="2" s="1"/>
  <c r="AO537" i="2" s="1"/>
  <c r="AO539" i="2"/>
  <c r="AO543" i="2" s="1"/>
  <c r="AO545" i="2" s="1"/>
  <c r="AN534" i="2"/>
  <c r="AN535" i="2" s="1"/>
  <c r="AP508" i="2"/>
  <c r="AP505" i="2"/>
  <c r="AP514" i="2"/>
  <c r="AP522" i="2"/>
  <c r="AP493" i="2"/>
  <c r="AP498" i="2"/>
  <c r="AP529" i="2"/>
  <c r="AP511" i="2"/>
  <c r="AP530" i="2"/>
  <c r="AP524" i="2"/>
  <c r="AP492" i="2"/>
  <c r="AP518" i="2"/>
  <c r="AP525" i="2"/>
  <c r="AP506" i="2"/>
  <c r="AP523" i="2"/>
  <c r="AP501" i="2"/>
  <c r="AP519" i="2"/>
  <c r="AQ682" i="2"/>
  <c r="AP503" i="2"/>
  <c r="AP528" i="2"/>
  <c r="AP497" i="2"/>
  <c r="AP496" i="2"/>
  <c r="AP509" i="2"/>
  <c r="AP512" i="2"/>
  <c r="AP502" i="2"/>
  <c r="AP526" i="2"/>
  <c r="AP495" i="2"/>
  <c r="AP516" i="2"/>
  <c r="AP510" i="2"/>
  <c r="AP499" i="2"/>
  <c r="AQ718" i="2"/>
  <c r="AP513" i="2"/>
  <c r="AP500" i="2"/>
  <c r="AP521" i="2"/>
  <c r="AP491" i="2"/>
  <c r="AP517" i="2"/>
  <c r="AP520" i="2"/>
  <c r="AQ10" i="2"/>
  <c r="AP527" i="2"/>
  <c r="AP531" i="2"/>
  <c r="AP515" i="2"/>
  <c r="AP494" i="2"/>
  <c r="AP507" i="2"/>
  <c r="AP504" i="2"/>
  <c r="AN556" i="2"/>
  <c r="AM538" i="2"/>
  <c r="AM702" i="2" s="1"/>
  <c r="AQ6" i="2"/>
  <c r="AO538" i="2"/>
  <c r="AO702" i="2" s="1"/>
  <c r="AL692" i="2"/>
  <c r="AK31" i="10"/>
  <c r="BA28" i="2"/>
  <c r="AZ30" i="2"/>
  <c r="BF664" i="2"/>
  <c r="BJ160" i="2"/>
  <c r="BI162" i="2"/>
  <c r="BH643" i="2"/>
  <c r="BH653" i="2" s="1"/>
  <c r="BH664" i="2" s="1"/>
  <c r="BH672" i="2" s="1"/>
  <c r="BG10" i="10"/>
  <c r="AA584" i="2"/>
  <c r="AA601" i="2" s="1"/>
  <c r="AA323" i="2"/>
  <c r="AA677" i="2"/>
  <c r="AD464" i="2"/>
  <c r="AD465" i="2"/>
  <c r="AD228" i="2"/>
  <c r="AD230" i="2" s="1"/>
  <c r="AD233" i="2"/>
  <c r="AC470" i="2"/>
  <c r="AC646" i="2"/>
  <c r="AC656" i="2" s="1"/>
  <c r="AC667" i="2" s="1"/>
  <c r="AC675" i="2" s="1"/>
  <c r="Y42" i="10"/>
  <c r="AA572" i="2"/>
  <c r="AC270" i="2"/>
  <c r="AB657" i="2"/>
  <c r="AB681" i="2" s="1"/>
  <c r="AB683" i="2" s="1"/>
  <c r="AB665" i="2"/>
  <c r="AB316" i="2"/>
  <c r="AB322" i="2"/>
  <c r="AD473" i="2"/>
  <c r="AD618" i="2" s="1"/>
  <c r="AD292" i="2"/>
  <c r="AB11" i="10"/>
  <c r="AD265" i="2"/>
  <c r="AD305" i="2" s="1"/>
  <c r="AD264" i="2"/>
  <c r="AC297" i="2"/>
  <c r="AC699" i="2" s="1"/>
  <c r="AC703" i="2" s="1"/>
  <c r="AC306" i="2"/>
  <c r="AB648" i="2"/>
  <c r="AA12" i="10"/>
  <c r="AA14" i="10" s="1"/>
  <c r="AV11" i="18"/>
  <c r="AC320" i="2"/>
  <c r="AA22" i="10" s="1"/>
  <c r="AA705" i="2"/>
  <c r="AA707" i="2" s="1"/>
  <c r="AA694" i="2"/>
  <c r="AE220" i="2"/>
  <c r="AE221" i="2" s="1"/>
  <c r="AE222" i="2"/>
  <c r="Y599" i="2"/>
  <c r="AH135" i="2"/>
  <c r="AH697" i="2"/>
  <c r="BB24" i="18"/>
  <c r="BB18" i="18"/>
  <c r="BC17" i="18"/>
  <c r="AK107" i="2"/>
  <c r="AJ110" i="2"/>
  <c r="AI135" i="2"/>
  <c r="AI697" i="2"/>
  <c r="AA710" i="2"/>
  <c r="Z583" i="2"/>
  <c r="Z600" i="2" s="1"/>
  <c r="AA716" i="2"/>
  <c r="AA718" i="2"/>
  <c r="Z577" i="2"/>
  <c r="Z599" i="2" s="1"/>
  <c r="BL9" i="18"/>
  <c r="AT241" i="2"/>
  <c r="AS294" i="2"/>
  <c r="BK21" i="18"/>
  <c r="AV641" i="2"/>
  <c r="AV651" i="2" s="1"/>
  <c r="AV662" i="2" s="1"/>
  <c r="AZ670" i="2" s="1"/>
  <c r="AV61" i="2"/>
  <c r="AU8" i="10"/>
  <c r="BO10" i="18"/>
  <c r="AY33" i="2"/>
  <c r="AX35" i="2"/>
  <c r="AU63" i="2"/>
  <c r="AU64" i="2" s="1"/>
  <c r="AT64" i="2"/>
  <c r="BN22" i="18"/>
  <c r="AW37" i="2"/>
  <c r="AW44" i="2" s="1"/>
  <c r="AW46" i="2" s="1"/>
  <c r="AW39" i="2"/>
  <c r="AW68" i="2" s="1"/>
  <c r="AW70" i="2" s="1"/>
  <c r="AW54" i="2"/>
  <c r="AW56" i="2" s="1"/>
  <c r="AS80" i="2"/>
  <c r="AS82" i="2"/>
  <c r="AV59" i="2"/>
  <c r="AX670" i="2"/>
  <c r="AN537" i="2" l="1"/>
  <c r="AN538" i="2" s="1"/>
  <c r="AQ522" i="2"/>
  <c r="AQ511" i="2"/>
  <c r="AQ497" i="2"/>
  <c r="AQ512" i="2"/>
  <c r="AQ496" i="2"/>
  <c r="AQ516" i="2"/>
  <c r="AR10" i="2"/>
  <c r="AQ502" i="2"/>
  <c r="AQ526" i="2"/>
  <c r="AQ506" i="2"/>
  <c r="AQ504" i="2"/>
  <c r="AQ509" i="2"/>
  <c r="AQ498" i="2"/>
  <c r="AQ513" i="2"/>
  <c r="AQ524" i="2"/>
  <c r="AQ505" i="2"/>
  <c r="AQ508" i="2"/>
  <c r="AQ514" i="2"/>
  <c r="AQ491" i="2"/>
  <c r="AR718" i="2"/>
  <c r="AQ521" i="2"/>
  <c r="AQ492" i="2"/>
  <c r="AQ529" i="2"/>
  <c r="AQ499" i="2"/>
  <c r="AQ517" i="2"/>
  <c r="AQ525" i="2"/>
  <c r="AQ495" i="2"/>
  <c r="AQ528" i="2"/>
  <c r="AQ523" i="2"/>
  <c r="AQ519" i="2"/>
  <c r="AQ501" i="2"/>
  <c r="AQ530" i="2"/>
  <c r="AQ500" i="2"/>
  <c r="AQ518" i="2"/>
  <c r="AQ520" i="2"/>
  <c r="AR682" i="2"/>
  <c r="AQ515" i="2"/>
  <c r="AQ494" i="2"/>
  <c r="AQ503" i="2"/>
  <c r="AQ507" i="2"/>
  <c r="AQ527" i="2"/>
  <c r="AQ531" i="2"/>
  <c r="AQ510" i="2"/>
  <c r="AQ493" i="2"/>
  <c r="AO556" i="2"/>
  <c r="AO558" i="2" s="1"/>
  <c r="AO692" i="2" s="1"/>
  <c r="AR6" i="2"/>
  <c r="AP539" i="2"/>
  <c r="AP543" i="2" s="1"/>
  <c r="AP545" i="2" s="1"/>
  <c r="AP532" i="2"/>
  <c r="AP534" i="2" s="1"/>
  <c r="AP535" i="2" s="1"/>
  <c r="AM558" i="2"/>
  <c r="BA30" i="2"/>
  <c r="BB28" i="2"/>
  <c r="BF672" i="2"/>
  <c r="BI643" i="2"/>
  <c r="BH10" i="10"/>
  <c r="BJ162" i="2"/>
  <c r="BK160" i="2"/>
  <c r="AC308" i="2"/>
  <c r="AC316" i="2" s="1"/>
  <c r="AC318" i="2" s="1"/>
  <c r="AA21" i="10" s="1"/>
  <c r="AA24" i="10" s="1"/>
  <c r="AB658" i="2"/>
  <c r="AF216" i="2"/>
  <c r="AE285" i="2"/>
  <c r="AE287" i="2" s="1"/>
  <c r="AE289" i="2" s="1"/>
  <c r="AE304" i="2"/>
  <c r="AV23" i="18"/>
  <c r="AV13" i="18"/>
  <c r="AV25" i="18" s="1"/>
  <c r="AB472" i="2"/>
  <c r="AB566" i="2" s="1"/>
  <c r="Z33" i="10" s="1"/>
  <c r="AC562" i="2"/>
  <c r="AC644" i="2"/>
  <c r="AD268" i="2"/>
  <c r="AD266" i="2"/>
  <c r="AB689" i="2"/>
  <c r="AB693" i="2" s="1"/>
  <c r="AB564" i="2"/>
  <c r="AB474" i="2"/>
  <c r="AB318" i="2"/>
  <c r="Z21" i="10" s="1"/>
  <c r="Z24" i="10" s="1"/>
  <c r="AD244" i="2"/>
  <c r="AD246" i="2" s="1"/>
  <c r="AD302" i="2"/>
  <c r="AA717" i="2"/>
  <c r="AA719" i="2" s="1"/>
  <c r="AA711" i="2"/>
  <c r="AA713" i="2" s="1"/>
  <c r="AB712" i="2"/>
  <c r="AE227" i="2"/>
  <c r="AE224" i="2"/>
  <c r="AE250" i="2"/>
  <c r="AE251" i="2" s="1"/>
  <c r="AE253" i="2" s="1"/>
  <c r="AE255" i="2" s="1"/>
  <c r="AE257" i="2" s="1"/>
  <c r="AE242" i="2"/>
  <c r="AE450" i="2"/>
  <c r="AE451" i="2" s="1"/>
  <c r="AD296" i="2"/>
  <c r="AB673" i="2"/>
  <c r="AB676" i="2" s="1"/>
  <c r="AB668" i="2"/>
  <c r="AD466" i="2"/>
  <c r="AB584" i="2"/>
  <c r="AB601" i="2" s="1"/>
  <c r="AC680" i="2"/>
  <c r="AA576" i="2"/>
  <c r="AA598" i="2" s="1"/>
  <c r="AB661" i="2"/>
  <c r="AI143" i="2"/>
  <c r="AI687" i="2" s="1"/>
  <c r="AI145" i="2"/>
  <c r="AH19" i="10" s="1"/>
  <c r="AJ114" i="2"/>
  <c r="AJ115" i="2" s="1"/>
  <c r="AK110" i="2"/>
  <c r="AK114" i="2" s="1"/>
  <c r="AK115" i="2" s="1"/>
  <c r="BD17" i="18"/>
  <c r="AL107" i="2"/>
  <c r="AH143" i="2"/>
  <c r="AH687" i="2" s="1"/>
  <c r="AH145" i="2"/>
  <c r="AG19" i="10" s="1"/>
  <c r="BC24" i="18"/>
  <c r="BC18" i="18"/>
  <c r="BM9" i="18"/>
  <c r="AT294" i="2"/>
  <c r="AU241" i="2"/>
  <c r="BL21" i="18"/>
  <c r="AW641" i="2"/>
  <c r="AW651" i="2" s="1"/>
  <c r="BP10" i="18"/>
  <c r="BP22" i="18" s="1"/>
  <c r="AV8" i="10"/>
  <c r="AW61" i="2"/>
  <c r="AW59" i="2"/>
  <c r="AZ33" i="2"/>
  <c r="AY35" i="2"/>
  <c r="BO22" i="18"/>
  <c r="AT72" i="2"/>
  <c r="AT696" i="2"/>
  <c r="AV63" i="2"/>
  <c r="AS686" i="2"/>
  <c r="AR18" i="10"/>
  <c r="AU696" i="2"/>
  <c r="AU72" i="2"/>
  <c r="AX37" i="2"/>
  <c r="AX44" i="2" s="1"/>
  <c r="AX46" i="2" s="1"/>
  <c r="AX54" i="2"/>
  <c r="AX56" i="2" s="1"/>
  <c r="AX39" i="2"/>
  <c r="AX68" i="2" s="1"/>
  <c r="AX70" i="2" s="1"/>
  <c r="AN31" i="10" l="1"/>
  <c r="AN702" i="2"/>
  <c r="AN558" i="2"/>
  <c r="AP556" i="2"/>
  <c r="AL31" i="10"/>
  <c r="AM692" i="2"/>
  <c r="AS6" i="2"/>
  <c r="AQ532" i="2"/>
  <c r="AQ534" i="2" s="1"/>
  <c r="AQ535" i="2" s="1"/>
  <c r="AQ539" i="2"/>
  <c r="AR519" i="2"/>
  <c r="AR521" i="2"/>
  <c r="AR491" i="2"/>
  <c r="AR529" i="2"/>
  <c r="AR497" i="2"/>
  <c r="AR531" i="2"/>
  <c r="AR513" i="2"/>
  <c r="AR503" i="2"/>
  <c r="AR502" i="2"/>
  <c r="AR530" i="2"/>
  <c r="AR500" i="2"/>
  <c r="AR523" i="2"/>
  <c r="AR524" i="2"/>
  <c r="AR518" i="2"/>
  <c r="AR514" i="2"/>
  <c r="AR495" i="2"/>
  <c r="AR525" i="2"/>
  <c r="AR508" i="2"/>
  <c r="AR522" i="2"/>
  <c r="AR498" i="2"/>
  <c r="AR512" i="2"/>
  <c r="AR496" i="2"/>
  <c r="AR511" i="2"/>
  <c r="AR501" i="2"/>
  <c r="AR516" i="2"/>
  <c r="AR528" i="2"/>
  <c r="AS10" i="2"/>
  <c r="AR493" i="2"/>
  <c r="AR520" i="2"/>
  <c r="AR526" i="2"/>
  <c r="AR517" i="2"/>
  <c r="AR504" i="2"/>
  <c r="AR509" i="2"/>
  <c r="AR505" i="2"/>
  <c r="AR527" i="2"/>
  <c r="AR506" i="2"/>
  <c r="AR515" i="2"/>
  <c r="AR494" i="2"/>
  <c r="AR507" i="2"/>
  <c r="AR510" i="2"/>
  <c r="AR499" i="2"/>
  <c r="AR492" i="2"/>
  <c r="AP537" i="2"/>
  <c r="BC28" i="2"/>
  <c r="BB30" i="2"/>
  <c r="BI653" i="2"/>
  <c r="BL160" i="2"/>
  <c r="BK162" i="2"/>
  <c r="BJ643" i="2"/>
  <c r="BJ653" i="2" s="1"/>
  <c r="BJ664" i="2" s="1"/>
  <c r="BJ672" i="2" s="1"/>
  <c r="BI10" i="10"/>
  <c r="AD270" i="2"/>
  <c r="AD562" i="2" s="1"/>
  <c r="AC474" i="2"/>
  <c r="AC689" i="2"/>
  <c r="AC693" i="2" s="1"/>
  <c r="AC705" i="2" s="1"/>
  <c r="AC707" i="2" s="1"/>
  <c r="AC322" i="2"/>
  <c r="AC323" i="2" s="1"/>
  <c r="AC564" i="2"/>
  <c r="AA42" i="10" s="1"/>
  <c r="AA583" i="2"/>
  <c r="AA600" i="2" s="1"/>
  <c r="AB710" i="2"/>
  <c r="AD646" i="2"/>
  <c r="AD656" i="2" s="1"/>
  <c r="AD667" i="2" s="1"/>
  <c r="AD675" i="2" s="1"/>
  <c r="AD470" i="2"/>
  <c r="AE264" i="2"/>
  <c r="AE265" i="2"/>
  <c r="AE305" i="2" s="1"/>
  <c r="AB323" i="2"/>
  <c r="AD297" i="2"/>
  <c r="AE233" i="2"/>
  <c r="AE228" i="2"/>
  <c r="AE230" i="2" s="1"/>
  <c r="AW11" i="18"/>
  <c r="AD320" i="2"/>
  <c r="AB22" i="10" s="1"/>
  <c r="AB12" i="10"/>
  <c r="AB14" i="10" s="1"/>
  <c r="AC654" i="2"/>
  <c r="AC647" i="2"/>
  <c r="AF222" i="2"/>
  <c r="AF220" i="2"/>
  <c r="AF221" i="2" s="1"/>
  <c r="AB677" i="2"/>
  <c r="AE453" i="2"/>
  <c r="AE455" i="2" s="1"/>
  <c r="AE457" i="2" s="1"/>
  <c r="AD306" i="2"/>
  <c r="AB572" i="2"/>
  <c r="Z42" i="10"/>
  <c r="AC11" i="10"/>
  <c r="AB705" i="2"/>
  <c r="AB707" i="2" s="1"/>
  <c r="AB694" i="2"/>
  <c r="AE292" i="2"/>
  <c r="AE473" i="2"/>
  <c r="F15" i="9" s="1"/>
  <c r="F9" i="9"/>
  <c r="F12" i="9" s="1"/>
  <c r="G67" i="10"/>
  <c r="AJ135" i="2"/>
  <c r="AJ697" i="2"/>
  <c r="BD18" i="18"/>
  <c r="BD24" i="18"/>
  <c r="AK697" i="2"/>
  <c r="AK135" i="2"/>
  <c r="AA577" i="2"/>
  <c r="AA599" i="2" s="1"/>
  <c r="AB716" i="2"/>
  <c r="BE17" i="18"/>
  <c r="AL110" i="2"/>
  <c r="AL114" i="2" s="1"/>
  <c r="AL115" i="2" s="1"/>
  <c r="AM107" i="2"/>
  <c r="BN9" i="18"/>
  <c r="AV241" i="2"/>
  <c r="AU294" i="2"/>
  <c r="BM21" i="18"/>
  <c r="AW63" i="2"/>
  <c r="AW64" i="2" s="1"/>
  <c r="AW696" i="2" s="1"/>
  <c r="AV64" i="2"/>
  <c r="AZ35" i="2"/>
  <c r="BA33" i="2"/>
  <c r="AT80" i="2"/>
  <c r="AT82" i="2"/>
  <c r="AU80" i="2"/>
  <c r="AU82" i="2"/>
  <c r="AX59" i="2"/>
  <c r="AW8" i="10"/>
  <c r="BQ10" i="18"/>
  <c r="AX641" i="2"/>
  <c r="AX651" i="2" s="1"/>
  <c r="AX662" i="2" s="1"/>
  <c r="BB670" i="2" s="1"/>
  <c r="AX61" i="2"/>
  <c r="AY37" i="2"/>
  <c r="AY44" i="2" s="1"/>
  <c r="AY46" i="2" s="1"/>
  <c r="AY39" i="2"/>
  <c r="AY68" i="2" s="1"/>
  <c r="AY70" i="2" s="1"/>
  <c r="AY54" i="2"/>
  <c r="AY56" i="2" s="1"/>
  <c r="AW662" i="2"/>
  <c r="AN692" i="2" l="1"/>
  <c r="AM31" i="10"/>
  <c r="AP538" i="2"/>
  <c r="AP702" i="2" s="1"/>
  <c r="AS529" i="2"/>
  <c r="AT682" i="2"/>
  <c r="AS519" i="2"/>
  <c r="AS530" i="2"/>
  <c r="AS501" i="2"/>
  <c r="AS522" i="2"/>
  <c r="AS511" i="2"/>
  <c r="AS524" i="2"/>
  <c r="AT718" i="2"/>
  <c r="AS506" i="2"/>
  <c r="AS504" i="2"/>
  <c r="AS526" i="2"/>
  <c r="AT10" i="2"/>
  <c r="AS521" i="2"/>
  <c r="AS508" i="2"/>
  <c r="AS498" i="2"/>
  <c r="AS494" i="2"/>
  <c r="AS509" i="2"/>
  <c r="AS528" i="2"/>
  <c r="AS512" i="2"/>
  <c r="AS525" i="2"/>
  <c r="AS492" i="2"/>
  <c r="AS516" i="2"/>
  <c r="AS510" i="2"/>
  <c r="AS499" i="2"/>
  <c r="AS523" i="2"/>
  <c r="AS495" i="2"/>
  <c r="AS513" i="2"/>
  <c r="AS503" i="2"/>
  <c r="AS493" i="2"/>
  <c r="AS520" i="2"/>
  <c r="AS491" i="2"/>
  <c r="AS496" i="2"/>
  <c r="AS531" i="2"/>
  <c r="AS527" i="2"/>
  <c r="AS502" i="2"/>
  <c r="AS514" i="2"/>
  <c r="AS505" i="2"/>
  <c r="AS517" i="2"/>
  <c r="AS518" i="2"/>
  <c r="AS497" i="2"/>
  <c r="AS507" i="2"/>
  <c r="AS515" i="2"/>
  <c r="AS500" i="2"/>
  <c r="AR532" i="2"/>
  <c r="AR539" i="2"/>
  <c r="AR543" i="2" s="1"/>
  <c r="AR545" i="2" s="1"/>
  <c r="CP535" i="2"/>
  <c r="AQ537" i="2"/>
  <c r="G11" i="9"/>
  <c r="AQ543" i="2"/>
  <c r="AQ545" i="2" s="1"/>
  <c r="G16" i="9"/>
  <c r="AT6" i="2"/>
  <c r="AP558" i="2"/>
  <c r="AC472" i="2"/>
  <c r="AC566" i="2" s="1"/>
  <c r="AA33" i="10" s="1"/>
  <c r="BD28" i="2"/>
  <c r="BC30" i="2"/>
  <c r="CQ30" i="2" s="1"/>
  <c r="BK643" i="2"/>
  <c r="BK653" i="2" s="1"/>
  <c r="BK664" i="2" s="1"/>
  <c r="BK672" i="2" s="1"/>
  <c r="BJ10" i="10"/>
  <c r="BM160" i="2"/>
  <c r="BL162" i="2"/>
  <c r="BI664" i="2"/>
  <c r="AD644" i="2"/>
  <c r="AD647" i="2" s="1"/>
  <c r="AC694" i="2"/>
  <c r="AE618" i="2"/>
  <c r="F17" i="9"/>
  <c r="AF285" i="2"/>
  <c r="AF287" i="2" s="1"/>
  <c r="AF289" i="2" s="1"/>
  <c r="AG216" i="2"/>
  <c r="AF304" i="2"/>
  <c r="AW23" i="18"/>
  <c r="AW13" i="18"/>
  <c r="AW25" i="18" s="1"/>
  <c r="AE266" i="2"/>
  <c r="AE268" i="2"/>
  <c r="AB711" i="2"/>
  <c r="AB713" i="2" s="1"/>
  <c r="AB717" i="2"/>
  <c r="AB719" i="2" s="1"/>
  <c r="AC712" i="2"/>
  <c r="AE464" i="2"/>
  <c r="AE465" i="2"/>
  <c r="AF224" i="2"/>
  <c r="AF242" i="2"/>
  <c r="AF250" i="2"/>
  <c r="AF251" i="2" s="1"/>
  <c r="AF253" i="2" s="1"/>
  <c r="AF255" i="2" s="1"/>
  <c r="AF257" i="2" s="1"/>
  <c r="AF450" i="2"/>
  <c r="AF451" i="2" s="1"/>
  <c r="AF453" i="2" s="1"/>
  <c r="AF455" i="2" s="1"/>
  <c r="AF457" i="2" s="1"/>
  <c r="AF227" i="2"/>
  <c r="AE302" i="2"/>
  <c r="AE244" i="2"/>
  <c r="AE246" i="2" s="1"/>
  <c r="AC648" i="2"/>
  <c r="AE296" i="2"/>
  <c r="AD712" i="2"/>
  <c r="AC711" i="2"/>
  <c r="AC717" i="2"/>
  <c r="AB576" i="2"/>
  <c r="AB598" i="2" s="1"/>
  <c r="AC661" i="2"/>
  <c r="AC657" i="2"/>
  <c r="AC681" i="2" s="1"/>
  <c r="AC683" i="2" s="1"/>
  <c r="AC665" i="2"/>
  <c r="AD699" i="2"/>
  <c r="AD703" i="2" s="1"/>
  <c r="AD308" i="2"/>
  <c r="AL697" i="2"/>
  <c r="AL135" i="2"/>
  <c r="BE24" i="18"/>
  <c r="BE18" i="18"/>
  <c r="AK145" i="2"/>
  <c r="AJ19" i="10" s="1"/>
  <c r="AK143" i="2"/>
  <c r="AK687" i="2" s="1"/>
  <c r="AN107" i="2"/>
  <c r="AM110" i="2"/>
  <c r="BF17" i="18"/>
  <c r="AJ145" i="2"/>
  <c r="AI19" i="10" s="1"/>
  <c r="AJ143" i="2"/>
  <c r="AJ687" i="2" s="1"/>
  <c r="BO9" i="18"/>
  <c r="AV294" i="2"/>
  <c r="AW241" i="2"/>
  <c r="BN21" i="18"/>
  <c r="AW72" i="2"/>
  <c r="AW82" i="2" s="1"/>
  <c r="AV696" i="2"/>
  <c r="AV72" i="2"/>
  <c r="AV82" i="2" s="1"/>
  <c r="BQ22" i="18"/>
  <c r="AX63" i="2"/>
  <c r="AX64" i="2" s="1"/>
  <c r="AS18" i="10"/>
  <c r="AZ39" i="2"/>
  <c r="AZ68" i="2" s="1"/>
  <c r="AZ70" i="2" s="1"/>
  <c r="AZ54" i="2"/>
  <c r="AZ56" i="2" s="1"/>
  <c r="AZ37" i="2"/>
  <c r="AZ44" i="2" s="1"/>
  <c r="AZ46" i="2" s="1"/>
  <c r="AY59" i="2"/>
  <c r="AT686" i="2"/>
  <c r="AT18" i="10"/>
  <c r="BR10" i="18"/>
  <c r="AY641" i="2"/>
  <c r="AY651" i="2" s="1"/>
  <c r="AY662" i="2" s="1"/>
  <c r="BC670" i="2" s="1"/>
  <c r="AX8" i="10"/>
  <c r="AY61" i="2"/>
  <c r="AU686" i="2"/>
  <c r="BA35" i="2"/>
  <c r="BB33" i="2"/>
  <c r="BA670" i="2"/>
  <c r="AR556" i="2" l="1"/>
  <c r="AO31" i="10"/>
  <c r="AP692" i="2"/>
  <c r="AQ538" i="2"/>
  <c r="AQ702" i="2" s="1"/>
  <c r="CP702" i="2" s="1"/>
  <c r="AR534" i="2"/>
  <c r="AR535" i="2" s="1"/>
  <c r="AU6" i="2"/>
  <c r="AQ556" i="2"/>
  <c r="AT523" i="2"/>
  <c r="AT501" i="2"/>
  <c r="AT519" i="2"/>
  <c r="AT511" i="2"/>
  <c r="AT499" i="2"/>
  <c r="AT512" i="2"/>
  <c r="AT526" i="2"/>
  <c r="AT518" i="2"/>
  <c r="AT506" i="2"/>
  <c r="AT531" i="2"/>
  <c r="AT500" i="2"/>
  <c r="AT521" i="2"/>
  <c r="AT495" i="2"/>
  <c r="AT525" i="2"/>
  <c r="AT520" i="2"/>
  <c r="AT498" i="2"/>
  <c r="AT502" i="2"/>
  <c r="AT530" i="2"/>
  <c r="AT514" i="2"/>
  <c r="AU682" i="2"/>
  <c r="AT522" i="2"/>
  <c r="AT492" i="2"/>
  <c r="AT513" i="2"/>
  <c r="AT524" i="2"/>
  <c r="AU718" i="2"/>
  <c r="AT509" i="2"/>
  <c r="AT491" i="2"/>
  <c r="AT517" i="2"/>
  <c r="AU10" i="2"/>
  <c r="AT507" i="2"/>
  <c r="AT508" i="2"/>
  <c r="AT515" i="2"/>
  <c r="AT496" i="2"/>
  <c r="AT516" i="2"/>
  <c r="AT528" i="2"/>
  <c r="AT505" i="2"/>
  <c r="AT527" i="2"/>
  <c r="AT503" i="2"/>
  <c r="AT529" i="2"/>
  <c r="AT510" i="2"/>
  <c r="AT494" i="2"/>
  <c r="AT493" i="2"/>
  <c r="AT497" i="2"/>
  <c r="AT504" i="2"/>
  <c r="AS539" i="2"/>
  <c r="AS543" i="2" s="1"/>
  <c r="AS545" i="2" s="1"/>
  <c r="AS532" i="2"/>
  <c r="AS534" i="2" s="1"/>
  <c r="AS535" i="2" s="1"/>
  <c r="AC572" i="2"/>
  <c r="BD30" i="2"/>
  <c r="BE28" i="2"/>
  <c r="BK10" i="10"/>
  <c r="BL643" i="2"/>
  <c r="BL653" i="2" s="1"/>
  <c r="BL664" i="2" s="1"/>
  <c r="BL672" i="2" s="1"/>
  <c r="BN160" i="2"/>
  <c r="BM162" i="2"/>
  <c r="BI672" i="2"/>
  <c r="AD654" i="2"/>
  <c r="AD657" i="2" s="1"/>
  <c r="AD681" i="2" s="1"/>
  <c r="AE466" i="2"/>
  <c r="AE470" i="2" s="1"/>
  <c r="AE297" i="2"/>
  <c r="AE699" i="2" s="1"/>
  <c r="AE703" i="2" s="1"/>
  <c r="AB577" i="2"/>
  <c r="AB599" i="2" s="1"/>
  <c r="AC716" i="2"/>
  <c r="AC719" i="2" s="1"/>
  <c r="AC577" i="2" s="1"/>
  <c r="AD316" i="2"/>
  <c r="AD322" i="2"/>
  <c r="AC710" i="2"/>
  <c r="AC713" i="2" s="1"/>
  <c r="AB583" i="2"/>
  <c r="AB600" i="2" s="1"/>
  <c r="AD648" i="2"/>
  <c r="AE306" i="2"/>
  <c r="AE11" i="10"/>
  <c r="AF233" i="2"/>
  <c r="AF228" i="2"/>
  <c r="AF230" i="2" s="1"/>
  <c r="AC12" i="10"/>
  <c r="AC14" i="10" s="1"/>
  <c r="AX11" i="18"/>
  <c r="AE320" i="2"/>
  <c r="AC22" i="10" s="1"/>
  <c r="AC668" i="2"/>
  <c r="AC673" i="2"/>
  <c r="AC676" i="2" s="1"/>
  <c r="AC658" i="2"/>
  <c r="AF465" i="2"/>
  <c r="AF464" i="2"/>
  <c r="AG220" i="2"/>
  <c r="AG221" i="2" s="1"/>
  <c r="AG222" i="2"/>
  <c r="AD682" i="2"/>
  <c r="CO682" i="2" s="1"/>
  <c r="AD680" i="2"/>
  <c r="AC584" i="2"/>
  <c r="AC601" i="2" s="1"/>
  <c r="AE270" i="2"/>
  <c r="AF264" i="2"/>
  <c r="AF265" i="2"/>
  <c r="AF305" i="2" s="1"/>
  <c r="AF292" i="2"/>
  <c r="AF473" i="2"/>
  <c r="AF618" i="2" s="1"/>
  <c r="BF24" i="18"/>
  <c r="BF18" i="18"/>
  <c r="AM114" i="2"/>
  <c r="AM115" i="2" s="1"/>
  <c r="AO107" i="2"/>
  <c r="AN110" i="2"/>
  <c r="BG17" i="18"/>
  <c r="AL143" i="2"/>
  <c r="AL687" i="2" s="1"/>
  <c r="AL145" i="2"/>
  <c r="AK19" i="10" s="1"/>
  <c r="AW80" i="2"/>
  <c r="AW686" i="2" s="1"/>
  <c r="AV80" i="2"/>
  <c r="AV686" i="2" s="1"/>
  <c r="BO21" i="18"/>
  <c r="AX241" i="2"/>
  <c r="BP9" i="18"/>
  <c r="AW294" i="2"/>
  <c r="BC33" i="2"/>
  <c r="BB35" i="2"/>
  <c r="BR22" i="18"/>
  <c r="AX696" i="2"/>
  <c r="AX72" i="2"/>
  <c r="BA39" i="2"/>
  <c r="BA68" i="2" s="1"/>
  <c r="BA37" i="2"/>
  <c r="BA44" i="2" s="1"/>
  <c r="BA46" i="2" s="1"/>
  <c r="BA54" i="2"/>
  <c r="BA56" i="2" s="1"/>
  <c r="AU18" i="10"/>
  <c r="AY63" i="2"/>
  <c r="AY8" i="10"/>
  <c r="BS10" i="18"/>
  <c r="AZ641" i="2"/>
  <c r="AZ651" i="2" s="1"/>
  <c r="AZ662" i="2" s="1"/>
  <c r="BD670" i="2" s="1"/>
  <c r="AZ61" i="2"/>
  <c r="AZ59" i="2"/>
  <c r="AV18" i="10"/>
  <c r="CQ670" i="2"/>
  <c r="AQ558" i="2" l="1"/>
  <c r="CP558" i="2" s="1"/>
  <c r="AR537" i="2"/>
  <c r="AR538" i="2" s="1"/>
  <c r="AV6" i="2"/>
  <c r="AU524" i="2"/>
  <c r="AU497" i="2"/>
  <c r="AU516" i="2"/>
  <c r="AU530" i="2"/>
  <c r="AU502" i="2"/>
  <c r="AU499" i="2"/>
  <c r="AU509" i="2"/>
  <c r="AU508" i="2"/>
  <c r="AU522" i="2"/>
  <c r="AU498" i="2"/>
  <c r="AU515" i="2"/>
  <c r="AU528" i="2"/>
  <c r="AU491" i="2"/>
  <c r="AU531" i="2"/>
  <c r="AU503" i="2"/>
  <c r="AU518" i="2"/>
  <c r="AU507" i="2"/>
  <c r="AV10" i="2"/>
  <c r="AU527" i="2"/>
  <c r="AU526" i="2"/>
  <c r="AU504" i="2"/>
  <c r="AU517" i="2"/>
  <c r="AU523" i="2"/>
  <c r="AU501" i="2"/>
  <c r="AU512" i="2"/>
  <c r="AU493" i="2"/>
  <c r="AU525" i="2"/>
  <c r="AU513" i="2"/>
  <c r="AU494" i="2"/>
  <c r="AU500" i="2"/>
  <c r="AU495" i="2"/>
  <c r="AU492" i="2"/>
  <c r="AU521" i="2"/>
  <c r="AU506" i="2"/>
  <c r="AU514" i="2"/>
  <c r="AU529" i="2"/>
  <c r="AU505" i="2"/>
  <c r="AU520" i="2"/>
  <c r="AU511" i="2"/>
  <c r="AU519" i="2"/>
  <c r="AU496" i="2"/>
  <c r="AU510" i="2"/>
  <c r="AS556" i="2"/>
  <c r="AS537" i="2"/>
  <c r="AS538" i="2" s="1"/>
  <c r="AS702" i="2" s="1"/>
  <c r="AT539" i="2"/>
  <c r="AT543" i="2" s="1"/>
  <c r="AT545" i="2" s="1"/>
  <c r="AT532" i="2"/>
  <c r="AT534" i="2" s="1"/>
  <c r="AT535" i="2" s="1"/>
  <c r="AQ692" i="2"/>
  <c r="CP692" i="2" s="1"/>
  <c r="AP31" i="10"/>
  <c r="BF28" i="2"/>
  <c r="BE30" i="2"/>
  <c r="BL10" i="10"/>
  <c r="BM643" i="2"/>
  <c r="BM653" i="2" s="1"/>
  <c r="BN162" i="2"/>
  <c r="BO160" i="2"/>
  <c r="AE646" i="2"/>
  <c r="AE656" i="2" s="1"/>
  <c r="AE667" i="2" s="1"/>
  <c r="AE675" i="2" s="1"/>
  <c r="AD665" i="2"/>
  <c r="AD668" i="2" s="1"/>
  <c r="AE308" i="2"/>
  <c r="AE316" i="2" s="1"/>
  <c r="AE689" i="2" s="1"/>
  <c r="AE693" i="2" s="1"/>
  <c r="AC599" i="2"/>
  <c r="AD718" i="2"/>
  <c r="CO718" i="2" s="1"/>
  <c r="AD716" i="2"/>
  <c r="AC677" i="2"/>
  <c r="AC576" i="2" s="1"/>
  <c r="AC598" i="2" s="1"/>
  <c r="AE644" i="2"/>
  <c r="AE562" i="2"/>
  <c r="AD683" i="2"/>
  <c r="AX13" i="18"/>
  <c r="AX25" i="18" s="1"/>
  <c r="AX23" i="18"/>
  <c r="AF466" i="2"/>
  <c r="AD658" i="2"/>
  <c r="AD472" i="2"/>
  <c r="AD566" i="2" s="1"/>
  <c r="AB33" i="10" s="1"/>
  <c r="AG250" i="2"/>
  <c r="AG251" i="2" s="1"/>
  <c r="AG253" i="2" s="1"/>
  <c r="AG255" i="2" s="1"/>
  <c r="AG257" i="2" s="1"/>
  <c r="AG227" i="2"/>
  <c r="AG450" i="2"/>
  <c r="AG451" i="2" s="1"/>
  <c r="AG453" i="2" s="1"/>
  <c r="AG455" i="2" s="1"/>
  <c r="AG457" i="2" s="1"/>
  <c r="AG242" i="2"/>
  <c r="AG224" i="2"/>
  <c r="AD689" i="2"/>
  <c r="AD693" i="2" s="1"/>
  <c r="AD564" i="2"/>
  <c r="AD474" i="2"/>
  <c r="AD318" i="2"/>
  <c r="AB21" i="10" s="1"/>
  <c r="AB24" i="10" s="1"/>
  <c r="AF296" i="2"/>
  <c r="AF268" i="2"/>
  <c r="AF266" i="2"/>
  <c r="AG304" i="2"/>
  <c r="AH216" i="2"/>
  <c r="AG285" i="2"/>
  <c r="AG287" i="2" s="1"/>
  <c r="AG289" i="2" s="1"/>
  <c r="AF302" i="2"/>
  <c r="AF244" i="2"/>
  <c r="AF246" i="2" s="1"/>
  <c r="AC583" i="2"/>
  <c r="AC600" i="2" s="1"/>
  <c r="AD710" i="2"/>
  <c r="AO110" i="2"/>
  <c r="AP107" i="2"/>
  <c r="BH17" i="18"/>
  <c r="AM135" i="2"/>
  <c r="AM697" i="2"/>
  <c r="AN114" i="2"/>
  <c r="AN115" i="2" s="1"/>
  <c r="BG18" i="18"/>
  <c r="BG24" i="18"/>
  <c r="BP21" i="18"/>
  <c r="BQ9" i="18"/>
  <c r="AY241" i="2"/>
  <c r="AX294" i="2"/>
  <c r="AY64" i="2"/>
  <c r="AY72" i="2" s="1"/>
  <c r="BA59" i="2"/>
  <c r="AX82" i="2"/>
  <c r="AX80" i="2"/>
  <c r="AZ63" i="2"/>
  <c r="AZ64" i="2" s="1"/>
  <c r="BT10" i="18"/>
  <c r="BA61" i="2"/>
  <c r="AZ8" i="10"/>
  <c r="BA641" i="2"/>
  <c r="BA651" i="2" s="1"/>
  <c r="BA662" i="2" s="1"/>
  <c r="BE670" i="2" s="1"/>
  <c r="BS22" i="18"/>
  <c r="BA70" i="2"/>
  <c r="BB39" i="2"/>
  <c r="BB68" i="2" s="1"/>
  <c r="BB70" i="2" s="1"/>
  <c r="BB54" i="2"/>
  <c r="BB56" i="2" s="1"/>
  <c r="BB37" i="2"/>
  <c r="BB44" i="2" s="1"/>
  <c r="BB46" i="2" s="1"/>
  <c r="BC35" i="2"/>
  <c r="AR702" i="2" l="1"/>
  <c r="AR558" i="2"/>
  <c r="AS558" i="2"/>
  <c r="AT537" i="2"/>
  <c r="AT538" i="2" s="1"/>
  <c r="AT702" i="2" s="1"/>
  <c r="AT556" i="2"/>
  <c r="AV522" i="2"/>
  <c r="AV507" i="2"/>
  <c r="AV516" i="2"/>
  <c r="AV520" i="2"/>
  <c r="AW10" i="2"/>
  <c r="AV503" i="2"/>
  <c r="AV509" i="2"/>
  <c r="AV526" i="2"/>
  <c r="AV515" i="2"/>
  <c r="AV510" i="2"/>
  <c r="AV496" i="2"/>
  <c r="AV514" i="2"/>
  <c r="AV524" i="2"/>
  <c r="AV493" i="2"/>
  <c r="AV517" i="2"/>
  <c r="AV502" i="2"/>
  <c r="AV513" i="2"/>
  <c r="AV501" i="2"/>
  <c r="AV499" i="2"/>
  <c r="AV512" i="2"/>
  <c r="AV498" i="2"/>
  <c r="AV505" i="2"/>
  <c r="AV521" i="2"/>
  <c r="AV523" i="2"/>
  <c r="AV491" i="2"/>
  <c r="AV531" i="2"/>
  <c r="AV494" i="2"/>
  <c r="AV529" i="2"/>
  <c r="AV518" i="2"/>
  <c r="AW718" i="2"/>
  <c r="AV506" i="2"/>
  <c r="AV525" i="2"/>
  <c r="AV504" i="2"/>
  <c r="AV508" i="2"/>
  <c r="AV497" i="2"/>
  <c r="AV519" i="2"/>
  <c r="AV527" i="2"/>
  <c r="AV495" i="2"/>
  <c r="AV528" i="2"/>
  <c r="AV511" i="2"/>
  <c r="AV530" i="2"/>
  <c r="AW682" i="2"/>
  <c r="AV492" i="2"/>
  <c r="AV500" i="2"/>
  <c r="AW6" i="2"/>
  <c r="AU532" i="2"/>
  <c r="AU539" i="2"/>
  <c r="AU543" i="2" s="1"/>
  <c r="AU545" i="2" s="1"/>
  <c r="BG28" i="2"/>
  <c r="BF30" i="2"/>
  <c r="AQ31" i="10"/>
  <c r="AR692" i="2"/>
  <c r="BM664" i="2"/>
  <c r="BP160" i="2"/>
  <c r="BO162" i="2"/>
  <c r="BM10" i="10"/>
  <c r="BN643" i="2"/>
  <c r="BN653" i="2" s="1"/>
  <c r="BN664" i="2" s="1"/>
  <c r="BN672" i="2" s="1"/>
  <c r="AD673" i="2"/>
  <c r="AD676" i="2" s="1"/>
  <c r="AE564" i="2"/>
  <c r="G42" i="10" s="1"/>
  <c r="AE474" i="2"/>
  <c r="AE322" i="2"/>
  <c r="AE472" i="2" s="1"/>
  <c r="AE566" i="2" s="1"/>
  <c r="AC33" i="10" s="1"/>
  <c r="AF270" i="2"/>
  <c r="AF562" i="2" s="1"/>
  <c r="AE318" i="2"/>
  <c r="AC21" i="10" s="1"/>
  <c r="AC24" i="10" s="1"/>
  <c r="AD661" i="2"/>
  <c r="AF306" i="2"/>
  <c r="AB42" i="10"/>
  <c r="AD572" i="2"/>
  <c r="AF11" i="10"/>
  <c r="AD323" i="2"/>
  <c r="AD694" i="2"/>
  <c r="AD705" i="2"/>
  <c r="AD707" i="2" s="1"/>
  <c r="AG465" i="2"/>
  <c r="AG464" i="2"/>
  <c r="AG473" i="2"/>
  <c r="AG618" i="2" s="1"/>
  <c r="AG292" i="2"/>
  <c r="AY11" i="18"/>
  <c r="AE12" i="10"/>
  <c r="AE14" i="10" s="1"/>
  <c r="AF320" i="2"/>
  <c r="AE22" i="10" s="1"/>
  <c r="AE705" i="2"/>
  <c r="AE707" i="2" s="1"/>
  <c r="AD584" i="2"/>
  <c r="AD601" i="2" s="1"/>
  <c r="AE680" i="2"/>
  <c r="AH220" i="2"/>
  <c r="AH221" i="2" s="1"/>
  <c r="AH222" i="2"/>
  <c r="AF297" i="2"/>
  <c r="AG228" i="2"/>
  <c r="AG230" i="2" s="1"/>
  <c r="AG233" i="2"/>
  <c r="AG264" i="2"/>
  <c r="AG265" i="2"/>
  <c r="AG305" i="2" s="1"/>
  <c r="AF646" i="2"/>
  <c r="AF656" i="2" s="1"/>
  <c r="AF667" i="2" s="1"/>
  <c r="AF675" i="2" s="1"/>
  <c r="AF470" i="2"/>
  <c r="AE654" i="2"/>
  <c r="AE647" i="2"/>
  <c r="AN697" i="2"/>
  <c r="AN135" i="2"/>
  <c r="AM143" i="2"/>
  <c r="AM687" i="2" s="1"/>
  <c r="AM145" i="2"/>
  <c r="AL19" i="10" s="1"/>
  <c r="BH24" i="18"/>
  <c r="BH18" i="18"/>
  <c r="AP110" i="2"/>
  <c r="AP114" i="2" s="1"/>
  <c r="AP115" i="2" s="1"/>
  <c r="BI17" i="18"/>
  <c r="AQ107" i="2"/>
  <c r="AO114" i="2"/>
  <c r="AO115" i="2" s="1"/>
  <c r="BR9" i="18"/>
  <c r="AZ241" i="2"/>
  <c r="AY294" i="2"/>
  <c r="BQ21" i="18"/>
  <c r="AY696" i="2"/>
  <c r="AZ696" i="2"/>
  <c r="AZ72" i="2"/>
  <c r="BB61" i="2"/>
  <c r="BU10" i="18"/>
  <c r="BA8" i="10"/>
  <c r="BB641" i="2"/>
  <c r="BB651" i="2" s="1"/>
  <c r="BB662" i="2" s="1"/>
  <c r="BF670" i="2" s="1"/>
  <c r="AW18" i="10"/>
  <c r="AY82" i="2"/>
  <c r="AY80" i="2"/>
  <c r="BC39" i="2"/>
  <c r="BC68" i="2" s="1"/>
  <c r="BC54" i="2"/>
  <c r="BC56" i="2" s="1"/>
  <c r="BC37" i="2"/>
  <c r="BC44" i="2" s="1"/>
  <c r="BC46" i="2" s="1"/>
  <c r="AX686" i="2"/>
  <c r="BB59" i="2"/>
  <c r="BT22" i="18"/>
  <c r="BA63" i="2"/>
  <c r="AT558" i="2" l="1"/>
  <c r="AX6" i="2"/>
  <c r="AU556" i="2"/>
  <c r="AV539" i="2"/>
  <c r="AV543" i="2" s="1"/>
  <c r="AV545" i="2" s="1"/>
  <c r="AV532" i="2"/>
  <c r="AW513" i="2"/>
  <c r="AW511" i="2"/>
  <c r="AW498" i="2"/>
  <c r="AW520" i="2"/>
  <c r="AW493" i="2"/>
  <c r="AW528" i="2"/>
  <c r="AW514" i="2"/>
  <c r="AW491" i="2"/>
  <c r="AW495" i="2"/>
  <c r="AW524" i="2"/>
  <c r="AW492" i="2"/>
  <c r="AW523" i="2"/>
  <c r="AW501" i="2"/>
  <c r="AW519" i="2"/>
  <c r="AW512" i="2"/>
  <c r="AW516" i="2"/>
  <c r="AW502" i="2"/>
  <c r="AW509" i="2"/>
  <c r="AW497" i="2"/>
  <c r="AW527" i="2"/>
  <c r="AW518" i="2"/>
  <c r="AW496" i="2"/>
  <c r="AW525" i="2"/>
  <c r="AW530" i="2"/>
  <c r="AW529" i="2"/>
  <c r="AW526" i="2"/>
  <c r="AW515" i="2"/>
  <c r="AW522" i="2"/>
  <c r="AW507" i="2"/>
  <c r="AW531" i="2"/>
  <c r="AW505" i="2"/>
  <c r="AW508" i="2"/>
  <c r="AW503" i="2"/>
  <c r="AW521" i="2"/>
  <c r="AX10" i="2"/>
  <c r="AW499" i="2"/>
  <c r="AW506" i="2"/>
  <c r="AW500" i="2"/>
  <c r="AW517" i="2"/>
  <c r="AX682" i="2"/>
  <c r="AX718" i="2"/>
  <c r="AW494" i="2"/>
  <c r="AW510" i="2"/>
  <c r="AW504" i="2"/>
  <c r="AU534" i="2"/>
  <c r="AU535" i="2" s="1"/>
  <c r="AS692" i="2"/>
  <c r="AR31" i="10"/>
  <c r="BH28" i="2"/>
  <c r="BG30" i="2"/>
  <c r="AC42" i="10"/>
  <c r="CO564" i="2"/>
  <c r="BQ160" i="2"/>
  <c r="BP162" i="2"/>
  <c r="BO643" i="2"/>
  <c r="BO653" i="2" s="1"/>
  <c r="BO664" i="2" s="1"/>
  <c r="BO672" i="2" s="1"/>
  <c r="BN10" i="10"/>
  <c r="BM672" i="2"/>
  <c r="AD677" i="2"/>
  <c r="AE661" i="2" s="1"/>
  <c r="AE694" i="2"/>
  <c r="AF644" i="2"/>
  <c r="AF647" i="2" s="1"/>
  <c r="AE323" i="2"/>
  <c r="AE572" i="2"/>
  <c r="AG466" i="2"/>
  <c r="AG470" i="2" s="1"/>
  <c r="AG266" i="2"/>
  <c r="AG268" i="2"/>
  <c r="AG296" i="2"/>
  <c r="AD717" i="2"/>
  <c r="AD719" i="2" s="1"/>
  <c r="AE712" i="2"/>
  <c r="AD711" i="2"/>
  <c r="AD713" i="2" s="1"/>
  <c r="AF699" i="2"/>
  <c r="AF703" i="2" s="1"/>
  <c r="AF308" i="2"/>
  <c r="AE648" i="2"/>
  <c r="AG302" i="2"/>
  <c r="AG244" i="2"/>
  <c r="AG246" i="2" s="1"/>
  <c r="AH450" i="2"/>
  <c r="AH451" i="2" s="1"/>
  <c r="AH453" i="2" s="1"/>
  <c r="AH455" i="2" s="1"/>
  <c r="AH457" i="2" s="1"/>
  <c r="AH224" i="2"/>
  <c r="AH227" i="2"/>
  <c r="AH250" i="2"/>
  <c r="AH251" i="2" s="1"/>
  <c r="AH253" i="2" s="1"/>
  <c r="AH255" i="2" s="1"/>
  <c r="AH257" i="2" s="1"/>
  <c r="AH242" i="2"/>
  <c r="AE711" i="2"/>
  <c r="AF712" i="2"/>
  <c r="AE717" i="2"/>
  <c r="AE665" i="2"/>
  <c r="AE657" i="2"/>
  <c r="AE681" i="2" s="1"/>
  <c r="AE683" i="2" s="1"/>
  <c r="AH304" i="2"/>
  <c r="AI216" i="2"/>
  <c r="AH285" i="2"/>
  <c r="AH287" i="2" s="1"/>
  <c r="AH289" i="2" s="1"/>
  <c r="AY13" i="18"/>
  <c r="AY25" i="18" s="1"/>
  <c r="AY23" i="18"/>
  <c r="AO697" i="2"/>
  <c r="AO135" i="2"/>
  <c r="AP135" i="2"/>
  <c r="AP697" i="2"/>
  <c r="BJ17" i="18"/>
  <c r="G7" i="9"/>
  <c r="AQ110" i="2"/>
  <c r="AR107" i="2"/>
  <c r="AN143" i="2"/>
  <c r="AN687" i="2" s="1"/>
  <c r="AN145" i="2"/>
  <c r="AM19" i="10" s="1"/>
  <c r="BI18" i="18"/>
  <c r="BI24" i="18"/>
  <c r="BR21" i="18"/>
  <c r="BA241" i="2"/>
  <c r="BS9" i="18"/>
  <c r="AZ294" i="2"/>
  <c r="BU22" i="18"/>
  <c r="BA64" i="2"/>
  <c r="BC641" i="2"/>
  <c r="BC651" i="2" s="1"/>
  <c r="BC662" i="2" s="1"/>
  <c r="CQ662" i="2" s="1"/>
  <c r="BB8" i="10"/>
  <c r="BC61" i="2"/>
  <c r="BV10" i="18"/>
  <c r="AZ82" i="2"/>
  <c r="AZ80" i="2"/>
  <c r="BB63" i="2"/>
  <c r="BB64" i="2" s="1"/>
  <c r="H6" i="9"/>
  <c r="BC59" i="2"/>
  <c r="AY686" i="2"/>
  <c r="BC70" i="2"/>
  <c r="CQ68" i="2"/>
  <c r="AX18" i="10"/>
  <c r="CQ46" i="2"/>
  <c r="AS31" i="10" l="1"/>
  <c r="AT692" i="2"/>
  <c r="AU537" i="2"/>
  <c r="AU538" i="2" s="1"/>
  <c r="AW539" i="2"/>
  <c r="AW543" i="2" s="1"/>
  <c r="AW545" i="2" s="1"/>
  <c r="AW532" i="2"/>
  <c r="AW534" i="2" s="1"/>
  <c r="AW535" i="2" s="1"/>
  <c r="AV534" i="2"/>
  <c r="AV535" i="2" s="1"/>
  <c r="AX516" i="2"/>
  <c r="AX527" i="2"/>
  <c r="AX498" i="2"/>
  <c r="AX512" i="2"/>
  <c r="AX519" i="2"/>
  <c r="AX505" i="2"/>
  <c r="AX531" i="2"/>
  <c r="AX507" i="2"/>
  <c r="AX528" i="2"/>
  <c r="AX501" i="2"/>
  <c r="AX496" i="2"/>
  <c r="AX514" i="2"/>
  <c r="AX529" i="2"/>
  <c r="AX491" i="2"/>
  <c r="AX524" i="2"/>
  <c r="AY10" i="2"/>
  <c r="AX520" i="2"/>
  <c r="AX518" i="2"/>
  <c r="AX506" i="2"/>
  <c r="AX494" i="2"/>
  <c r="AX510" i="2"/>
  <c r="AX492" i="2"/>
  <c r="AX517" i="2"/>
  <c r="AX503" i="2"/>
  <c r="AX513" i="2"/>
  <c r="AX511" i="2"/>
  <c r="AX523" i="2"/>
  <c r="AX497" i="2"/>
  <c r="AX522" i="2"/>
  <c r="AX499" i="2"/>
  <c r="AX515" i="2"/>
  <c r="AX504" i="2"/>
  <c r="AX521" i="2"/>
  <c r="AX495" i="2"/>
  <c r="AX509" i="2"/>
  <c r="AX493" i="2"/>
  <c r="AX525" i="2"/>
  <c r="AX502" i="2"/>
  <c r="AX530" i="2"/>
  <c r="AX508" i="2"/>
  <c r="AX526" i="2"/>
  <c r="AX500" i="2"/>
  <c r="AV556" i="2"/>
  <c r="AY6" i="2"/>
  <c r="BI28" i="2"/>
  <c r="BH30" i="2"/>
  <c r="AD576" i="2"/>
  <c r="AD598" i="2" s="1"/>
  <c r="CR672" i="2"/>
  <c r="BP643" i="2"/>
  <c r="BO10" i="10"/>
  <c r="CR664" i="2"/>
  <c r="BR160" i="2"/>
  <c r="BQ162" i="2"/>
  <c r="AG646" i="2"/>
  <c r="AG656" i="2" s="1"/>
  <c r="AG667" i="2" s="1"/>
  <c r="AG675" i="2" s="1"/>
  <c r="AF654" i="2"/>
  <c r="AF665" i="2" s="1"/>
  <c r="AG270" i="2"/>
  <c r="AG562" i="2" s="1"/>
  <c r="AF648" i="2"/>
  <c r="AH264" i="2"/>
  <c r="AH265" i="2"/>
  <c r="AH305" i="2" s="1"/>
  <c r="AF316" i="2"/>
  <c r="AF322" i="2"/>
  <c r="AD583" i="2"/>
  <c r="AD600" i="2" s="1"/>
  <c r="AE710" i="2"/>
  <c r="AE713" i="2" s="1"/>
  <c r="AG306" i="2"/>
  <c r="AH473" i="2"/>
  <c r="AH618" i="2" s="1"/>
  <c r="AH292" i="2"/>
  <c r="AE673" i="2"/>
  <c r="AE676" i="2" s="1"/>
  <c r="AE668" i="2"/>
  <c r="AH228" i="2"/>
  <c r="AH230" i="2" s="1"/>
  <c r="AH233" i="2"/>
  <c r="AD577" i="2"/>
  <c r="AD599" i="2" s="1"/>
  <c r="AE716" i="2"/>
  <c r="AE719" i="2" s="1"/>
  <c r="AZ11" i="18"/>
  <c r="AG320" i="2"/>
  <c r="AF22" i="10" s="1"/>
  <c r="AF12" i="10"/>
  <c r="AF14" i="10" s="1"/>
  <c r="AF680" i="2"/>
  <c r="AE584" i="2"/>
  <c r="AI220" i="2"/>
  <c r="AI221" i="2" s="1"/>
  <c r="AI222" i="2"/>
  <c r="AG11" i="10"/>
  <c r="AH465" i="2"/>
  <c r="AH464" i="2"/>
  <c r="AE658" i="2"/>
  <c r="AG297" i="2"/>
  <c r="AS107" i="2"/>
  <c r="BK17" i="18"/>
  <c r="AR110" i="2"/>
  <c r="BJ24" i="18"/>
  <c r="BJ18" i="18"/>
  <c r="AQ114" i="2"/>
  <c r="AQ115" i="2" s="1"/>
  <c r="AO143" i="2"/>
  <c r="AO687" i="2" s="1"/>
  <c r="AO145" i="2"/>
  <c r="AN19" i="10" s="1"/>
  <c r="AP143" i="2"/>
  <c r="AP687" i="2" s="1"/>
  <c r="AP145" i="2"/>
  <c r="AO19" i="10" s="1"/>
  <c r="CO115" i="2"/>
  <c r="BB241" i="2"/>
  <c r="BA294" i="2"/>
  <c r="BT9" i="18"/>
  <c r="CP690" i="2"/>
  <c r="BS21" i="18"/>
  <c r="BA696" i="2"/>
  <c r="BA72" i="2"/>
  <c r="BG670" i="2"/>
  <c r="I8" i="10"/>
  <c r="DJ10" i="18"/>
  <c r="CQ70" i="2"/>
  <c r="P6" i="9"/>
  <c r="BC63" i="2"/>
  <c r="BC64" i="2" s="1"/>
  <c r="BB696" i="2"/>
  <c r="BB72" i="2"/>
  <c r="AY18" i="10"/>
  <c r="CQ61" i="2"/>
  <c r="CQ63" i="2" s="1"/>
  <c r="AZ686" i="2"/>
  <c r="BV22" i="18"/>
  <c r="AV537" i="2" l="1"/>
  <c r="AV538" i="2" s="1"/>
  <c r="AX532" i="2"/>
  <c r="AX534" i="2" s="1"/>
  <c r="AX535" i="2" s="1"/>
  <c r="AX539" i="2"/>
  <c r="AX543" i="2" s="1"/>
  <c r="AX545" i="2" s="1"/>
  <c r="AW537" i="2"/>
  <c r="AW538" i="2" s="1"/>
  <c r="AW702" i="2" s="1"/>
  <c r="AZ6" i="2"/>
  <c r="AW556" i="2"/>
  <c r="AY513" i="2"/>
  <c r="AY493" i="2"/>
  <c r="AY506" i="2"/>
  <c r="AY530" i="2"/>
  <c r="AY502" i="2"/>
  <c r="AY522" i="2"/>
  <c r="AY507" i="2"/>
  <c r="AY528" i="2"/>
  <c r="AY497" i="2"/>
  <c r="AY495" i="2"/>
  <c r="AY501" i="2"/>
  <c r="AY515" i="2"/>
  <c r="AY511" i="2"/>
  <c r="AY494" i="2"/>
  <c r="AY525" i="2"/>
  <c r="AY499" i="2"/>
  <c r="AY529" i="2"/>
  <c r="AY503" i="2"/>
  <c r="AY524" i="2"/>
  <c r="AZ718" i="2"/>
  <c r="AY498" i="2"/>
  <c r="AY527" i="2"/>
  <c r="AY514" i="2"/>
  <c r="AY521" i="2"/>
  <c r="AZ682" i="2"/>
  <c r="AY491" i="2"/>
  <c r="AY531" i="2"/>
  <c r="AY500" i="2"/>
  <c r="AY508" i="2"/>
  <c r="AY526" i="2"/>
  <c r="AY510" i="2"/>
  <c r="AY517" i="2"/>
  <c r="AY505" i="2"/>
  <c r="AY516" i="2"/>
  <c r="AY504" i="2"/>
  <c r="AY520" i="2"/>
  <c r="AY496" i="2"/>
  <c r="AY519" i="2"/>
  <c r="AY512" i="2"/>
  <c r="AY509" i="2"/>
  <c r="AY518" i="2"/>
  <c r="AY492" i="2"/>
  <c r="AY523" i="2"/>
  <c r="AZ10" i="2"/>
  <c r="AU558" i="2"/>
  <c r="AU702" i="2"/>
  <c r="BJ28" i="2"/>
  <c r="BI30" i="2"/>
  <c r="BQ643" i="2"/>
  <c r="BQ653" i="2" s="1"/>
  <c r="BQ664" i="2" s="1"/>
  <c r="BQ672" i="2" s="1"/>
  <c r="BP10" i="10"/>
  <c r="BP653" i="2"/>
  <c r="BS160" i="2"/>
  <c r="BR162" i="2"/>
  <c r="AF657" i="2"/>
  <c r="AF681" i="2" s="1"/>
  <c r="AF683" i="2" s="1"/>
  <c r="AG644" i="2"/>
  <c r="AG647" i="2" s="1"/>
  <c r="AE677" i="2"/>
  <c r="AE576" i="2" s="1"/>
  <c r="AI224" i="2"/>
  <c r="AI242" i="2"/>
  <c r="AI450" i="2"/>
  <c r="AI451" i="2" s="1"/>
  <c r="AI453" i="2" s="1"/>
  <c r="AI455" i="2" s="1"/>
  <c r="AI457" i="2" s="1"/>
  <c r="AI227" i="2"/>
  <c r="AI250" i="2"/>
  <c r="AI251" i="2" s="1"/>
  <c r="AI253" i="2" s="1"/>
  <c r="AI255" i="2" s="1"/>
  <c r="AI257" i="2" s="1"/>
  <c r="AE601" i="2"/>
  <c r="AF472" i="2"/>
  <c r="AF566" i="2" s="1"/>
  <c r="AE33" i="10" s="1"/>
  <c r="AH466" i="2"/>
  <c r="AI285" i="2"/>
  <c r="AI287" i="2" s="1"/>
  <c r="AI289" i="2" s="1"/>
  <c r="AI304" i="2"/>
  <c r="AJ216" i="2"/>
  <c r="AF673" i="2"/>
  <c r="AF676" i="2" s="1"/>
  <c r="AF668" i="2"/>
  <c r="AF564" i="2"/>
  <c r="AF474" i="2"/>
  <c r="AF318" i="2"/>
  <c r="AE21" i="10" s="1"/>
  <c r="AE24" i="10" s="1"/>
  <c r="AF689" i="2"/>
  <c r="AF693" i="2" s="1"/>
  <c r="AZ23" i="18"/>
  <c r="AZ13" i="18"/>
  <c r="AZ25" i="18" s="1"/>
  <c r="AH296" i="2"/>
  <c r="AF710" i="2"/>
  <c r="AE583" i="2"/>
  <c r="AG699" i="2"/>
  <c r="AG703" i="2" s="1"/>
  <c r="AG308" i="2"/>
  <c r="AE577" i="2"/>
  <c r="AF716" i="2"/>
  <c r="AH244" i="2"/>
  <c r="AH246" i="2" s="1"/>
  <c r="AH302" i="2"/>
  <c r="AH268" i="2"/>
  <c r="AH266" i="2"/>
  <c r="AQ135" i="2"/>
  <c r="CP135" i="2" s="1"/>
  <c r="AQ697" i="2"/>
  <c r="CP697" i="2" s="1"/>
  <c r="CP115" i="2"/>
  <c r="AR114" i="2"/>
  <c r="AR115" i="2" s="1"/>
  <c r="BK24" i="18"/>
  <c r="BK18" i="18"/>
  <c r="BL17" i="18"/>
  <c r="AS110" i="2"/>
  <c r="AT107" i="2"/>
  <c r="BT21" i="18"/>
  <c r="CO135" i="2"/>
  <c r="BC241" i="2"/>
  <c r="BB294" i="2"/>
  <c r="BU9" i="18"/>
  <c r="CO697" i="2"/>
  <c r="I46" i="10"/>
  <c r="BA80" i="2"/>
  <c r="BA82" i="2"/>
  <c r="BB82" i="2"/>
  <c r="BB80" i="2"/>
  <c r="BC696" i="2"/>
  <c r="BC72" i="2"/>
  <c r="AW558" i="2" l="1"/>
  <c r="AV702" i="2"/>
  <c r="AV558" i="2"/>
  <c r="AY539" i="2"/>
  <c r="AY543" i="2" s="1"/>
  <c r="AY545" i="2" s="1"/>
  <c r="AY532" i="2"/>
  <c r="AY534" i="2" s="1"/>
  <c r="AY535" i="2" s="1"/>
  <c r="AT31" i="10"/>
  <c r="AU692" i="2"/>
  <c r="BA6" i="2"/>
  <c r="AZ515" i="2"/>
  <c r="AZ508" i="2"/>
  <c r="AZ503" i="2"/>
  <c r="AZ529" i="2"/>
  <c r="BA10" i="2"/>
  <c r="AZ517" i="2"/>
  <c r="AZ492" i="2"/>
  <c r="AZ523" i="2"/>
  <c r="AZ496" i="2"/>
  <c r="AZ501" i="2"/>
  <c r="BA718" i="2"/>
  <c r="AZ514" i="2"/>
  <c r="AZ511" i="2"/>
  <c r="AZ495" i="2"/>
  <c r="AZ510" i="2"/>
  <c r="AZ506" i="2"/>
  <c r="AZ512" i="2"/>
  <c r="AZ502" i="2"/>
  <c r="AZ521" i="2"/>
  <c r="AZ498" i="2"/>
  <c r="AZ531" i="2"/>
  <c r="AZ509" i="2"/>
  <c r="AZ520" i="2"/>
  <c r="AZ491" i="2"/>
  <c r="AZ493" i="2"/>
  <c r="AZ530" i="2"/>
  <c r="BA682" i="2"/>
  <c r="AZ526" i="2"/>
  <c r="AZ499" i="2"/>
  <c r="AZ528" i="2"/>
  <c r="AZ500" i="2"/>
  <c r="AZ505" i="2"/>
  <c r="AZ494" i="2"/>
  <c r="AZ525" i="2"/>
  <c r="AZ507" i="2"/>
  <c r="AZ513" i="2"/>
  <c r="AZ497" i="2"/>
  <c r="AZ519" i="2"/>
  <c r="AZ522" i="2"/>
  <c r="AZ516" i="2"/>
  <c r="AZ527" i="2"/>
  <c r="AZ518" i="2"/>
  <c r="AZ524" i="2"/>
  <c r="AZ504" i="2"/>
  <c r="AX556" i="2"/>
  <c r="AX537" i="2"/>
  <c r="AU31" i="10"/>
  <c r="AV692" i="2"/>
  <c r="BK28" i="2"/>
  <c r="BJ30" i="2"/>
  <c r="BP664" i="2"/>
  <c r="BR643" i="2"/>
  <c r="BQ10" i="10"/>
  <c r="BT160" i="2"/>
  <c r="BS162" i="2"/>
  <c r="AF658" i="2"/>
  <c r="AG654" i="2"/>
  <c r="AG665" i="2" s="1"/>
  <c r="AF661" i="2"/>
  <c r="AF677" i="2" s="1"/>
  <c r="AH270" i="2"/>
  <c r="AH562" i="2" s="1"/>
  <c r="AG648" i="2"/>
  <c r="AH11" i="10"/>
  <c r="AG316" i="2"/>
  <c r="AG322" i="2"/>
  <c r="AE600" i="2"/>
  <c r="AE42" i="10"/>
  <c r="AF572" i="2"/>
  <c r="AI473" i="2"/>
  <c r="AI618" i="2" s="1"/>
  <c r="AI292" i="2"/>
  <c r="AF323" i="2"/>
  <c r="AI264" i="2"/>
  <c r="AI265" i="2"/>
  <c r="AI305" i="2" s="1"/>
  <c r="AI233" i="2"/>
  <c r="AI228" i="2"/>
  <c r="AI230" i="2" s="1"/>
  <c r="AG12" i="10"/>
  <c r="AG14" i="10" s="1"/>
  <c r="BA11" i="18"/>
  <c r="AH320" i="2"/>
  <c r="AG22" i="10" s="1"/>
  <c r="AE599" i="2"/>
  <c r="AF694" i="2"/>
  <c r="AF705" i="2"/>
  <c r="AF707" i="2" s="1"/>
  <c r="AG680" i="2"/>
  <c r="AG682" i="2"/>
  <c r="AF584" i="2"/>
  <c r="AF601" i="2" s="1"/>
  <c r="AH470" i="2"/>
  <c r="AH646" i="2"/>
  <c r="AH656" i="2" s="1"/>
  <c r="AH667" i="2" s="1"/>
  <c r="AH675" i="2" s="1"/>
  <c r="AH306" i="2"/>
  <c r="AH297" i="2"/>
  <c r="AJ222" i="2"/>
  <c r="AJ220" i="2"/>
  <c r="AJ221" i="2" s="1"/>
  <c r="AI464" i="2"/>
  <c r="AI465" i="2"/>
  <c r="AE598" i="2"/>
  <c r="AR135" i="2"/>
  <c r="AR697" i="2"/>
  <c r="BL24" i="18"/>
  <c r="BL18" i="18"/>
  <c r="BM17" i="18"/>
  <c r="AT110" i="2"/>
  <c r="AU107" i="2"/>
  <c r="AS114" i="2"/>
  <c r="AS115" i="2" s="1"/>
  <c r="AQ143" i="2"/>
  <c r="AQ687" i="2" s="1"/>
  <c r="AQ145" i="2"/>
  <c r="AP19" i="10" s="1"/>
  <c r="BU21" i="18"/>
  <c r="CO145" i="2"/>
  <c r="G19" i="10" s="1"/>
  <c r="BC294" i="2"/>
  <c r="BV9" i="18"/>
  <c r="CO143" i="2"/>
  <c r="CQ696" i="2"/>
  <c r="BC80" i="2"/>
  <c r="BC82" i="2"/>
  <c r="BA686" i="2"/>
  <c r="BB686" i="2"/>
  <c r="BA18" i="10"/>
  <c r="CQ72" i="2"/>
  <c r="CQ80" i="2" s="1"/>
  <c r="AZ18" i="10"/>
  <c r="AV31" i="10" l="1"/>
  <c r="AW692" i="2"/>
  <c r="BA523" i="2"/>
  <c r="BA509" i="2"/>
  <c r="BA518" i="2"/>
  <c r="BA510" i="2"/>
  <c r="BA519" i="2"/>
  <c r="BA498" i="2"/>
  <c r="BA521" i="2"/>
  <c r="BA501" i="2"/>
  <c r="BA514" i="2"/>
  <c r="BA512" i="2"/>
  <c r="BA492" i="2"/>
  <c r="BA528" i="2"/>
  <c r="BA502" i="2"/>
  <c r="BA513" i="2"/>
  <c r="BA493" i="2"/>
  <c r="BA524" i="2"/>
  <c r="BA499" i="2"/>
  <c r="BA520" i="2"/>
  <c r="BA503" i="2"/>
  <c r="BA506" i="2"/>
  <c r="BA497" i="2"/>
  <c r="BA508" i="2"/>
  <c r="BA495" i="2"/>
  <c r="BA522" i="2"/>
  <c r="BA494" i="2"/>
  <c r="BA527" i="2"/>
  <c r="BB10" i="2"/>
  <c r="BA511" i="2"/>
  <c r="BA517" i="2"/>
  <c r="BA525" i="2"/>
  <c r="BA504" i="2"/>
  <c r="BA516" i="2"/>
  <c r="BA529" i="2"/>
  <c r="BA505" i="2"/>
  <c r="BA530" i="2"/>
  <c r="BA507" i="2"/>
  <c r="BA531" i="2"/>
  <c r="BA515" i="2"/>
  <c r="BA496" i="2"/>
  <c r="BA526" i="2"/>
  <c r="BA491" i="2"/>
  <c r="BA500" i="2"/>
  <c r="BB6" i="2"/>
  <c r="AY537" i="2"/>
  <c r="AY538" i="2" s="1"/>
  <c r="AY702" i="2" s="1"/>
  <c r="AX538" i="2"/>
  <c r="AX702" i="2" s="1"/>
  <c r="AZ539" i="2"/>
  <c r="AZ543" i="2" s="1"/>
  <c r="AZ545" i="2" s="1"/>
  <c r="AZ532" i="2"/>
  <c r="AY556" i="2"/>
  <c r="BK30" i="2"/>
  <c r="BL28" i="2"/>
  <c r="BS643" i="2"/>
  <c r="BS653" i="2" s="1"/>
  <c r="BS664" i="2" s="1"/>
  <c r="BS672" i="2" s="1"/>
  <c r="BR10" i="10"/>
  <c r="BR653" i="2"/>
  <c r="BU160" i="2"/>
  <c r="BT162" i="2"/>
  <c r="BP672" i="2"/>
  <c r="AG657" i="2"/>
  <c r="AG681" i="2" s="1"/>
  <c r="AG683" i="2" s="1"/>
  <c r="AH644" i="2"/>
  <c r="AH654" i="2" s="1"/>
  <c r="CP145" i="2"/>
  <c r="H19" i="10" s="1"/>
  <c r="AI466" i="2"/>
  <c r="AI470" i="2" s="1"/>
  <c r="AG673" i="2"/>
  <c r="AG676" i="2" s="1"/>
  <c r="AG668" i="2"/>
  <c r="AH699" i="2"/>
  <c r="AH703" i="2" s="1"/>
  <c r="AH308" i="2"/>
  <c r="AG712" i="2"/>
  <c r="AF717" i="2"/>
  <c r="AF719" i="2" s="1"/>
  <c r="AF711" i="2"/>
  <c r="AF713" i="2" s="1"/>
  <c r="AI266" i="2"/>
  <c r="AI268" i="2"/>
  <c r="AI302" i="2"/>
  <c r="AI244" i="2"/>
  <c r="AI246" i="2" s="1"/>
  <c r="AG472" i="2"/>
  <c r="AG566" i="2" s="1"/>
  <c r="AF33" i="10" s="1"/>
  <c r="AJ285" i="2"/>
  <c r="AJ287" i="2" s="1"/>
  <c r="AJ289" i="2" s="1"/>
  <c r="AJ304" i="2"/>
  <c r="AK216" i="2"/>
  <c r="BA23" i="18"/>
  <c r="BA13" i="18"/>
  <c r="BA25" i="18" s="1"/>
  <c r="AI296" i="2"/>
  <c r="AG318" i="2"/>
  <c r="AF21" i="10" s="1"/>
  <c r="AF24" i="10" s="1"/>
  <c r="AG474" i="2"/>
  <c r="AG564" i="2"/>
  <c r="AG689" i="2"/>
  <c r="AG693" i="2" s="1"/>
  <c r="AJ250" i="2"/>
  <c r="AJ251" i="2" s="1"/>
  <c r="AJ253" i="2" s="1"/>
  <c r="AJ255" i="2" s="1"/>
  <c r="AJ257" i="2" s="1"/>
  <c r="AJ242" i="2"/>
  <c r="AJ450" i="2"/>
  <c r="AJ451" i="2" s="1"/>
  <c r="AJ453" i="2" s="1"/>
  <c r="AJ455" i="2" s="1"/>
  <c r="AJ457" i="2" s="1"/>
  <c r="AJ227" i="2"/>
  <c r="AJ224" i="2"/>
  <c r="AF576" i="2"/>
  <c r="AF598" i="2" s="1"/>
  <c r="AG661" i="2"/>
  <c r="CP143" i="2"/>
  <c r="AU110" i="2"/>
  <c r="AU114" i="2" s="1"/>
  <c r="AU115" i="2" s="1"/>
  <c r="BN17" i="18"/>
  <c r="AV107" i="2"/>
  <c r="AS697" i="2"/>
  <c r="AS135" i="2"/>
  <c r="BM18" i="18"/>
  <c r="BM24" i="18"/>
  <c r="AT114" i="2"/>
  <c r="AT115" i="2" s="1"/>
  <c r="AR143" i="2"/>
  <c r="AR145" i="2"/>
  <c r="BV21" i="18"/>
  <c r="G63" i="10"/>
  <c r="CO687" i="2"/>
  <c r="CP687" i="2"/>
  <c r="BC686" i="2"/>
  <c r="BB18" i="10"/>
  <c r="AY558" i="2" l="1"/>
  <c r="BC6" i="2"/>
  <c r="BB509" i="2"/>
  <c r="BB501" i="2"/>
  <c r="BB505" i="2"/>
  <c r="BB528" i="2"/>
  <c r="BB506" i="2"/>
  <c r="BB531" i="2"/>
  <c r="BB494" i="2"/>
  <c r="BB511" i="2"/>
  <c r="BB519" i="2"/>
  <c r="BB508" i="2"/>
  <c r="BB492" i="2"/>
  <c r="BB510" i="2"/>
  <c r="BB502" i="2"/>
  <c r="BB516" i="2"/>
  <c r="BB522" i="2"/>
  <c r="BB518" i="2"/>
  <c r="BB504" i="2"/>
  <c r="BB515" i="2"/>
  <c r="BB497" i="2"/>
  <c r="BB521" i="2"/>
  <c r="BB507" i="2"/>
  <c r="BB496" i="2"/>
  <c r="BB513" i="2"/>
  <c r="BB520" i="2"/>
  <c r="BB498" i="2"/>
  <c r="BB526" i="2"/>
  <c r="BB500" i="2"/>
  <c r="BB517" i="2"/>
  <c r="BC10" i="2"/>
  <c r="BB529" i="2"/>
  <c r="BB493" i="2"/>
  <c r="BB523" i="2"/>
  <c r="BB527" i="2"/>
  <c r="BB514" i="2"/>
  <c r="BB530" i="2"/>
  <c r="BB499" i="2"/>
  <c r="BB524" i="2"/>
  <c r="BC682" i="2"/>
  <c r="BB525" i="2"/>
  <c r="BB491" i="2"/>
  <c r="BB512" i="2"/>
  <c r="BB503" i="2"/>
  <c r="BB495" i="2"/>
  <c r="BC718" i="2"/>
  <c r="AX31" i="10"/>
  <c r="AY692" i="2"/>
  <c r="AZ534" i="2"/>
  <c r="AZ535" i="2" s="1"/>
  <c r="BA532" i="2"/>
  <c r="BA534" i="2" s="1"/>
  <c r="BA535" i="2" s="1"/>
  <c r="BA539" i="2"/>
  <c r="BA543" i="2" s="1"/>
  <c r="BA545" i="2" s="1"/>
  <c r="AX558" i="2"/>
  <c r="AZ556" i="2"/>
  <c r="BM28" i="2"/>
  <c r="BL30" i="2"/>
  <c r="CO532" i="2"/>
  <c r="CP532" i="2"/>
  <c r="BR664" i="2"/>
  <c r="BT643" i="2"/>
  <c r="BS10" i="10"/>
  <c r="BV160" i="2"/>
  <c r="BU162" i="2"/>
  <c r="AG658" i="2"/>
  <c r="H63" i="10"/>
  <c r="AI646" i="2"/>
  <c r="AI656" i="2" s="1"/>
  <c r="AI667" i="2" s="1"/>
  <c r="AI675" i="2" s="1"/>
  <c r="AH647" i="2"/>
  <c r="AH648" i="2" s="1"/>
  <c r="AG677" i="2"/>
  <c r="AG576" i="2" s="1"/>
  <c r="AG598" i="2" s="1"/>
  <c r="AI297" i="2"/>
  <c r="AG584" i="2"/>
  <c r="AG601" i="2" s="1"/>
  <c r="AH680" i="2"/>
  <c r="AH665" i="2"/>
  <c r="AH657" i="2"/>
  <c r="AK222" i="2"/>
  <c r="AK220" i="2"/>
  <c r="AK221" i="2" s="1"/>
  <c r="AI270" i="2"/>
  <c r="AG705" i="2"/>
  <c r="AG707" i="2" s="1"/>
  <c r="AG694" i="2"/>
  <c r="AI306" i="2"/>
  <c r="AG710" i="2"/>
  <c r="AF583" i="2"/>
  <c r="AF600" i="2" s="1"/>
  <c r="AJ464" i="2"/>
  <c r="AJ465" i="2"/>
  <c r="AI11" i="10"/>
  <c r="AF42" i="10"/>
  <c r="AG572" i="2"/>
  <c r="AJ292" i="2"/>
  <c r="AJ473" i="2"/>
  <c r="AJ618" i="2" s="1"/>
  <c r="AG323" i="2"/>
  <c r="AG716" i="2"/>
  <c r="AG718" i="2"/>
  <c r="AF577" i="2"/>
  <c r="AF599" i="2" s="1"/>
  <c r="AH316" i="2"/>
  <c r="AH322" i="2"/>
  <c r="AJ228" i="2"/>
  <c r="AJ230" i="2" s="1"/>
  <c r="AJ233" i="2"/>
  <c r="AJ265" i="2"/>
  <c r="AJ305" i="2" s="1"/>
  <c r="AJ264" i="2"/>
  <c r="AH12" i="10"/>
  <c r="AH14" i="10" s="1"/>
  <c r="AI320" i="2"/>
  <c r="AH22" i="10" s="1"/>
  <c r="BB11" i="18"/>
  <c r="AT697" i="2"/>
  <c r="AT135" i="2"/>
  <c r="AQ19" i="10"/>
  <c r="AR687" i="2"/>
  <c r="BO17" i="18"/>
  <c r="AW107" i="2"/>
  <c r="AV110" i="2"/>
  <c r="AS145" i="2"/>
  <c r="AR19" i="10" s="1"/>
  <c r="AS143" i="2"/>
  <c r="AS687" i="2" s="1"/>
  <c r="BN24" i="18"/>
  <c r="BN18" i="18"/>
  <c r="AU697" i="2"/>
  <c r="AU135" i="2"/>
  <c r="AZ537" i="2" l="1"/>
  <c r="BA556" i="2"/>
  <c r="BA537" i="2"/>
  <c r="BA538" i="2" s="1"/>
  <c r="BA702" i="2" s="1"/>
  <c r="BC515" i="2"/>
  <c r="BC529" i="2"/>
  <c r="BC502" i="2"/>
  <c r="BC508" i="2"/>
  <c r="BC492" i="2"/>
  <c r="BC517" i="2"/>
  <c r="BC505" i="2"/>
  <c r="BC530" i="2"/>
  <c r="BC501" i="2"/>
  <c r="BC510" i="2"/>
  <c r="BC504" i="2"/>
  <c r="BC500" i="2"/>
  <c r="BC524" i="2"/>
  <c r="BC493" i="2"/>
  <c r="BD718" i="2"/>
  <c r="BC528" i="2"/>
  <c r="BC497" i="2"/>
  <c r="BC520" i="2"/>
  <c r="BC506" i="2"/>
  <c r="BC526" i="2"/>
  <c r="BC523" i="2"/>
  <c r="BC496" i="2"/>
  <c r="BD682" i="2"/>
  <c r="BC509" i="2"/>
  <c r="BC507" i="2"/>
  <c r="BC516" i="2"/>
  <c r="BC512" i="2"/>
  <c r="BD10" i="2"/>
  <c r="BE10" i="2" s="1"/>
  <c r="BC522" i="2"/>
  <c r="BC514" i="2"/>
  <c r="BC498" i="2"/>
  <c r="BC503" i="2"/>
  <c r="BC531" i="2"/>
  <c r="BC519" i="2"/>
  <c r="BC521" i="2"/>
  <c r="BC495" i="2"/>
  <c r="BC511" i="2"/>
  <c r="BC499" i="2"/>
  <c r="BC518" i="2"/>
  <c r="BC527" i="2"/>
  <c r="BC513" i="2"/>
  <c r="BC491" i="2"/>
  <c r="BC525" i="2"/>
  <c r="BC494" i="2"/>
  <c r="AW31" i="10"/>
  <c r="AX692" i="2"/>
  <c r="BB532" i="2"/>
  <c r="BB539" i="2"/>
  <c r="BB543" i="2" s="1"/>
  <c r="BB545" i="2" s="1"/>
  <c r="BD6" i="2"/>
  <c r="BN28" i="2"/>
  <c r="BM30" i="2"/>
  <c r="BU643" i="2"/>
  <c r="BU653" i="2" s="1"/>
  <c r="BU664" i="2" s="1"/>
  <c r="BU672" i="2" s="1"/>
  <c r="BT10" i="10"/>
  <c r="BW160" i="2"/>
  <c r="BV162" i="2"/>
  <c r="BT653" i="2"/>
  <c r="BR672" i="2"/>
  <c r="AH681" i="2"/>
  <c r="AH683" i="2" s="1"/>
  <c r="AI308" i="2"/>
  <c r="AI316" i="2" s="1"/>
  <c r="AI474" i="2" s="1"/>
  <c r="AH658" i="2"/>
  <c r="AI699" i="2"/>
  <c r="AI703" i="2" s="1"/>
  <c r="AH661" i="2"/>
  <c r="AJ466" i="2"/>
  <c r="AJ470" i="2" s="1"/>
  <c r="BB13" i="18"/>
  <c r="BB25" i="18" s="1"/>
  <c r="BB23" i="18"/>
  <c r="AJ266" i="2"/>
  <c r="AJ268" i="2"/>
  <c r="AH472" i="2"/>
  <c r="AH566" i="2" s="1"/>
  <c r="AG33" i="10" s="1"/>
  <c r="AJ296" i="2"/>
  <c r="AI644" i="2"/>
  <c r="AI562" i="2"/>
  <c r="AH474" i="2"/>
  <c r="AH564" i="2"/>
  <c r="AH689" i="2"/>
  <c r="AH693" i="2" s="1"/>
  <c r="AH318" i="2"/>
  <c r="AG21" i="10" s="1"/>
  <c r="AG24" i="10" s="1"/>
  <c r="AL216" i="2"/>
  <c r="AK304" i="2"/>
  <c r="AK285" i="2"/>
  <c r="AK287" i="2" s="1"/>
  <c r="AK289" i="2" s="1"/>
  <c r="AH673" i="2"/>
  <c r="AH676" i="2" s="1"/>
  <c r="AH668" i="2"/>
  <c r="AK242" i="2"/>
  <c r="AK450" i="2"/>
  <c r="AK451" i="2" s="1"/>
  <c r="AK453" i="2" s="1"/>
  <c r="AK455" i="2" s="1"/>
  <c r="AK457" i="2" s="1"/>
  <c r="AK250" i="2"/>
  <c r="AK251" i="2" s="1"/>
  <c r="AK253" i="2" s="1"/>
  <c r="AK255" i="2" s="1"/>
  <c r="AK257" i="2" s="1"/>
  <c r="AK224" i="2"/>
  <c r="AK227" i="2"/>
  <c r="AJ302" i="2"/>
  <c r="AJ244" i="2"/>
  <c r="AJ246" i="2" s="1"/>
  <c r="AG711" i="2"/>
  <c r="AG713" i="2" s="1"/>
  <c r="AH712" i="2"/>
  <c r="AG717" i="2"/>
  <c r="AG719" i="2" s="1"/>
  <c r="AV114" i="2"/>
  <c r="AV115" i="2" s="1"/>
  <c r="AU143" i="2"/>
  <c r="AU687" i="2" s="1"/>
  <c r="AU145" i="2"/>
  <c r="AT19" i="10" s="1"/>
  <c r="BP17" i="18"/>
  <c r="AW110" i="2"/>
  <c r="AW114" i="2" s="1"/>
  <c r="AW115" i="2" s="1"/>
  <c r="AX107" i="2"/>
  <c r="AT143" i="2"/>
  <c r="AT145" i="2"/>
  <c r="AS19" i="10" s="1"/>
  <c r="BO24" i="18"/>
  <c r="BO18" i="18"/>
  <c r="BB534" i="2" l="1"/>
  <c r="BB535" i="2" s="1"/>
  <c r="BF718" i="2"/>
  <c r="BF682" i="2"/>
  <c r="BF10" i="2"/>
  <c r="BA558" i="2"/>
  <c r="AZ538" i="2"/>
  <c r="BC539" i="2"/>
  <c r="BC532" i="2"/>
  <c r="BC534" i="2" s="1"/>
  <c r="BC535" i="2" s="1"/>
  <c r="BD113" i="2"/>
  <c r="BD175" i="2"/>
  <c r="BD176" i="2" s="1"/>
  <c r="N17" i="3"/>
  <c r="BD346" i="2" s="1"/>
  <c r="BD347" i="2" s="1"/>
  <c r="BD546" i="2"/>
  <c r="BD173" i="2"/>
  <c r="BD67" i="2"/>
  <c r="BD293" i="2"/>
  <c r="BD124" i="2"/>
  <c r="BD177" i="2"/>
  <c r="BD178" i="2" s="1"/>
  <c r="BD179" i="2" s="1"/>
  <c r="BD303" i="2"/>
  <c r="BD38" i="2"/>
  <c r="BD417" i="2"/>
  <c r="BD357" i="2"/>
  <c r="BD371" i="2"/>
  <c r="BD91" i="2"/>
  <c r="BD92" i="2" s="1"/>
  <c r="BD97" i="2"/>
  <c r="BD338" i="2"/>
  <c r="BD109" i="2"/>
  <c r="BD31" i="2"/>
  <c r="BD33" i="2" s="1"/>
  <c r="BD549" i="2"/>
  <c r="BD554" i="2"/>
  <c r="BD103" i="2"/>
  <c r="BD362" i="2"/>
  <c r="BD58" i="2"/>
  <c r="BD412" i="2"/>
  <c r="BD553" i="2"/>
  <c r="BD229" i="2"/>
  <c r="BD167" i="2"/>
  <c r="BD217" i="2"/>
  <c r="BD218" i="2" s="1"/>
  <c r="BD423" i="2"/>
  <c r="BD405" i="2"/>
  <c r="BE6" i="2"/>
  <c r="BD62" i="2"/>
  <c r="BD245" i="2"/>
  <c r="BD301" i="2"/>
  <c r="BD239" i="2"/>
  <c r="BD241" i="2" s="1"/>
  <c r="BD60" i="2"/>
  <c r="BD36" i="2"/>
  <c r="BD234" i="2"/>
  <c r="BD416" i="2"/>
  <c r="BD429" i="2"/>
  <c r="BD430" i="2" s="1"/>
  <c r="BD275" i="2"/>
  <c r="BD352" i="2"/>
  <c r="BD120" i="2"/>
  <c r="BD165" i="2"/>
  <c r="BD166" i="2" s="1"/>
  <c r="BD388" i="2"/>
  <c r="BD427" i="2"/>
  <c r="BD428" i="2" s="1"/>
  <c r="BD96" i="2"/>
  <c r="BD98" i="2" s="1"/>
  <c r="BD374" i="2"/>
  <c r="BD551" i="2"/>
  <c r="BD403" i="2"/>
  <c r="BD404" i="2" s="1"/>
  <c r="BD125" i="2"/>
  <c r="BD375" i="2"/>
  <c r="BD219" i="2"/>
  <c r="BD51" i="2"/>
  <c r="BD387" i="2"/>
  <c r="BD389" i="2" s="1"/>
  <c r="BD533" i="2"/>
  <c r="BD534" i="2" s="1"/>
  <c r="BD535" i="2" s="1"/>
  <c r="BD538" i="2" s="1"/>
  <c r="BD542" i="2"/>
  <c r="BD543" i="2" s="1"/>
  <c r="BD536" i="2"/>
  <c r="BD415" i="2"/>
  <c r="BD366" i="2"/>
  <c r="BD43" i="2"/>
  <c r="BD223" i="2"/>
  <c r="BD118" i="2"/>
  <c r="BD117" i="2" s="1"/>
  <c r="BD282" i="2"/>
  <c r="BD370" i="2"/>
  <c r="BD276" i="2"/>
  <c r="BD277" i="2" s="1"/>
  <c r="BD278" i="2" s="1"/>
  <c r="BD280" i="2" s="1"/>
  <c r="BW16" i="18" s="1"/>
  <c r="BD102" i="2"/>
  <c r="BD104" i="2" s="1"/>
  <c r="BD105" i="2" s="1"/>
  <c r="BB106" i="2" s="1"/>
  <c r="BD283" i="2"/>
  <c r="BD411" i="2"/>
  <c r="BD425" i="2"/>
  <c r="BD123" i="2"/>
  <c r="BD548" i="2"/>
  <c r="BD552" i="2"/>
  <c r="BD550" i="2"/>
  <c r="BD52" i="2"/>
  <c r="BD111" i="2"/>
  <c r="BD34" i="2"/>
  <c r="BD547" i="2"/>
  <c r="BD312" i="2"/>
  <c r="BD314" i="2" s="1"/>
  <c r="BD291" i="2"/>
  <c r="BD299" i="2"/>
  <c r="BB556" i="2"/>
  <c r="AJ270" i="2"/>
  <c r="AJ562" i="2" s="1"/>
  <c r="BO28" i="2"/>
  <c r="BN30" i="2"/>
  <c r="BD702" i="2"/>
  <c r="BX160" i="2"/>
  <c r="BW162" i="2"/>
  <c r="BT664" i="2"/>
  <c r="BV643" i="2"/>
  <c r="BV653" i="2" s="1"/>
  <c r="BV664" i="2" s="1"/>
  <c r="BV672" i="2" s="1"/>
  <c r="BU10" i="10"/>
  <c r="AI564" i="2"/>
  <c r="AH42" i="10" s="1"/>
  <c r="AI322" i="2"/>
  <c r="AI472" i="2" s="1"/>
  <c r="AI566" i="2" s="1"/>
  <c r="AH33" i="10" s="1"/>
  <c r="AI689" i="2"/>
  <c r="AI693" i="2" s="1"/>
  <c r="AI318" i="2"/>
  <c r="AH21" i="10" s="1"/>
  <c r="AH24" i="10" s="1"/>
  <c r="AJ646" i="2"/>
  <c r="AJ656" i="2" s="1"/>
  <c r="AJ667" i="2" s="1"/>
  <c r="AJ675" i="2" s="1"/>
  <c r="AH677" i="2"/>
  <c r="AH576" i="2" s="1"/>
  <c r="AH598" i="2" s="1"/>
  <c r="AJ297" i="2"/>
  <c r="AJ699" i="2" s="1"/>
  <c r="AJ703" i="2" s="1"/>
  <c r="AG577" i="2"/>
  <c r="AG599" i="2" s="1"/>
  <c r="AH716" i="2"/>
  <c r="AH710" i="2"/>
  <c r="AG583" i="2"/>
  <c r="AG600" i="2" s="1"/>
  <c r="AH584" i="2"/>
  <c r="AH601" i="2" s="1"/>
  <c r="AI680" i="2"/>
  <c r="AK464" i="2"/>
  <c r="AK465" i="2"/>
  <c r="AL222" i="2"/>
  <c r="AL220" i="2"/>
  <c r="AL221" i="2" s="1"/>
  <c r="AH705" i="2"/>
  <c r="AH707" i="2" s="1"/>
  <c r="AH694" i="2"/>
  <c r="BC11" i="18"/>
  <c r="AJ320" i="2"/>
  <c r="AI22" i="10" s="1"/>
  <c r="AI12" i="10"/>
  <c r="AI14" i="10" s="1"/>
  <c r="AJ11" i="10"/>
  <c r="AG42" i="10"/>
  <c r="AH572" i="2"/>
  <c r="AK233" i="2"/>
  <c r="AK228" i="2"/>
  <c r="AK230" i="2" s="1"/>
  <c r="AK292" i="2"/>
  <c r="AK473" i="2"/>
  <c r="AK618" i="2" s="1"/>
  <c r="AI654" i="2"/>
  <c r="AI647" i="2"/>
  <c r="AH323" i="2"/>
  <c r="AJ306" i="2"/>
  <c r="AK265" i="2"/>
  <c r="AK305" i="2" s="1"/>
  <c r="AK264" i="2"/>
  <c r="AV135" i="2"/>
  <c r="AV697" i="2"/>
  <c r="BQ17" i="18"/>
  <c r="AX110" i="2"/>
  <c r="AX114" i="2" s="1"/>
  <c r="AX115" i="2" s="1"/>
  <c r="AY107" i="2"/>
  <c r="AW135" i="2"/>
  <c r="AW697" i="2"/>
  <c r="BP24" i="18"/>
  <c r="BP18" i="18"/>
  <c r="AT687" i="2"/>
  <c r="BD53" i="2" l="1"/>
  <c r="BD300" i="2"/>
  <c r="BD112" i="2"/>
  <c r="BD114" i="2" s="1"/>
  <c r="BD115" i="2" s="1"/>
  <c r="BD697" i="2" s="1"/>
  <c r="BD168" i="2"/>
  <c r="AJ644" i="2"/>
  <c r="AJ647" i="2" s="1"/>
  <c r="BD35" i="2"/>
  <c r="BW12" i="18"/>
  <c r="BD742" i="2"/>
  <c r="BD585" i="2" s="1"/>
  <c r="BD604" i="2" s="1"/>
  <c r="BD642" i="2"/>
  <c r="BD652" i="2" s="1"/>
  <c r="BD663" i="2" s="1"/>
  <c r="BC9" i="10"/>
  <c r="BW9" i="18"/>
  <c r="BW21" i="18" s="1"/>
  <c r="BD698" i="2"/>
  <c r="BD199" i="2"/>
  <c r="BC537" i="2"/>
  <c r="BF6" i="2"/>
  <c r="O17" i="3"/>
  <c r="BE553" i="2" s="1"/>
  <c r="BE548" i="2"/>
  <c r="BE123" i="2"/>
  <c r="BE34" i="2"/>
  <c r="BE412" i="2"/>
  <c r="BE299" i="2"/>
  <c r="BE52" i="2"/>
  <c r="BE374" i="2"/>
  <c r="BE352" i="2"/>
  <c r="BE97" i="2"/>
  <c r="BD555" i="2"/>
  <c r="BD559" i="2" s="1"/>
  <c r="H16" i="9"/>
  <c r="BC543" i="2"/>
  <c r="BC545" i="2" s="1"/>
  <c r="H11" i="9"/>
  <c r="P11" i="9" s="1"/>
  <c r="BG10" i="2"/>
  <c r="BH10" i="2" s="1"/>
  <c r="BG718" i="2"/>
  <c r="BG682" i="2"/>
  <c r="CQ532" i="2"/>
  <c r="BD406" i="2"/>
  <c r="BD408" i="2" s="1"/>
  <c r="BD700" i="2" s="1"/>
  <c r="BD363" i="2"/>
  <c r="BD119" i="2"/>
  <c r="BD39" i="2"/>
  <c r="BD68" i="2" s="1"/>
  <c r="BD70" i="2" s="1"/>
  <c r="BD294" i="2"/>
  <c r="BD296" i="2" s="1"/>
  <c r="BD297" i="2" s="1"/>
  <c r="BD699" i="2" s="1"/>
  <c r="BD356" i="2"/>
  <c r="BD351" i="2"/>
  <c r="BD353" i="2" s="1"/>
  <c r="BD545" i="2"/>
  <c r="AZ702" i="2"/>
  <c r="AZ558" i="2"/>
  <c r="BB537" i="2"/>
  <c r="CQ535" i="2"/>
  <c r="BD284" i="2"/>
  <c r="AZ31" i="10"/>
  <c r="BA692" i="2"/>
  <c r="BP28" i="2"/>
  <c r="BO30" i="2"/>
  <c r="CR30" i="2" s="1"/>
  <c r="BW643" i="2"/>
  <c r="BW653" i="2" s="1"/>
  <c r="BW664" i="2" s="1"/>
  <c r="BW672" i="2" s="1"/>
  <c r="BV10" i="10"/>
  <c r="BT672" i="2"/>
  <c r="BY160" i="2"/>
  <c r="BX162" i="2"/>
  <c r="AI694" i="2"/>
  <c r="AI705" i="2"/>
  <c r="AI707" i="2" s="1"/>
  <c r="AI711" i="2" s="1"/>
  <c r="AI323" i="2"/>
  <c r="AJ308" i="2"/>
  <c r="AJ316" i="2" s="1"/>
  <c r="AJ564" i="2" s="1"/>
  <c r="AI661" i="2"/>
  <c r="AI572" i="2"/>
  <c r="AK266" i="2"/>
  <c r="AK268" i="2"/>
  <c r="AK296" i="2"/>
  <c r="BC23" i="18"/>
  <c r="BC13" i="18"/>
  <c r="BC25" i="18" s="1"/>
  <c r="AL224" i="2"/>
  <c r="AL242" i="2"/>
  <c r="AL450" i="2"/>
  <c r="AL451" i="2" s="1"/>
  <c r="AL453" i="2" s="1"/>
  <c r="AL455" i="2" s="1"/>
  <c r="AL457" i="2" s="1"/>
  <c r="AL250" i="2"/>
  <c r="AL251" i="2" s="1"/>
  <c r="AL253" i="2" s="1"/>
  <c r="AL255" i="2" s="1"/>
  <c r="AL257" i="2" s="1"/>
  <c r="AL227" i="2"/>
  <c r="AI648" i="2"/>
  <c r="AI657" i="2"/>
  <c r="AI681" i="2" s="1"/>
  <c r="AI683" i="2" s="1"/>
  <c r="AI665" i="2"/>
  <c r="AI712" i="2"/>
  <c r="AH717" i="2"/>
  <c r="AH719" i="2" s="1"/>
  <c r="AH711" i="2"/>
  <c r="AH713" i="2" s="1"/>
  <c r="AK466" i="2"/>
  <c r="AK302" i="2"/>
  <c r="AK244" i="2"/>
  <c r="AK246" i="2" s="1"/>
  <c r="AL285" i="2"/>
  <c r="AL287" i="2" s="1"/>
  <c r="AL289" i="2" s="1"/>
  <c r="AM216" i="2"/>
  <c r="AL304" i="2"/>
  <c r="AW143" i="2"/>
  <c r="AW687" i="2" s="1"/>
  <c r="AW145" i="2"/>
  <c r="AV19" i="10" s="1"/>
  <c r="BQ24" i="18"/>
  <c r="BQ18" i="18"/>
  <c r="AY110" i="2"/>
  <c r="BR17" i="18"/>
  <c r="AZ107" i="2"/>
  <c r="AX697" i="2"/>
  <c r="AX135" i="2"/>
  <c r="AV145" i="2"/>
  <c r="AV143" i="2"/>
  <c r="BD54" i="2" l="1"/>
  <c r="BD56" i="2" s="1"/>
  <c r="BD37" i="2"/>
  <c r="BD44" i="2" s="1"/>
  <c r="BD46" i="2" s="1"/>
  <c r="BD61" i="2" s="1"/>
  <c r="BD63" i="2" s="1"/>
  <c r="BD64" i="2" s="1"/>
  <c r="BD696" i="2" s="1"/>
  <c r="BD703" i="2" s="1"/>
  <c r="AJ654" i="2"/>
  <c r="AJ665" i="2" s="1"/>
  <c r="BE103" i="2"/>
  <c r="BE546" i="2"/>
  <c r="BE38" i="2"/>
  <c r="BE411" i="2"/>
  <c r="BE58" i="2"/>
  <c r="BE370" i="2"/>
  <c r="BE234" i="2"/>
  <c r="BE276" i="2"/>
  <c r="BE113" i="2"/>
  <c r="BE362" i="2"/>
  <c r="BE363" i="2" s="1"/>
  <c r="BE60" i="2"/>
  <c r="BC556" i="2"/>
  <c r="AY31" i="10"/>
  <c r="AZ692" i="2"/>
  <c r="BD556" i="2"/>
  <c r="BD558" i="2" s="1"/>
  <c r="BE549" i="2"/>
  <c r="BE167" i="2"/>
  <c r="BE223" i="2"/>
  <c r="BE427" i="2"/>
  <c r="BE428" i="2" s="1"/>
  <c r="BE62" i="2"/>
  <c r="BE229" i="2"/>
  <c r="BE550" i="2"/>
  <c r="BE338" i="2"/>
  <c r="BE554" i="2"/>
  <c r="BE375" i="2"/>
  <c r="BE416" i="2"/>
  <c r="BE425" i="2"/>
  <c r="BE291" i="2"/>
  <c r="BE545" i="2"/>
  <c r="BE533" i="2"/>
  <c r="BE534" i="2" s="1"/>
  <c r="BE535" i="2" s="1"/>
  <c r="BE538" i="2" s="1"/>
  <c r="BE702" i="2" s="1"/>
  <c r="BE118" i="2"/>
  <c r="BE551" i="2"/>
  <c r="BE547" i="2"/>
  <c r="BE217" i="2"/>
  <c r="BE218" i="2" s="1"/>
  <c r="BE417" i="2"/>
  <c r="BE552" i="2"/>
  <c r="BD209" i="2"/>
  <c r="BC20" i="10" s="1"/>
  <c r="BC28" i="10" s="1"/>
  <c r="BD207" i="2"/>
  <c r="BD688" i="2" s="1"/>
  <c r="BD426" i="2"/>
  <c r="BD431" i="2" s="1"/>
  <c r="BD365" i="2"/>
  <c r="BD367" i="2" s="1"/>
  <c r="BD121" i="2"/>
  <c r="BD127" i="2" s="1"/>
  <c r="BD128" i="2"/>
  <c r="BD122" i="2"/>
  <c r="BD126" i="2" s="1"/>
  <c r="BI10" i="2"/>
  <c r="BI718" i="2"/>
  <c r="BI682" i="2"/>
  <c r="BE405" i="2"/>
  <c r="BE406" i="2" s="1"/>
  <c r="BE239" i="2"/>
  <c r="BE241" i="2" s="1"/>
  <c r="BE165" i="2"/>
  <c r="BE166" i="2" s="1"/>
  <c r="BE168" i="2" s="1"/>
  <c r="BE423" i="2"/>
  <c r="BE293" i="2"/>
  <c r="BE366" i="2"/>
  <c r="BE387" i="2"/>
  <c r="BE301" i="2"/>
  <c r="BE283" i="2"/>
  <c r="BE303" i="2"/>
  <c r="BE125" i="2"/>
  <c r="BE109" i="2"/>
  <c r="BE91" i="2"/>
  <c r="BE92" i="2" s="1"/>
  <c r="BE119" i="2" s="1"/>
  <c r="BE51" i="2"/>
  <c r="BE53" i="2" s="1"/>
  <c r="BE31" i="2"/>
  <c r="BE33" i="2" s="1"/>
  <c r="BE35" i="2" s="1"/>
  <c r="BE120" i="2"/>
  <c r="BE36" i="2"/>
  <c r="BE536" i="2"/>
  <c r="BE403" i="2"/>
  <c r="BE404" i="2" s="1"/>
  <c r="BE312" i="2"/>
  <c r="BE314" i="2" s="1"/>
  <c r="BE555" i="2"/>
  <c r="BB538" i="2"/>
  <c r="BD410" i="2"/>
  <c r="BD369" i="2"/>
  <c r="BE173" i="2"/>
  <c r="BE245" i="2"/>
  <c r="BE67" i="2"/>
  <c r="BE124" i="2"/>
  <c r="BE357" i="2"/>
  <c r="BE177" i="2"/>
  <c r="BE275" i="2"/>
  <c r="BE277" i="2" s="1"/>
  <c r="BE282" i="2"/>
  <c r="BE415" i="2"/>
  <c r="BE175" i="2"/>
  <c r="BE176" i="2" s="1"/>
  <c r="BE43" i="2"/>
  <c r="BF283" i="2"/>
  <c r="BF31" i="2"/>
  <c r="BF111" i="2"/>
  <c r="BF388" i="2"/>
  <c r="BG6" i="2"/>
  <c r="BF282" i="2"/>
  <c r="BF124" i="2"/>
  <c r="P17" i="3"/>
  <c r="BF245" i="2" s="1"/>
  <c r="BF120" i="2"/>
  <c r="BF96" i="2"/>
  <c r="BF97" i="2"/>
  <c r="BF545" i="2"/>
  <c r="BF165" i="2"/>
  <c r="BF166" i="2" s="1"/>
  <c r="BF229" i="2"/>
  <c r="BF546" i="2"/>
  <c r="BF177" i="2"/>
  <c r="BF387" i="2"/>
  <c r="BF362" i="2"/>
  <c r="BF533" i="2"/>
  <c r="BF534" i="2" s="1"/>
  <c r="BF535" i="2" s="1"/>
  <c r="BF538" i="2" s="1"/>
  <c r="BF542" i="2"/>
  <c r="BF543" i="2" s="1"/>
  <c r="BF411" i="2"/>
  <c r="BF549" i="2"/>
  <c r="BF352" i="2"/>
  <c r="BF293" i="2"/>
  <c r="BF303" i="2"/>
  <c r="BF175" i="2"/>
  <c r="BF176" i="2" s="1"/>
  <c r="BF553" i="2"/>
  <c r="BF374" i="2"/>
  <c r="BF62" i="2"/>
  <c r="BF301" i="2"/>
  <c r="BF217" i="2"/>
  <c r="BF218" i="2" s="1"/>
  <c r="BF555" i="2"/>
  <c r="BF234" i="2"/>
  <c r="BF366" i="2"/>
  <c r="BF371" i="2"/>
  <c r="BF548" i="2"/>
  <c r="BF109" i="2"/>
  <c r="BF346" i="2"/>
  <c r="BF347" i="2" s="1"/>
  <c r="BF43" i="2"/>
  <c r="BF36" i="2"/>
  <c r="BF38" i="2"/>
  <c r="BF357" i="2"/>
  <c r="BF167" i="2"/>
  <c r="BF429" i="2"/>
  <c r="BF430" i="2" s="1"/>
  <c r="BF123" i="2"/>
  <c r="BF536" i="2"/>
  <c r="BF550" i="2"/>
  <c r="BF423" i="2"/>
  <c r="BF554" i="2"/>
  <c r="BF60" i="2"/>
  <c r="BF427" i="2"/>
  <c r="BF428" i="2" s="1"/>
  <c r="BF338" i="2"/>
  <c r="BF275" i="2"/>
  <c r="BF417" i="2"/>
  <c r="BF219" i="2"/>
  <c r="BF415" i="2"/>
  <c r="BF552" i="2"/>
  <c r="BF239" i="2"/>
  <c r="BF403" i="2"/>
  <c r="BF404" i="2" s="1"/>
  <c r="BF58" i="2"/>
  <c r="BE542" i="2"/>
  <c r="BE543" i="2" s="1"/>
  <c r="BE111" i="2"/>
  <c r="BE346" i="2"/>
  <c r="BE347" i="2" s="1"/>
  <c r="BE371" i="2"/>
  <c r="BE429" i="2"/>
  <c r="BE430" i="2" s="1"/>
  <c r="BE388" i="2"/>
  <c r="BE96" i="2"/>
  <c r="BE98" i="2" s="1"/>
  <c r="BE102" i="2"/>
  <c r="BE104" i="2" s="1"/>
  <c r="BE105" i="2" s="1"/>
  <c r="BC106" i="2" s="1"/>
  <c r="BE219" i="2"/>
  <c r="BC538" i="2"/>
  <c r="BC702" i="2" s="1"/>
  <c r="BP30" i="2"/>
  <c r="BQ28" i="2"/>
  <c r="BF671" i="2"/>
  <c r="BX643" i="2"/>
  <c r="BX653" i="2" s="1"/>
  <c r="BX664" i="2" s="1"/>
  <c r="BX672" i="2" s="1"/>
  <c r="BW10" i="10"/>
  <c r="BZ160" i="2"/>
  <c r="BY162" i="2"/>
  <c r="AJ474" i="2"/>
  <c r="AI717" i="2"/>
  <c r="AJ712" i="2"/>
  <c r="AJ322" i="2"/>
  <c r="AJ472" i="2" s="1"/>
  <c r="AJ566" i="2" s="1"/>
  <c r="AI33" i="10" s="1"/>
  <c r="AJ689" i="2"/>
  <c r="AJ693" i="2" s="1"/>
  <c r="AJ694" i="2" s="1"/>
  <c r="AJ318" i="2"/>
  <c r="AI21" i="10" s="1"/>
  <c r="AI24" i="10" s="1"/>
  <c r="AK270" i="2"/>
  <c r="AK644" i="2" s="1"/>
  <c r="AI658" i="2"/>
  <c r="AI710" i="2"/>
  <c r="AI713" i="2" s="1"/>
  <c r="AH583" i="2"/>
  <c r="AH600" i="2" s="1"/>
  <c r="AL473" i="2"/>
  <c r="AL618" i="2" s="1"/>
  <c r="AL292" i="2"/>
  <c r="AK306" i="2"/>
  <c r="AL265" i="2"/>
  <c r="AL305" i="2" s="1"/>
  <c r="AL264" i="2"/>
  <c r="AK297" i="2"/>
  <c r="AJ680" i="2"/>
  <c r="AI584" i="2"/>
  <c r="AI601" i="2" s="1"/>
  <c r="AJ682" i="2"/>
  <c r="AL465" i="2"/>
  <c r="AL464" i="2"/>
  <c r="AI42" i="10"/>
  <c r="AK646" i="2"/>
  <c r="AK656" i="2" s="1"/>
  <c r="AK667" i="2" s="1"/>
  <c r="AK675" i="2" s="1"/>
  <c r="AK470" i="2"/>
  <c r="AI716" i="2"/>
  <c r="AH577" i="2"/>
  <c r="AH599" i="2" s="1"/>
  <c r="AK11" i="10"/>
  <c r="AJ648" i="2"/>
  <c r="AM220" i="2"/>
  <c r="AM221" i="2" s="1"/>
  <c r="AM222" i="2"/>
  <c r="AI673" i="2"/>
  <c r="AI676" i="2" s="1"/>
  <c r="AI668" i="2"/>
  <c r="AL228" i="2"/>
  <c r="AL230" i="2" s="1"/>
  <c r="AL233" i="2"/>
  <c r="AJ657" i="2"/>
  <c r="AJ681" i="2" s="1"/>
  <c r="AK320" i="2"/>
  <c r="AJ22" i="10" s="1"/>
  <c r="BD11" i="18"/>
  <c r="AJ12" i="10"/>
  <c r="AJ14" i="10" s="1"/>
  <c r="AU19" i="10"/>
  <c r="BA107" i="2"/>
  <c r="AZ110" i="2"/>
  <c r="BS17" i="18"/>
  <c r="AX145" i="2"/>
  <c r="AW19" i="10" s="1"/>
  <c r="AX143" i="2"/>
  <c r="AX687" i="2" s="1"/>
  <c r="BR18" i="18"/>
  <c r="BR24" i="18"/>
  <c r="AY114" i="2"/>
  <c r="AY115" i="2" s="1"/>
  <c r="AV687" i="2"/>
  <c r="BF178" i="2" l="1"/>
  <c r="BF179" i="2" s="1"/>
  <c r="BF199" i="2" s="1"/>
  <c r="BE278" i="2"/>
  <c r="BE280" i="2" s="1"/>
  <c r="BX16" i="18" s="1"/>
  <c r="BE408" i="2"/>
  <c r="BE700" i="2" s="1"/>
  <c r="BF698" i="2"/>
  <c r="BD129" i="2"/>
  <c r="BF284" i="2"/>
  <c r="BW10" i="18"/>
  <c r="BW22" i="18" s="1"/>
  <c r="BC8" i="10"/>
  <c r="BD641" i="2"/>
  <c r="BD651" i="2" s="1"/>
  <c r="BD662" i="2" s="1"/>
  <c r="BH670" i="2" s="1"/>
  <c r="BD540" i="2"/>
  <c r="AI719" i="2"/>
  <c r="AJ716" i="2" s="1"/>
  <c r="BD72" i="2"/>
  <c r="BD80" i="2" s="1"/>
  <c r="BD686" i="2" s="1"/>
  <c r="BF33" i="2"/>
  <c r="BE294" i="2"/>
  <c r="BE296" i="2" s="1"/>
  <c r="BE297" i="2" s="1"/>
  <c r="BE699" i="2" s="1"/>
  <c r="BD9" i="10"/>
  <c r="BX12" i="18"/>
  <c r="BE742" i="2"/>
  <c r="BE585" i="2" s="1"/>
  <c r="BE604" i="2" s="1"/>
  <c r="BE642" i="2"/>
  <c r="BE652" i="2" s="1"/>
  <c r="BE663" i="2" s="1"/>
  <c r="BG671" i="2" s="1"/>
  <c r="BE112" i="2"/>
  <c r="BE114" i="2" s="1"/>
  <c r="BE115" i="2" s="1"/>
  <c r="BF351" i="2"/>
  <c r="BF353" i="2" s="1"/>
  <c r="BF356" i="2"/>
  <c r="BF389" i="2"/>
  <c r="BF276" i="2"/>
  <c r="BF277" i="2" s="1"/>
  <c r="BF278" i="2" s="1"/>
  <c r="BF280" i="2" s="1"/>
  <c r="BY16" i="18" s="1"/>
  <c r="BF51" i="2"/>
  <c r="BF173" i="2"/>
  <c r="BE178" i="2"/>
  <c r="BE179" i="2" s="1"/>
  <c r="BB702" i="2"/>
  <c r="CQ538" i="2"/>
  <c r="BB558" i="2"/>
  <c r="BF241" i="2"/>
  <c r="BY9" i="18" s="1"/>
  <c r="BJ682" i="2"/>
  <c r="BJ718" i="2"/>
  <c r="BJ10" i="2"/>
  <c r="BK10" i="2" s="1"/>
  <c r="BE117" i="2"/>
  <c r="BC558" i="2"/>
  <c r="BF168" i="2"/>
  <c r="BG412" i="2"/>
  <c r="BG177" i="2"/>
  <c r="BG67" i="2"/>
  <c r="BG553" i="2"/>
  <c r="BG58" i="2"/>
  <c r="BG229" i="2"/>
  <c r="BG103" i="2"/>
  <c r="BG427" i="2"/>
  <c r="BG428" i="2" s="1"/>
  <c r="BG545" i="2"/>
  <c r="BG111" i="2"/>
  <c r="BG405" i="2"/>
  <c r="BG36" i="2"/>
  <c r="BG245" i="2"/>
  <c r="BH6" i="2"/>
  <c r="BG423" i="2"/>
  <c r="BG357" i="2"/>
  <c r="BG549" i="2"/>
  <c r="BG167" i="2"/>
  <c r="Q17" i="3"/>
  <c r="BG533" i="2" s="1"/>
  <c r="BG534" i="2" s="1"/>
  <c r="BG535" i="2" s="1"/>
  <c r="BG538" i="2" s="1"/>
  <c r="BG702" i="2" s="1"/>
  <c r="BG366" i="2"/>
  <c r="BG283" i="2"/>
  <c r="BG62" i="2"/>
  <c r="BG547" i="2"/>
  <c r="BG97" i="2"/>
  <c r="BG550" i="2"/>
  <c r="BG425" i="2"/>
  <c r="BG91" i="2"/>
  <c r="BG92" i="2" s="1"/>
  <c r="BG371" i="2"/>
  <c r="BG223" i="2"/>
  <c r="BG282" i="2"/>
  <c r="BG173" i="2"/>
  <c r="BG234" i="2"/>
  <c r="BG552" i="2"/>
  <c r="BG124" i="2"/>
  <c r="BG546" i="2"/>
  <c r="BG275" i="2"/>
  <c r="BG123" i="2"/>
  <c r="BG551" i="2"/>
  <c r="BG217" i="2"/>
  <c r="BG218" i="2" s="1"/>
  <c r="BG38" i="2"/>
  <c r="BG417" i="2"/>
  <c r="BG291" i="2"/>
  <c r="BG293" i="2"/>
  <c r="BG31" i="2"/>
  <c r="BG388" i="2"/>
  <c r="BG239" i="2"/>
  <c r="BG374" i="2"/>
  <c r="BG175" i="2"/>
  <c r="BG176" i="2" s="1"/>
  <c r="BG178" i="2" s="1"/>
  <c r="BG179" i="2" s="1"/>
  <c r="BG118" i="2"/>
  <c r="BG96" i="2"/>
  <c r="BG536" i="2"/>
  <c r="BG370" i="2"/>
  <c r="BG312" i="2"/>
  <c r="BG314" i="2" s="1"/>
  <c r="BG403" i="2"/>
  <c r="BG404" i="2" s="1"/>
  <c r="BE121" i="2"/>
  <c r="BE127" i="2" s="1"/>
  <c r="BE128" i="2"/>
  <c r="BX9" i="18"/>
  <c r="BX21" i="18" s="1"/>
  <c r="BE300" i="2"/>
  <c r="BF223" i="2"/>
  <c r="BF103" i="2"/>
  <c r="BF102" i="2"/>
  <c r="BF412" i="2"/>
  <c r="BF118" i="2"/>
  <c r="BF117" i="2" s="1"/>
  <c r="BF312" i="2"/>
  <c r="BF314" i="2" s="1"/>
  <c r="BF113" i="2"/>
  <c r="BF370" i="2"/>
  <c r="BF405" i="2"/>
  <c r="BF406" i="2" s="1"/>
  <c r="BF408" i="2" s="1"/>
  <c r="BF700" i="2" s="1"/>
  <c r="BF551" i="2"/>
  <c r="BF91" i="2"/>
  <c r="BF92" i="2" s="1"/>
  <c r="BF125" i="2"/>
  <c r="BF299" i="2"/>
  <c r="BF67" i="2"/>
  <c r="BF291" i="2"/>
  <c r="BF375" i="2"/>
  <c r="BF416" i="2"/>
  <c r="BF52" i="2"/>
  <c r="BF547" i="2"/>
  <c r="BF425" i="2"/>
  <c r="BF426" i="2" s="1"/>
  <c r="BF34" i="2"/>
  <c r="BE284" i="2"/>
  <c r="BD372" i="2"/>
  <c r="BD377" i="2" s="1"/>
  <c r="BD373" i="2"/>
  <c r="BD376" i="2" s="1"/>
  <c r="BE122" i="2"/>
  <c r="BE126" i="2" s="1"/>
  <c r="BE129" i="2" s="1"/>
  <c r="BE556" i="2"/>
  <c r="BE558" i="2" s="1"/>
  <c r="BC31" i="10"/>
  <c r="BD692" i="2"/>
  <c r="BE559" i="2"/>
  <c r="BE356" i="2"/>
  <c r="BE351" i="2"/>
  <c r="BE353" i="2" s="1"/>
  <c r="BE365" i="2" s="1"/>
  <c r="BE367" i="2" s="1"/>
  <c r="BF363" i="2"/>
  <c r="BD413" i="2"/>
  <c r="BD419" i="2" s="1"/>
  <c r="BD420" i="2"/>
  <c r="BD414" i="2"/>
  <c r="BD418" i="2" s="1"/>
  <c r="BE39" i="2"/>
  <c r="BE68" i="2" s="1"/>
  <c r="BE70" i="2" s="1"/>
  <c r="BE37" i="2"/>
  <c r="BE44" i="2" s="1"/>
  <c r="BE46" i="2" s="1"/>
  <c r="BE54" i="2"/>
  <c r="BE56" i="2" s="1"/>
  <c r="BE389" i="2"/>
  <c r="BD135" i="2"/>
  <c r="BF207" i="2"/>
  <c r="BF688" i="2" s="1"/>
  <c r="BF209" i="2"/>
  <c r="BE20" i="10" s="1"/>
  <c r="BF365" i="2"/>
  <c r="BF702" i="2"/>
  <c r="BR28" i="2"/>
  <c r="BQ30" i="2"/>
  <c r="BY643" i="2"/>
  <c r="BY653" i="2" s="1"/>
  <c r="BY664" i="2" s="1"/>
  <c r="BX10" i="10"/>
  <c r="CA160" i="2"/>
  <c r="BZ162" i="2"/>
  <c r="AK562" i="2"/>
  <c r="AJ705" i="2"/>
  <c r="AJ707" i="2" s="1"/>
  <c r="AK712" i="2" s="1"/>
  <c r="AJ323" i="2"/>
  <c r="AL466" i="2"/>
  <c r="AL646" i="2" s="1"/>
  <c r="AL656" i="2" s="1"/>
  <c r="AL667" i="2" s="1"/>
  <c r="AL675" i="2" s="1"/>
  <c r="AL302" i="2"/>
  <c r="AL244" i="2"/>
  <c r="AL246" i="2" s="1"/>
  <c r="AK647" i="2"/>
  <c r="AK654" i="2"/>
  <c r="AL268" i="2"/>
  <c r="AL266" i="2"/>
  <c r="AL296" i="2"/>
  <c r="AJ673" i="2"/>
  <c r="AJ676" i="2" s="1"/>
  <c r="AJ668" i="2"/>
  <c r="AM242" i="2"/>
  <c r="AM224" i="2"/>
  <c r="AM250" i="2"/>
  <c r="AM251" i="2" s="1"/>
  <c r="AM253" i="2" s="1"/>
  <c r="AM255" i="2" s="1"/>
  <c r="AM257" i="2" s="1"/>
  <c r="AM450" i="2"/>
  <c r="AM451" i="2" s="1"/>
  <c r="AM453" i="2" s="1"/>
  <c r="AM455" i="2" s="1"/>
  <c r="AM457" i="2" s="1"/>
  <c r="AM227" i="2"/>
  <c r="AJ572" i="2"/>
  <c r="BD23" i="18"/>
  <c r="BD13" i="18"/>
  <c r="BD25" i="18" s="1"/>
  <c r="AM285" i="2"/>
  <c r="AM287" i="2" s="1"/>
  <c r="AM289" i="2" s="1"/>
  <c r="AM304" i="2"/>
  <c r="AN216" i="2"/>
  <c r="AJ658" i="2"/>
  <c r="AJ683" i="2"/>
  <c r="AI677" i="2"/>
  <c r="AK699" i="2"/>
  <c r="AK703" i="2" s="1"/>
  <c r="AK308" i="2"/>
  <c r="AI583" i="2"/>
  <c r="AI600" i="2" s="1"/>
  <c r="AJ710" i="2"/>
  <c r="AZ114" i="2"/>
  <c r="AZ115" i="2" s="1"/>
  <c r="AY135" i="2"/>
  <c r="AY697" i="2"/>
  <c r="BT17" i="18"/>
  <c r="BA110" i="2"/>
  <c r="BA114" i="2" s="1"/>
  <c r="BA115" i="2" s="1"/>
  <c r="BB107" i="2"/>
  <c r="BS24" i="18"/>
  <c r="BS18" i="18"/>
  <c r="BD82" i="2" l="1"/>
  <c r="BC18" i="10" s="1"/>
  <c r="BC26" i="10" s="1"/>
  <c r="AJ718" i="2"/>
  <c r="AI577" i="2"/>
  <c r="AI599" i="2" s="1"/>
  <c r="BF559" i="2"/>
  <c r="BF104" i="2"/>
  <c r="BF105" i="2" s="1"/>
  <c r="BD106" i="2" s="1"/>
  <c r="BF119" i="2"/>
  <c r="BG117" i="2"/>
  <c r="BF35" i="2"/>
  <c r="BF37" i="2" s="1"/>
  <c r="BF44" i="2" s="1"/>
  <c r="BF46" i="2" s="1"/>
  <c r="BF294" i="2"/>
  <c r="BF296" i="2" s="1"/>
  <c r="BF297" i="2" s="1"/>
  <c r="BF699" i="2" s="1"/>
  <c r="BG33" i="2"/>
  <c r="BF556" i="2"/>
  <c r="BF558" i="2" s="1"/>
  <c r="BF300" i="2"/>
  <c r="BG113" i="2"/>
  <c r="BG43" i="2"/>
  <c r="BF98" i="2"/>
  <c r="BL682" i="2"/>
  <c r="BL10" i="2"/>
  <c r="BL718" i="2"/>
  <c r="BA31" i="10"/>
  <c r="BB692" i="2"/>
  <c r="CQ558" i="2"/>
  <c r="I31" i="10" s="1"/>
  <c r="BF410" i="2"/>
  <c r="BF369" i="2"/>
  <c r="BE697" i="2"/>
  <c r="BE135" i="2"/>
  <c r="BX10" i="18"/>
  <c r="BX22" i="18" s="1"/>
  <c r="BE641" i="2"/>
  <c r="BE651" i="2" s="1"/>
  <c r="BE662" i="2" s="1"/>
  <c r="BI670" i="2" s="1"/>
  <c r="BD8" i="10"/>
  <c r="BE410" i="2"/>
  <c r="BE369" i="2"/>
  <c r="BD378" i="2"/>
  <c r="BD380" i="2" s="1"/>
  <c r="BE61" i="2"/>
  <c r="BG199" i="2"/>
  <c r="BG698" i="2"/>
  <c r="BG284" i="2"/>
  <c r="BG119" i="2"/>
  <c r="BG34" i="2"/>
  <c r="BH239" i="2"/>
  <c r="BH43" i="2"/>
  <c r="BI6" i="2"/>
  <c r="BH36" i="2"/>
  <c r="R17" i="3"/>
  <c r="BH547" i="2" s="1"/>
  <c r="BH31" i="2"/>
  <c r="BH374" i="2"/>
  <c r="BH111" i="2"/>
  <c r="BH58" i="2"/>
  <c r="BH416" i="2"/>
  <c r="BH555" i="2"/>
  <c r="BH411" i="2"/>
  <c r="BH312" i="2"/>
  <c r="BH314" i="2" s="1"/>
  <c r="BH352" i="2"/>
  <c r="BH554" i="2"/>
  <c r="BH549" i="2"/>
  <c r="BH545" i="2"/>
  <c r="BH553" i="2"/>
  <c r="BH229" i="2"/>
  <c r="BH366" i="2"/>
  <c r="BH103" i="2"/>
  <c r="BH165" i="2"/>
  <c r="BH166" i="2" s="1"/>
  <c r="BH423" i="2"/>
  <c r="BH62" i="2"/>
  <c r="BH536" i="2"/>
  <c r="BH120" i="2"/>
  <c r="BH223" i="2"/>
  <c r="BH219" i="2"/>
  <c r="BH234" i="2"/>
  <c r="BH552" i="2"/>
  <c r="BH303" i="2"/>
  <c r="BH109" i="2"/>
  <c r="BH118" i="2"/>
  <c r="BH299" i="2"/>
  <c r="BH123" i="2"/>
  <c r="BH427" i="2"/>
  <c r="BH428" i="2" s="1"/>
  <c r="BH51" i="2"/>
  <c r="BH167" i="2"/>
  <c r="BH346" i="2"/>
  <c r="BH347" i="2" s="1"/>
  <c r="BH173" i="2"/>
  <c r="BH403" i="2"/>
  <c r="BH404" i="2" s="1"/>
  <c r="BH357" i="2"/>
  <c r="BH405" i="2"/>
  <c r="BH245" i="2"/>
  <c r="BH429" i="2"/>
  <c r="BH430" i="2" s="1"/>
  <c r="BH282" i="2"/>
  <c r="BH97" i="2"/>
  <c r="BH291" i="2"/>
  <c r="BH217" i="2"/>
  <c r="BH218" i="2" s="1"/>
  <c r="BH91" i="2"/>
  <c r="BH92" i="2" s="1"/>
  <c r="BH177" i="2"/>
  <c r="BH362" i="2"/>
  <c r="BH60" i="2"/>
  <c r="BH548" i="2"/>
  <c r="BH533" i="2"/>
  <c r="BH534" i="2" s="1"/>
  <c r="BH535" i="2" s="1"/>
  <c r="BH387" i="2"/>
  <c r="BH371" i="2"/>
  <c r="BH283" i="2"/>
  <c r="BH102" i="2"/>
  <c r="BH104" i="2" s="1"/>
  <c r="BH105" i="2" s="1"/>
  <c r="BH125" i="2"/>
  <c r="BH293" i="2"/>
  <c r="BH175" i="2"/>
  <c r="BH176" i="2" s="1"/>
  <c r="BH417" i="2"/>
  <c r="BH34" i="2"/>
  <c r="BH275" i="2"/>
  <c r="BH370" i="2"/>
  <c r="BH38" i="2"/>
  <c r="BH550" i="2"/>
  <c r="BH338" i="2"/>
  <c r="BH113" i="2"/>
  <c r="BH276" i="2"/>
  <c r="BH542" i="2"/>
  <c r="BH543" i="2" s="1"/>
  <c r="BH96" i="2"/>
  <c r="BH415" i="2"/>
  <c r="BH551" i="2"/>
  <c r="BH546" i="2"/>
  <c r="BH52" i="2"/>
  <c r="BH124" i="2"/>
  <c r="BH412" i="2"/>
  <c r="BH425" i="2"/>
  <c r="BH67" i="2"/>
  <c r="BH301" i="2"/>
  <c r="BH388" i="2"/>
  <c r="BG362" i="2"/>
  <c r="BG338" i="2"/>
  <c r="BG303" i="2"/>
  <c r="BG52" i="2"/>
  <c r="BG125" i="2"/>
  <c r="BG165" i="2"/>
  <c r="BG166" i="2" s="1"/>
  <c r="BG168" i="2" s="1"/>
  <c r="BG375" i="2"/>
  <c r="BC692" i="2"/>
  <c r="BB31" i="10"/>
  <c r="I27" i="10"/>
  <c r="BF53" i="2"/>
  <c r="BD31" i="10"/>
  <c r="BE692" i="2"/>
  <c r="BF121" i="2"/>
  <c r="BF127" i="2" s="1"/>
  <c r="BF128" i="2"/>
  <c r="BF122" i="2"/>
  <c r="BF126" i="2" s="1"/>
  <c r="BY21" i="18"/>
  <c r="BE426" i="2"/>
  <c r="BE431" i="2" s="1"/>
  <c r="BD421" i="2"/>
  <c r="BD433" i="2" s="1"/>
  <c r="BD441" i="2" s="1"/>
  <c r="BD690" i="2" s="1"/>
  <c r="BG98" i="2"/>
  <c r="BG554" i="2"/>
  <c r="BG555" i="2"/>
  <c r="BG299" i="2"/>
  <c r="BG411" i="2"/>
  <c r="BG542" i="2"/>
  <c r="BG543" i="2" s="1"/>
  <c r="BG346" i="2"/>
  <c r="BG347" i="2" s="1"/>
  <c r="BG416" i="2"/>
  <c r="BG109" i="2"/>
  <c r="BG301" i="2"/>
  <c r="BG120" i="2"/>
  <c r="BG122" i="2" s="1"/>
  <c r="BG126" i="2" s="1"/>
  <c r="BG276" i="2"/>
  <c r="BG277" i="2" s="1"/>
  <c r="BG278" i="2" s="1"/>
  <c r="BG280" i="2" s="1"/>
  <c r="BZ16" i="18" s="1"/>
  <c r="BG548" i="2"/>
  <c r="BG60" i="2"/>
  <c r="BG102" i="2"/>
  <c r="BG104" i="2" s="1"/>
  <c r="BG105" i="2" s="1"/>
  <c r="BE106" i="2" s="1"/>
  <c r="BG415" i="2"/>
  <c r="BG51" i="2"/>
  <c r="BG429" i="2"/>
  <c r="BG430" i="2" s="1"/>
  <c r="BG219" i="2"/>
  <c r="BG352" i="2"/>
  <c r="BG387" i="2"/>
  <c r="BG389" i="2" s="1"/>
  <c r="BG241" i="2"/>
  <c r="BH241" i="2" s="1"/>
  <c r="BE199" i="2"/>
  <c r="BE698" i="2"/>
  <c r="BS28" i="2"/>
  <c r="BR30" i="2"/>
  <c r="BF431" i="2"/>
  <c r="BD143" i="2"/>
  <c r="BD145" i="2"/>
  <c r="BH538" i="2"/>
  <c r="BF367" i="2"/>
  <c r="BD645" i="2"/>
  <c r="BZ643" i="2"/>
  <c r="BZ653" i="2" s="1"/>
  <c r="BZ664" i="2" s="1"/>
  <c r="BZ672" i="2" s="1"/>
  <c r="BY10" i="10"/>
  <c r="CB160" i="2"/>
  <c r="CA162" i="2"/>
  <c r="BY672" i="2"/>
  <c r="AL470" i="2"/>
  <c r="AJ717" i="2"/>
  <c r="AJ719" i="2" s="1"/>
  <c r="AJ711" i="2"/>
  <c r="AJ713" i="2" s="1"/>
  <c r="AL270" i="2"/>
  <c r="AL644" i="2" s="1"/>
  <c r="AL11" i="10"/>
  <c r="AK665" i="2"/>
  <c r="AK657" i="2"/>
  <c r="AK681" i="2" s="1"/>
  <c r="AI576" i="2"/>
  <c r="AI598" i="2" s="1"/>
  <c r="AJ661" i="2"/>
  <c r="AJ677" i="2" s="1"/>
  <c r="AM292" i="2"/>
  <c r="AM473" i="2"/>
  <c r="AM618" i="2" s="1"/>
  <c r="AM465" i="2"/>
  <c r="AM464" i="2"/>
  <c r="AK648" i="2"/>
  <c r="AK680" i="2"/>
  <c r="AJ584" i="2"/>
  <c r="AJ601" i="2" s="1"/>
  <c r="AM264" i="2"/>
  <c r="AM265" i="2"/>
  <c r="AM305" i="2" s="1"/>
  <c r="AK322" i="2"/>
  <c r="AK316" i="2"/>
  <c r="AN222" i="2"/>
  <c r="AN220" i="2"/>
  <c r="AN221" i="2" s="1"/>
  <c r="AM228" i="2"/>
  <c r="AM230" i="2" s="1"/>
  <c r="AM233" i="2"/>
  <c r="AL297" i="2"/>
  <c r="AL320" i="2"/>
  <c r="AK22" i="10" s="1"/>
  <c r="AK12" i="10"/>
  <c r="AK14" i="10" s="1"/>
  <c r="BE11" i="18"/>
  <c r="AL306" i="2"/>
  <c r="BU17" i="18"/>
  <c r="BC107" i="2"/>
  <c r="BB110" i="2"/>
  <c r="BB114" i="2" s="1"/>
  <c r="BB115" i="2" s="1"/>
  <c r="AY145" i="2"/>
  <c r="AY143" i="2"/>
  <c r="BA697" i="2"/>
  <c r="BA135" i="2"/>
  <c r="BT24" i="18"/>
  <c r="BT18" i="18"/>
  <c r="AZ135" i="2"/>
  <c r="AZ697" i="2"/>
  <c r="BF54" i="2" l="1"/>
  <c r="BF56" i="2" s="1"/>
  <c r="BF129" i="2"/>
  <c r="BD443" i="2"/>
  <c r="BG53" i="2"/>
  <c r="BH119" i="2"/>
  <c r="BG35" i="2"/>
  <c r="BG54" i="2" s="1"/>
  <c r="BG56" i="2" s="1"/>
  <c r="BF39" i="2"/>
  <c r="BF68" i="2" s="1"/>
  <c r="BF70" i="2" s="1"/>
  <c r="BH33" i="2"/>
  <c r="BH35" i="2" s="1"/>
  <c r="BG742" i="2"/>
  <c r="BG585" i="2" s="1"/>
  <c r="BG642" i="2"/>
  <c r="BG652" i="2" s="1"/>
  <c r="BG663" i="2" s="1"/>
  <c r="BI671" i="2" s="1"/>
  <c r="BF9" i="10"/>
  <c r="BZ12" i="18"/>
  <c r="BG559" i="2"/>
  <c r="BH284" i="2"/>
  <c r="BH168" i="2"/>
  <c r="BZ9" i="18"/>
  <c r="BZ21" i="18" s="1"/>
  <c r="BE63" i="2"/>
  <c r="BE64" i="2" s="1"/>
  <c r="BF372" i="2"/>
  <c r="BF377" i="2" s="1"/>
  <c r="BF378" i="2" s="1"/>
  <c r="BF373" i="2"/>
  <c r="BF376" i="2" s="1"/>
  <c r="BG112" i="2"/>
  <c r="BG114" i="2" s="1"/>
  <c r="BG115" i="2" s="1"/>
  <c r="BG697" i="2" s="1"/>
  <c r="BG300" i="2"/>
  <c r="BG556" i="2"/>
  <c r="BG558" i="2" s="1"/>
  <c r="BH98" i="2"/>
  <c r="BH277" i="2"/>
  <c r="BH278" i="2" s="1"/>
  <c r="BH280" i="2" s="1"/>
  <c r="BH294" i="2"/>
  <c r="BH296" i="2" s="1"/>
  <c r="BH297" i="2" s="1"/>
  <c r="BH699" i="2" s="1"/>
  <c r="CA9" i="18"/>
  <c r="BH53" i="2"/>
  <c r="BH117" i="2"/>
  <c r="BH556" i="2"/>
  <c r="BH558" i="2" s="1"/>
  <c r="BG31" i="10" s="1"/>
  <c r="BH375" i="2"/>
  <c r="BF413" i="2"/>
  <c r="BF419" i="2" s="1"/>
  <c r="BF414" i="2"/>
  <c r="BF418" i="2" s="1"/>
  <c r="BF420" i="2"/>
  <c r="BF742" i="2"/>
  <c r="BF585" i="2" s="1"/>
  <c r="BF604" i="2" s="1"/>
  <c r="BF642" i="2"/>
  <c r="BF652" i="2" s="1"/>
  <c r="BF663" i="2" s="1"/>
  <c r="BH671" i="2" s="1"/>
  <c r="BY12" i="18"/>
  <c r="BE9" i="10"/>
  <c r="BF112" i="2"/>
  <c r="BF114" i="2" s="1"/>
  <c r="BF115" i="2" s="1"/>
  <c r="BF697" i="2" s="1"/>
  <c r="BG294" i="2"/>
  <c r="BG296" i="2" s="1"/>
  <c r="BG297" i="2" s="1"/>
  <c r="BG699" i="2" s="1"/>
  <c r="BE209" i="2"/>
  <c r="BD20" i="10" s="1"/>
  <c r="BE207" i="2"/>
  <c r="BE688" i="2" s="1"/>
  <c r="BG356" i="2"/>
  <c r="BG351" i="2"/>
  <c r="BG353" i="2" s="1"/>
  <c r="BG406" i="2"/>
  <c r="BG408" i="2" s="1"/>
  <c r="BG700" i="2" s="1"/>
  <c r="BG363" i="2"/>
  <c r="BH559" i="2"/>
  <c r="BH389" i="2"/>
  <c r="BH363" i="2"/>
  <c r="BH406" i="2"/>
  <c r="BH408" i="2" s="1"/>
  <c r="BH700" i="2" s="1"/>
  <c r="BE372" i="2"/>
  <c r="BE377" i="2" s="1"/>
  <c r="BE373" i="2"/>
  <c r="BE376" i="2" s="1"/>
  <c r="BE143" i="2"/>
  <c r="BE687" i="2" s="1"/>
  <c r="BE145" i="2"/>
  <c r="BD19" i="10" s="1"/>
  <c r="BG39" i="2"/>
  <c r="BG68" i="2" s="1"/>
  <c r="BG70" i="2" s="1"/>
  <c r="BG37" i="2"/>
  <c r="BG44" i="2" s="1"/>
  <c r="BG46" i="2" s="1"/>
  <c r="BF106" i="2"/>
  <c r="BH178" i="2"/>
  <c r="BH179" i="2" s="1"/>
  <c r="BH356" i="2"/>
  <c r="BH351" i="2"/>
  <c r="BH353" i="2" s="1"/>
  <c r="BI412" i="2"/>
  <c r="BJ6" i="2"/>
  <c r="S17" i="3"/>
  <c r="BI416" i="2" s="1"/>
  <c r="BI555" i="2"/>
  <c r="BI283" i="2"/>
  <c r="BI545" i="2"/>
  <c r="BI550" i="2"/>
  <c r="BI229" i="2"/>
  <c r="BI352" i="2"/>
  <c r="BI423" i="2"/>
  <c r="BI276" i="2"/>
  <c r="BI36" i="2"/>
  <c r="BI293" i="2"/>
  <c r="BI357" i="2"/>
  <c r="BI415" i="2"/>
  <c r="BI113" i="2"/>
  <c r="BI303" i="2"/>
  <c r="BI549" i="2"/>
  <c r="BI51" i="2"/>
  <c r="BI219" i="2"/>
  <c r="BI546" i="2"/>
  <c r="BI425" i="2"/>
  <c r="BI60" i="2"/>
  <c r="BI67" i="2"/>
  <c r="BI371" i="2"/>
  <c r="BI403" i="2"/>
  <c r="BI404" i="2" s="1"/>
  <c r="BI405" i="2"/>
  <c r="BI62" i="2"/>
  <c r="BI234" i="2"/>
  <c r="BI245" i="2"/>
  <c r="BI125" i="2"/>
  <c r="BI223" i="2"/>
  <c r="BI58" i="2"/>
  <c r="BI553" i="2"/>
  <c r="BI542" i="2"/>
  <c r="BI543" i="2" s="1"/>
  <c r="BI31" i="2"/>
  <c r="BI411" i="2"/>
  <c r="BI38" i="2"/>
  <c r="BI123" i="2"/>
  <c r="BI175" i="2"/>
  <c r="BI176" i="2" s="1"/>
  <c r="BI374" i="2"/>
  <c r="BI120" i="2"/>
  <c r="BI533" i="2"/>
  <c r="BI534" i="2" s="1"/>
  <c r="BI535" i="2" s="1"/>
  <c r="BI538" i="2" s="1"/>
  <c r="BI702" i="2" s="1"/>
  <c r="BI217" i="2"/>
  <c r="BI218" i="2" s="1"/>
  <c r="BI102" i="2"/>
  <c r="BI548" i="2"/>
  <c r="BI34" i="2"/>
  <c r="BI362" i="2"/>
  <c r="BI312" i="2"/>
  <c r="BI314" i="2" s="1"/>
  <c r="BI291" i="2"/>
  <c r="BI103" i="2"/>
  <c r="BI427" i="2"/>
  <c r="BI428" i="2" s="1"/>
  <c r="BI111" i="2"/>
  <c r="BI91" i="2"/>
  <c r="BI92" i="2" s="1"/>
  <c r="BI96" i="2"/>
  <c r="BI118" i="2"/>
  <c r="BI275" i="2"/>
  <c r="BI277" i="2" s="1"/>
  <c r="BI547" i="2"/>
  <c r="BI109" i="2"/>
  <c r="BI165" i="2"/>
  <c r="BI166" i="2" s="1"/>
  <c r="BI417" i="2"/>
  <c r="BI366" i="2"/>
  <c r="BI167" i="2"/>
  <c r="BI52" i="2"/>
  <c r="BI239" i="2"/>
  <c r="BI241" i="2" s="1"/>
  <c r="BI124" i="2"/>
  <c r="BI43" i="2"/>
  <c r="BI554" i="2"/>
  <c r="BI177" i="2"/>
  <c r="BI536" i="2"/>
  <c r="BI301" i="2"/>
  <c r="BI388" i="2"/>
  <c r="BI338" i="2"/>
  <c r="BI552" i="2"/>
  <c r="BI375" i="2"/>
  <c r="BI299" i="2"/>
  <c r="BI346" i="2"/>
  <c r="BI347" i="2" s="1"/>
  <c r="BI387" i="2"/>
  <c r="BI370" i="2"/>
  <c r="BG121" i="2"/>
  <c r="BG127" i="2" s="1"/>
  <c r="BG128" i="2"/>
  <c r="BG207" i="2"/>
  <c r="BG688" i="2" s="1"/>
  <c r="BG209" i="2"/>
  <c r="BF20" i="10" s="1"/>
  <c r="BE413" i="2"/>
  <c r="BE419" i="2" s="1"/>
  <c r="BE420" i="2"/>
  <c r="BE414" i="2"/>
  <c r="BE418" i="2" s="1"/>
  <c r="BM682" i="2"/>
  <c r="BM10" i="2"/>
  <c r="BN10" i="2" s="1"/>
  <c r="BM718" i="2"/>
  <c r="BF692" i="2"/>
  <c r="BE31" i="10"/>
  <c r="BF641" i="2"/>
  <c r="BF651" i="2" s="1"/>
  <c r="BF662" i="2" s="1"/>
  <c r="BJ670" i="2" s="1"/>
  <c r="BY10" i="18"/>
  <c r="BY22" i="18" s="1"/>
  <c r="BE8" i="10"/>
  <c r="BF61" i="2"/>
  <c r="BH365" i="2"/>
  <c r="BH426" i="2"/>
  <c r="BT28" i="2"/>
  <c r="BS30" i="2"/>
  <c r="BH692" i="2"/>
  <c r="BH702" i="2"/>
  <c r="BD687" i="2"/>
  <c r="BC19" i="10"/>
  <c r="BC27" i="10" s="1"/>
  <c r="BD655" i="2"/>
  <c r="BF421" i="2"/>
  <c r="CA643" i="2"/>
  <c r="CA653" i="2" s="1"/>
  <c r="CA664" i="2" s="1"/>
  <c r="CA672" i="2" s="1"/>
  <c r="CS672" i="2" s="1"/>
  <c r="BZ10" i="10"/>
  <c r="K10" i="10" s="1"/>
  <c r="CC160" i="2"/>
  <c r="CB162" i="2"/>
  <c r="AL562" i="2"/>
  <c r="AK658" i="2"/>
  <c r="AM466" i="2"/>
  <c r="AM470" i="2" s="1"/>
  <c r="AK710" i="2"/>
  <c r="AJ583" i="2"/>
  <c r="AJ600" i="2" s="1"/>
  <c r="AL654" i="2"/>
  <c r="AL647" i="2"/>
  <c r="AK716" i="2"/>
  <c r="AJ577" i="2"/>
  <c r="AJ599" i="2" s="1"/>
  <c r="AK668" i="2"/>
  <c r="AK673" i="2"/>
  <c r="AK676" i="2" s="1"/>
  <c r="AM244" i="2"/>
  <c r="AM246" i="2" s="1"/>
  <c r="AM302" i="2"/>
  <c r="AK474" i="2"/>
  <c r="AK564" i="2"/>
  <c r="AK318" i="2"/>
  <c r="AJ21" i="10" s="1"/>
  <c r="AJ24" i="10" s="1"/>
  <c r="AK689" i="2"/>
  <c r="AK693" i="2" s="1"/>
  <c r="AM266" i="2"/>
  <c r="AM268" i="2"/>
  <c r="AJ576" i="2"/>
  <c r="AJ598" i="2" s="1"/>
  <c r="AK661" i="2"/>
  <c r="AO216" i="2"/>
  <c r="AN285" i="2"/>
  <c r="AN287" i="2" s="1"/>
  <c r="AN289" i="2" s="1"/>
  <c r="AN304" i="2"/>
  <c r="AK472" i="2"/>
  <c r="AK566" i="2" s="1"/>
  <c r="AJ33" i="10" s="1"/>
  <c r="AM296" i="2"/>
  <c r="BE23" i="18"/>
  <c r="BE13" i="18"/>
  <c r="BE25" i="18" s="1"/>
  <c r="AL699" i="2"/>
  <c r="AL703" i="2" s="1"/>
  <c r="AL308" i="2"/>
  <c r="AN224" i="2"/>
  <c r="AN250" i="2"/>
  <c r="AN251" i="2" s="1"/>
  <c r="AN253" i="2" s="1"/>
  <c r="AN255" i="2" s="1"/>
  <c r="AN257" i="2" s="1"/>
  <c r="AN450" i="2"/>
  <c r="AN451" i="2" s="1"/>
  <c r="AN453" i="2" s="1"/>
  <c r="AN455" i="2" s="1"/>
  <c r="AN457" i="2" s="1"/>
  <c r="AN227" i="2"/>
  <c r="AN242" i="2"/>
  <c r="AK683" i="2"/>
  <c r="BA145" i="2"/>
  <c r="AZ19" i="10" s="1"/>
  <c r="BA143" i="2"/>
  <c r="BA687" i="2" s="1"/>
  <c r="AX19" i="10"/>
  <c r="AZ143" i="2"/>
  <c r="AZ687" i="2" s="1"/>
  <c r="AZ145" i="2"/>
  <c r="AY19" i="10" s="1"/>
  <c r="BB135" i="2"/>
  <c r="BB697" i="2"/>
  <c r="BD107" i="2"/>
  <c r="BV17" i="18"/>
  <c r="H7" i="9"/>
  <c r="P7" i="9" s="1"/>
  <c r="BC110" i="2"/>
  <c r="BC114" i="2" s="1"/>
  <c r="BC115" i="2" s="1"/>
  <c r="AY687" i="2"/>
  <c r="BU18" i="18"/>
  <c r="BU24" i="18"/>
  <c r="BI104" i="2" l="1"/>
  <c r="BI105" i="2" s="1"/>
  <c r="BG106" i="2" s="1"/>
  <c r="BI168" i="2"/>
  <c r="BI117" i="2"/>
  <c r="BF135" i="2"/>
  <c r="BF145" i="2" s="1"/>
  <c r="BG129" i="2"/>
  <c r="BG135" i="2" s="1"/>
  <c r="BG143" i="2" s="1"/>
  <c r="BG687" i="2" s="1"/>
  <c r="BH122" i="2"/>
  <c r="BH126" i="2" s="1"/>
  <c r="BH121" i="2"/>
  <c r="BH127" i="2" s="1"/>
  <c r="BH128" i="2"/>
  <c r="BI33" i="2"/>
  <c r="BI35" i="2" s="1"/>
  <c r="BE421" i="2"/>
  <c r="BE433" i="2" s="1"/>
  <c r="BE441" i="2" s="1"/>
  <c r="BE690" i="2" s="1"/>
  <c r="BI389" i="2"/>
  <c r="BI119" i="2"/>
  <c r="BG369" i="2"/>
  <c r="BG410" i="2"/>
  <c r="BH112" i="2"/>
  <c r="BH114" i="2" s="1"/>
  <c r="BH115" i="2" s="1"/>
  <c r="BH697" i="2" s="1"/>
  <c r="BH742" i="2"/>
  <c r="BH585" i="2" s="1"/>
  <c r="BH604" i="2" s="1"/>
  <c r="BH642" i="2"/>
  <c r="BH652" i="2" s="1"/>
  <c r="BG9" i="10"/>
  <c r="CA12" i="18"/>
  <c r="BF63" i="2"/>
  <c r="BF64" i="2" s="1"/>
  <c r="BI351" i="2"/>
  <c r="BI353" i="2" s="1"/>
  <c r="BI356" i="2"/>
  <c r="BI178" i="2"/>
  <c r="BI179" i="2" s="1"/>
  <c r="BI278" i="2"/>
  <c r="BI280" i="2" s="1"/>
  <c r="CB16" i="18" s="1"/>
  <c r="BI294" i="2"/>
  <c r="BI296" i="2" s="1"/>
  <c r="BI297" i="2" s="1"/>
  <c r="BI699" i="2" s="1"/>
  <c r="BJ125" i="2"/>
  <c r="BJ31" i="2"/>
  <c r="BJ62" i="2"/>
  <c r="BJ58" i="2"/>
  <c r="BJ109" i="2"/>
  <c r="BJ346" i="2"/>
  <c r="BJ347" i="2" s="1"/>
  <c r="T17" i="3"/>
  <c r="BJ550" i="2" s="1"/>
  <c r="BJ167" i="2"/>
  <c r="BJ239" i="2"/>
  <c r="BJ241" i="2" s="1"/>
  <c r="BJ542" i="2"/>
  <c r="BJ543" i="2" s="1"/>
  <c r="BJ374" i="2"/>
  <c r="BJ545" i="2"/>
  <c r="BJ276" i="2"/>
  <c r="BJ282" i="2"/>
  <c r="BJ97" i="2"/>
  <c r="BJ546" i="2"/>
  <c r="BJ293" i="2"/>
  <c r="BJ123" i="2"/>
  <c r="BJ67" i="2"/>
  <c r="BJ405" i="2"/>
  <c r="BJ412" i="2"/>
  <c r="BJ34" i="2"/>
  <c r="BJ417" i="2"/>
  <c r="BJ275" i="2"/>
  <c r="BJ217" i="2"/>
  <c r="BJ218" i="2" s="1"/>
  <c r="BJ124" i="2"/>
  <c r="BJ91" i="2"/>
  <c r="BJ92" i="2" s="1"/>
  <c r="BJ357" i="2"/>
  <c r="BJ411" i="2"/>
  <c r="BJ234" i="2"/>
  <c r="BJ43" i="2"/>
  <c r="BJ303" i="2"/>
  <c r="BJ403" i="2"/>
  <c r="BJ404" i="2" s="1"/>
  <c r="BJ177" i="2"/>
  <c r="BJ362" i="2"/>
  <c r="BJ415" i="2"/>
  <c r="BJ36" i="2"/>
  <c r="BJ533" i="2"/>
  <c r="BJ534" i="2" s="1"/>
  <c r="BJ535" i="2" s="1"/>
  <c r="BJ538" i="2" s="1"/>
  <c r="BJ702" i="2" s="1"/>
  <c r="BJ223" i="2"/>
  <c r="BK6" i="2"/>
  <c r="BJ102" i="2"/>
  <c r="BJ387" i="2"/>
  <c r="BJ118" i="2"/>
  <c r="BJ536" i="2"/>
  <c r="BJ291" i="2"/>
  <c r="BJ51" i="2"/>
  <c r="BJ338" i="2"/>
  <c r="BJ173" i="2"/>
  <c r="BJ366" i="2"/>
  <c r="BJ429" i="2"/>
  <c r="BJ430" i="2" s="1"/>
  <c r="BJ427" i="2"/>
  <c r="BJ428" i="2" s="1"/>
  <c r="BJ547" i="2"/>
  <c r="BJ312" i="2"/>
  <c r="BJ314" i="2" s="1"/>
  <c r="BJ423" i="2"/>
  <c r="BJ555" i="2"/>
  <c r="BJ113" i="2"/>
  <c r="BJ375" i="2"/>
  <c r="BJ554" i="2"/>
  <c r="BJ52" i="2"/>
  <c r="BJ175" i="2"/>
  <c r="BJ176" i="2" s="1"/>
  <c r="BJ552" i="2"/>
  <c r="BJ548" i="2"/>
  <c r="BJ219" i="2"/>
  <c r="BJ60" i="2"/>
  <c r="BJ245" i="2"/>
  <c r="BJ96" i="2"/>
  <c r="BJ301" i="2"/>
  <c r="BJ38" i="2"/>
  <c r="BJ388" i="2"/>
  <c r="BJ425" i="2"/>
  <c r="BJ549" i="2"/>
  <c r="BJ229" i="2"/>
  <c r="BJ111" i="2"/>
  <c r="BJ352" i="2"/>
  <c r="BJ551" i="2"/>
  <c r="BJ120" i="2"/>
  <c r="BJ165" i="2"/>
  <c r="BJ166" i="2" s="1"/>
  <c r="BJ168" i="2" s="1"/>
  <c r="BJ371" i="2"/>
  <c r="BJ370" i="2"/>
  <c r="BJ283" i="2"/>
  <c r="BJ284" i="2" s="1"/>
  <c r="BJ553" i="2"/>
  <c r="BJ299" i="2"/>
  <c r="BH369" i="2"/>
  <c r="BH410" i="2"/>
  <c r="BG641" i="2"/>
  <c r="BG651" i="2" s="1"/>
  <c r="BG662" i="2" s="1"/>
  <c r="BK670" i="2" s="1"/>
  <c r="BZ10" i="18"/>
  <c r="BZ22" i="18" s="1"/>
  <c r="BF8" i="10"/>
  <c r="BG61" i="2"/>
  <c r="BG63" i="2" s="1"/>
  <c r="BG64" i="2" s="1"/>
  <c r="BG696" i="2" s="1"/>
  <c r="BG703" i="2" s="1"/>
  <c r="BG692" i="2"/>
  <c r="BF31" i="10"/>
  <c r="BH39" i="2"/>
  <c r="BH68" i="2" s="1"/>
  <c r="BH70" i="2" s="1"/>
  <c r="BH37" i="2"/>
  <c r="BH44" i="2" s="1"/>
  <c r="BH46" i="2" s="1"/>
  <c r="BH54" i="2"/>
  <c r="BH56" i="2" s="1"/>
  <c r="BI363" i="2"/>
  <c r="BI406" i="2"/>
  <c r="BI408" i="2" s="1"/>
  <c r="BI700" i="2" s="1"/>
  <c r="CB9" i="18"/>
  <c r="BH698" i="2"/>
  <c r="BH199" i="2"/>
  <c r="BO10" i="2"/>
  <c r="BO718" i="2"/>
  <c r="BO682" i="2"/>
  <c r="BI53" i="2"/>
  <c r="BI97" i="2"/>
  <c r="BI98" i="2" s="1"/>
  <c r="BI173" i="2"/>
  <c r="BI282" i="2"/>
  <c r="BI284" i="2" s="1"/>
  <c r="BI429" i="2"/>
  <c r="BI430" i="2" s="1"/>
  <c r="BI551" i="2"/>
  <c r="BI559" i="2" s="1"/>
  <c r="BE378" i="2"/>
  <c r="BE380" i="2" s="1"/>
  <c r="BG365" i="2"/>
  <c r="BG367" i="2" s="1"/>
  <c r="BG426" i="2"/>
  <c r="BG431" i="2" s="1"/>
  <c r="BH300" i="2"/>
  <c r="CA16" i="18"/>
  <c r="BE696" i="2"/>
  <c r="BE703" i="2" s="1"/>
  <c r="BE540" i="2"/>
  <c r="BE72" i="2"/>
  <c r="BG604" i="2"/>
  <c r="BH367" i="2"/>
  <c r="BF433" i="2"/>
  <c r="BD666" i="2"/>
  <c r="BH663" i="2"/>
  <c r="BF380" i="2"/>
  <c r="BU28" i="2"/>
  <c r="BT30" i="2"/>
  <c r="BH431" i="2"/>
  <c r="CB643" i="2"/>
  <c r="CA10" i="10"/>
  <c r="CD160" i="2"/>
  <c r="CC162" i="2"/>
  <c r="AM646" i="2"/>
  <c r="AM656" i="2" s="1"/>
  <c r="AM667" i="2" s="1"/>
  <c r="AM675" i="2" s="1"/>
  <c r="AK323" i="2"/>
  <c r="AK677" i="2"/>
  <c r="AK576" i="2" s="1"/>
  <c r="AK598" i="2" s="1"/>
  <c r="AL680" i="2"/>
  <c r="AK584" i="2"/>
  <c r="AK601" i="2" s="1"/>
  <c r="AL316" i="2"/>
  <c r="AL322" i="2"/>
  <c r="AM297" i="2"/>
  <c r="BF11" i="18"/>
  <c r="AM320" i="2"/>
  <c r="AL22" i="10" s="1"/>
  <c r="AL12" i="10"/>
  <c r="AL14" i="10" s="1"/>
  <c r="AK572" i="2"/>
  <c r="AJ42" i="10"/>
  <c r="AL665" i="2"/>
  <c r="AL657" i="2"/>
  <c r="AL681" i="2" s="1"/>
  <c r="AN465" i="2"/>
  <c r="AN464" i="2"/>
  <c r="AN265" i="2"/>
  <c r="AN305" i="2" s="1"/>
  <c r="AN264" i="2"/>
  <c r="AN473" i="2"/>
  <c r="AN618" i="2" s="1"/>
  <c r="AN292" i="2"/>
  <c r="AK705" i="2"/>
  <c r="AK707" i="2" s="1"/>
  <c r="AK694" i="2"/>
  <c r="AM306" i="2"/>
  <c r="AM11" i="10"/>
  <c r="AN233" i="2"/>
  <c r="AN228" i="2"/>
  <c r="AN230" i="2" s="1"/>
  <c r="AO220" i="2"/>
  <c r="AO221" i="2" s="1"/>
  <c r="AO222" i="2"/>
  <c r="AM270" i="2"/>
  <c r="AL648" i="2"/>
  <c r="BV18" i="18"/>
  <c r="BV24" i="18"/>
  <c r="BB143" i="2"/>
  <c r="BB145" i="2"/>
  <c r="BA19" i="10" s="1"/>
  <c r="CN115" i="2"/>
  <c r="BC135" i="2"/>
  <c r="BC697" i="2"/>
  <c r="CQ697" i="2" s="1"/>
  <c r="CQ115" i="2"/>
  <c r="BW17" i="18"/>
  <c r="BE107" i="2"/>
  <c r="BF143" i="2" l="1"/>
  <c r="BJ389" i="2"/>
  <c r="BJ178" i="2"/>
  <c r="BJ179" i="2" s="1"/>
  <c r="BI300" i="2"/>
  <c r="CB21" i="18"/>
  <c r="BH129" i="2"/>
  <c r="BJ277" i="2"/>
  <c r="BJ278" i="2" s="1"/>
  <c r="BJ280" i="2" s="1"/>
  <c r="CC16" i="18" s="1"/>
  <c r="BJ53" i="2"/>
  <c r="BJ33" i="2"/>
  <c r="BJ35" i="2" s="1"/>
  <c r="AL683" i="2"/>
  <c r="AL584" i="2" s="1"/>
  <c r="AL601" i="2" s="1"/>
  <c r="BG145" i="2"/>
  <c r="BF19" i="10" s="1"/>
  <c r="BG72" i="2"/>
  <c r="BG80" i="2" s="1"/>
  <c r="BG686" i="2" s="1"/>
  <c r="BG540" i="2"/>
  <c r="BI112" i="2"/>
  <c r="BI114" i="2" s="1"/>
  <c r="BI115" i="2" s="1"/>
  <c r="BI697" i="2" s="1"/>
  <c r="BI742" i="2"/>
  <c r="BI585" i="2" s="1"/>
  <c r="BI604" i="2" s="1"/>
  <c r="BH9" i="10"/>
  <c r="CB12" i="18"/>
  <c r="Q12" i="18" s="1"/>
  <c r="R12" i="18" s="1"/>
  <c r="S12" i="18" s="1"/>
  <c r="BI642" i="2"/>
  <c r="BI652" i="2" s="1"/>
  <c r="BI663" i="2" s="1"/>
  <c r="BK671" i="2" s="1"/>
  <c r="BE80" i="2"/>
  <c r="BE686" i="2" s="1"/>
  <c r="BE82" i="2"/>
  <c r="BD18" i="10" s="1"/>
  <c r="BJ117" i="2"/>
  <c r="BJ98" i="2"/>
  <c r="BJ416" i="2"/>
  <c r="BJ103" i="2"/>
  <c r="BJ104" i="2" s="1"/>
  <c r="BJ105" i="2" s="1"/>
  <c r="BH106" i="2" s="1"/>
  <c r="BI698" i="2"/>
  <c r="BI199" i="2"/>
  <c r="BF696" i="2"/>
  <c r="BF703" i="2" s="1"/>
  <c r="BF540" i="2"/>
  <c r="BF72" i="2"/>
  <c r="BG420" i="2"/>
  <c r="BG413" i="2"/>
  <c r="BG419" i="2" s="1"/>
  <c r="BG414" i="2"/>
  <c r="BG418" i="2" s="1"/>
  <c r="BP718" i="2"/>
  <c r="BP682" i="2"/>
  <c r="BP10" i="2"/>
  <c r="BQ10" i="2" s="1"/>
  <c r="BH207" i="2"/>
  <c r="BH688" i="2" s="1"/>
  <c r="BH209" i="2"/>
  <c r="BG20" i="10" s="1"/>
  <c r="CC9" i="18"/>
  <c r="BJ351" i="2"/>
  <c r="BJ353" i="2" s="1"/>
  <c r="BJ356" i="2"/>
  <c r="BI410" i="2"/>
  <c r="BI369" i="2"/>
  <c r="BG372" i="2"/>
  <c r="BG377" i="2" s="1"/>
  <c r="BG373" i="2"/>
  <c r="BG376" i="2" s="1"/>
  <c r="BH420" i="2"/>
  <c r="BH414" i="2"/>
  <c r="BH418" i="2" s="1"/>
  <c r="BH413" i="2"/>
  <c r="BH419" i="2" s="1"/>
  <c r="BJ698" i="2"/>
  <c r="BJ199" i="2"/>
  <c r="BK124" i="2"/>
  <c r="U17" i="3"/>
  <c r="BK542" i="2" s="1"/>
  <c r="BK543" i="2" s="1"/>
  <c r="BK111" i="2"/>
  <c r="BK554" i="2"/>
  <c r="BK366" i="2"/>
  <c r="BL6" i="2"/>
  <c r="BK113" i="2"/>
  <c r="BK96" i="2"/>
  <c r="BK67" i="2"/>
  <c r="BK550" i="2"/>
  <c r="BK120" i="2"/>
  <c r="BK276" i="2"/>
  <c r="BK52" i="2"/>
  <c r="BK103" i="2"/>
  <c r="BK412" i="2"/>
  <c r="BK346" i="2"/>
  <c r="BK347" i="2" s="1"/>
  <c r="BK223" i="2"/>
  <c r="BK423" i="2"/>
  <c r="BK411" i="2"/>
  <c r="BK555" i="2"/>
  <c r="BK362" i="2"/>
  <c r="BK357" i="2"/>
  <c r="BK43" i="2"/>
  <c r="BK551" i="2"/>
  <c r="BK38" i="2"/>
  <c r="BK91" i="2"/>
  <c r="BK92" i="2" s="1"/>
  <c r="BK338" i="2"/>
  <c r="BK415" i="2"/>
  <c r="BK175" i="2"/>
  <c r="BK176" i="2" s="1"/>
  <c r="BK51" i="2"/>
  <c r="BK118" i="2"/>
  <c r="BK546" i="2"/>
  <c r="BK102" i="2"/>
  <c r="BK387" i="2"/>
  <c r="BK403" i="2"/>
  <c r="BK404" i="2" s="1"/>
  <c r="BK371" i="2"/>
  <c r="BK167" i="2"/>
  <c r="BK283" i="2"/>
  <c r="BK552" i="2"/>
  <c r="BK239" i="2"/>
  <c r="BK241" i="2" s="1"/>
  <c r="BK34" i="2"/>
  <c r="BK374" i="2"/>
  <c r="BK123" i="2"/>
  <c r="BK282" i="2"/>
  <c r="BK245" i="2"/>
  <c r="BK388" i="2"/>
  <c r="BK275" i="2"/>
  <c r="BK217" i="2"/>
  <c r="BK218" i="2" s="1"/>
  <c r="BK352" i="2"/>
  <c r="BK97" i="2"/>
  <c r="BK109" i="2"/>
  <c r="BK234" i="2"/>
  <c r="BK370" i="2"/>
  <c r="BK547" i="2"/>
  <c r="BK177" i="2"/>
  <c r="BK427" i="2"/>
  <c r="BK428" i="2" s="1"/>
  <c r="BK417" i="2"/>
  <c r="BK429" i="2"/>
  <c r="BK430" i="2" s="1"/>
  <c r="BK165" i="2"/>
  <c r="BK166" i="2" s="1"/>
  <c r="BK405" i="2"/>
  <c r="BK173" i="2"/>
  <c r="BK299" i="2"/>
  <c r="BK303" i="2"/>
  <c r="BK553" i="2"/>
  <c r="BK548" i="2"/>
  <c r="BK219" i="2"/>
  <c r="BK416" i="2"/>
  <c r="BK312" i="2"/>
  <c r="BK314" i="2" s="1"/>
  <c r="BK62" i="2"/>
  <c r="BK58" i="2"/>
  <c r="BK125" i="2"/>
  <c r="BK291" i="2"/>
  <c r="BK375" i="2"/>
  <c r="BK536" i="2"/>
  <c r="BJ294" i="2"/>
  <c r="BJ296" i="2" s="1"/>
  <c r="BJ297" i="2" s="1"/>
  <c r="BJ699" i="2" s="1"/>
  <c r="BI365" i="2"/>
  <c r="BI367" i="2" s="1"/>
  <c r="BI426" i="2"/>
  <c r="BI431" i="2" s="1"/>
  <c r="BI39" i="2"/>
  <c r="BI68" i="2" s="1"/>
  <c r="BI70" i="2" s="1"/>
  <c r="BI37" i="2"/>
  <c r="BI44" i="2" s="1"/>
  <c r="BI46" i="2" s="1"/>
  <c r="BI54" i="2"/>
  <c r="BI56" i="2" s="1"/>
  <c r="CA21" i="18"/>
  <c r="Q16" i="18"/>
  <c r="R16" i="18" s="1"/>
  <c r="S16" i="18" s="1"/>
  <c r="BE443" i="2"/>
  <c r="BE645" i="2"/>
  <c r="BE655" i="2" s="1"/>
  <c r="BE666" i="2" s="1"/>
  <c r="BE674" i="2" s="1"/>
  <c r="BI556" i="2"/>
  <c r="BI558" i="2" s="1"/>
  <c r="BH641" i="2"/>
  <c r="BH651" i="2" s="1"/>
  <c r="BH662" i="2" s="1"/>
  <c r="BL670" i="2" s="1"/>
  <c r="BH61" i="2"/>
  <c r="BH63" i="2" s="1"/>
  <c r="BH64" i="2" s="1"/>
  <c r="BH540" i="2" s="1"/>
  <c r="BG8" i="10"/>
  <c r="CA10" i="18"/>
  <c r="CA22" i="18" s="1"/>
  <c r="BH372" i="2"/>
  <c r="BH377" i="2" s="1"/>
  <c r="BH373" i="2"/>
  <c r="BH376" i="2" s="1"/>
  <c r="BJ363" i="2"/>
  <c r="BJ406" i="2"/>
  <c r="BJ408" i="2" s="1"/>
  <c r="BJ700" i="2" s="1"/>
  <c r="BJ119" i="2"/>
  <c r="BJ122" i="2" s="1"/>
  <c r="BJ126" i="2" s="1"/>
  <c r="BJ559" i="2"/>
  <c r="BJ556" i="2"/>
  <c r="BJ558" i="2" s="1"/>
  <c r="BI122" i="2"/>
  <c r="BI126" i="2" s="1"/>
  <c r="BI128" i="2"/>
  <c r="BI121" i="2"/>
  <c r="BI127" i="2" s="1"/>
  <c r="BF687" i="2"/>
  <c r="BF441" i="2"/>
  <c r="BF690" i="2" s="1"/>
  <c r="BV28" i="2"/>
  <c r="BU30" i="2"/>
  <c r="BH135" i="2"/>
  <c r="BF443" i="2"/>
  <c r="BF645" i="2"/>
  <c r="BE19" i="10"/>
  <c r="BJ671" i="2"/>
  <c r="BD674" i="2"/>
  <c r="CB653" i="2"/>
  <c r="CE160" i="2"/>
  <c r="CD162" i="2"/>
  <c r="CC643" i="2"/>
  <c r="CC653" i="2" s="1"/>
  <c r="CC664" i="2" s="1"/>
  <c r="CC672" i="2" s="1"/>
  <c r="CB10" i="10"/>
  <c r="AN466" i="2"/>
  <c r="AN646" i="2" s="1"/>
  <c r="AN656" i="2" s="1"/>
  <c r="AN667" i="2" s="1"/>
  <c r="AN675" i="2" s="1"/>
  <c r="AL661" i="2"/>
  <c r="AL658" i="2"/>
  <c r="AN296" i="2"/>
  <c r="AL673" i="2"/>
  <c r="AL676" i="2" s="1"/>
  <c r="AL668" i="2"/>
  <c r="AL472" i="2"/>
  <c r="AL566" i="2" s="1"/>
  <c r="AK33" i="10" s="1"/>
  <c r="AO250" i="2"/>
  <c r="AO251" i="2" s="1"/>
  <c r="AO253" i="2" s="1"/>
  <c r="AO255" i="2" s="1"/>
  <c r="AO257" i="2" s="1"/>
  <c r="AO227" i="2"/>
  <c r="AO242" i="2"/>
  <c r="AO450" i="2"/>
  <c r="AO451" i="2" s="1"/>
  <c r="AO453" i="2" s="1"/>
  <c r="AO455" i="2" s="1"/>
  <c r="AO457" i="2" s="1"/>
  <c r="AO224" i="2"/>
  <c r="AL712" i="2"/>
  <c r="AK711" i="2"/>
  <c r="AK713" i="2" s="1"/>
  <c r="AK717" i="2"/>
  <c r="AK719" i="2" s="1"/>
  <c r="AL318" i="2"/>
  <c r="AK21" i="10" s="1"/>
  <c r="AK24" i="10" s="1"/>
  <c r="AL689" i="2"/>
  <c r="AL693" i="2" s="1"/>
  <c r="AL474" i="2"/>
  <c r="AL564" i="2"/>
  <c r="AO304" i="2"/>
  <c r="AP216" i="2"/>
  <c r="AO285" i="2"/>
  <c r="AO287" i="2" s="1"/>
  <c r="AO289" i="2" s="1"/>
  <c r="BF13" i="18"/>
  <c r="BF25" i="18" s="1"/>
  <c r="BF23" i="18"/>
  <c r="AM562" i="2"/>
  <c r="AM644" i="2"/>
  <c r="AN244" i="2"/>
  <c r="AN246" i="2" s="1"/>
  <c r="AN302" i="2"/>
  <c r="AN266" i="2"/>
  <c r="AN268" i="2"/>
  <c r="AM682" i="2"/>
  <c r="AM699" i="2"/>
  <c r="AM703" i="2" s="1"/>
  <c r="AM308" i="2"/>
  <c r="AM316" i="2" s="1"/>
  <c r="AM318" i="2" s="1"/>
  <c r="AL21" i="10" s="1"/>
  <c r="AL24" i="10" s="1"/>
  <c r="I48" i="10"/>
  <c r="BB687" i="2"/>
  <c r="BX17" i="18"/>
  <c r="BF107" i="2"/>
  <c r="CN135" i="2"/>
  <c r="BC145" i="2"/>
  <c r="BC143" i="2"/>
  <c r="CQ135" i="2"/>
  <c r="BW18" i="18"/>
  <c r="BW24" i="18"/>
  <c r="BK168" i="2" l="1"/>
  <c r="BK178" i="2"/>
  <c r="BK179" i="2" s="1"/>
  <c r="BK53" i="2"/>
  <c r="BK119" i="2"/>
  <c r="BH421" i="2"/>
  <c r="BK277" i="2"/>
  <c r="BK117" i="2"/>
  <c r="AM680" i="2"/>
  <c r="BK284" i="2"/>
  <c r="BH378" i="2"/>
  <c r="BG378" i="2"/>
  <c r="BG380" i="2" s="1"/>
  <c r="CC21" i="18"/>
  <c r="BH72" i="2"/>
  <c r="BH80" i="2" s="1"/>
  <c r="BH686" i="2" s="1"/>
  <c r="BG82" i="2"/>
  <c r="BF18" i="10" s="1"/>
  <c r="BH696" i="2"/>
  <c r="BH703" i="2" s="1"/>
  <c r="BJ692" i="2"/>
  <c r="BI31" i="10"/>
  <c r="BH31" i="10"/>
  <c r="BI692" i="2"/>
  <c r="BL429" i="2"/>
  <c r="BL430" i="2" s="1"/>
  <c r="BL31" i="2"/>
  <c r="BL283" i="2"/>
  <c r="BL346" i="2"/>
  <c r="BL347" i="2" s="1"/>
  <c r="BL177" i="2"/>
  <c r="BL229" i="2"/>
  <c r="BL245" i="2"/>
  <c r="BL338" i="2"/>
  <c r="BL403" i="2"/>
  <c r="BL404" i="2" s="1"/>
  <c r="BL545" i="2"/>
  <c r="V17" i="3"/>
  <c r="BL167" i="2" s="1"/>
  <c r="BL97" i="2"/>
  <c r="BL219" i="2"/>
  <c r="BL52" i="2"/>
  <c r="BL36" i="2"/>
  <c r="BL553" i="2"/>
  <c r="BL374" i="2"/>
  <c r="BM6" i="2"/>
  <c r="BL552" i="2"/>
  <c r="BL118" i="2"/>
  <c r="BL352" i="2"/>
  <c r="BL96" i="2"/>
  <c r="BL217" i="2"/>
  <c r="BL218" i="2" s="1"/>
  <c r="BL371" i="2"/>
  <c r="BL291" i="2"/>
  <c r="BL91" i="2"/>
  <c r="BL92" i="2" s="1"/>
  <c r="BL547" i="2"/>
  <c r="BL43" i="2"/>
  <c r="BL375" i="2"/>
  <c r="BL542" i="2"/>
  <c r="BL543" i="2" s="1"/>
  <c r="BL239" i="2"/>
  <c r="BL58" i="2"/>
  <c r="BL357" i="2"/>
  <c r="BL301" i="2"/>
  <c r="BL111" i="2"/>
  <c r="BL173" i="2"/>
  <c r="BL536" i="2"/>
  <c r="BL234" i="2"/>
  <c r="BL423" i="2"/>
  <c r="BL67" i="2"/>
  <c r="BL275" i="2"/>
  <c r="BL62" i="2"/>
  <c r="BL550" i="2"/>
  <c r="BL102" i="2"/>
  <c r="BL175" i="2"/>
  <c r="BL176" i="2" s="1"/>
  <c r="BL120" i="2"/>
  <c r="BL388" i="2"/>
  <c r="BL51" i="2"/>
  <c r="BL303" i="2"/>
  <c r="BL415" i="2"/>
  <c r="BL554" i="2"/>
  <c r="BL551" i="2"/>
  <c r="BL427" i="2"/>
  <c r="BL428" i="2" s="1"/>
  <c r="BL387" i="2"/>
  <c r="BL362" i="2"/>
  <c r="BL405" i="2"/>
  <c r="BL276" i="2"/>
  <c r="BL124" i="2"/>
  <c r="BL312" i="2"/>
  <c r="BL314" i="2" s="1"/>
  <c r="BL293" i="2"/>
  <c r="BL60" i="2"/>
  <c r="BL125" i="2"/>
  <c r="BL366" i="2"/>
  <c r="BL546" i="2"/>
  <c r="BL34" i="2"/>
  <c r="BL109" i="2"/>
  <c r="BL165" i="2"/>
  <c r="BL166" i="2" s="1"/>
  <c r="BL168" i="2" s="1"/>
  <c r="BL113" i="2"/>
  <c r="BL548" i="2"/>
  <c r="BL425" i="2"/>
  <c r="BL370" i="2"/>
  <c r="BK60" i="2"/>
  <c r="BG645" i="2"/>
  <c r="BG655" i="2" s="1"/>
  <c r="BG666" i="2" s="1"/>
  <c r="BG674" i="2" s="1"/>
  <c r="BJ410" i="2"/>
  <c r="BJ369" i="2"/>
  <c r="BG421" i="2"/>
  <c r="BG433" i="2" s="1"/>
  <c r="BG441" i="2" s="1"/>
  <c r="BG690" i="2" s="1"/>
  <c r="BJ300" i="2"/>
  <c r="BJ128" i="2"/>
  <c r="BJ121" i="2"/>
  <c r="BJ127" i="2" s="1"/>
  <c r="BK389" i="2"/>
  <c r="BK351" i="2"/>
  <c r="BK353" i="2" s="1"/>
  <c r="BK365" i="2" s="1"/>
  <c r="BK356" i="2"/>
  <c r="BK98" i="2"/>
  <c r="BK301" i="2"/>
  <c r="BJ365" i="2"/>
  <c r="BJ367" i="2" s="1"/>
  <c r="BJ426" i="2"/>
  <c r="BJ431" i="2" s="1"/>
  <c r="BR718" i="2"/>
  <c r="BR10" i="2"/>
  <c r="BR682" i="2"/>
  <c r="BI129" i="2"/>
  <c r="BI135" i="2" s="1"/>
  <c r="BH8" i="10"/>
  <c r="BI61" i="2"/>
  <c r="BI63" i="2" s="1"/>
  <c r="BI64" i="2" s="1"/>
  <c r="BI72" i="2" s="1"/>
  <c r="CB10" i="18"/>
  <c r="CB22" i="18" s="1"/>
  <c r="BI641" i="2"/>
  <c r="BI651" i="2" s="1"/>
  <c r="BI662" i="2" s="1"/>
  <c r="BM670" i="2" s="1"/>
  <c r="BK104" i="2"/>
  <c r="BK105" i="2" s="1"/>
  <c r="BI106" i="2" s="1"/>
  <c r="BK293" i="2"/>
  <c r="BK294" i="2" s="1"/>
  <c r="BK296" i="2" s="1"/>
  <c r="BK297" i="2" s="1"/>
  <c r="BK699" i="2" s="1"/>
  <c r="BK533" i="2"/>
  <c r="BK534" i="2" s="1"/>
  <c r="BK535" i="2" s="1"/>
  <c r="BK538" i="2" s="1"/>
  <c r="BK702" i="2" s="1"/>
  <c r="BK229" i="2"/>
  <c r="BK425" i="2"/>
  <c r="BK545" i="2"/>
  <c r="BK31" i="2"/>
  <c r="BK33" i="2" s="1"/>
  <c r="BK549" i="2"/>
  <c r="BK559" i="2" s="1"/>
  <c r="BK36" i="2"/>
  <c r="BJ209" i="2"/>
  <c r="BI20" i="10" s="1"/>
  <c r="BJ207" i="2"/>
  <c r="BJ688" i="2" s="1"/>
  <c r="BI372" i="2"/>
  <c r="BI377" i="2" s="1"/>
  <c r="BI373" i="2"/>
  <c r="BI376" i="2" s="1"/>
  <c r="BI209" i="2"/>
  <c r="BH20" i="10" s="1"/>
  <c r="BI207" i="2"/>
  <c r="BI688" i="2" s="1"/>
  <c r="CC12" i="18"/>
  <c r="BJ112" i="2"/>
  <c r="BJ114" i="2" s="1"/>
  <c r="BJ115" i="2" s="1"/>
  <c r="BI9" i="10"/>
  <c r="BJ642" i="2"/>
  <c r="BJ652" i="2" s="1"/>
  <c r="BJ663" i="2" s="1"/>
  <c r="BJ742" i="2"/>
  <c r="BJ585" i="2" s="1"/>
  <c r="BJ604" i="2" s="1"/>
  <c r="BJ37" i="2"/>
  <c r="BJ44" i="2" s="1"/>
  <c r="BJ46" i="2" s="1"/>
  <c r="BJ39" i="2"/>
  <c r="BJ68" i="2" s="1"/>
  <c r="BJ70" i="2" s="1"/>
  <c r="BJ54" i="2"/>
  <c r="BJ56" i="2" s="1"/>
  <c r="BK278" i="2"/>
  <c r="BK280" i="2" s="1"/>
  <c r="CD16" i="18" s="1"/>
  <c r="CD9" i="18"/>
  <c r="BL241" i="2"/>
  <c r="BK363" i="2"/>
  <c r="BK406" i="2"/>
  <c r="BK408" i="2" s="1"/>
  <c r="BK700" i="2" s="1"/>
  <c r="BI414" i="2"/>
  <c r="BI418" i="2" s="1"/>
  <c r="BI420" i="2"/>
  <c r="BI413" i="2"/>
  <c r="BI419" i="2" s="1"/>
  <c r="BF80" i="2"/>
  <c r="BF686" i="2" s="1"/>
  <c r="BF82" i="2"/>
  <c r="BE18" i="10" s="1"/>
  <c r="BH380" i="2"/>
  <c r="BF655" i="2"/>
  <c r="BH143" i="2"/>
  <c r="BH145" i="2"/>
  <c r="BH433" i="2"/>
  <c r="BV30" i="2"/>
  <c r="BW28" i="2"/>
  <c r="CD643" i="2"/>
  <c r="CD653" i="2" s="1"/>
  <c r="CD664" i="2" s="1"/>
  <c r="CD672" i="2" s="1"/>
  <c r="CC10" i="10"/>
  <c r="CF160" i="2"/>
  <c r="CE162" i="2"/>
  <c r="CB664" i="2"/>
  <c r="AN470" i="2"/>
  <c r="AN270" i="2"/>
  <c r="AN562" i="2" s="1"/>
  <c r="AN297" i="2"/>
  <c r="AN699" i="2" s="1"/>
  <c r="AN703" i="2" s="1"/>
  <c r="AL677" i="2"/>
  <c r="AM661" i="2" s="1"/>
  <c r="AM564" i="2"/>
  <c r="AL42" i="10" s="1"/>
  <c r="AM689" i="2"/>
  <c r="AM693" i="2" s="1"/>
  <c r="AM474" i="2"/>
  <c r="BG11" i="18"/>
  <c r="AM12" i="10"/>
  <c r="AM14" i="10" s="1"/>
  <c r="AN320" i="2"/>
  <c r="AM22" i="10" s="1"/>
  <c r="AN306" i="2"/>
  <c r="AM322" i="2"/>
  <c r="AK42" i="10"/>
  <c r="AL572" i="2"/>
  <c r="AO233" i="2"/>
  <c r="AO228" i="2"/>
  <c r="AO230" i="2" s="1"/>
  <c r="AO264" i="2"/>
  <c r="AO265" i="2"/>
  <c r="AO305" i="2" s="1"/>
  <c r="AM654" i="2"/>
  <c r="AM647" i="2"/>
  <c r="AO292" i="2"/>
  <c r="AO473" i="2"/>
  <c r="AO618" i="2" s="1"/>
  <c r="AK577" i="2"/>
  <c r="AK599" i="2" s="1"/>
  <c r="AL716" i="2"/>
  <c r="AO464" i="2"/>
  <c r="AO465" i="2"/>
  <c r="AL323" i="2"/>
  <c r="AP220" i="2"/>
  <c r="AP221" i="2" s="1"/>
  <c r="AP222" i="2"/>
  <c r="AL705" i="2"/>
  <c r="AL707" i="2" s="1"/>
  <c r="AL694" i="2"/>
  <c r="AK583" i="2"/>
  <c r="AK600" i="2" s="1"/>
  <c r="AL710" i="2"/>
  <c r="AN11" i="10"/>
  <c r="BG107" i="2"/>
  <c r="BY17" i="18"/>
  <c r="CN143" i="2"/>
  <c r="CN474" i="2" s="1"/>
  <c r="BC687" i="2"/>
  <c r="CQ687" i="2" s="1"/>
  <c r="BX24" i="18"/>
  <c r="BX18" i="18"/>
  <c r="CN145" i="2"/>
  <c r="BB19" i="10"/>
  <c r="CQ145" i="2"/>
  <c r="I19" i="10" s="1"/>
  <c r="CQ143" i="2"/>
  <c r="BK199" i="2" l="1"/>
  <c r="BK698" i="2"/>
  <c r="CD21" i="18"/>
  <c r="BI378" i="2"/>
  <c r="BI380" i="2" s="1"/>
  <c r="BK122" i="2"/>
  <c r="BK126" i="2" s="1"/>
  <c r="BK121" i="2"/>
  <c r="BK127" i="2" s="1"/>
  <c r="BK128" i="2"/>
  <c r="BK426" i="2"/>
  <c r="BL53" i="2"/>
  <c r="BJ129" i="2"/>
  <c r="BL389" i="2"/>
  <c r="BL119" i="2"/>
  <c r="BL128" i="2" s="1"/>
  <c r="BK300" i="2"/>
  <c r="BH82" i="2"/>
  <c r="BG18" i="10" s="1"/>
  <c r="BI540" i="2"/>
  <c r="BI696" i="2"/>
  <c r="BI703" i="2" s="1"/>
  <c r="BI645" i="2"/>
  <c r="BI655" i="2" s="1"/>
  <c r="BI666" i="2" s="1"/>
  <c r="BI674" i="2" s="1"/>
  <c r="BK556" i="2"/>
  <c r="BK558" i="2" s="1"/>
  <c r="BI145" i="2"/>
  <c r="BH19" i="10" s="1"/>
  <c r="BI143" i="2"/>
  <c r="BI687" i="2" s="1"/>
  <c r="BK642" i="2"/>
  <c r="BK652" i="2" s="1"/>
  <c r="BK663" i="2" s="1"/>
  <c r="BM671" i="2" s="1"/>
  <c r="CD12" i="18"/>
  <c r="BK742" i="2"/>
  <c r="BK585" i="2" s="1"/>
  <c r="BK604" i="2" s="1"/>
  <c r="BJ9" i="10"/>
  <c r="BK112" i="2"/>
  <c r="BK114" i="2" s="1"/>
  <c r="BK115" i="2" s="1"/>
  <c r="BK697" i="2" s="1"/>
  <c r="BJ413" i="2"/>
  <c r="BJ419" i="2" s="1"/>
  <c r="BJ414" i="2"/>
  <c r="BJ418" i="2" s="1"/>
  <c r="BJ420" i="2"/>
  <c r="BL406" i="2"/>
  <c r="BL408" i="2" s="1"/>
  <c r="BL700" i="2" s="1"/>
  <c r="BL363" i="2"/>
  <c r="BL117" i="2"/>
  <c r="BL549" i="2"/>
  <c r="BL533" i="2"/>
  <c r="BL534" i="2" s="1"/>
  <c r="BL535" i="2" s="1"/>
  <c r="BL538" i="2" s="1"/>
  <c r="BL702" i="2" s="1"/>
  <c r="BL123" i="2"/>
  <c r="BL555" i="2"/>
  <c r="BL411" i="2"/>
  <c r="BK369" i="2"/>
  <c r="BK410" i="2"/>
  <c r="CE9" i="18"/>
  <c r="BL356" i="2"/>
  <c r="BL351" i="2"/>
  <c r="BL353" i="2" s="1"/>
  <c r="BL365" i="2" s="1"/>
  <c r="BL367" i="2" s="1"/>
  <c r="BG443" i="2"/>
  <c r="BL277" i="2"/>
  <c r="BL278" i="2" s="1"/>
  <c r="BL280" i="2" s="1"/>
  <c r="CE16" i="18" s="1"/>
  <c r="BL121" i="2"/>
  <c r="BL98" i="2"/>
  <c r="BM111" i="2"/>
  <c r="BM429" i="2"/>
  <c r="BM430" i="2" s="1"/>
  <c r="BM551" i="2"/>
  <c r="BM293" i="2"/>
  <c r="BM125" i="2"/>
  <c r="BM103" i="2"/>
  <c r="BN6" i="2"/>
  <c r="BM303" i="2"/>
  <c r="BM97" i="2"/>
  <c r="BM423" i="2"/>
  <c r="BM51" i="2"/>
  <c r="BM283" i="2"/>
  <c r="BM173" i="2"/>
  <c r="BM31" i="2"/>
  <c r="BM276" i="2"/>
  <c r="BM338" i="2"/>
  <c r="BM217" i="2"/>
  <c r="BM218" i="2" s="1"/>
  <c r="BM417" i="2"/>
  <c r="BM346" i="2"/>
  <c r="BM347" i="2" s="1"/>
  <c r="BM245" i="2"/>
  <c r="BM67" i="2"/>
  <c r="BM425" i="2"/>
  <c r="BM387" i="2"/>
  <c r="W17" i="3"/>
  <c r="BM549" i="2" s="1"/>
  <c r="BM175" i="2"/>
  <c r="BM176" i="2" s="1"/>
  <c r="BM357" i="2"/>
  <c r="BM120" i="2"/>
  <c r="BM375" i="2"/>
  <c r="BM62" i="2"/>
  <c r="BM555" i="2"/>
  <c r="BM239" i="2"/>
  <c r="BM241" i="2" s="1"/>
  <c r="BM113" i="2"/>
  <c r="BM52" i="2"/>
  <c r="BM167" i="2"/>
  <c r="BM352" i="2"/>
  <c r="BM60" i="2"/>
  <c r="BM533" i="2"/>
  <c r="BM534" i="2" s="1"/>
  <c r="BM535" i="2" s="1"/>
  <c r="BM538" i="2" s="1"/>
  <c r="BM702" i="2" s="1"/>
  <c r="BM546" i="2"/>
  <c r="BM542" i="2"/>
  <c r="BM543" i="2" s="1"/>
  <c r="BM165" i="2"/>
  <c r="BM166" i="2" s="1"/>
  <c r="BM58" i="2"/>
  <c r="BM536" i="2"/>
  <c r="BM34" i="2"/>
  <c r="BM96" i="2"/>
  <c r="BM123" i="2"/>
  <c r="BM374" i="2"/>
  <c r="BM403" i="2"/>
  <c r="BM404" i="2" s="1"/>
  <c r="BM282" i="2"/>
  <c r="BM412" i="2"/>
  <c r="BM102" i="2"/>
  <c r="BM104" i="2" s="1"/>
  <c r="BM105" i="2" s="1"/>
  <c r="BM291" i="2"/>
  <c r="BM219" i="2"/>
  <c r="BM366" i="2"/>
  <c r="BM91" i="2"/>
  <c r="BM92" i="2" s="1"/>
  <c r="BM38" i="2"/>
  <c r="BM301" i="2"/>
  <c r="BM554" i="2"/>
  <c r="BM388" i="2"/>
  <c r="BM389" i="2" s="1"/>
  <c r="BM312" i="2"/>
  <c r="BM314" i="2" s="1"/>
  <c r="BM299" i="2"/>
  <c r="BM427" i="2"/>
  <c r="BM428" i="2" s="1"/>
  <c r="BM548" i="2"/>
  <c r="BM415" i="2"/>
  <c r="BM371" i="2"/>
  <c r="BM36" i="2"/>
  <c r="BM416" i="2"/>
  <c r="BM43" i="2"/>
  <c r="BM550" i="2"/>
  <c r="BM553" i="2"/>
  <c r="BM229" i="2"/>
  <c r="BM370" i="2"/>
  <c r="BM362" i="2"/>
  <c r="BM547" i="2"/>
  <c r="BL178" i="2"/>
  <c r="BL179" i="2" s="1"/>
  <c r="BI421" i="2"/>
  <c r="BI433" i="2" s="1"/>
  <c r="BI441" i="2" s="1"/>
  <c r="BI690" i="2" s="1"/>
  <c r="CC10" i="18"/>
  <c r="CC22" i="18" s="1"/>
  <c r="BJ641" i="2"/>
  <c r="BJ651" i="2" s="1"/>
  <c r="BJ662" i="2" s="1"/>
  <c r="BJ61" i="2"/>
  <c r="BJ63" i="2" s="1"/>
  <c r="BJ64" i="2" s="1"/>
  <c r="BJ540" i="2" s="1"/>
  <c r="BI8" i="10"/>
  <c r="BJ697" i="2"/>
  <c r="BJ135" i="2"/>
  <c r="BK35" i="2"/>
  <c r="BL33" i="2"/>
  <c r="BS718" i="2"/>
  <c r="BS682" i="2"/>
  <c r="BS10" i="2"/>
  <c r="BT10" i="2" s="1"/>
  <c r="BJ372" i="2"/>
  <c r="BJ377" i="2" s="1"/>
  <c r="BJ373" i="2"/>
  <c r="BJ376" i="2" s="1"/>
  <c r="BL559" i="2"/>
  <c r="BL294" i="2"/>
  <c r="BL296" i="2" s="1"/>
  <c r="BL297" i="2" s="1"/>
  <c r="BL699" i="2" s="1"/>
  <c r="BL416" i="2"/>
  <c r="BL282" i="2"/>
  <c r="BL284" i="2" s="1"/>
  <c r="BL299" i="2"/>
  <c r="BL300" i="2" s="1"/>
  <c r="BL38" i="2"/>
  <c r="BL223" i="2"/>
  <c r="BL103" i="2"/>
  <c r="BL104" i="2" s="1"/>
  <c r="BL105" i="2" s="1"/>
  <c r="BJ106" i="2" s="1"/>
  <c r="BL412" i="2"/>
  <c r="BL417" i="2"/>
  <c r="BX28" i="2"/>
  <c r="BW30" i="2"/>
  <c r="BF666" i="2"/>
  <c r="BK367" i="2"/>
  <c r="BG19" i="10"/>
  <c r="BL671" i="2"/>
  <c r="BU718" i="2"/>
  <c r="BU682" i="2"/>
  <c r="BU10" i="2"/>
  <c r="BH687" i="2"/>
  <c r="BI80" i="2"/>
  <c r="BI686" i="2" s="1"/>
  <c r="BI82" i="2"/>
  <c r="BH18" i="10" s="1"/>
  <c r="BK431" i="2"/>
  <c r="BH441" i="2"/>
  <c r="BH690" i="2" s="1"/>
  <c r="BH645" i="2"/>
  <c r="BH443" i="2"/>
  <c r="CG160" i="2"/>
  <c r="CF162" i="2"/>
  <c r="CB672" i="2"/>
  <c r="CE643" i="2"/>
  <c r="CD10" i="10"/>
  <c r="AN308" i="2"/>
  <c r="AN316" i="2" s="1"/>
  <c r="AN474" i="2" s="1"/>
  <c r="AN644" i="2"/>
  <c r="AN647" i="2" s="1"/>
  <c r="AL576" i="2"/>
  <c r="AL598" i="2" s="1"/>
  <c r="AO466" i="2"/>
  <c r="AO646" i="2" s="1"/>
  <c r="AO656" i="2" s="1"/>
  <c r="AO667" i="2" s="1"/>
  <c r="AO675" i="2" s="1"/>
  <c r="AP304" i="2"/>
  <c r="AQ216" i="2"/>
  <c r="AP285" i="2"/>
  <c r="AP287" i="2" s="1"/>
  <c r="AP289" i="2" s="1"/>
  <c r="AO296" i="2"/>
  <c r="AM694" i="2"/>
  <c r="AM705" i="2"/>
  <c r="AM707" i="2" s="1"/>
  <c r="AM648" i="2"/>
  <c r="AL711" i="2"/>
  <c r="AL713" i="2" s="1"/>
  <c r="AM712" i="2"/>
  <c r="AL717" i="2"/>
  <c r="AL719" i="2" s="1"/>
  <c r="AM665" i="2"/>
  <c r="AM657" i="2"/>
  <c r="AM681" i="2" s="1"/>
  <c r="AM683" i="2" s="1"/>
  <c r="AO268" i="2"/>
  <c r="AO266" i="2"/>
  <c r="BG23" i="18"/>
  <c r="BG13" i="18"/>
  <c r="BG25" i="18" s="1"/>
  <c r="AP242" i="2"/>
  <c r="AP224" i="2"/>
  <c r="AP227" i="2"/>
  <c r="AP250" i="2"/>
  <c r="AP251" i="2" s="1"/>
  <c r="AP253" i="2" s="1"/>
  <c r="AP255" i="2" s="1"/>
  <c r="AP257" i="2" s="1"/>
  <c r="AP450" i="2"/>
  <c r="AP451" i="2" s="1"/>
  <c r="AP453" i="2" s="1"/>
  <c r="AP455" i="2" s="1"/>
  <c r="AP457" i="2" s="1"/>
  <c r="AO302" i="2"/>
  <c r="AO244" i="2"/>
  <c r="AO246" i="2" s="1"/>
  <c r="AM472" i="2"/>
  <c r="AM566" i="2" s="1"/>
  <c r="AM323" i="2"/>
  <c r="F19" i="10"/>
  <c r="CN472" i="2"/>
  <c r="BY18" i="18"/>
  <c r="BY24" i="18"/>
  <c r="I63" i="10"/>
  <c r="BH107" i="2"/>
  <c r="BZ17" i="18"/>
  <c r="BL426" i="2" l="1"/>
  <c r="BL431" i="2" s="1"/>
  <c r="BK129" i="2"/>
  <c r="BK209" i="2"/>
  <c r="BJ20" i="10" s="1"/>
  <c r="BK207" i="2"/>
  <c r="BK688" i="2" s="1"/>
  <c r="BL127" i="2"/>
  <c r="BL556" i="2"/>
  <c r="BL558" i="2" s="1"/>
  <c r="BK31" i="10" s="1"/>
  <c r="CE21" i="18"/>
  <c r="BK135" i="2"/>
  <c r="BK143" i="2" s="1"/>
  <c r="BL122" i="2"/>
  <c r="BL126" i="2" s="1"/>
  <c r="BL129" i="2" s="1"/>
  <c r="BM53" i="2"/>
  <c r="BJ696" i="2"/>
  <c r="BJ703" i="2" s="1"/>
  <c r="BJ72" i="2"/>
  <c r="BJ82" i="2" s="1"/>
  <c r="BK39" i="2"/>
  <c r="BK68" i="2" s="1"/>
  <c r="BK70" i="2" s="1"/>
  <c r="BK54" i="2"/>
  <c r="BK56" i="2" s="1"/>
  <c r="BK37" i="2"/>
  <c r="BK44" i="2" s="1"/>
  <c r="BK46" i="2" s="1"/>
  <c r="BM351" i="2"/>
  <c r="BM353" i="2" s="1"/>
  <c r="BM365" i="2" s="1"/>
  <c r="BM367" i="2" s="1"/>
  <c r="BM356" i="2"/>
  <c r="BN62" i="2"/>
  <c r="BN545" i="2"/>
  <c r="BN417" i="2"/>
  <c r="BN338" i="2"/>
  <c r="BN282" i="2"/>
  <c r="BN301" i="2"/>
  <c r="BN102" i="2"/>
  <c r="BN283" i="2"/>
  <c r="BN547" i="2"/>
  <c r="BN403" i="2"/>
  <c r="BN404" i="2" s="1"/>
  <c r="BN124" i="2"/>
  <c r="X17" i="3"/>
  <c r="BN36" i="2" s="1"/>
  <c r="BN125" i="2"/>
  <c r="BN31" i="2"/>
  <c r="BN60" i="2"/>
  <c r="BN175" i="2"/>
  <c r="BN176" i="2" s="1"/>
  <c r="BN427" i="2"/>
  <c r="BN428" i="2" s="1"/>
  <c r="BN111" i="2"/>
  <c r="BN299" i="2"/>
  <c r="BN96" i="2"/>
  <c r="BN552" i="2"/>
  <c r="BN387" i="2"/>
  <c r="BN67" i="2"/>
  <c r="BN293" i="2"/>
  <c r="BN103" i="2"/>
  <c r="BN542" i="2"/>
  <c r="BN543" i="2" s="1"/>
  <c r="BN234" i="2"/>
  <c r="BN291" i="2"/>
  <c r="BN120" i="2"/>
  <c r="BN177" i="2"/>
  <c r="BN97" i="2"/>
  <c r="BN546" i="2"/>
  <c r="BN52" i="2"/>
  <c r="BN352" i="2"/>
  <c r="BO6" i="2"/>
  <c r="BN423" i="2"/>
  <c r="BN312" i="2"/>
  <c r="BN314" i="2" s="1"/>
  <c r="BN109" i="2"/>
  <c r="BN219" i="2"/>
  <c r="BN173" i="2"/>
  <c r="BN123" i="2"/>
  <c r="BN113" i="2"/>
  <c r="BN34" i="2"/>
  <c r="BN229" i="2"/>
  <c r="BN118" i="2"/>
  <c r="BN117" i="2" s="1"/>
  <c r="BN58" i="2"/>
  <c r="BN239" i="2"/>
  <c r="BN241" i="2" s="1"/>
  <c r="BN275" i="2"/>
  <c r="BN366" i="2"/>
  <c r="BN370" i="2"/>
  <c r="BN374" i="2"/>
  <c r="BN405" i="2"/>
  <c r="BN551" i="2"/>
  <c r="BN91" i="2"/>
  <c r="BN92" i="2" s="1"/>
  <c r="BN553" i="2"/>
  <c r="BN415" i="2"/>
  <c r="BN554" i="2"/>
  <c r="BN425" i="2"/>
  <c r="BN429" i="2"/>
  <c r="BN430" i="2" s="1"/>
  <c r="BN549" i="2"/>
  <c r="BN51" i="2"/>
  <c r="BN53" i="2" s="1"/>
  <c r="BN38" i="2"/>
  <c r="BN167" i="2"/>
  <c r="BN388" i="2"/>
  <c r="BN303" i="2"/>
  <c r="BN362" i="2"/>
  <c r="BN555" i="2"/>
  <c r="BN371" i="2"/>
  <c r="BN533" i="2"/>
  <c r="BN534" i="2" s="1"/>
  <c r="BN535" i="2" s="1"/>
  <c r="BN538" i="2" s="1"/>
  <c r="BM118" i="2"/>
  <c r="BM117" i="2" s="1"/>
  <c r="BM234" i="2"/>
  <c r="BM275" i="2"/>
  <c r="BM277" i="2" s="1"/>
  <c r="BM278" i="2" s="1"/>
  <c r="BM280" i="2" s="1"/>
  <c r="CF16" i="18" s="1"/>
  <c r="BK373" i="2"/>
  <c r="BK376" i="2" s="1"/>
  <c r="BK372" i="2"/>
  <c r="BK377" i="2" s="1"/>
  <c r="BJ145" i="2"/>
  <c r="BI19" i="10" s="1"/>
  <c r="BJ143" i="2"/>
  <c r="BJ687" i="2" s="1"/>
  <c r="BM363" i="2"/>
  <c r="BM284" i="2"/>
  <c r="BM98" i="2"/>
  <c r="BM168" i="2"/>
  <c r="BM124" i="2"/>
  <c r="BM177" i="2"/>
  <c r="BM178" i="2" s="1"/>
  <c r="BM179" i="2" s="1"/>
  <c r="BM545" i="2"/>
  <c r="BM411" i="2"/>
  <c r="BM223" i="2"/>
  <c r="BM552" i="2"/>
  <c r="BM405" i="2"/>
  <c r="BM406" i="2" s="1"/>
  <c r="BM408" i="2" s="1"/>
  <c r="BM700" i="2" s="1"/>
  <c r="BM109" i="2"/>
  <c r="CE12" i="18"/>
  <c r="BL642" i="2"/>
  <c r="BL652" i="2" s="1"/>
  <c r="BL663" i="2" s="1"/>
  <c r="BN671" i="2" s="1"/>
  <c r="BK9" i="10"/>
  <c r="BL742" i="2"/>
  <c r="BL585" i="2" s="1"/>
  <c r="BL604" i="2" s="1"/>
  <c r="BL369" i="2"/>
  <c r="BL410" i="2"/>
  <c r="BL414" i="2" s="1"/>
  <c r="BL418" i="2" s="1"/>
  <c r="BL112" i="2"/>
  <c r="BL114" i="2" s="1"/>
  <c r="BL115" i="2" s="1"/>
  <c r="BJ421" i="2"/>
  <c r="BJ433" i="2" s="1"/>
  <c r="BJ441" i="2" s="1"/>
  <c r="BJ690" i="2" s="1"/>
  <c r="BK692" i="2"/>
  <c r="BJ31" i="10"/>
  <c r="BJ378" i="2"/>
  <c r="BJ380" i="2" s="1"/>
  <c r="BM294" i="2"/>
  <c r="BM296" i="2" s="1"/>
  <c r="BM297" i="2" s="1"/>
  <c r="BM699" i="2" s="1"/>
  <c r="BL35" i="2"/>
  <c r="BM33" i="2"/>
  <c r="BL698" i="2"/>
  <c r="BL199" i="2"/>
  <c r="BK106" i="2"/>
  <c r="BM559" i="2"/>
  <c r="BM426" i="2"/>
  <c r="BM431" i="2" s="1"/>
  <c r="CF9" i="18"/>
  <c r="CF21" i="18" s="1"/>
  <c r="BK413" i="2"/>
  <c r="BK419" i="2" s="1"/>
  <c r="BK414" i="2"/>
  <c r="BK418" i="2" s="1"/>
  <c r="BK420" i="2"/>
  <c r="BI443" i="2"/>
  <c r="BV682" i="2"/>
  <c r="BV10" i="2"/>
  <c r="BV718" i="2"/>
  <c r="BN670" i="2"/>
  <c r="BY28" i="2"/>
  <c r="BX30" i="2"/>
  <c r="BH655" i="2"/>
  <c r="BF674" i="2"/>
  <c r="CF643" i="2"/>
  <c r="CF653" i="2" s="1"/>
  <c r="CF664" i="2" s="1"/>
  <c r="CF672" i="2" s="1"/>
  <c r="CE10" i="10"/>
  <c r="CE653" i="2"/>
  <c r="CH160" i="2"/>
  <c r="CG162" i="2"/>
  <c r="AO470" i="2"/>
  <c r="AN654" i="2"/>
  <c r="AN665" i="2" s="1"/>
  <c r="AN318" i="2"/>
  <c r="AM21" i="10" s="1"/>
  <c r="AM24" i="10" s="1"/>
  <c r="AN322" i="2"/>
  <c r="AN472" i="2" s="1"/>
  <c r="AN566" i="2" s="1"/>
  <c r="AM33" i="10" s="1"/>
  <c r="AN564" i="2"/>
  <c r="AM42" i="10" s="1"/>
  <c r="AN689" i="2"/>
  <c r="AN693" i="2" s="1"/>
  <c r="AO270" i="2"/>
  <c r="AO644" i="2" s="1"/>
  <c r="AO297" i="2"/>
  <c r="AO540" i="2" s="1"/>
  <c r="AL33" i="10"/>
  <c r="AM572" i="2"/>
  <c r="AP465" i="2"/>
  <c r="AP464" i="2"/>
  <c r="AO11" i="10"/>
  <c r="AP265" i="2"/>
  <c r="AP305" i="2" s="1"/>
  <c r="AP264" i="2"/>
  <c r="AO320" i="2"/>
  <c r="AN22" i="10" s="1"/>
  <c r="BH11" i="18"/>
  <c r="AN12" i="10"/>
  <c r="AN14" i="10" s="1"/>
  <c r="AM718" i="2"/>
  <c r="AM716" i="2"/>
  <c r="AL577" i="2"/>
  <c r="AL599" i="2" s="1"/>
  <c r="AM658" i="2"/>
  <c r="AO306" i="2"/>
  <c r="AM584" i="2"/>
  <c r="AM601" i="2" s="1"/>
  <c r="AN680" i="2"/>
  <c r="AN648" i="2"/>
  <c r="AN712" i="2"/>
  <c r="AM711" i="2"/>
  <c r="AM717" i="2"/>
  <c r="AP292" i="2"/>
  <c r="AP473" i="2"/>
  <c r="AP618" i="2" s="1"/>
  <c r="AP233" i="2"/>
  <c r="AP228" i="2"/>
  <c r="AP230" i="2" s="1"/>
  <c r="AM668" i="2"/>
  <c r="AM673" i="2"/>
  <c r="AM676" i="2" s="1"/>
  <c r="AL583" i="2"/>
  <c r="AL600" i="2" s="1"/>
  <c r="AM710" i="2"/>
  <c r="AQ222" i="2"/>
  <c r="AQ220" i="2"/>
  <c r="AQ221" i="2" s="1"/>
  <c r="BZ18" i="18"/>
  <c r="BZ24" i="18"/>
  <c r="CA17" i="18"/>
  <c r="BI107" i="2"/>
  <c r="F63" i="10"/>
  <c r="F66" i="10" s="1"/>
  <c r="F24" i="10"/>
  <c r="F25" i="10" s="1"/>
  <c r="BN178" i="2" l="1"/>
  <c r="BN179" i="2" s="1"/>
  <c r="BN698" i="2" s="1"/>
  <c r="BK145" i="2"/>
  <c r="BN389" i="2"/>
  <c r="BJ80" i="2"/>
  <c r="BJ686" i="2" s="1"/>
  <c r="BK421" i="2"/>
  <c r="BK433" i="2" s="1"/>
  <c r="BL692" i="2"/>
  <c r="BK378" i="2"/>
  <c r="BN119" i="2"/>
  <c r="BN128" i="2" s="1"/>
  <c r="BN33" i="2"/>
  <c r="BM35" i="2"/>
  <c r="BL420" i="2"/>
  <c r="BL413" i="2"/>
  <c r="BL419" i="2" s="1"/>
  <c r="BL421" i="2" s="1"/>
  <c r="BL433" i="2" s="1"/>
  <c r="BL441" i="2" s="1"/>
  <c r="BL690" i="2" s="1"/>
  <c r="BN104" i="2"/>
  <c r="BN105" i="2" s="1"/>
  <c r="BL106" i="2" s="1"/>
  <c r="BN284" i="2"/>
  <c r="BN411" i="2"/>
  <c r="BN550" i="2"/>
  <c r="BN276" i="2"/>
  <c r="BN277" i="2" s="1"/>
  <c r="BM410" i="2"/>
  <c r="BM369" i="2"/>
  <c r="BL697" i="2"/>
  <c r="BL135" i="2"/>
  <c r="BM119" i="2"/>
  <c r="BL37" i="2"/>
  <c r="BL44" i="2" s="1"/>
  <c r="BL46" i="2" s="1"/>
  <c r="BL54" i="2"/>
  <c r="BL56" i="2" s="1"/>
  <c r="BJ645" i="2"/>
  <c r="BJ655" i="2" s="1"/>
  <c r="BJ666" i="2" s="1"/>
  <c r="BJ674" i="2" s="1"/>
  <c r="BJ443" i="2"/>
  <c r="BL372" i="2"/>
  <c r="BL377" i="2" s="1"/>
  <c r="BL373" i="2"/>
  <c r="BL376" i="2" s="1"/>
  <c r="BL378" i="2" s="1"/>
  <c r="BL380" i="2" s="1"/>
  <c r="BM556" i="2"/>
  <c r="BM558" i="2" s="1"/>
  <c r="BM742" i="2"/>
  <c r="BM585" i="2" s="1"/>
  <c r="BM604" i="2" s="1"/>
  <c r="BM642" i="2"/>
  <c r="BM652" i="2" s="1"/>
  <c r="BM663" i="2" s="1"/>
  <c r="CF12" i="18"/>
  <c r="BL9" i="10"/>
  <c r="BM112" i="2"/>
  <c r="BM114" i="2" s="1"/>
  <c r="BM115" i="2" s="1"/>
  <c r="BL39" i="2"/>
  <c r="BL68" i="2" s="1"/>
  <c r="BL70" i="2" s="1"/>
  <c r="BN294" i="2"/>
  <c r="BN296" i="2" s="1"/>
  <c r="BN297" i="2" s="1"/>
  <c r="BN699" i="2" s="1"/>
  <c r="BN98" i="2"/>
  <c r="BN217" i="2"/>
  <c r="BN218" i="2" s="1"/>
  <c r="BN548" i="2"/>
  <c r="BN346" i="2"/>
  <c r="BN347" i="2" s="1"/>
  <c r="BN375" i="2"/>
  <c r="BN412" i="2"/>
  <c r="BN245" i="2"/>
  <c r="BM199" i="2"/>
  <c r="BM698" i="2"/>
  <c r="BN363" i="2"/>
  <c r="BN406" i="2"/>
  <c r="BN408" i="2" s="1"/>
  <c r="BN700" i="2" s="1"/>
  <c r="BN122" i="2"/>
  <c r="BN126" i="2" s="1"/>
  <c r="BP6" i="2"/>
  <c r="Y17" i="3"/>
  <c r="BO550" i="2" s="1"/>
  <c r="BO275" i="2"/>
  <c r="BO417" i="2"/>
  <c r="BO425" i="2"/>
  <c r="BO217" i="2"/>
  <c r="BO218" i="2" s="1"/>
  <c r="BO173" i="2"/>
  <c r="BO282" i="2"/>
  <c r="BO97" i="2"/>
  <c r="BO374" i="2"/>
  <c r="BO165" i="2"/>
  <c r="BO166" i="2" s="1"/>
  <c r="BO31" i="2"/>
  <c r="BO43" i="2"/>
  <c r="BO533" i="2"/>
  <c r="BO534" i="2" s="1"/>
  <c r="BO535" i="2" s="1"/>
  <c r="BO538" i="2" s="1"/>
  <c r="BO702" i="2" s="1"/>
  <c r="BO352" i="2"/>
  <c r="BO554" i="2"/>
  <c r="BO234" i="2"/>
  <c r="BO387" i="2"/>
  <c r="BO548" i="2"/>
  <c r="BO536" i="2"/>
  <c r="BO96" i="2"/>
  <c r="BO551" i="2"/>
  <c r="BO552" i="2"/>
  <c r="BO109" i="2"/>
  <c r="BO113" i="2"/>
  <c r="BO427" i="2"/>
  <c r="BO428" i="2" s="1"/>
  <c r="BO403" i="2"/>
  <c r="BO404" i="2" s="1"/>
  <c r="BO67" i="2"/>
  <c r="BO388" i="2"/>
  <c r="BO103" i="2"/>
  <c r="BO429" i="2"/>
  <c r="BO430" i="2" s="1"/>
  <c r="BO51" i="2"/>
  <c r="BO177" i="2"/>
  <c r="BO415" i="2"/>
  <c r="BO245" i="2"/>
  <c r="BO60" i="2"/>
  <c r="BO405" i="2"/>
  <c r="BO293" i="2"/>
  <c r="BO123" i="2"/>
  <c r="BO239" i="2"/>
  <c r="BO62" i="2"/>
  <c r="BN556" i="2"/>
  <c r="BN558" i="2" s="1"/>
  <c r="BK641" i="2"/>
  <c r="BK651" i="2" s="1"/>
  <c r="BK662" i="2" s="1"/>
  <c r="BO670" i="2" s="1"/>
  <c r="CD10" i="18"/>
  <c r="CD22" i="18" s="1"/>
  <c r="BK61" i="2"/>
  <c r="BJ8" i="10"/>
  <c r="BL207" i="2"/>
  <c r="BL688" i="2" s="1"/>
  <c r="BL209" i="2"/>
  <c r="BK20" i="10" s="1"/>
  <c r="BM300" i="2"/>
  <c r="BN702" i="2"/>
  <c r="BN536" i="2"/>
  <c r="BN43" i="2"/>
  <c r="BN223" i="2"/>
  <c r="BN416" i="2"/>
  <c r="BN357" i="2"/>
  <c r="BN165" i="2"/>
  <c r="BN166" i="2" s="1"/>
  <c r="BN168" i="2" s="1"/>
  <c r="BH666" i="2"/>
  <c r="BW10" i="2"/>
  <c r="BI18" i="10"/>
  <c r="BK380" i="2"/>
  <c r="BJ19" i="10"/>
  <c r="BZ28" i="2"/>
  <c r="BY30" i="2"/>
  <c r="BK687" i="2"/>
  <c r="CH162" i="2"/>
  <c r="CI160" i="2"/>
  <c r="CG643" i="2"/>
  <c r="CF10" i="10"/>
  <c r="CE664" i="2"/>
  <c r="AN657" i="2"/>
  <c r="AN681" i="2" s="1"/>
  <c r="AN683" i="2" s="1"/>
  <c r="AO699" i="2"/>
  <c r="AO703" i="2" s="1"/>
  <c r="AN694" i="2"/>
  <c r="AN705" i="2"/>
  <c r="AN707" i="2" s="1"/>
  <c r="AN717" i="2" s="1"/>
  <c r="AN323" i="2"/>
  <c r="AO308" i="2"/>
  <c r="AO316" i="2" s="1"/>
  <c r="AO318" i="2" s="1"/>
  <c r="AN21" i="10" s="1"/>
  <c r="AN24" i="10" s="1"/>
  <c r="AN572" i="2"/>
  <c r="AO562" i="2"/>
  <c r="AO647" i="2"/>
  <c r="AO654" i="2"/>
  <c r="AM677" i="2"/>
  <c r="AM713" i="2"/>
  <c r="AP302" i="2"/>
  <c r="AP244" i="2"/>
  <c r="AP246" i="2" s="1"/>
  <c r="AP296" i="2"/>
  <c r="BH13" i="18"/>
  <c r="BH25" i="18" s="1"/>
  <c r="BH23" i="18"/>
  <c r="AP266" i="2"/>
  <c r="AP268" i="2"/>
  <c r="AR216" i="2"/>
  <c r="AQ304" i="2"/>
  <c r="AQ285" i="2"/>
  <c r="AQ287" i="2" s="1"/>
  <c r="AQ289" i="2" s="1"/>
  <c r="AN673" i="2"/>
  <c r="AN676" i="2" s="1"/>
  <c r="AN668" i="2"/>
  <c r="AM719" i="2"/>
  <c r="AP466" i="2"/>
  <c r="AQ224" i="2"/>
  <c r="AQ450" i="2"/>
  <c r="AQ451" i="2" s="1"/>
  <c r="AQ227" i="2"/>
  <c r="AQ242" i="2"/>
  <c r="AQ250" i="2"/>
  <c r="AQ251" i="2" s="1"/>
  <c r="AQ253" i="2" s="1"/>
  <c r="AQ255" i="2" s="1"/>
  <c r="AQ257" i="2" s="1"/>
  <c r="F69" i="10"/>
  <c r="F70" i="10" s="1"/>
  <c r="BJ107" i="2"/>
  <c r="CB17" i="18"/>
  <c r="CA24" i="18"/>
  <c r="CA18" i="18"/>
  <c r="BN559" i="2" l="1"/>
  <c r="BN121" i="2"/>
  <c r="BN127" i="2" s="1"/>
  <c r="BN129" i="2" s="1"/>
  <c r="BN199" i="2"/>
  <c r="BN209" i="2" s="1"/>
  <c r="BM20" i="10" s="1"/>
  <c r="BN278" i="2"/>
  <c r="BN280" i="2" s="1"/>
  <c r="CG16" i="18" s="1"/>
  <c r="BK63" i="2"/>
  <c r="BK64" i="2" s="1"/>
  <c r="BN692" i="2"/>
  <c r="BM31" i="10"/>
  <c r="Z17" i="3"/>
  <c r="BP97" i="2" s="1"/>
  <c r="BP346" i="2"/>
  <c r="BP347" i="2" s="1"/>
  <c r="BP405" i="2"/>
  <c r="BP103" i="2"/>
  <c r="BP312" i="2"/>
  <c r="BP314" i="2" s="1"/>
  <c r="BP331" i="2"/>
  <c r="BP234" i="2"/>
  <c r="BP36" i="2"/>
  <c r="BP223" i="2"/>
  <c r="BP552" i="2"/>
  <c r="BP62" i="2"/>
  <c r="BP548" i="2"/>
  <c r="BP429" i="2"/>
  <c r="BP338" i="2"/>
  <c r="BP165" i="2"/>
  <c r="BP166" i="2" s="1"/>
  <c r="BP276" i="2"/>
  <c r="BP91" i="2"/>
  <c r="BP92" i="2" s="1"/>
  <c r="BP167" i="2"/>
  <c r="BP333" i="2"/>
  <c r="BP337" i="2"/>
  <c r="BP339" i="2" s="1"/>
  <c r="BP355" i="2"/>
  <c r="BP366" i="2"/>
  <c r="BP551" i="2"/>
  <c r="BP542" i="2"/>
  <c r="BP543" i="2" s="1"/>
  <c r="BP34" i="2"/>
  <c r="BP412" i="2"/>
  <c r="BQ6" i="2"/>
  <c r="BP375" i="2"/>
  <c r="BP546" i="2"/>
  <c r="BP303" i="2"/>
  <c r="BP232" i="2"/>
  <c r="BP547" i="2"/>
  <c r="BP175" i="2"/>
  <c r="BP176" i="2" s="1"/>
  <c r="BP334" i="2"/>
  <c r="BP329" i="2"/>
  <c r="BP357" i="2"/>
  <c r="BP533" i="2"/>
  <c r="BP534" i="2" s="1"/>
  <c r="BP535" i="2" s="1"/>
  <c r="BP538" i="2" s="1"/>
  <c r="BP702" i="2" s="1"/>
  <c r="BP553" i="2"/>
  <c r="BP550" i="2"/>
  <c r="BP370" i="2"/>
  <c r="BP177" i="2"/>
  <c r="BP178" i="2" s="1"/>
  <c r="BP179" i="2" s="1"/>
  <c r="BP352" i="2"/>
  <c r="BP291" i="2"/>
  <c r="BP275" i="2"/>
  <c r="BP277" i="2" s="1"/>
  <c r="BP283" i="2"/>
  <c r="BP120" i="2"/>
  <c r="BP545" i="2"/>
  <c r="BP328" i="2"/>
  <c r="BP219" i="2"/>
  <c r="BP299" i="2"/>
  <c r="BP118" i="2"/>
  <c r="BP43" i="2"/>
  <c r="BP111" i="2"/>
  <c r="BP555" i="2"/>
  <c r="BP229" i="2"/>
  <c r="BP293" i="2"/>
  <c r="BP109" i="2"/>
  <c r="BP282" i="2"/>
  <c r="BP284" i="2" s="1"/>
  <c r="BP536" i="2"/>
  <c r="BP123" i="2"/>
  <c r="BP67" i="2"/>
  <c r="BP96" i="2"/>
  <c r="BP98" i="2" s="1"/>
  <c r="BP415" i="2"/>
  <c r="BP362" i="2"/>
  <c r="BP363" i="2" s="1"/>
  <c r="BP125" i="2"/>
  <c r="BP403" i="2"/>
  <c r="BP124" i="2"/>
  <c r="BP388" i="2"/>
  <c r="BP349" i="2"/>
  <c r="BP554" i="2"/>
  <c r="BP425" i="2"/>
  <c r="BP226" i="2"/>
  <c r="BN642" i="2"/>
  <c r="BN652" i="2" s="1"/>
  <c r="BN742" i="2"/>
  <c r="BN585" i="2" s="1"/>
  <c r="BN604" i="2" s="1"/>
  <c r="CG12" i="18"/>
  <c r="BM9" i="10"/>
  <c r="BN112" i="2"/>
  <c r="BN114" i="2" s="1"/>
  <c r="BN115" i="2" s="1"/>
  <c r="BM697" i="2"/>
  <c r="BL143" i="2"/>
  <c r="BL687" i="2" s="1"/>
  <c r="BL145" i="2"/>
  <c r="BK19" i="10" s="1"/>
  <c r="BM39" i="2"/>
  <c r="BM68" i="2" s="1"/>
  <c r="BM70" i="2" s="1"/>
  <c r="BM37" i="2"/>
  <c r="BM44" i="2" s="1"/>
  <c r="BM46" i="2" s="1"/>
  <c r="BM54" i="2"/>
  <c r="BM56" i="2" s="1"/>
  <c r="BO389" i="2"/>
  <c r="BU32" i="2"/>
  <c r="BT32" i="2"/>
  <c r="CA32" i="2"/>
  <c r="BR32" i="2"/>
  <c r="BZ32" i="2"/>
  <c r="BP32" i="2"/>
  <c r="BV32" i="2"/>
  <c r="BQ32" i="2"/>
  <c r="BX32" i="2"/>
  <c r="BY32" i="2"/>
  <c r="BW32" i="2"/>
  <c r="BS32" i="2"/>
  <c r="BO58" i="2"/>
  <c r="BM209" i="2"/>
  <c r="BL20" i="10" s="1"/>
  <c r="BM207" i="2"/>
  <c r="BM688" i="2" s="1"/>
  <c r="BN351" i="2"/>
  <c r="BN353" i="2" s="1"/>
  <c r="BN356" i="2"/>
  <c r="BL645" i="2"/>
  <c r="BL655" i="2" s="1"/>
  <c r="BL666" i="2" s="1"/>
  <c r="BL674" i="2" s="1"/>
  <c r="BL443" i="2"/>
  <c r="BO33" i="2"/>
  <c r="BN35" i="2"/>
  <c r="CR538" i="2"/>
  <c r="J27" i="10" s="1"/>
  <c r="BO291" i="2"/>
  <c r="BO338" i="2"/>
  <c r="BO312" i="2"/>
  <c r="BO314" i="2" s="1"/>
  <c r="BO229" i="2"/>
  <c r="BO102" i="2"/>
  <c r="BO104" i="2" s="1"/>
  <c r="BO105" i="2" s="1"/>
  <c r="BM106" i="2" s="1"/>
  <c r="BO547" i="2"/>
  <c r="BO283" i="2"/>
  <c r="BO284" i="2" s="1"/>
  <c r="BO412" i="2"/>
  <c r="BO555" i="2"/>
  <c r="BO91" i="2"/>
  <c r="BO92" i="2" s="1"/>
  <c r="BO98" i="2" s="1"/>
  <c r="BO416" i="2"/>
  <c r="BO542" i="2"/>
  <c r="BO543" i="2" s="1"/>
  <c r="BO366" i="2"/>
  <c r="BO120" i="2"/>
  <c r="BO362" i="2"/>
  <c r="BO411" i="2"/>
  <c r="BO545" i="2"/>
  <c r="BO375" i="2"/>
  <c r="BO546" i="2"/>
  <c r="BO223" i="2"/>
  <c r="BO118" i="2"/>
  <c r="BO117" i="2" s="1"/>
  <c r="BK8" i="10"/>
  <c r="BL641" i="2"/>
  <c r="BL651" i="2" s="1"/>
  <c r="BL662" i="2" s="1"/>
  <c r="BP670" i="2" s="1"/>
  <c r="CE10" i="18"/>
  <c r="CE22" i="18" s="1"/>
  <c r="BL61" i="2"/>
  <c r="BM372" i="2"/>
  <c r="BM377" i="2" s="1"/>
  <c r="BM373" i="2"/>
  <c r="BM376" i="2" s="1"/>
  <c r="BO241" i="2"/>
  <c r="BV240" i="2"/>
  <c r="BX240" i="2"/>
  <c r="BP240" i="2"/>
  <c r="BQ240" i="2"/>
  <c r="BU240" i="2"/>
  <c r="BZ240" i="2"/>
  <c r="CA240" i="2"/>
  <c r="BR240" i="2"/>
  <c r="BY240" i="2"/>
  <c r="BW240" i="2"/>
  <c r="BT240" i="2"/>
  <c r="BS240" i="2"/>
  <c r="BO371" i="2"/>
  <c r="BO276" i="2"/>
  <c r="BO277" i="2" s="1"/>
  <c r="BO278" i="2" s="1"/>
  <c r="BO280" i="2" s="1"/>
  <c r="CH16" i="18" s="1"/>
  <c r="BO38" i="2"/>
  <c r="BO357" i="2"/>
  <c r="BO219" i="2"/>
  <c r="BO299" i="2"/>
  <c r="BO301" i="2"/>
  <c r="BO125" i="2"/>
  <c r="BO346" i="2"/>
  <c r="BO347" i="2" s="1"/>
  <c r="BO167" i="2"/>
  <c r="BO168" i="2" s="1"/>
  <c r="BO553" i="2"/>
  <c r="BO303" i="2"/>
  <c r="BO52" i="2"/>
  <c r="BO53" i="2" s="1"/>
  <c r="BO175" i="2"/>
  <c r="BO176" i="2" s="1"/>
  <c r="BO178" i="2" s="1"/>
  <c r="BO179" i="2" s="1"/>
  <c r="BO370" i="2"/>
  <c r="BO36" i="2"/>
  <c r="BO423" i="2"/>
  <c r="BO549" i="2"/>
  <c r="BO124" i="2"/>
  <c r="BO34" i="2"/>
  <c r="BO111" i="2"/>
  <c r="CG9" i="18"/>
  <c r="BL31" i="10"/>
  <c r="BM692" i="2"/>
  <c r="BM122" i="2"/>
  <c r="BM126" i="2" s="1"/>
  <c r="BM128" i="2"/>
  <c r="BM121" i="2"/>
  <c r="BM127" i="2" s="1"/>
  <c r="BM414" i="2"/>
  <c r="BM418" i="2" s="1"/>
  <c r="BM420" i="2"/>
  <c r="BM413" i="2"/>
  <c r="BM419" i="2" s="1"/>
  <c r="AN658" i="2"/>
  <c r="BK645" i="2"/>
  <c r="BK443" i="2"/>
  <c r="BK441" i="2"/>
  <c r="BK690" i="2" s="1"/>
  <c r="BH674" i="2"/>
  <c r="CA28" i="2"/>
  <c r="BZ30" i="2"/>
  <c r="BO671" i="2"/>
  <c r="BX718" i="2"/>
  <c r="BX682" i="2"/>
  <c r="BX10" i="2"/>
  <c r="CE672" i="2"/>
  <c r="CJ160" i="2"/>
  <c r="CI162" i="2"/>
  <c r="CG653" i="2"/>
  <c r="CH643" i="2"/>
  <c r="CH653" i="2" s="1"/>
  <c r="CH664" i="2" s="1"/>
  <c r="CH672" i="2" s="1"/>
  <c r="CG10" i="10"/>
  <c r="AN711" i="2"/>
  <c r="AO712" i="2"/>
  <c r="AO474" i="2"/>
  <c r="AO564" i="2"/>
  <c r="AN42" i="10" s="1"/>
  <c r="AO322" i="2"/>
  <c r="AO323" i="2" s="1"/>
  <c r="AO689" i="2"/>
  <c r="AO693" i="2" s="1"/>
  <c r="AO705" i="2" s="1"/>
  <c r="AO707" i="2" s="1"/>
  <c r="AP270" i="2"/>
  <c r="AP562" i="2" s="1"/>
  <c r="AP297" i="2"/>
  <c r="AP699" i="2" s="1"/>
  <c r="AP703" i="2" s="1"/>
  <c r="AQ473" i="2"/>
  <c r="G15" i="9" s="1"/>
  <c r="G9" i="9"/>
  <c r="G12" i="9" s="1"/>
  <c r="AQ292" i="2"/>
  <c r="H67" i="10"/>
  <c r="AQ453" i="2"/>
  <c r="AQ455" i="2" s="1"/>
  <c r="AQ457" i="2" s="1"/>
  <c r="AN716" i="2"/>
  <c r="AN719" i="2" s="1"/>
  <c r="AM577" i="2"/>
  <c r="AM599" i="2" s="1"/>
  <c r="AO665" i="2"/>
  <c r="AO657" i="2"/>
  <c r="AO681" i="2" s="1"/>
  <c r="AQ264" i="2"/>
  <c r="AQ265" i="2"/>
  <c r="AQ305" i="2" s="1"/>
  <c r="AQ228" i="2"/>
  <c r="AQ230" i="2" s="1"/>
  <c r="AQ233" i="2"/>
  <c r="AO12" i="10"/>
  <c r="AO14" i="10" s="1"/>
  <c r="AP320" i="2"/>
  <c r="AO22" i="10" s="1"/>
  <c r="BI11" i="18"/>
  <c r="AP306" i="2"/>
  <c r="AO648" i="2"/>
  <c r="AP11" i="10"/>
  <c r="AP646" i="2"/>
  <c r="AP656" i="2" s="1"/>
  <c r="AP667" i="2" s="1"/>
  <c r="AP675" i="2" s="1"/>
  <c r="AP470" i="2"/>
  <c r="AR222" i="2"/>
  <c r="AR220" i="2"/>
  <c r="AR221" i="2" s="1"/>
  <c r="AN710" i="2"/>
  <c r="AM583" i="2"/>
  <c r="AM600" i="2" s="1"/>
  <c r="AM576" i="2"/>
  <c r="AM598" i="2" s="1"/>
  <c r="AN661" i="2"/>
  <c r="AN677" i="2" s="1"/>
  <c r="AN584" i="2"/>
  <c r="AN601" i="2" s="1"/>
  <c r="AO680" i="2"/>
  <c r="CB24" i="18"/>
  <c r="CB18" i="18"/>
  <c r="BK107" i="2"/>
  <c r="CC17" i="18"/>
  <c r="BN207" i="2" l="1"/>
  <c r="BN688" i="2" s="1"/>
  <c r="BO300" i="2"/>
  <c r="BM378" i="2"/>
  <c r="BM380" i="2" s="1"/>
  <c r="CG21" i="18"/>
  <c r="BN300" i="2"/>
  <c r="BM421" i="2"/>
  <c r="BM433" i="2" s="1"/>
  <c r="BM441" i="2" s="1"/>
  <c r="BM690" i="2" s="1"/>
  <c r="BP112" i="2"/>
  <c r="BP356" i="2"/>
  <c r="BM129" i="2"/>
  <c r="BM135" i="2" s="1"/>
  <c r="BM143" i="2" s="1"/>
  <c r="BM687" i="2" s="1"/>
  <c r="BN9" i="10"/>
  <c r="BO642" i="2"/>
  <c r="BO652" i="2" s="1"/>
  <c r="BO663" i="2" s="1"/>
  <c r="BQ671" i="2" s="1"/>
  <c r="CH12" i="18"/>
  <c r="BO742" i="2"/>
  <c r="BO585" i="2" s="1"/>
  <c r="BO698" i="2"/>
  <c r="BO199" i="2"/>
  <c r="BO35" i="2"/>
  <c r="BN410" i="2"/>
  <c r="BN369" i="2"/>
  <c r="BP410" i="2"/>
  <c r="BP369" i="2"/>
  <c r="BP168" i="2"/>
  <c r="BP336" i="2"/>
  <c r="BL63" i="2"/>
  <c r="BL64" i="2" s="1"/>
  <c r="BO559" i="2"/>
  <c r="BO363" i="2"/>
  <c r="BO406" i="2"/>
  <c r="BO408" i="2" s="1"/>
  <c r="BO700" i="2" s="1"/>
  <c r="BN365" i="2"/>
  <c r="BN367" i="2" s="1"/>
  <c r="BN426" i="2"/>
  <c r="BN431" i="2" s="1"/>
  <c r="CH9" i="18"/>
  <c r="CH21" i="18" s="1"/>
  <c r="BO294" i="2"/>
  <c r="BO296" i="2" s="1"/>
  <c r="BO297" i="2" s="1"/>
  <c r="BO699" i="2" s="1"/>
  <c r="BN697" i="2"/>
  <c r="BN135" i="2"/>
  <c r="BP423" i="2"/>
  <c r="BP332" i="2"/>
  <c r="BP416" i="2"/>
  <c r="BP417" i="2"/>
  <c r="BP217" i="2"/>
  <c r="BP218" i="2" s="1"/>
  <c r="BP278" i="2" s="1"/>
  <c r="BP280" i="2" s="1"/>
  <c r="CI16" i="18" s="1"/>
  <c r="BP173" i="2"/>
  <c r="BP51" i="2"/>
  <c r="BP549" i="2"/>
  <c r="BP556" i="2" s="1"/>
  <c r="BP558" i="2" s="1"/>
  <c r="BP692" i="2" s="1"/>
  <c r="AA17" i="3"/>
  <c r="BQ232" i="2" s="1"/>
  <c r="BQ234" i="2"/>
  <c r="BQ283" i="2"/>
  <c r="BQ549" i="2"/>
  <c r="BQ331" i="2"/>
  <c r="BQ546" i="2"/>
  <c r="BQ165" i="2"/>
  <c r="BQ166" i="2" s="1"/>
  <c r="BQ552" i="2"/>
  <c r="BQ43" i="2"/>
  <c r="BQ303" i="2"/>
  <c r="BQ374" i="2"/>
  <c r="BQ405" i="2"/>
  <c r="BQ282" i="2"/>
  <c r="BQ370" i="2"/>
  <c r="BQ175" i="2"/>
  <c r="BQ176" i="2" s="1"/>
  <c r="BR6" i="2"/>
  <c r="BQ371" i="2"/>
  <c r="BQ415" i="2"/>
  <c r="BQ245" i="2"/>
  <c r="BQ177" i="2"/>
  <c r="BQ62" i="2"/>
  <c r="BQ301" i="2"/>
  <c r="BQ555" i="2"/>
  <c r="BQ123" i="2"/>
  <c r="BQ542" i="2"/>
  <c r="BQ543" i="2" s="1"/>
  <c r="BQ412" i="2"/>
  <c r="BP31" i="2"/>
  <c r="BP335" i="2"/>
  <c r="BP102" i="2"/>
  <c r="BP104" i="2" s="1"/>
  <c r="BP105" i="2" s="1"/>
  <c r="BN106" i="2" s="1"/>
  <c r="BP245" i="2"/>
  <c r="BP427" i="2"/>
  <c r="BP52" i="2"/>
  <c r="BP330" i="2"/>
  <c r="BP239" i="2"/>
  <c r="BP241" i="2" s="1"/>
  <c r="BP371" i="2"/>
  <c r="BP60" i="2"/>
  <c r="BP374" i="2"/>
  <c r="BK72" i="2"/>
  <c r="BK696" i="2"/>
  <c r="BK703" i="2" s="1"/>
  <c r="BK540" i="2"/>
  <c r="BO119" i="2"/>
  <c r="BO122" i="2" s="1"/>
  <c r="BO126" i="2" s="1"/>
  <c r="BP33" i="2"/>
  <c r="BP742" i="2"/>
  <c r="BP585" i="2" s="1"/>
  <c r="BP642" i="2"/>
  <c r="BP652" i="2" s="1"/>
  <c r="BP663" i="2" s="1"/>
  <c r="CI12" i="18"/>
  <c r="BP117" i="2"/>
  <c r="BP119" i="2"/>
  <c r="BP387" i="2"/>
  <c r="BP389" i="2" s="1"/>
  <c r="BP58" i="2"/>
  <c r="BP38" i="2"/>
  <c r="BO112" i="2"/>
  <c r="BO114" i="2" s="1"/>
  <c r="BO115" i="2" s="1"/>
  <c r="BO351" i="2"/>
  <c r="BO353" i="2" s="1"/>
  <c r="BO356" i="2"/>
  <c r="BM645" i="2"/>
  <c r="BM655" i="2" s="1"/>
  <c r="BM666" i="2" s="1"/>
  <c r="BM674" i="2" s="1"/>
  <c r="BM443" i="2"/>
  <c r="BO556" i="2"/>
  <c r="BO558" i="2" s="1"/>
  <c r="BN54" i="2"/>
  <c r="BN56" i="2" s="1"/>
  <c r="BN37" i="2"/>
  <c r="BN44" i="2" s="1"/>
  <c r="BN46" i="2" s="1"/>
  <c r="BN39" i="2"/>
  <c r="BN68" i="2" s="1"/>
  <c r="BN70" i="2" s="1"/>
  <c r="BL8" i="10"/>
  <c r="BM641" i="2"/>
  <c r="BM651" i="2" s="1"/>
  <c r="BM662" i="2" s="1"/>
  <c r="BQ670" i="2" s="1"/>
  <c r="BM61" i="2"/>
  <c r="CF10" i="18"/>
  <c r="CF22" i="18" s="1"/>
  <c r="BN663" i="2"/>
  <c r="CR652" i="2"/>
  <c r="BP351" i="2"/>
  <c r="BP353" i="2" s="1"/>
  <c r="BP365" i="2" s="1"/>
  <c r="BP350" i="2"/>
  <c r="BP199" i="2"/>
  <c r="BP698" i="2"/>
  <c r="BP559" i="2"/>
  <c r="BP113" i="2"/>
  <c r="BP301" i="2"/>
  <c r="BP411" i="2"/>
  <c r="AN713" i="2"/>
  <c r="AO710" i="2" s="1"/>
  <c r="BY10" i="2"/>
  <c r="BY718" i="2"/>
  <c r="BY682" i="2"/>
  <c r="CB28" i="2"/>
  <c r="CA30" i="2"/>
  <c r="CS30" i="2" s="1"/>
  <c r="BK655" i="2"/>
  <c r="CI643" i="2"/>
  <c r="CH10" i="10"/>
  <c r="CG664" i="2"/>
  <c r="CK160" i="2"/>
  <c r="CJ162" i="2"/>
  <c r="AO472" i="2"/>
  <c r="AO566" i="2" s="1"/>
  <c r="AO572" i="2" s="1"/>
  <c r="AO694" i="2"/>
  <c r="AP644" i="2"/>
  <c r="AP654" i="2" s="1"/>
  <c r="AQ618" i="2"/>
  <c r="AP308" i="2"/>
  <c r="AP316" i="2" s="1"/>
  <c r="AP540" i="2"/>
  <c r="AO683" i="2"/>
  <c r="AO584" i="2" s="1"/>
  <c r="AO601" i="2" s="1"/>
  <c r="AQ296" i="2"/>
  <c r="AO661" i="2"/>
  <c r="AN576" i="2"/>
  <c r="AN598" i="2" s="1"/>
  <c r="AR285" i="2"/>
  <c r="AR287" i="2" s="1"/>
  <c r="AR289" i="2" s="1"/>
  <c r="AS216" i="2"/>
  <c r="AR304" i="2"/>
  <c r="AO658" i="2"/>
  <c r="AQ244" i="2"/>
  <c r="AQ246" i="2" s="1"/>
  <c r="AQ302" i="2"/>
  <c r="AO673" i="2"/>
  <c r="AO676" i="2" s="1"/>
  <c r="AO668" i="2"/>
  <c r="AQ464" i="2"/>
  <c r="AQ465" i="2"/>
  <c r="G17" i="9"/>
  <c r="AO711" i="2"/>
  <c r="AO717" i="2"/>
  <c r="AP712" i="2"/>
  <c r="AR242" i="2"/>
  <c r="AR250" i="2"/>
  <c r="AR251" i="2" s="1"/>
  <c r="AR253" i="2" s="1"/>
  <c r="AR255" i="2" s="1"/>
  <c r="AR257" i="2" s="1"/>
  <c r="AR450" i="2"/>
  <c r="AR451" i="2" s="1"/>
  <c r="AR453" i="2" s="1"/>
  <c r="AR455" i="2" s="1"/>
  <c r="AR457" i="2" s="1"/>
  <c r="AR227" i="2"/>
  <c r="AR224" i="2"/>
  <c r="BI13" i="18"/>
  <c r="BI25" i="18" s="1"/>
  <c r="BI23" i="18"/>
  <c r="AO716" i="2"/>
  <c r="AN577" i="2"/>
  <c r="AN599" i="2" s="1"/>
  <c r="AQ268" i="2"/>
  <c r="AQ266" i="2"/>
  <c r="CC24" i="18"/>
  <c r="CC18" i="18"/>
  <c r="CD17" i="18"/>
  <c r="BL107" i="2"/>
  <c r="BP294" i="2" l="1"/>
  <c r="BP296" i="2" s="1"/>
  <c r="BP297" i="2" s="1"/>
  <c r="BP699" i="2" s="1"/>
  <c r="BP426" i="2"/>
  <c r="BP373" i="2"/>
  <c r="BP376" i="2" s="1"/>
  <c r="BO31" i="10"/>
  <c r="BP114" i="2"/>
  <c r="BP115" i="2" s="1"/>
  <c r="BP697" i="2" s="1"/>
  <c r="BP344" i="2"/>
  <c r="BP390" i="2" s="1"/>
  <c r="BP392" i="2" s="1"/>
  <c r="BP401" i="2" s="1"/>
  <c r="BM145" i="2"/>
  <c r="BL19" i="10" s="1"/>
  <c r="BQ284" i="2"/>
  <c r="BP604" i="2"/>
  <c r="BP342" i="2"/>
  <c r="BP385" i="2" s="1"/>
  <c r="BP343" i="2" s="1"/>
  <c r="BP424" i="2" s="1"/>
  <c r="BQ178" i="2"/>
  <c r="BQ179" i="2" s="1"/>
  <c r="BQ698" i="2" s="1"/>
  <c r="BP340" i="2"/>
  <c r="BQ328" i="2"/>
  <c r="BQ417" i="2"/>
  <c r="BQ352" i="2"/>
  <c r="BQ113" i="2"/>
  <c r="BQ167" i="2"/>
  <c r="BQ168" i="2" s="1"/>
  <c r="BQ124" i="2"/>
  <c r="BQ429" i="2"/>
  <c r="BQ336" i="2"/>
  <c r="BQ545" i="2"/>
  <c r="BQ51" i="2"/>
  <c r="BQ533" i="2"/>
  <c r="BQ534" i="2" s="1"/>
  <c r="BQ535" i="2" s="1"/>
  <c r="BQ538" i="2" s="1"/>
  <c r="BQ702" i="2" s="1"/>
  <c r="BQ31" i="2"/>
  <c r="BQ551" i="2"/>
  <c r="BQ293" i="2"/>
  <c r="BQ299" i="2"/>
  <c r="BQ276" i="2"/>
  <c r="BQ330" i="2"/>
  <c r="BQ52" i="2"/>
  <c r="BQ97" i="2"/>
  <c r="BQ67" i="2"/>
  <c r="BQ366" i="2"/>
  <c r="BQ346" i="2"/>
  <c r="BQ217" i="2"/>
  <c r="BQ218" i="2" s="1"/>
  <c r="BQ229" i="2"/>
  <c r="BQ291" i="2"/>
  <c r="BP414" i="2"/>
  <c r="BP418" i="2" s="1"/>
  <c r="BP420" i="2"/>
  <c r="BP413" i="2"/>
  <c r="BP419" i="2" s="1"/>
  <c r="BN420" i="2"/>
  <c r="BN413" i="2"/>
  <c r="BN419" i="2" s="1"/>
  <c r="BN414" i="2"/>
  <c r="BN418" i="2" s="1"/>
  <c r="BO410" i="2"/>
  <c r="BO369" i="2"/>
  <c r="BP406" i="2"/>
  <c r="CI9" i="18"/>
  <c r="CI21" i="18" s="1"/>
  <c r="BO39" i="2"/>
  <c r="BO68" i="2" s="1"/>
  <c r="BO70" i="2" s="1"/>
  <c r="BO54" i="2"/>
  <c r="BO56" i="2" s="1"/>
  <c r="BO37" i="2"/>
  <c r="BO44" i="2" s="1"/>
  <c r="BO46" i="2" s="1"/>
  <c r="BN31" i="10"/>
  <c r="BO692" i="2"/>
  <c r="BO365" i="2"/>
  <c r="BO367" i="2" s="1"/>
  <c r="BO426" i="2"/>
  <c r="BO431" i="2" s="1"/>
  <c r="BQ33" i="2"/>
  <c r="BP35" i="2"/>
  <c r="BP39" i="2" s="1"/>
  <c r="BP68" i="2" s="1"/>
  <c r="BP70" i="2" s="1"/>
  <c r="BQ554" i="2"/>
  <c r="BQ375" i="2"/>
  <c r="BQ357" i="2"/>
  <c r="BQ34" i="2"/>
  <c r="BQ91" i="2"/>
  <c r="BQ92" i="2" s="1"/>
  <c r="BQ332" i="2"/>
  <c r="BQ38" i="2"/>
  <c r="BQ427" i="2"/>
  <c r="BQ36" i="2"/>
  <c r="BS6" i="2"/>
  <c r="AB17" i="3"/>
  <c r="BR111" i="2" s="1"/>
  <c r="BR234" i="2"/>
  <c r="BR31" i="2"/>
  <c r="BR533" i="2"/>
  <c r="BR534" i="2" s="1"/>
  <c r="BR535" i="2" s="1"/>
  <c r="BR538" i="2" s="1"/>
  <c r="BR429" i="2"/>
  <c r="BR102" i="2"/>
  <c r="BR36" i="2"/>
  <c r="BR552" i="2"/>
  <c r="BR328" i="2"/>
  <c r="BR338" i="2"/>
  <c r="BR352" i="2"/>
  <c r="BR388" i="2"/>
  <c r="BR91" i="2"/>
  <c r="BR92" i="2" s="1"/>
  <c r="BR427" i="2"/>
  <c r="BR554" i="2"/>
  <c r="BR415" i="2"/>
  <c r="BR366" i="2"/>
  <c r="BR355" i="2"/>
  <c r="BR403" i="2"/>
  <c r="BR374" i="2"/>
  <c r="BR177" i="2"/>
  <c r="BR229" i="2"/>
  <c r="BR551" i="2"/>
  <c r="BR217" i="2"/>
  <c r="BR218" i="2" s="1"/>
  <c r="BR375" i="2"/>
  <c r="BR60" i="2"/>
  <c r="BR34" i="2"/>
  <c r="BR329" i="2"/>
  <c r="BR219" i="2"/>
  <c r="BR346" i="2"/>
  <c r="BR417" i="2"/>
  <c r="BR546" i="2"/>
  <c r="BR335" i="2"/>
  <c r="BR67" i="2"/>
  <c r="BR370" i="2"/>
  <c r="BR412" i="2"/>
  <c r="BR52" i="2"/>
  <c r="BR51" i="2"/>
  <c r="BR549" i="2"/>
  <c r="BR349" i="2"/>
  <c r="BR545" i="2"/>
  <c r="BR293" i="2"/>
  <c r="BR536" i="2"/>
  <c r="BR334" i="2"/>
  <c r="BR387" i="2"/>
  <c r="BQ226" i="2"/>
  <c r="BQ219" i="2"/>
  <c r="BQ362" i="2"/>
  <c r="BQ125" i="2"/>
  <c r="BQ338" i="2"/>
  <c r="BQ58" i="2"/>
  <c r="BQ173" i="2"/>
  <c r="BQ312" i="2"/>
  <c r="BQ314" i="2" s="1"/>
  <c r="BQ403" i="2"/>
  <c r="BQ335" i="2"/>
  <c r="BQ355" i="2"/>
  <c r="BQ416" i="2"/>
  <c r="BQ548" i="2"/>
  <c r="BN143" i="2"/>
  <c r="BN687" i="2" s="1"/>
  <c r="BN145" i="2"/>
  <c r="BM19" i="10" s="1"/>
  <c r="CR353" i="2"/>
  <c r="BP209" i="2"/>
  <c r="BO20" i="10" s="1"/>
  <c r="BP207" i="2"/>
  <c r="BP688" i="2" s="1"/>
  <c r="BP300" i="2"/>
  <c r="BP671" i="2"/>
  <c r="CR663" i="2"/>
  <c r="BM63" i="2"/>
  <c r="BM64" i="2" s="1"/>
  <c r="CG10" i="18"/>
  <c r="CG22" i="18" s="1"/>
  <c r="BM8" i="10"/>
  <c r="BN641" i="2"/>
  <c r="BN61" i="2"/>
  <c r="BO697" i="2"/>
  <c r="CR697" i="2" s="1"/>
  <c r="BP122" i="2"/>
  <c r="BP126" i="2" s="1"/>
  <c r="BP128" i="2"/>
  <c r="BP121" i="2"/>
  <c r="BP127" i="2" s="1"/>
  <c r="BO121" i="2"/>
  <c r="BO127" i="2" s="1"/>
  <c r="BO128" i="2"/>
  <c r="BK80" i="2"/>
  <c r="BK686" i="2" s="1"/>
  <c r="BK82" i="2"/>
  <c r="BJ18" i="10" s="1"/>
  <c r="BQ239" i="2"/>
  <c r="BQ241" i="2" s="1"/>
  <c r="BQ111" i="2"/>
  <c r="BQ109" i="2"/>
  <c r="BQ118" i="2"/>
  <c r="BQ103" i="2"/>
  <c r="BQ388" i="2"/>
  <c r="BQ423" i="2"/>
  <c r="BQ553" i="2"/>
  <c r="BQ329" i="2"/>
  <c r="BQ337" i="2"/>
  <c r="BQ96" i="2"/>
  <c r="BQ120" i="2"/>
  <c r="BQ60" i="2"/>
  <c r="BQ334" i="2"/>
  <c r="BQ425" i="2"/>
  <c r="BQ223" i="2"/>
  <c r="BQ333" i="2"/>
  <c r="BQ349" i="2"/>
  <c r="BQ550" i="2"/>
  <c r="BQ387" i="2"/>
  <c r="BQ536" i="2"/>
  <c r="BQ102" i="2"/>
  <c r="BQ275" i="2"/>
  <c r="BQ277" i="2" s="1"/>
  <c r="BQ547" i="2"/>
  <c r="BQ411" i="2"/>
  <c r="BP53" i="2"/>
  <c r="BL540" i="2"/>
  <c r="BL72" i="2"/>
  <c r="BL696" i="2"/>
  <c r="BL703" i="2" s="1"/>
  <c r="BP372" i="2"/>
  <c r="BP377" i="2" s="1"/>
  <c r="BN372" i="2"/>
  <c r="BN377" i="2" s="1"/>
  <c r="BN373" i="2"/>
  <c r="BN376" i="2" s="1"/>
  <c r="BO209" i="2"/>
  <c r="BN20" i="10" s="1"/>
  <c r="BO207" i="2"/>
  <c r="BO688" i="2" s="1"/>
  <c r="BO604" i="2"/>
  <c r="AN583" i="2"/>
  <c r="AN600" i="2" s="1"/>
  <c r="BP367" i="2"/>
  <c r="BK666" i="2"/>
  <c r="BZ10" i="2"/>
  <c r="CC28" i="2"/>
  <c r="CB30" i="2"/>
  <c r="BR671" i="2"/>
  <c r="CG672" i="2"/>
  <c r="CJ643" i="2"/>
  <c r="CJ653" i="2" s="1"/>
  <c r="CJ664" i="2" s="1"/>
  <c r="CJ672" i="2" s="1"/>
  <c r="CI10" i="10"/>
  <c r="CI653" i="2"/>
  <c r="CK162" i="2"/>
  <c r="CL160" i="2"/>
  <c r="AN33" i="10"/>
  <c r="AP647" i="2"/>
  <c r="AP648" i="2" s="1"/>
  <c r="AP322" i="2"/>
  <c r="AP472" i="2" s="1"/>
  <c r="AP566" i="2" s="1"/>
  <c r="AP682" i="2"/>
  <c r="CP682" i="2" s="1"/>
  <c r="AP680" i="2"/>
  <c r="AQ297" i="2"/>
  <c r="AQ540" i="2" s="1"/>
  <c r="AQ466" i="2"/>
  <c r="AQ470" i="2" s="1"/>
  <c r="AR464" i="2"/>
  <c r="AR465" i="2"/>
  <c r="AR473" i="2"/>
  <c r="AR618" i="2" s="1"/>
  <c r="AR292" i="2"/>
  <c r="AP657" i="2"/>
  <c r="AP665" i="2"/>
  <c r="AP318" i="2"/>
  <c r="AO21" i="10" s="1"/>
  <c r="AO24" i="10" s="1"/>
  <c r="AP689" i="2"/>
  <c r="AP693" i="2" s="1"/>
  <c r="AP564" i="2"/>
  <c r="AP474" i="2"/>
  <c r="BJ11" i="18"/>
  <c r="AQ320" i="2"/>
  <c r="AP22" i="10" s="1"/>
  <c r="AP12" i="10"/>
  <c r="AP14" i="10" s="1"/>
  <c r="AR264" i="2"/>
  <c r="AR265" i="2"/>
  <c r="AR305" i="2" s="1"/>
  <c r="AR228" i="2"/>
  <c r="AR230" i="2" s="1"/>
  <c r="AR233" i="2"/>
  <c r="AQ11" i="10"/>
  <c r="AQ306" i="2"/>
  <c r="AO677" i="2"/>
  <c r="AO713" i="2"/>
  <c r="AO719" i="2"/>
  <c r="AQ270" i="2"/>
  <c r="AS222" i="2"/>
  <c r="AS220" i="2"/>
  <c r="AS221" i="2" s="1"/>
  <c r="BM107" i="2"/>
  <c r="CE17" i="18"/>
  <c r="CD18" i="18"/>
  <c r="CD24" i="18"/>
  <c r="BQ104" i="2" l="1"/>
  <c r="BQ105" i="2" s="1"/>
  <c r="BO106" i="2" s="1"/>
  <c r="BO129" i="2"/>
  <c r="BO135" i="2" s="1"/>
  <c r="BO145" i="2" s="1"/>
  <c r="BN19" i="10" s="1"/>
  <c r="BP421" i="2"/>
  <c r="BP378" i="2"/>
  <c r="BP129" i="2"/>
  <c r="AQ646" i="2"/>
  <c r="AQ656" i="2" s="1"/>
  <c r="AQ667" i="2" s="1"/>
  <c r="AQ675" i="2" s="1"/>
  <c r="BQ278" i="2"/>
  <c r="BQ280" i="2" s="1"/>
  <c r="CJ16" i="18" s="1"/>
  <c r="BQ98" i="2"/>
  <c r="BR389" i="2"/>
  <c r="BQ199" i="2"/>
  <c r="BQ207" i="2" s="1"/>
  <c r="BQ688" i="2" s="1"/>
  <c r="BQ559" i="2"/>
  <c r="BQ642" i="2"/>
  <c r="BQ652" i="2" s="1"/>
  <c r="BQ663" i="2" s="1"/>
  <c r="BQ742" i="2"/>
  <c r="BQ585" i="2" s="1"/>
  <c r="BQ604" i="2" s="1"/>
  <c r="CJ12" i="18"/>
  <c r="BR332" i="2"/>
  <c r="BR416" i="2"/>
  <c r="BR173" i="2"/>
  <c r="BR175" i="2"/>
  <c r="BR176" i="2" s="1"/>
  <c r="BR178" i="2" s="1"/>
  <c r="BR179" i="2" s="1"/>
  <c r="BR333" i="2"/>
  <c r="BR303" i="2"/>
  <c r="BR330" i="2"/>
  <c r="BR245" i="2"/>
  <c r="BR124" i="2"/>
  <c r="BR167" i="2"/>
  <c r="BR123" i="2"/>
  <c r="BP428" i="2"/>
  <c r="BP404" i="2"/>
  <c r="BP408" i="2" s="1"/>
  <c r="BN421" i="2"/>
  <c r="CJ9" i="18"/>
  <c r="CJ21" i="18" s="1"/>
  <c r="BQ300" i="2"/>
  <c r="BQ327" i="2"/>
  <c r="BQ339" i="2" s="1"/>
  <c r="BQ340" i="2" s="1"/>
  <c r="BP430" i="2"/>
  <c r="BQ341" i="2"/>
  <c r="BQ350" i="2" s="1"/>
  <c r="BQ389" i="2"/>
  <c r="BQ112" i="2"/>
  <c r="BQ114" i="2" s="1"/>
  <c r="BQ115" i="2" s="1"/>
  <c r="BQ697" i="2" s="1"/>
  <c r="BN63" i="2"/>
  <c r="BR232" i="2"/>
  <c r="BR542" i="2"/>
  <c r="BR543" i="2" s="1"/>
  <c r="BR425" i="2"/>
  <c r="BR109" i="2"/>
  <c r="BR423" i="2"/>
  <c r="BR550" i="2"/>
  <c r="BR548" i="2"/>
  <c r="BR120" i="2"/>
  <c r="BR239" i="2"/>
  <c r="BR241" i="2" s="1"/>
  <c r="CK9" i="18" s="1"/>
  <c r="BR226" i="2"/>
  <c r="BR362" i="2"/>
  <c r="BR165" i="2"/>
  <c r="BR166" i="2" s="1"/>
  <c r="BR168" i="2" s="1"/>
  <c r="BR405" i="2"/>
  <c r="BR411" i="2"/>
  <c r="BR555" i="2"/>
  <c r="BR125" i="2"/>
  <c r="BR275" i="2"/>
  <c r="BR103" i="2"/>
  <c r="BR104" i="2" s="1"/>
  <c r="BR105" i="2" s="1"/>
  <c r="BP106" i="2" s="1"/>
  <c r="BR283" i="2"/>
  <c r="BR62" i="2"/>
  <c r="BR299" i="2"/>
  <c r="BR96" i="2"/>
  <c r="BR357" i="2"/>
  <c r="BR223" i="2"/>
  <c r="BQ119" i="2"/>
  <c r="BQ122" i="2" s="1"/>
  <c r="BO641" i="2"/>
  <c r="BO651" i="2" s="1"/>
  <c r="BO662" i="2" s="1"/>
  <c r="BS670" i="2" s="1"/>
  <c r="BO61" i="2"/>
  <c r="BN8" i="10"/>
  <c r="CH10" i="18"/>
  <c r="BQ294" i="2"/>
  <c r="BQ296" i="2" s="1"/>
  <c r="BQ297" i="2" s="1"/>
  <c r="BQ699" i="2" s="1"/>
  <c r="BQ53" i="2"/>
  <c r="BN651" i="2"/>
  <c r="BR38" i="2"/>
  <c r="BS96" i="2"/>
  <c r="BS123" i="2"/>
  <c r="BS548" i="2"/>
  <c r="BS113" i="2"/>
  <c r="BS97" i="2"/>
  <c r="BS167" i="2"/>
  <c r="BS36" i="2"/>
  <c r="AC17" i="3"/>
  <c r="BS416" i="2" s="1"/>
  <c r="BS335" i="2"/>
  <c r="BS336" i="2"/>
  <c r="BS60" i="2"/>
  <c r="BS173" i="2"/>
  <c r="BS51" i="2"/>
  <c r="BS31" i="2"/>
  <c r="BS328" i="2"/>
  <c r="BT6" i="2"/>
  <c r="BS301" i="2"/>
  <c r="BS102" i="2"/>
  <c r="BS217" i="2"/>
  <c r="BS218" i="2" s="1"/>
  <c r="BS362" i="2"/>
  <c r="BS552" i="2"/>
  <c r="BS177" i="2"/>
  <c r="BS234" i="2"/>
  <c r="BS332" i="2"/>
  <c r="BS239" i="2"/>
  <c r="BS427" i="2"/>
  <c r="BS375" i="2"/>
  <c r="BS536" i="2"/>
  <c r="BS52" i="2"/>
  <c r="BS53" i="2" s="1"/>
  <c r="BS223" i="2"/>
  <c r="BS429" i="2"/>
  <c r="BS423" i="2"/>
  <c r="BS371" i="2"/>
  <c r="BS303" i="2"/>
  <c r="BS352" i="2"/>
  <c r="BS542" i="2"/>
  <c r="BS543" i="2" s="1"/>
  <c r="BS165" i="2"/>
  <c r="BS166" i="2" s="1"/>
  <c r="BS168" i="2" s="1"/>
  <c r="BS299" i="2"/>
  <c r="BS411" i="2"/>
  <c r="BS374" i="2"/>
  <c r="BS346" i="2"/>
  <c r="BS38" i="2"/>
  <c r="BS312" i="2"/>
  <c r="BS314" i="2" s="1"/>
  <c r="BS349" i="2"/>
  <c r="BS533" i="2"/>
  <c r="BS534" i="2" s="1"/>
  <c r="BS535" i="2" s="1"/>
  <c r="BS538" i="2" s="1"/>
  <c r="BS702" i="2" s="1"/>
  <c r="BS109" i="2"/>
  <c r="BS276" i="2"/>
  <c r="BS232" i="2"/>
  <c r="BS291" i="2"/>
  <c r="BS229" i="2"/>
  <c r="BS366" i="2"/>
  <c r="BS425" i="2"/>
  <c r="BS118" i="2"/>
  <c r="BS117" i="2" s="1"/>
  <c r="BS551" i="2"/>
  <c r="BR97" i="2"/>
  <c r="BR336" i="2"/>
  <c r="BR282" i="2"/>
  <c r="BP37" i="2"/>
  <c r="BP44" i="2" s="1"/>
  <c r="BP46" i="2" s="1"/>
  <c r="BP54" i="2"/>
  <c r="BP56" i="2" s="1"/>
  <c r="I6" i="9"/>
  <c r="Q6" i="9" s="1"/>
  <c r="BO373" i="2"/>
  <c r="BO376" i="2" s="1"/>
  <c r="CR376" i="2" s="1"/>
  <c r="BO372" i="2"/>
  <c r="BO377" i="2" s="1"/>
  <c r="BQ556" i="2"/>
  <c r="BQ558" i="2" s="1"/>
  <c r="BQ344" i="2"/>
  <c r="BQ342" i="2"/>
  <c r="BQ385" i="2" s="1"/>
  <c r="BQ343" i="2" s="1"/>
  <c r="BQ424" i="2" s="1"/>
  <c r="BN378" i="2"/>
  <c r="BN380" i="2" s="1"/>
  <c r="BL80" i="2"/>
  <c r="BL686" i="2" s="1"/>
  <c r="BL82" i="2"/>
  <c r="BK18" i="10" s="1"/>
  <c r="BQ117" i="2"/>
  <c r="BM72" i="2"/>
  <c r="BM696" i="2"/>
  <c r="BM703" i="2" s="1"/>
  <c r="BM540" i="2"/>
  <c r="BR53" i="2"/>
  <c r="BR58" i="2"/>
  <c r="BR276" i="2"/>
  <c r="BR553" i="2"/>
  <c r="BR371" i="2"/>
  <c r="BR43" i="2"/>
  <c r="BR118" i="2"/>
  <c r="BR113" i="2"/>
  <c r="BR337" i="2"/>
  <c r="BR547" i="2"/>
  <c r="BR331" i="2"/>
  <c r="BR291" i="2"/>
  <c r="BR301" i="2"/>
  <c r="BR312" i="2"/>
  <c r="BR314" i="2" s="1"/>
  <c r="BR33" i="2"/>
  <c r="BQ35" i="2"/>
  <c r="BO413" i="2"/>
  <c r="BO419" i="2" s="1"/>
  <c r="BO414" i="2"/>
  <c r="BO418" i="2" s="1"/>
  <c r="BO420" i="2"/>
  <c r="CA682" i="2"/>
  <c r="CA718" i="2"/>
  <c r="CA10" i="2"/>
  <c r="BP380" i="2"/>
  <c r="BP135" i="2"/>
  <c r="BK674" i="2"/>
  <c r="BR702" i="2"/>
  <c r="CD28" i="2"/>
  <c r="CC30" i="2"/>
  <c r="CM160" i="2"/>
  <c r="CL162" i="2"/>
  <c r="CK643" i="2"/>
  <c r="CK653" i="2" s="1"/>
  <c r="CK664" i="2" s="1"/>
  <c r="CK672" i="2" s="1"/>
  <c r="CJ10" i="10"/>
  <c r="CI664" i="2"/>
  <c r="AP681" i="2"/>
  <c r="AP683" i="2" s="1"/>
  <c r="AP584" i="2" s="1"/>
  <c r="AQ308" i="2"/>
  <c r="AQ316" i="2" s="1"/>
  <c r="AQ689" i="2" s="1"/>
  <c r="AQ693" i="2" s="1"/>
  <c r="AQ699" i="2"/>
  <c r="AQ703" i="2" s="1"/>
  <c r="AP658" i="2"/>
  <c r="AP323" i="2"/>
  <c r="AS250" i="2"/>
  <c r="AS251" i="2" s="1"/>
  <c r="AS253" i="2" s="1"/>
  <c r="AS255" i="2" s="1"/>
  <c r="AS257" i="2" s="1"/>
  <c r="AS224" i="2"/>
  <c r="AS227" i="2"/>
  <c r="AS242" i="2"/>
  <c r="AS450" i="2"/>
  <c r="AS451" i="2" s="1"/>
  <c r="AS453" i="2" s="1"/>
  <c r="AS455" i="2" s="1"/>
  <c r="AS457" i="2" s="1"/>
  <c r="AR296" i="2"/>
  <c r="AR244" i="2"/>
  <c r="AR246" i="2" s="1"/>
  <c r="AR302" i="2"/>
  <c r="AQ644" i="2"/>
  <c r="AQ562" i="2"/>
  <c r="AP716" i="2"/>
  <c r="AP718" i="2"/>
  <c r="CP718" i="2" s="1"/>
  <c r="AO577" i="2"/>
  <c r="AO599" i="2" s="1"/>
  <c r="AO33" i="10"/>
  <c r="AP710" i="2"/>
  <c r="AO583" i="2"/>
  <c r="AO600" i="2" s="1"/>
  <c r="AO42" i="10"/>
  <c r="AP572" i="2"/>
  <c r="AS304" i="2"/>
  <c r="AT216" i="2"/>
  <c r="AS285" i="2"/>
  <c r="AS287" i="2" s="1"/>
  <c r="AS289" i="2" s="1"/>
  <c r="AO576" i="2"/>
  <c r="AO598" i="2" s="1"/>
  <c r="AP661" i="2"/>
  <c r="AR266" i="2"/>
  <c r="AR268" i="2"/>
  <c r="BJ23" i="18"/>
  <c r="BJ13" i="18"/>
  <c r="BJ25" i="18" s="1"/>
  <c r="AP705" i="2"/>
  <c r="AP707" i="2" s="1"/>
  <c r="AP694" i="2"/>
  <c r="AP668" i="2"/>
  <c r="AP673" i="2"/>
  <c r="AP676" i="2" s="1"/>
  <c r="AR466" i="2"/>
  <c r="CE18" i="18"/>
  <c r="CE24" i="18"/>
  <c r="CF17" i="18"/>
  <c r="BN107" i="2"/>
  <c r="CR135" i="2" l="1"/>
  <c r="BO143" i="2"/>
  <c r="BO687" i="2" s="1"/>
  <c r="CR687" i="2" s="1"/>
  <c r="BR117" i="2"/>
  <c r="BQ209" i="2"/>
  <c r="BP20" i="10" s="1"/>
  <c r="BR284" i="2"/>
  <c r="BQ363" i="2"/>
  <c r="BQ347" i="2"/>
  <c r="BQ351" i="2" s="1"/>
  <c r="BQ353" i="2" s="1"/>
  <c r="BR344" i="2"/>
  <c r="BR390" i="2" s="1"/>
  <c r="BR392" i="2" s="1"/>
  <c r="BR401" i="2" s="1"/>
  <c r="BQ126" i="2"/>
  <c r="BR294" i="2"/>
  <c r="BR296" i="2" s="1"/>
  <c r="BR297" i="2" s="1"/>
  <c r="BR699" i="2" s="1"/>
  <c r="BN64" i="2"/>
  <c r="BN72" i="2" s="1"/>
  <c r="BR406" i="2"/>
  <c r="BQ39" i="2"/>
  <c r="BQ68" i="2" s="1"/>
  <c r="BQ70" i="2" s="1"/>
  <c r="BQ54" i="2"/>
  <c r="BQ56" i="2" s="1"/>
  <c r="BQ37" i="2"/>
  <c r="BQ44" i="2" s="1"/>
  <c r="BQ46" i="2" s="1"/>
  <c r="BM80" i="2"/>
  <c r="BM686" i="2" s="1"/>
  <c r="BM82" i="2"/>
  <c r="BL18" i="10" s="1"/>
  <c r="BR342" i="2"/>
  <c r="BR385" i="2" s="1"/>
  <c r="BR343" i="2" s="1"/>
  <c r="BR424" i="2" s="1"/>
  <c r="BR98" i="2"/>
  <c r="BP700" i="2"/>
  <c r="BR559" i="2"/>
  <c r="BS33" i="2"/>
  <c r="BR35" i="2"/>
  <c r="BR39" i="2" s="1"/>
  <c r="BR68" i="2" s="1"/>
  <c r="BR70" i="2" s="1"/>
  <c r="BQ390" i="2"/>
  <c r="BQ392" i="2" s="1"/>
  <c r="BQ401" i="2" s="1"/>
  <c r="BQ406" i="2"/>
  <c r="BO378" i="2"/>
  <c r="BS175" i="2"/>
  <c r="BS176" i="2" s="1"/>
  <c r="BS178" i="2" s="1"/>
  <c r="BS179" i="2" s="1"/>
  <c r="BS67" i="2"/>
  <c r="BS219" i="2"/>
  <c r="BS125" i="2"/>
  <c r="BS355" i="2"/>
  <c r="BS547" i="2"/>
  <c r="BS103" i="2"/>
  <c r="BS104" i="2" s="1"/>
  <c r="BS105" i="2" s="1"/>
  <c r="BQ106" i="2" s="1"/>
  <c r="BS282" i="2"/>
  <c r="BS330" i="2"/>
  <c r="BS412" i="2"/>
  <c r="BS329" i="2"/>
  <c r="BS226" i="2"/>
  <c r="BS387" i="2"/>
  <c r="BS283" i="2"/>
  <c r="BS545" i="2"/>
  <c r="BS388" i="2"/>
  <c r="BS293" i="2"/>
  <c r="BS370" i="2"/>
  <c r="BS546" i="2"/>
  <c r="BS553" i="2"/>
  <c r="BS417" i="2"/>
  <c r="BS275" i="2"/>
  <c r="BS277" i="2" s="1"/>
  <c r="BS278" i="2" s="1"/>
  <c r="BS280" i="2" s="1"/>
  <c r="BS415" i="2"/>
  <c r="BS338" i="2"/>
  <c r="BS555" i="2"/>
  <c r="CR641" i="2"/>
  <c r="BQ356" i="2"/>
  <c r="BQ121" i="2"/>
  <c r="BQ127" i="2" s="1"/>
  <c r="BQ128" i="2"/>
  <c r="BR277" i="2"/>
  <c r="BR278" i="2" s="1"/>
  <c r="BR280" i="2" s="1"/>
  <c r="CK16" i="18" s="1"/>
  <c r="BS241" i="2"/>
  <c r="BP431" i="2"/>
  <c r="BP433" i="2" s="1"/>
  <c r="BR119" i="2"/>
  <c r="BR122" i="2" s="1"/>
  <c r="BR126" i="2" s="1"/>
  <c r="BO421" i="2"/>
  <c r="BO433" i="2" s="1"/>
  <c r="BO441" i="2" s="1"/>
  <c r="BO690" i="2" s="1"/>
  <c r="BQ692" i="2"/>
  <c r="BP31" i="10"/>
  <c r="BS357" i="2"/>
  <c r="BS111" i="2"/>
  <c r="BS333" i="2"/>
  <c r="BS554" i="2"/>
  <c r="BS331" i="2"/>
  <c r="BS58" i="2"/>
  <c r="BR199" i="2"/>
  <c r="BR698" i="2"/>
  <c r="BN662" i="2"/>
  <c r="CR651" i="2"/>
  <c r="BR341" i="2"/>
  <c r="BR327" i="2"/>
  <c r="BR339" i="2" s="1"/>
  <c r="BR340" i="2" s="1"/>
  <c r="BS341" i="2" s="1"/>
  <c r="BQ430" i="2"/>
  <c r="CR418" i="2"/>
  <c r="BR556" i="2"/>
  <c r="BR558" i="2" s="1"/>
  <c r="BR692" i="2" s="1"/>
  <c r="BQ129" i="2"/>
  <c r="BQ135" i="2" s="1"/>
  <c r="BN645" i="2"/>
  <c r="BN655" i="2" s="1"/>
  <c r="BN666" i="2" s="1"/>
  <c r="BN674" i="2" s="1"/>
  <c r="BP641" i="2"/>
  <c r="BP651" i="2" s="1"/>
  <c r="BP662" i="2" s="1"/>
  <c r="BT670" i="2" s="1"/>
  <c r="BO8" i="10"/>
  <c r="CI10" i="18"/>
  <c r="CI22" i="18" s="1"/>
  <c r="BP61" i="2"/>
  <c r="BS337" i="2"/>
  <c r="BS34" i="2"/>
  <c r="BS550" i="2"/>
  <c r="BS245" i="2"/>
  <c r="BT405" i="2"/>
  <c r="BT429" i="2"/>
  <c r="BT412" i="2"/>
  <c r="BT125" i="2"/>
  <c r="AD17" i="3"/>
  <c r="BT548" i="2" s="1"/>
  <c r="BT328" i="2"/>
  <c r="BT333" i="2"/>
  <c r="BT34" i="2"/>
  <c r="BT403" i="2"/>
  <c r="BT234" i="2"/>
  <c r="BT232" i="2"/>
  <c r="BT113" i="2"/>
  <c r="BT165" i="2"/>
  <c r="BT166" i="2" s="1"/>
  <c r="BT336" i="2"/>
  <c r="BT335" i="2"/>
  <c r="BT303" i="2"/>
  <c r="BT67" i="2"/>
  <c r="BU6" i="2"/>
  <c r="BT299" i="2"/>
  <c r="BT276" i="2"/>
  <c r="BT124" i="2"/>
  <c r="BT329" i="2"/>
  <c r="BT337" i="2"/>
  <c r="BT552" i="2"/>
  <c r="BT349" i="2"/>
  <c r="BT536" i="2"/>
  <c r="BT96" i="2"/>
  <c r="BT103" i="2"/>
  <c r="BT555" i="2"/>
  <c r="BT334" i="2"/>
  <c r="BT331" i="2"/>
  <c r="BT547" i="2"/>
  <c r="BT275" i="2"/>
  <c r="BT173" i="2"/>
  <c r="BT226" i="2"/>
  <c r="BT123" i="2"/>
  <c r="BT366" i="2"/>
  <c r="BT223" i="2"/>
  <c r="BT338" i="2"/>
  <c r="BT109" i="2"/>
  <c r="BT425" i="2"/>
  <c r="BT177" i="2"/>
  <c r="BT102" i="2"/>
  <c r="BT58" i="2"/>
  <c r="BT546" i="2"/>
  <c r="BT291" i="2"/>
  <c r="BT330" i="2"/>
  <c r="BT352" i="2"/>
  <c r="BT31" i="2"/>
  <c r="BT118" i="2"/>
  <c r="BT120" i="2"/>
  <c r="BT551" i="2"/>
  <c r="BT554" i="2"/>
  <c r="BT346" i="2"/>
  <c r="BT111" i="2"/>
  <c r="BT245" i="2"/>
  <c r="BT97" i="2"/>
  <c r="BT301" i="2"/>
  <c r="BT175" i="2"/>
  <c r="BT176" i="2" s="1"/>
  <c r="BT91" i="2"/>
  <c r="BT92" i="2" s="1"/>
  <c r="BT332" i="2"/>
  <c r="BT355" i="2"/>
  <c r="BT293" i="2"/>
  <c r="BT549" i="2"/>
  <c r="BT374" i="2"/>
  <c r="BT371" i="2"/>
  <c r="BT542" i="2"/>
  <c r="BT543" i="2" s="1"/>
  <c r="BT60" i="2"/>
  <c r="BT550" i="2"/>
  <c r="BT167" i="2"/>
  <c r="BT168" i="2" s="1"/>
  <c r="BT375" i="2"/>
  <c r="BT229" i="2"/>
  <c r="BT427" i="2"/>
  <c r="BT416" i="2"/>
  <c r="BT387" i="2"/>
  <c r="BT388" i="2"/>
  <c r="BT36" i="2"/>
  <c r="BT219" i="2"/>
  <c r="BT417" i="2"/>
  <c r="BT415" i="2"/>
  <c r="BT357" i="2"/>
  <c r="BT283" i="2"/>
  <c r="BT52" i="2"/>
  <c r="BT38" i="2"/>
  <c r="BT533" i="2"/>
  <c r="BT534" i="2" s="1"/>
  <c r="BT535" i="2" s="1"/>
  <c r="BT538" i="2" s="1"/>
  <c r="BT702" i="2" s="1"/>
  <c r="BT282" i="2"/>
  <c r="BT284" i="2" s="1"/>
  <c r="BT370" i="2"/>
  <c r="BT312" i="2"/>
  <c r="BT314" i="2" s="1"/>
  <c r="BT545" i="2"/>
  <c r="BT43" i="2"/>
  <c r="BT411" i="2"/>
  <c r="BT62" i="2"/>
  <c r="BT553" i="2"/>
  <c r="BT51" i="2"/>
  <c r="BT362" i="2"/>
  <c r="BT217" i="2"/>
  <c r="BT218" i="2" s="1"/>
  <c r="BT239" i="2"/>
  <c r="BS124" i="2"/>
  <c r="BS405" i="2"/>
  <c r="BS334" i="2"/>
  <c r="BS120" i="2"/>
  <c r="BS62" i="2"/>
  <c r="BS91" i="2"/>
  <c r="BS92" i="2" s="1"/>
  <c r="BS119" i="2" s="1"/>
  <c r="BS403" i="2"/>
  <c r="BS43" i="2"/>
  <c r="BS549" i="2"/>
  <c r="CK21" i="18"/>
  <c r="CH22" i="18"/>
  <c r="C10" i="18"/>
  <c r="BO63" i="2"/>
  <c r="BO64" i="2" s="1"/>
  <c r="CR61" i="2"/>
  <c r="CR63" i="2" s="1"/>
  <c r="BN433" i="2"/>
  <c r="CR421" i="2"/>
  <c r="CE28" i="2"/>
  <c r="CD30" i="2"/>
  <c r="CB682" i="2"/>
  <c r="CB10" i="2"/>
  <c r="CB718" i="2"/>
  <c r="BS671" i="2"/>
  <c r="BP145" i="2"/>
  <c r="BP143" i="2"/>
  <c r="BP645" i="2"/>
  <c r="CL643" i="2"/>
  <c r="CL653" i="2" s="1"/>
  <c r="CK10" i="10"/>
  <c r="CI672" i="2"/>
  <c r="CM162" i="2"/>
  <c r="CP160" i="2"/>
  <c r="CQ160" i="2"/>
  <c r="CR160" i="2"/>
  <c r="CS160" i="2"/>
  <c r="CT160" i="2"/>
  <c r="AQ318" i="2"/>
  <c r="AP21" i="10" s="1"/>
  <c r="AP24" i="10" s="1"/>
  <c r="AQ680" i="2"/>
  <c r="AQ322" i="2"/>
  <c r="AQ472" i="2" s="1"/>
  <c r="AQ566" i="2" s="1"/>
  <c r="AQ474" i="2"/>
  <c r="AQ564" i="2"/>
  <c r="AQ694" i="2" s="1"/>
  <c r="AR306" i="2"/>
  <c r="AR11" i="10"/>
  <c r="AQ705" i="2"/>
  <c r="AQ707" i="2" s="1"/>
  <c r="AR320" i="2"/>
  <c r="AQ22" i="10" s="1"/>
  <c r="BK11" i="18"/>
  <c r="AQ12" i="10"/>
  <c r="AQ14" i="10" s="1"/>
  <c r="AR751" i="2"/>
  <c r="AR586" i="2" s="1"/>
  <c r="AR739" i="2"/>
  <c r="AR578" i="2" s="1"/>
  <c r="AR602" i="2" s="1"/>
  <c r="AS292" i="2"/>
  <c r="AS473" i="2"/>
  <c r="AS618" i="2" s="1"/>
  <c r="AQ647" i="2"/>
  <c r="AQ654" i="2"/>
  <c r="AR270" i="2"/>
  <c r="AR646" i="2"/>
  <c r="AR656" i="2" s="1"/>
  <c r="AR667" i="2" s="1"/>
  <c r="AR675" i="2" s="1"/>
  <c r="AR470" i="2"/>
  <c r="AQ712" i="2"/>
  <c r="AP711" i="2"/>
  <c r="AP713" i="2" s="1"/>
  <c r="AP717" i="2"/>
  <c r="AP719" i="2" s="1"/>
  <c r="AT222" i="2"/>
  <c r="AT220" i="2"/>
  <c r="AT221" i="2" s="1"/>
  <c r="AR297" i="2"/>
  <c r="AP601" i="2"/>
  <c r="AQ601" i="2"/>
  <c r="AS228" i="2"/>
  <c r="AS230" i="2" s="1"/>
  <c r="AS233" i="2"/>
  <c r="AP677" i="2"/>
  <c r="AS464" i="2"/>
  <c r="AS465" i="2"/>
  <c r="AS264" i="2"/>
  <c r="AS265" i="2"/>
  <c r="AS305" i="2" s="1"/>
  <c r="CG17" i="18"/>
  <c r="BO107" i="2"/>
  <c r="CF24" i="18"/>
  <c r="CF18" i="18"/>
  <c r="N10" i="18"/>
  <c r="B10" i="18"/>
  <c r="Q10" i="18"/>
  <c r="BQ426" i="2" l="1"/>
  <c r="BQ365" i="2"/>
  <c r="BQ31" i="10"/>
  <c r="BS389" i="2"/>
  <c r="BT104" i="2"/>
  <c r="BT105" i="2" s="1"/>
  <c r="BR106" i="2" s="1"/>
  <c r="BT53" i="2"/>
  <c r="BT178" i="2"/>
  <c r="BT179" i="2" s="1"/>
  <c r="BT199" i="2" s="1"/>
  <c r="BS344" i="2"/>
  <c r="BS390" i="2" s="1"/>
  <c r="BS392" i="2" s="1"/>
  <c r="BS401" i="2" s="1"/>
  <c r="BT277" i="2"/>
  <c r="BT278" i="2" s="1"/>
  <c r="BT280" i="2" s="1"/>
  <c r="BR430" i="2"/>
  <c r="BT117" i="2"/>
  <c r="BS327" i="2"/>
  <c r="BS339" i="2" s="1"/>
  <c r="BS342" i="2"/>
  <c r="BS385" i="2" s="1"/>
  <c r="BS343" i="2" s="1"/>
  <c r="BS424" i="2" s="1"/>
  <c r="BN540" i="2"/>
  <c r="BT241" i="2"/>
  <c r="BT33" i="2"/>
  <c r="BT35" i="2" s="1"/>
  <c r="BT54" i="2" s="1"/>
  <c r="BT56" i="2" s="1"/>
  <c r="BN696" i="2"/>
  <c r="BN703" i="2" s="1"/>
  <c r="BP441" i="2"/>
  <c r="BP690" i="2" s="1"/>
  <c r="BP443" i="2"/>
  <c r="CL16" i="18"/>
  <c r="BS300" i="2"/>
  <c r="BV6" i="2"/>
  <c r="AE17" i="3"/>
  <c r="BU411" i="2" s="1"/>
  <c r="BU334" i="2"/>
  <c r="BU125" i="2"/>
  <c r="BU293" i="2"/>
  <c r="BU337" i="2"/>
  <c r="BU301" i="2"/>
  <c r="BU36" i="2"/>
  <c r="BU329" i="2"/>
  <c r="BU427" i="2"/>
  <c r="BU303" i="2"/>
  <c r="BU405" i="2"/>
  <c r="BU536" i="2"/>
  <c r="BU245" i="2"/>
  <c r="BU239" i="2"/>
  <c r="BU429" i="2"/>
  <c r="BU554" i="2"/>
  <c r="BU219" i="2"/>
  <c r="BU165" i="2"/>
  <c r="BU166" i="2" s="1"/>
  <c r="BU226" i="2"/>
  <c r="BU175" i="2"/>
  <c r="BU176" i="2" s="1"/>
  <c r="BU415" i="2"/>
  <c r="BU223" i="2"/>
  <c r="BU217" i="2"/>
  <c r="BU218" i="2" s="1"/>
  <c r="BU546" i="2"/>
  <c r="CR662" i="2"/>
  <c r="BR670" i="2"/>
  <c r="BS294" i="2"/>
  <c r="BS296" i="2" s="1"/>
  <c r="BS297" i="2" s="1"/>
  <c r="BS699" i="2" s="1"/>
  <c r="BS199" i="2"/>
  <c r="BS698" i="2"/>
  <c r="BR54" i="2"/>
  <c r="BR56" i="2" s="1"/>
  <c r="BR37" i="2"/>
  <c r="BR44" i="2" s="1"/>
  <c r="BR46" i="2" s="1"/>
  <c r="BR742" i="2"/>
  <c r="BR585" i="2" s="1"/>
  <c r="BR604" i="2" s="1"/>
  <c r="BQ9" i="10"/>
  <c r="BR642" i="2"/>
  <c r="BR652" i="2" s="1"/>
  <c r="BR663" i="2" s="1"/>
  <c r="BT671" i="2" s="1"/>
  <c r="BR112" i="2"/>
  <c r="BR114" i="2" s="1"/>
  <c r="BR115" i="2" s="1"/>
  <c r="CK12" i="18"/>
  <c r="BS121" i="2"/>
  <c r="BS127" i="2" s="1"/>
  <c r="BS128" i="2"/>
  <c r="BS122" i="2"/>
  <c r="BS126" i="2" s="1"/>
  <c r="BT556" i="2"/>
  <c r="BT558" i="2" s="1"/>
  <c r="BT692" i="2" s="1"/>
  <c r="BT559" i="2"/>
  <c r="BT342" i="2"/>
  <c r="BT385" i="2" s="1"/>
  <c r="BP63" i="2"/>
  <c r="BQ145" i="2"/>
  <c r="BP19" i="10" s="1"/>
  <c r="BQ143" i="2"/>
  <c r="BQ687" i="2" s="1"/>
  <c r="BN80" i="2"/>
  <c r="BN686" i="2" s="1"/>
  <c r="BN82" i="2"/>
  <c r="BQ410" i="2"/>
  <c r="BQ369" i="2"/>
  <c r="BS284" i="2"/>
  <c r="BO380" i="2"/>
  <c r="BS35" i="2"/>
  <c r="BP8" i="10"/>
  <c r="CJ10" i="18"/>
  <c r="CJ22" i="18" s="1"/>
  <c r="BQ641" i="2"/>
  <c r="BQ651" i="2" s="1"/>
  <c r="BQ662" i="2" s="1"/>
  <c r="BU670" i="2" s="1"/>
  <c r="BQ61" i="2"/>
  <c r="BO540" i="2"/>
  <c r="BO72" i="2"/>
  <c r="BO696" i="2"/>
  <c r="BO703" i="2" s="1"/>
  <c r="BT119" i="2"/>
  <c r="BT423" i="2"/>
  <c r="BR363" i="2"/>
  <c r="BR347" i="2"/>
  <c r="BR350" i="2"/>
  <c r="BR207" i="2"/>
  <c r="BR688" i="2" s="1"/>
  <c r="BR209" i="2"/>
  <c r="BQ20" i="10" s="1"/>
  <c r="CL9" i="18"/>
  <c r="BR121" i="2"/>
  <c r="BR127" i="2" s="1"/>
  <c r="BR128" i="2"/>
  <c r="BR300" i="2"/>
  <c r="BS559" i="2"/>
  <c r="BS556" i="2"/>
  <c r="BS558" i="2" s="1"/>
  <c r="BS98" i="2"/>
  <c r="BR404" i="2"/>
  <c r="BR408" i="2" s="1"/>
  <c r="BR700" i="2" s="1"/>
  <c r="BR428" i="2"/>
  <c r="BN441" i="2"/>
  <c r="BN690" i="2" s="1"/>
  <c r="CR433" i="2"/>
  <c r="CR441" i="2" s="1"/>
  <c r="BT389" i="2"/>
  <c r="BT344" i="2"/>
  <c r="BT98" i="2"/>
  <c r="BT112" i="2" s="1"/>
  <c r="BT114" i="2" s="1"/>
  <c r="BT115" i="2" s="1"/>
  <c r="BT697" i="2" s="1"/>
  <c r="BN443" i="2"/>
  <c r="BQ428" i="2"/>
  <c r="BQ431" i="2" s="1"/>
  <c r="BQ404" i="2"/>
  <c r="BQ408" i="2" s="1"/>
  <c r="BQ700" i="2" s="1"/>
  <c r="BP655" i="2"/>
  <c r="BO19" i="10"/>
  <c r="BT209" i="2"/>
  <c r="BS20" i="10" s="1"/>
  <c r="BT207" i="2"/>
  <c r="CF28" i="2"/>
  <c r="CE30" i="2"/>
  <c r="BQ367" i="2"/>
  <c r="CC10" i="2"/>
  <c r="BS363" i="2"/>
  <c r="BS347" i="2"/>
  <c r="BS350" i="2"/>
  <c r="BP687" i="2"/>
  <c r="CM643" i="2"/>
  <c r="CP162" i="2"/>
  <c r="CQ162" i="2"/>
  <c r="CL10" i="10"/>
  <c r="CR162" i="2"/>
  <c r="CS162" i="2"/>
  <c r="CT162" i="2"/>
  <c r="CL664" i="2"/>
  <c r="AQ323" i="2"/>
  <c r="AP42" i="10"/>
  <c r="H42" i="10"/>
  <c r="AS466" i="2"/>
  <c r="AS646" i="2" s="1"/>
  <c r="AS656" i="2" s="1"/>
  <c r="AS667" i="2" s="1"/>
  <c r="AS675" i="2" s="1"/>
  <c r="AQ716" i="2"/>
  <c r="AP577" i="2"/>
  <c r="AP583" i="2"/>
  <c r="AQ710" i="2"/>
  <c r="AS266" i="2"/>
  <c r="AS268" i="2"/>
  <c r="AR644" i="2"/>
  <c r="AR562" i="2"/>
  <c r="AR712" i="2"/>
  <c r="AQ717" i="2"/>
  <c r="AQ711" i="2"/>
  <c r="AP33" i="10"/>
  <c r="AR699" i="2"/>
  <c r="AR703" i="2" s="1"/>
  <c r="AR540" i="2"/>
  <c r="AR308" i="2"/>
  <c r="AR316" i="2" s="1"/>
  <c r="AQ665" i="2"/>
  <c r="AQ657" i="2"/>
  <c r="AQ681" i="2" s="1"/>
  <c r="AQ572" i="2"/>
  <c r="AP576" i="2"/>
  <c r="AQ661" i="2"/>
  <c r="AS244" i="2"/>
  <c r="AS246" i="2" s="1"/>
  <c r="AS302" i="2"/>
  <c r="AT304" i="2"/>
  <c r="AT285" i="2"/>
  <c r="AT287" i="2" s="1"/>
  <c r="AT289" i="2" s="1"/>
  <c r="AU216" i="2"/>
  <c r="AQ648" i="2"/>
  <c r="AQ16" i="10"/>
  <c r="AR745" i="2"/>
  <c r="AR579" i="2" s="1"/>
  <c r="AR603" i="2" s="1"/>
  <c r="AT242" i="2"/>
  <c r="AT250" i="2"/>
  <c r="AT251" i="2" s="1"/>
  <c r="AT253" i="2" s="1"/>
  <c r="AT255" i="2" s="1"/>
  <c r="AT257" i="2" s="1"/>
  <c r="AT227" i="2"/>
  <c r="AT450" i="2"/>
  <c r="AT451" i="2" s="1"/>
  <c r="AT453" i="2" s="1"/>
  <c r="AT455" i="2" s="1"/>
  <c r="AT457" i="2" s="1"/>
  <c r="AT224" i="2"/>
  <c r="AS296" i="2"/>
  <c r="BK23" i="18"/>
  <c r="BK13" i="18"/>
  <c r="BK25" i="18" s="1"/>
  <c r="BP107" i="2"/>
  <c r="CH17" i="18"/>
  <c r="I7" i="9"/>
  <c r="Q7" i="9" s="1"/>
  <c r="CG18" i="18"/>
  <c r="CG24" i="18"/>
  <c r="Q22" i="18"/>
  <c r="R10" i="18"/>
  <c r="S10" i="18" s="1"/>
  <c r="N22" i="18"/>
  <c r="O22" i="18" s="1"/>
  <c r="P22" i="18" s="1"/>
  <c r="O10" i="18"/>
  <c r="P10" i="18" s="1"/>
  <c r="B22" i="18"/>
  <c r="D10" i="18"/>
  <c r="E10" i="18" s="1"/>
  <c r="BS340" i="2" l="1"/>
  <c r="CL21" i="18"/>
  <c r="BT698" i="2"/>
  <c r="BS428" i="2"/>
  <c r="BS404" i="2"/>
  <c r="BS406" i="2"/>
  <c r="BR129" i="2"/>
  <c r="BT343" i="2"/>
  <c r="BT424" i="2" s="1"/>
  <c r="BS129" i="2"/>
  <c r="CM9" i="18"/>
  <c r="BT294" i="2"/>
  <c r="BT296" i="2" s="1"/>
  <c r="BT297" i="2" s="1"/>
  <c r="BT699" i="2" s="1"/>
  <c r="BU241" i="2"/>
  <c r="BU294" i="2" s="1"/>
  <c r="BU296" i="2" s="1"/>
  <c r="BU297" i="2" s="1"/>
  <c r="BU699" i="2" s="1"/>
  <c r="BT39" i="2"/>
  <c r="BT68" i="2" s="1"/>
  <c r="BT70" i="2" s="1"/>
  <c r="BT37" i="2"/>
  <c r="BT44" i="2" s="1"/>
  <c r="BT46" i="2" s="1"/>
  <c r="BP64" i="2"/>
  <c r="BP540" i="2" s="1"/>
  <c r="CM16" i="18"/>
  <c r="BT300" i="2"/>
  <c r="BS39" i="2"/>
  <c r="BS68" i="2" s="1"/>
  <c r="BS70" i="2" s="1"/>
  <c r="BS54" i="2"/>
  <c r="BS56" i="2" s="1"/>
  <c r="BS37" i="2"/>
  <c r="BS44" i="2" s="1"/>
  <c r="BS46" i="2" s="1"/>
  <c r="CK10" i="18"/>
  <c r="CK22" i="18" s="1"/>
  <c r="BR641" i="2"/>
  <c r="BR651" i="2" s="1"/>
  <c r="BR662" i="2" s="1"/>
  <c r="BV670" i="2" s="1"/>
  <c r="BR61" i="2"/>
  <c r="BQ8" i="10"/>
  <c r="BS692" i="2"/>
  <c r="BR31" i="10"/>
  <c r="BR356" i="2"/>
  <c r="BR351" i="2"/>
  <c r="BR353" i="2" s="1"/>
  <c r="BR426" i="2" s="1"/>
  <c r="BO80" i="2"/>
  <c r="BO686" i="2" s="1"/>
  <c r="CR686" i="2" s="1"/>
  <c r="BO82" i="2"/>
  <c r="BN18" i="10" s="1"/>
  <c r="BM18" i="10"/>
  <c r="BO645" i="2"/>
  <c r="BO443" i="2"/>
  <c r="CR380" i="2"/>
  <c r="BQ373" i="2"/>
  <c r="BQ376" i="2" s="1"/>
  <c r="BQ372" i="2"/>
  <c r="BQ377" i="2" s="1"/>
  <c r="BU362" i="2"/>
  <c r="BU549" i="2"/>
  <c r="BU412" i="2"/>
  <c r="BU352" i="2"/>
  <c r="BU346" i="2"/>
  <c r="BU96" i="2"/>
  <c r="BU312" i="2"/>
  <c r="BU314" i="2" s="1"/>
  <c r="BU43" i="2"/>
  <c r="BU167" i="2"/>
  <c r="BU168" i="2" s="1"/>
  <c r="BU62" i="2"/>
  <c r="BU229" i="2"/>
  <c r="BU51" i="2"/>
  <c r="BU403" i="2"/>
  <c r="BU550" i="2"/>
  <c r="BU545" i="2"/>
  <c r="BU282" i="2"/>
  <c r="BU283" i="2"/>
  <c r="BU355" i="2"/>
  <c r="BU533" i="2"/>
  <c r="BU534" i="2" s="1"/>
  <c r="BU535" i="2" s="1"/>
  <c r="BU538" i="2" s="1"/>
  <c r="BU702" i="2" s="1"/>
  <c r="BU553" i="2"/>
  <c r="BU52" i="2"/>
  <c r="BU357" i="2"/>
  <c r="BU387" i="2"/>
  <c r="BU34" i="2"/>
  <c r="BU330" i="2"/>
  <c r="BS31" i="10"/>
  <c r="BT642" i="2"/>
  <c r="BT652" i="2" s="1"/>
  <c r="BT663" i="2" s="1"/>
  <c r="BV671" i="2" s="1"/>
  <c r="CM12" i="18"/>
  <c r="BT742" i="2"/>
  <c r="BT585" i="2" s="1"/>
  <c r="BS9" i="10"/>
  <c r="BQ63" i="2"/>
  <c r="BQ64" i="2" s="1"/>
  <c r="BQ420" i="2"/>
  <c r="BQ413" i="2"/>
  <c r="BQ419" i="2" s="1"/>
  <c r="BQ414" i="2"/>
  <c r="BQ418" i="2" s="1"/>
  <c r="BU551" i="2"/>
  <c r="BU375" i="2"/>
  <c r="BU123" i="2"/>
  <c r="BU232" i="2"/>
  <c r="BU276" i="2"/>
  <c r="BU31" i="2"/>
  <c r="BU33" i="2" s="1"/>
  <c r="BU177" i="2"/>
  <c r="BU178" i="2" s="1"/>
  <c r="BU179" i="2" s="1"/>
  <c r="BU38" i="2"/>
  <c r="BU328" i="2"/>
  <c r="BU425" i="2"/>
  <c r="BU349" i="2"/>
  <c r="BU118" i="2"/>
  <c r="BU117" i="2" s="1"/>
  <c r="BU124" i="2"/>
  <c r="BU416" i="2"/>
  <c r="BU120" i="2"/>
  <c r="BU60" i="2"/>
  <c r="BU275" i="2"/>
  <c r="BU277" i="2" s="1"/>
  <c r="BU278" i="2" s="1"/>
  <c r="BU280" i="2" s="1"/>
  <c r="CN16" i="18" s="1"/>
  <c r="BU67" i="2"/>
  <c r="BU331" i="2"/>
  <c r="BU370" i="2"/>
  <c r="BU366" i="2"/>
  <c r="BU542" i="2"/>
  <c r="BU543" i="2" s="1"/>
  <c r="BU417" i="2"/>
  <c r="BU336" i="2"/>
  <c r="BT390" i="2"/>
  <c r="BT392" i="2" s="1"/>
  <c r="BT401" i="2" s="1"/>
  <c r="BT406" i="2"/>
  <c r="BS112" i="2"/>
  <c r="BS114" i="2" s="1"/>
  <c r="BS115" i="2" s="1"/>
  <c r="BS697" i="2" s="1"/>
  <c r="BR9" i="10"/>
  <c r="CL12" i="18"/>
  <c r="BS642" i="2"/>
  <c r="BS652" i="2" s="1"/>
  <c r="BS663" i="2" s="1"/>
  <c r="BU671" i="2" s="1"/>
  <c r="BS742" i="2"/>
  <c r="BS585" i="2" s="1"/>
  <c r="BS604" i="2" s="1"/>
  <c r="BT122" i="2"/>
  <c r="BT126" i="2" s="1"/>
  <c r="BT121" i="2"/>
  <c r="BT127" i="2" s="1"/>
  <c r="BT128" i="2"/>
  <c r="CR72" i="2"/>
  <c r="CR80" i="2" s="1"/>
  <c r="BR697" i="2"/>
  <c r="BR135" i="2"/>
  <c r="BS207" i="2"/>
  <c r="BS688" i="2" s="1"/>
  <c r="BS209" i="2"/>
  <c r="BR20" i="10" s="1"/>
  <c r="CR696" i="2"/>
  <c r="BU234" i="2"/>
  <c r="BU423" i="2"/>
  <c r="BU332" i="2"/>
  <c r="BU291" i="2"/>
  <c r="BU548" i="2"/>
  <c r="BU91" i="2"/>
  <c r="BU92" i="2" s="1"/>
  <c r="BU333" i="2"/>
  <c r="BU338" i="2"/>
  <c r="BU547" i="2"/>
  <c r="BU102" i="2"/>
  <c r="BU388" i="2"/>
  <c r="BU97" i="2"/>
  <c r="BU335" i="2"/>
  <c r="BU58" i="2"/>
  <c r="BU109" i="2"/>
  <c r="BU103" i="2"/>
  <c r="BU555" i="2"/>
  <c r="BU552" i="2"/>
  <c r="BU173" i="2"/>
  <c r="BU371" i="2"/>
  <c r="BU374" i="2"/>
  <c r="BU113" i="2"/>
  <c r="BU111" i="2"/>
  <c r="BU299" i="2"/>
  <c r="AF17" i="3"/>
  <c r="BV552" i="2" s="1"/>
  <c r="BV303" i="2"/>
  <c r="BV328" i="2"/>
  <c r="BW6" i="2"/>
  <c r="BV52" i="2"/>
  <c r="BV545" i="2"/>
  <c r="BV38" i="2"/>
  <c r="BV551" i="2"/>
  <c r="BV118" i="2"/>
  <c r="BV366" i="2"/>
  <c r="BV370" i="2"/>
  <c r="BV226" i="2"/>
  <c r="BV554" i="2"/>
  <c r="BV549" i="2"/>
  <c r="BV275" i="2"/>
  <c r="BV96" i="2"/>
  <c r="BV123" i="2"/>
  <c r="BV334" i="2"/>
  <c r="BV217" i="2"/>
  <c r="BV218" i="2" s="1"/>
  <c r="BV355" i="2"/>
  <c r="BV282" i="2"/>
  <c r="BV375" i="2"/>
  <c r="BV301" i="2"/>
  <c r="BV234" i="2"/>
  <c r="BT688" i="2"/>
  <c r="BS356" i="2"/>
  <c r="BS351" i="2"/>
  <c r="BS135" i="2"/>
  <c r="CF30" i="2"/>
  <c r="CG28" i="2"/>
  <c r="BP666" i="2"/>
  <c r="CD10" i="2"/>
  <c r="CD682" i="2"/>
  <c r="CD718" i="2"/>
  <c r="BR365" i="2"/>
  <c r="BT327" i="2"/>
  <c r="BT339" i="2" s="1"/>
  <c r="BT341" i="2"/>
  <c r="BS430" i="2"/>
  <c r="J10" i="10"/>
  <c r="CL672" i="2"/>
  <c r="CP176" i="2"/>
  <c r="CP178" i="2" s="1"/>
  <c r="CQ176" i="2"/>
  <c r="CQ178" i="2" s="1"/>
  <c r="CR176" i="2"/>
  <c r="CR178" i="2" s="1"/>
  <c r="L10" i="10"/>
  <c r="I10" i="10"/>
  <c r="CM653" i="2"/>
  <c r="CP643" i="2"/>
  <c r="CQ643" i="2"/>
  <c r="CR643" i="2"/>
  <c r="CS643" i="2"/>
  <c r="CT643" i="2"/>
  <c r="AS470" i="2"/>
  <c r="AS270" i="2"/>
  <c r="AS644" i="2" s="1"/>
  <c r="AQ658" i="2"/>
  <c r="AS297" i="2"/>
  <c r="AT264" i="2"/>
  <c r="AT265" i="2"/>
  <c r="AT305" i="2" s="1"/>
  <c r="AU220" i="2"/>
  <c r="AU221" i="2" s="1"/>
  <c r="AU222" i="2"/>
  <c r="AQ668" i="2"/>
  <c r="AQ673" i="2"/>
  <c r="AQ676" i="2" s="1"/>
  <c r="AT233" i="2"/>
  <c r="AT228" i="2"/>
  <c r="AT230" i="2" s="1"/>
  <c r="AS11" i="10"/>
  <c r="AT292" i="2"/>
  <c r="AT473" i="2"/>
  <c r="AT618" i="2" s="1"/>
  <c r="AR689" i="2"/>
  <c r="AR693" i="2" s="1"/>
  <c r="AR474" i="2"/>
  <c r="AR748" i="2" s="1"/>
  <c r="AR587" i="2" s="1"/>
  <c r="AR605" i="2" s="1"/>
  <c r="AR564" i="2"/>
  <c r="AQ42" i="10" s="1"/>
  <c r="AR318" i="2"/>
  <c r="AQ21" i="10" s="1"/>
  <c r="AQ24" i="10" s="1"/>
  <c r="AR654" i="2"/>
  <c r="AR647" i="2"/>
  <c r="AQ600" i="2"/>
  <c r="AP600" i="2"/>
  <c r="AT464" i="2"/>
  <c r="AT465" i="2"/>
  <c r="AQ598" i="2"/>
  <c r="AP598" i="2"/>
  <c r="AR12" i="10"/>
  <c r="AR14" i="10" s="1"/>
  <c r="AS320" i="2"/>
  <c r="AR22" i="10" s="1"/>
  <c r="BL11" i="18"/>
  <c r="AS751" i="2"/>
  <c r="AS586" i="2" s="1"/>
  <c r="AS739" i="2"/>
  <c r="AS578" i="2" s="1"/>
  <c r="AS602" i="2" s="1"/>
  <c r="AP599" i="2"/>
  <c r="AQ599" i="2"/>
  <c r="AS306" i="2"/>
  <c r="AR322" i="2"/>
  <c r="CH24" i="18"/>
  <c r="CH18" i="18"/>
  <c r="BQ107" i="2"/>
  <c r="CI17" i="18"/>
  <c r="R22" i="18"/>
  <c r="S22" i="18" s="1"/>
  <c r="BU300" i="2" l="1"/>
  <c r="BQ421" i="2"/>
  <c r="BQ433" i="2" s="1"/>
  <c r="BS408" i="2"/>
  <c r="BS700" i="2" s="1"/>
  <c r="BU104" i="2"/>
  <c r="BU105" i="2" s="1"/>
  <c r="BS106" i="2" s="1"/>
  <c r="BU119" i="2"/>
  <c r="BU284" i="2"/>
  <c r="BU53" i="2"/>
  <c r="CM21" i="18"/>
  <c r="BQ378" i="2"/>
  <c r="CN9" i="18"/>
  <c r="BP72" i="2"/>
  <c r="BP82" i="2" s="1"/>
  <c r="BO18" i="10" s="1"/>
  <c r="BP696" i="2"/>
  <c r="BP703" i="2" s="1"/>
  <c r="CR82" i="2"/>
  <c r="J18" i="10" s="1"/>
  <c r="CN21" i="18"/>
  <c r="CM10" i="18"/>
  <c r="CM22" i="18" s="1"/>
  <c r="BT641" i="2"/>
  <c r="BT651" i="2" s="1"/>
  <c r="BT662" i="2" s="1"/>
  <c r="BX670" i="2" s="1"/>
  <c r="BT61" i="2"/>
  <c r="BT63" i="2" s="1"/>
  <c r="BT64" i="2" s="1"/>
  <c r="BT72" i="2" s="1"/>
  <c r="BS8" i="10"/>
  <c r="BV293" i="2"/>
  <c r="BV548" i="2"/>
  <c r="BQ696" i="2"/>
  <c r="BQ703" i="2" s="1"/>
  <c r="BQ540" i="2"/>
  <c r="BQ72" i="2"/>
  <c r="BS641" i="2"/>
  <c r="BS651" i="2" s="1"/>
  <c r="BS662" i="2" s="1"/>
  <c r="BW670" i="2" s="1"/>
  <c r="BS61" i="2"/>
  <c r="BR8" i="10"/>
  <c r="CL10" i="18"/>
  <c r="CL22" i="18" s="1"/>
  <c r="BV349" i="2"/>
  <c r="BV312" i="2"/>
  <c r="BV314" i="2" s="1"/>
  <c r="BV165" i="2"/>
  <c r="BV166" i="2" s="1"/>
  <c r="BV43" i="2"/>
  <c r="BV335" i="2"/>
  <c r="BV291" i="2"/>
  <c r="BV239" i="2"/>
  <c r="BV241" i="2" s="1"/>
  <c r="CO9" i="18" s="1"/>
  <c r="BV36" i="2"/>
  <c r="BV547" i="2"/>
  <c r="BV245" i="2"/>
  <c r="BV51" i="2"/>
  <c r="BV53" i="2" s="1"/>
  <c r="BV111" i="2"/>
  <c r="BV403" i="2"/>
  <c r="BV429" i="2"/>
  <c r="BV416" i="2"/>
  <c r="BV330" i="2"/>
  <c r="BV62" i="2"/>
  <c r="BV120" i="2"/>
  <c r="BV177" i="2"/>
  <c r="BV546" i="2"/>
  <c r="BV97" i="2"/>
  <c r="BV411" i="2"/>
  <c r="BV332" i="2"/>
  <c r="BV550" i="2"/>
  <c r="BR143" i="2"/>
  <c r="BR687" i="2" s="1"/>
  <c r="BR145" i="2"/>
  <c r="BQ19" i="10" s="1"/>
  <c r="BU122" i="2"/>
  <c r="BU126" i="2" s="1"/>
  <c r="BU199" i="2"/>
  <c r="BU698" i="2"/>
  <c r="BU389" i="2"/>
  <c r="BU556" i="2"/>
  <c r="BU558" i="2" s="1"/>
  <c r="BR410" i="2"/>
  <c r="BR369" i="2"/>
  <c r="BU559" i="2"/>
  <c r="BV362" i="2"/>
  <c r="BV417" i="2"/>
  <c r="BV425" i="2"/>
  <c r="BV175" i="2"/>
  <c r="BV176" i="2" s="1"/>
  <c r="BV357" i="2"/>
  <c r="BV387" i="2"/>
  <c r="BV167" i="2"/>
  <c r="BV415" i="2"/>
  <c r="BV67" i="2"/>
  <c r="BV336" i="2"/>
  <c r="BV555" i="2"/>
  <c r="BV124" i="2"/>
  <c r="BV34" i="2"/>
  <c r="BV346" i="2"/>
  <c r="BV223" i="2"/>
  <c r="BV331" i="2"/>
  <c r="BV423" i="2"/>
  <c r="BV91" i="2"/>
  <c r="BV92" i="2" s="1"/>
  <c r="BV119" i="2" s="1"/>
  <c r="BV58" i="2"/>
  <c r="BV553" i="2"/>
  <c r="BV60" i="2"/>
  <c r="BV352" i="2"/>
  <c r="BV109" i="2"/>
  <c r="BV125" i="2"/>
  <c r="BT129" i="2"/>
  <c r="BT135" i="2" s="1"/>
  <c r="BU35" i="2"/>
  <c r="BT604" i="2"/>
  <c r="BU98" i="2"/>
  <c r="BR63" i="2"/>
  <c r="BR64" i="2" s="1"/>
  <c r="BV117" i="2"/>
  <c r="BU128" i="2"/>
  <c r="BU121" i="2"/>
  <c r="BU127" i="2" s="1"/>
  <c r="BV536" i="2"/>
  <c r="BV276" i="2"/>
  <c r="BV277" i="2" s="1"/>
  <c r="BV278" i="2" s="1"/>
  <c r="BV280" i="2" s="1"/>
  <c r="CO16" i="18" s="1"/>
  <c r="BV232" i="2"/>
  <c r="BV329" i="2"/>
  <c r="BV533" i="2"/>
  <c r="BV534" i="2" s="1"/>
  <c r="BV535" i="2" s="1"/>
  <c r="BV538" i="2" s="1"/>
  <c r="BV702" i="2" s="1"/>
  <c r="BV113" i="2"/>
  <c r="BV338" i="2"/>
  <c r="BV412" i="2"/>
  <c r="BV542" i="2"/>
  <c r="BV543" i="2" s="1"/>
  <c r="BV405" i="2"/>
  <c r="BV219" i="2"/>
  <c r="BV283" i="2"/>
  <c r="BV284" i="2" s="1"/>
  <c r="BV31" i="2"/>
  <c r="BV33" i="2" s="1"/>
  <c r="BV374" i="2"/>
  <c r="BV229" i="2"/>
  <c r="BV427" i="2"/>
  <c r="BV337" i="2"/>
  <c r="BV388" i="2"/>
  <c r="BV333" i="2"/>
  <c r="BV103" i="2"/>
  <c r="BW548" i="2"/>
  <c r="BW427" i="2"/>
  <c r="BW357" i="2"/>
  <c r="BW239" i="2"/>
  <c r="BW275" i="2"/>
  <c r="BW97" i="2"/>
  <c r="BW374" i="2"/>
  <c r="BW96" i="2"/>
  <c r="BW329" i="2"/>
  <c r="BW109" i="2"/>
  <c r="BW405" i="2"/>
  <c r="BW282" i="2"/>
  <c r="BW349" i="2"/>
  <c r="BW334" i="2"/>
  <c r="BW118" i="2"/>
  <c r="BW117" i="2" s="1"/>
  <c r="BW371" i="2"/>
  <c r="BX6" i="2"/>
  <c r="BW234" i="2"/>
  <c r="BW355" i="2"/>
  <c r="BW375" i="2"/>
  <c r="BW554" i="2"/>
  <c r="BW38" i="2"/>
  <c r="BW328" i="2"/>
  <c r="BW333" i="2"/>
  <c r="BW542" i="2"/>
  <c r="BW543" i="2" s="1"/>
  <c r="BW387" i="2"/>
  <c r="BW91" i="2"/>
  <c r="BW92" i="2" s="1"/>
  <c r="BW119" i="2" s="1"/>
  <c r="BW412" i="2"/>
  <c r="BW111" i="2"/>
  <c r="BW536" i="2"/>
  <c r="AG17" i="3"/>
  <c r="BW417" i="2" s="1"/>
  <c r="BW415" i="2"/>
  <c r="BW545" i="2"/>
  <c r="BW332" i="2"/>
  <c r="BW331" i="2"/>
  <c r="BW312" i="2"/>
  <c r="BW314" i="2" s="1"/>
  <c r="BW36" i="2"/>
  <c r="BW411" i="2"/>
  <c r="BW245" i="2"/>
  <c r="BW223" i="2"/>
  <c r="BW52" i="2"/>
  <c r="BW330" i="2"/>
  <c r="BW113" i="2"/>
  <c r="BW62" i="2"/>
  <c r="BW177" i="2"/>
  <c r="BW388" i="2"/>
  <c r="BW389" i="2" s="1"/>
  <c r="BW51" i="2"/>
  <c r="BW217" i="2"/>
  <c r="BW218" i="2" s="1"/>
  <c r="BW293" i="2"/>
  <c r="BW555" i="2"/>
  <c r="BW301" i="2"/>
  <c r="BW34" i="2"/>
  <c r="BW43" i="2"/>
  <c r="BW283" i="2"/>
  <c r="BW284" i="2" s="1"/>
  <c r="BW346" i="2"/>
  <c r="BW303" i="2"/>
  <c r="BW549" i="2"/>
  <c r="BW352" i="2"/>
  <c r="BW232" i="2"/>
  <c r="BW165" i="2"/>
  <c r="BW166" i="2" s="1"/>
  <c r="BW550" i="2"/>
  <c r="BW31" i="2"/>
  <c r="BW362" i="2"/>
  <c r="BW546" i="2"/>
  <c r="BW335" i="2"/>
  <c r="BW123" i="2"/>
  <c r="BW547" i="2"/>
  <c r="BW58" i="2"/>
  <c r="BW103" i="2"/>
  <c r="BW338" i="2"/>
  <c r="BW125" i="2"/>
  <c r="BW416" i="2"/>
  <c r="BW403" i="2"/>
  <c r="BW175" i="2"/>
  <c r="BW176" i="2" s="1"/>
  <c r="BW173" i="2"/>
  <c r="BW533" i="2"/>
  <c r="BW534" i="2" s="1"/>
  <c r="BW535" i="2" s="1"/>
  <c r="BW538" i="2" s="1"/>
  <c r="BW702" i="2" s="1"/>
  <c r="BW120" i="2"/>
  <c r="BW226" i="2"/>
  <c r="BW124" i="2"/>
  <c r="BW337" i="2"/>
  <c r="BW425" i="2"/>
  <c r="BW167" i="2"/>
  <c r="BW423" i="2"/>
  <c r="BW67" i="2"/>
  <c r="BW102" i="2"/>
  <c r="BW104" i="2" s="1"/>
  <c r="BW105" i="2" s="1"/>
  <c r="BW429" i="2"/>
  <c r="BW219" i="2"/>
  <c r="BW552" i="2"/>
  <c r="BW229" i="2"/>
  <c r="BV102" i="2"/>
  <c r="BV104" i="2" s="1"/>
  <c r="BV105" i="2" s="1"/>
  <c r="BT106" i="2" s="1"/>
  <c r="BV173" i="2"/>
  <c r="BV299" i="2"/>
  <c r="BV371" i="2"/>
  <c r="BT404" i="2"/>
  <c r="BT408" i="2" s="1"/>
  <c r="BT700" i="2" s="1"/>
  <c r="BT428" i="2"/>
  <c r="BU342" i="2"/>
  <c r="BU385" i="2" s="1"/>
  <c r="BU343" i="2" s="1"/>
  <c r="BU424" i="2" s="1"/>
  <c r="BU344" i="2"/>
  <c r="BO655" i="2"/>
  <c r="CR645" i="2"/>
  <c r="BT340" i="2"/>
  <c r="CE10" i="2"/>
  <c r="CE718" i="2"/>
  <c r="CE682" i="2"/>
  <c r="BQ380" i="2"/>
  <c r="BS143" i="2"/>
  <c r="BS145" i="2"/>
  <c r="BS353" i="2"/>
  <c r="BR431" i="2"/>
  <c r="CH28" i="2"/>
  <c r="CG30" i="2"/>
  <c r="BS410" i="2"/>
  <c r="BS369" i="2"/>
  <c r="BT350" i="2"/>
  <c r="BT347" i="2"/>
  <c r="BT363" i="2"/>
  <c r="BR367" i="2"/>
  <c r="BP674" i="2"/>
  <c r="CP179" i="2"/>
  <c r="CQ179" i="2"/>
  <c r="CR179" i="2"/>
  <c r="CM664" i="2"/>
  <c r="CP653" i="2"/>
  <c r="CQ653" i="2"/>
  <c r="CR653" i="2"/>
  <c r="CS653" i="2"/>
  <c r="CT653" i="2"/>
  <c r="AS308" i="2"/>
  <c r="AS316" i="2" s="1"/>
  <c r="AS564" i="2" s="1"/>
  <c r="AR42" i="10" s="1"/>
  <c r="AS540" i="2"/>
  <c r="AS562" i="2"/>
  <c r="AS699" i="2"/>
  <c r="AS703" i="2" s="1"/>
  <c r="AS745" i="2"/>
  <c r="AS579" i="2" s="1"/>
  <c r="AS603" i="2" s="1"/>
  <c r="AR16" i="10"/>
  <c r="AU224" i="2"/>
  <c r="AU250" i="2"/>
  <c r="AU251" i="2" s="1"/>
  <c r="AU253" i="2" s="1"/>
  <c r="AU255" i="2" s="1"/>
  <c r="AU257" i="2" s="1"/>
  <c r="AU450" i="2"/>
  <c r="AU451" i="2" s="1"/>
  <c r="AU453" i="2" s="1"/>
  <c r="AU455" i="2" s="1"/>
  <c r="AU457" i="2" s="1"/>
  <c r="AU242" i="2"/>
  <c r="AU227" i="2"/>
  <c r="AR472" i="2"/>
  <c r="AR566" i="2" s="1"/>
  <c r="AR572" i="2" s="1"/>
  <c r="AR323" i="2"/>
  <c r="AR648" i="2"/>
  <c r="AU285" i="2"/>
  <c r="AU287" i="2" s="1"/>
  <c r="AU289" i="2" s="1"/>
  <c r="AU304" i="2"/>
  <c r="AV216" i="2"/>
  <c r="BL23" i="18"/>
  <c r="BL13" i="18"/>
  <c r="BL25" i="18" s="1"/>
  <c r="AR665" i="2"/>
  <c r="AR657" i="2"/>
  <c r="AR681" i="2" s="1"/>
  <c r="AR683" i="2" s="1"/>
  <c r="AR705" i="2"/>
  <c r="AR707" i="2" s="1"/>
  <c r="AR694" i="2"/>
  <c r="AT296" i="2"/>
  <c r="AT302" i="2"/>
  <c r="AT244" i="2"/>
  <c r="AT246" i="2" s="1"/>
  <c r="AT466" i="2"/>
  <c r="AS654" i="2"/>
  <c r="AS647" i="2"/>
  <c r="AT266" i="2"/>
  <c r="AT268" i="2"/>
  <c r="CI24" i="18"/>
  <c r="CI18" i="18"/>
  <c r="BR107" i="2"/>
  <c r="CJ17" i="18"/>
  <c r="BV178" i="2" l="1"/>
  <c r="BV179" i="2" s="1"/>
  <c r="BV556" i="2"/>
  <c r="BV35" i="2"/>
  <c r="BV54" i="2" s="1"/>
  <c r="BV56" i="2" s="1"/>
  <c r="BV344" i="2"/>
  <c r="BV390" i="2" s="1"/>
  <c r="BV392" i="2" s="1"/>
  <c r="BV401" i="2" s="1"/>
  <c r="BV404" i="2" s="1"/>
  <c r="BP80" i="2"/>
  <c r="BP686" i="2" s="1"/>
  <c r="BV98" i="2"/>
  <c r="BV112" i="2" s="1"/>
  <c r="BV114" i="2" s="1"/>
  <c r="BV115" i="2" s="1"/>
  <c r="BV697" i="2" s="1"/>
  <c r="BT540" i="2"/>
  <c r="BT696" i="2"/>
  <c r="BT703" i="2" s="1"/>
  <c r="BW33" i="2"/>
  <c r="BW35" i="2" s="1"/>
  <c r="BV558" i="2"/>
  <c r="BU31" i="10" s="1"/>
  <c r="BV294" i="2"/>
  <c r="BV296" i="2" s="1"/>
  <c r="BV297" i="2" s="1"/>
  <c r="BV699" i="2" s="1"/>
  <c r="BV406" i="2"/>
  <c r="BV121" i="2"/>
  <c r="BV127" i="2" s="1"/>
  <c r="BV128" i="2"/>
  <c r="BU112" i="2"/>
  <c r="BU114" i="2" s="1"/>
  <c r="BU115" i="2" s="1"/>
  <c r="BU742" i="2"/>
  <c r="BU585" i="2" s="1"/>
  <c r="BU604" i="2" s="1"/>
  <c r="BT9" i="10"/>
  <c r="BU642" i="2"/>
  <c r="BU652" i="2" s="1"/>
  <c r="BU663" i="2" s="1"/>
  <c r="BW671" i="2" s="1"/>
  <c r="CN12" i="18"/>
  <c r="BU106" i="2"/>
  <c r="BW122" i="2"/>
  <c r="BW126" i="2" s="1"/>
  <c r="BW178" i="2"/>
  <c r="BW179" i="2" s="1"/>
  <c r="BX303" i="2"/>
  <c r="BX283" i="2"/>
  <c r="BX329" i="2"/>
  <c r="BX423" i="2"/>
  <c r="BX405" i="2"/>
  <c r="BX546" i="2"/>
  <c r="BX332" i="2"/>
  <c r="BX31" i="2"/>
  <c r="BX217" i="2"/>
  <c r="BX218" i="2" s="1"/>
  <c r="BX547" i="2"/>
  <c r="BX337" i="2"/>
  <c r="BX299" i="2"/>
  <c r="AH17" i="3"/>
  <c r="BX416" i="2" s="1"/>
  <c r="BX312" i="2"/>
  <c r="BX314" i="2" s="1"/>
  <c r="BX411" i="2"/>
  <c r="BY6" i="2"/>
  <c r="BX245" i="2"/>
  <c r="BX330" i="2"/>
  <c r="BX338" i="2"/>
  <c r="BX109" i="2"/>
  <c r="BX276" i="2"/>
  <c r="BX388" i="2"/>
  <c r="BX355" i="2"/>
  <c r="BX536" i="2"/>
  <c r="BX97" i="2"/>
  <c r="BX551" i="2"/>
  <c r="BX301" i="2"/>
  <c r="BX165" i="2"/>
  <c r="BX166" i="2" s="1"/>
  <c r="BX548" i="2"/>
  <c r="BX226" i="2"/>
  <c r="BX425" i="2"/>
  <c r="BX175" i="2"/>
  <c r="BX176" i="2" s="1"/>
  <c r="BX125" i="2"/>
  <c r="BX429" i="2"/>
  <c r="BX103" i="2"/>
  <c r="BX229" i="2"/>
  <c r="BX52" i="2"/>
  <c r="BX167" i="2"/>
  <c r="BX370" i="2"/>
  <c r="BX291" i="2"/>
  <c r="BX51" i="2"/>
  <c r="BX554" i="2"/>
  <c r="BW98" i="2"/>
  <c r="CO21" i="18"/>
  <c r="BR420" i="2"/>
  <c r="BR413" i="2"/>
  <c r="BR419" i="2" s="1"/>
  <c r="BR414" i="2"/>
  <c r="BR418" i="2" s="1"/>
  <c r="BW128" i="2"/>
  <c r="BW121" i="2"/>
  <c r="BW127" i="2" s="1"/>
  <c r="BV199" i="2"/>
  <c r="BV698" i="2"/>
  <c r="BU390" i="2"/>
  <c r="BU392" i="2" s="1"/>
  <c r="BU401" i="2" s="1"/>
  <c r="BU406" i="2"/>
  <c r="BV300" i="2"/>
  <c r="BW168" i="2"/>
  <c r="BV342" i="2"/>
  <c r="BV385" i="2" s="1"/>
  <c r="BV343" i="2" s="1"/>
  <c r="BV424" i="2" s="1"/>
  <c r="BU39" i="2"/>
  <c r="BU68" i="2" s="1"/>
  <c r="BU70" i="2" s="1"/>
  <c r="BU37" i="2"/>
  <c r="BU44" i="2" s="1"/>
  <c r="BU46" i="2" s="1"/>
  <c r="BU54" i="2"/>
  <c r="BU56" i="2" s="1"/>
  <c r="BV389" i="2"/>
  <c r="BU209" i="2"/>
  <c r="BT20" i="10" s="1"/>
  <c r="BU207" i="2"/>
  <c r="BU688" i="2" s="1"/>
  <c r="BV559" i="2"/>
  <c r="BR372" i="2"/>
  <c r="BR377" i="2" s="1"/>
  <c r="BR373" i="2"/>
  <c r="BR376" i="2" s="1"/>
  <c r="BV122" i="2"/>
  <c r="BV126" i="2" s="1"/>
  <c r="BS63" i="2"/>
  <c r="BS64" i="2" s="1"/>
  <c r="BQ82" i="2"/>
  <c r="BP18" i="10" s="1"/>
  <c r="BQ80" i="2"/>
  <c r="BQ686" i="2" s="1"/>
  <c r="CR655" i="2"/>
  <c r="BO666" i="2"/>
  <c r="BW53" i="2"/>
  <c r="BW366" i="2"/>
  <c r="BW60" i="2"/>
  <c r="BW276" i="2"/>
  <c r="BW277" i="2" s="1"/>
  <c r="BW278" i="2" s="1"/>
  <c r="BW280" i="2" s="1"/>
  <c r="CP16" i="18" s="1"/>
  <c r="BW551" i="2"/>
  <c r="BW291" i="2"/>
  <c r="BW336" i="2"/>
  <c r="BW342" i="2" s="1"/>
  <c r="BW385" i="2" s="1"/>
  <c r="BW370" i="2"/>
  <c r="BW553" i="2"/>
  <c r="BW299" i="2"/>
  <c r="BV37" i="2"/>
  <c r="BV44" i="2" s="1"/>
  <c r="BV46" i="2" s="1"/>
  <c r="BR696" i="2"/>
  <c r="BR703" i="2" s="1"/>
  <c r="BR540" i="2"/>
  <c r="BR72" i="2"/>
  <c r="BT143" i="2"/>
  <c r="BT687" i="2" s="1"/>
  <c r="BT145" i="2"/>
  <c r="BS19" i="10" s="1"/>
  <c r="BU692" i="2"/>
  <c r="BT31" i="10"/>
  <c r="BU129" i="2"/>
  <c r="BW241" i="2"/>
  <c r="BW294" i="2" s="1"/>
  <c r="BW296" i="2" s="1"/>
  <c r="BW297" i="2" s="1"/>
  <c r="BW699" i="2" s="1"/>
  <c r="BV168" i="2"/>
  <c r="BV39" i="2"/>
  <c r="BV68" i="2" s="1"/>
  <c r="BV70" i="2" s="1"/>
  <c r="BS372" i="2"/>
  <c r="BS373" i="2"/>
  <c r="BR19" i="10"/>
  <c r="BQ645" i="2"/>
  <c r="BQ443" i="2"/>
  <c r="BS413" i="2"/>
  <c r="BS420" i="2"/>
  <c r="BS414" i="2"/>
  <c r="CI28" i="2"/>
  <c r="CH30" i="2"/>
  <c r="BS365" i="2"/>
  <c r="BS426" i="2"/>
  <c r="BS687" i="2"/>
  <c r="BQ441" i="2"/>
  <c r="BQ690" i="2" s="1"/>
  <c r="BT80" i="2"/>
  <c r="BT686" i="2" s="1"/>
  <c r="BT82" i="2"/>
  <c r="BS18" i="10" s="1"/>
  <c r="BU341" i="2"/>
  <c r="BU327" i="2"/>
  <c r="BU339" i="2" s="1"/>
  <c r="BU340" i="2" s="1"/>
  <c r="BT430" i="2"/>
  <c r="BT351" i="2"/>
  <c r="BT356" i="2"/>
  <c r="CF10" i="2"/>
  <c r="CM672" i="2"/>
  <c r="CP664" i="2"/>
  <c r="CQ664" i="2"/>
  <c r="CS664" i="2"/>
  <c r="CT664" i="2"/>
  <c r="CR698" i="2"/>
  <c r="CR199" i="2"/>
  <c r="AS689" i="2"/>
  <c r="AS693" i="2" s="1"/>
  <c r="AS705" i="2" s="1"/>
  <c r="AS707" i="2" s="1"/>
  <c r="AS318" i="2"/>
  <c r="AR21" i="10" s="1"/>
  <c r="AR24" i="10" s="1"/>
  <c r="AS474" i="2"/>
  <c r="AS748" i="2" s="1"/>
  <c r="AS587" i="2" s="1"/>
  <c r="AS605" i="2" s="1"/>
  <c r="AS322" i="2"/>
  <c r="AS657" i="2"/>
  <c r="AS681" i="2" s="1"/>
  <c r="AS665" i="2"/>
  <c r="AT646" i="2"/>
  <c r="AT656" i="2" s="1"/>
  <c r="AT667" i="2" s="1"/>
  <c r="AT675" i="2" s="1"/>
  <c r="AT470" i="2"/>
  <c r="AR584" i="2"/>
  <c r="AR601" i="2" s="1"/>
  <c r="AS682" i="2"/>
  <c r="AS680" i="2"/>
  <c r="AV220" i="2"/>
  <c r="AV221" i="2" s="1"/>
  <c r="AV222" i="2"/>
  <c r="AT11" i="10"/>
  <c r="AT270" i="2"/>
  <c r="AR673" i="2"/>
  <c r="AR676" i="2" s="1"/>
  <c r="AR668" i="2"/>
  <c r="AU465" i="2"/>
  <c r="AU464" i="2"/>
  <c r="AT306" i="2"/>
  <c r="AU292" i="2"/>
  <c r="AU473" i="2"/>
  <c r="AU618" i="2" s="1"/>
  <c r="AQ33" i="10"/>
  <c r="AR570" i="2"/>
  <c r="AU265" i="2"/>
  <c r="AU305" i="2" s="1"/>
  <c r="AU264" i="2"/>
  <c r="AT751" i="2"/>
  <c r="AT586" i="2" s="1"/>
  <c r="BM11" i="18"/>
  <c r="AS12" i="10"/>
  <c r="AS14" i="10" s="1"/>
  <c r="AT739" i="2"/>
  <c r="AT578" i="2" s="1"/>
  <c r="AT602" i="2" s="1"/>
  <c r="AT320" i="2"/>
  <c r="AS22" i="10" s="1"/>
  <c r="AS648" i="2"/>
  <c r="AT297" i="2"/>
  <c r="AR711" i="2"/>
  <c r="AR713" i="2" s="1"/>
  <c r="AS712" i="2"/>
  <c r="AR717" i="2"/>
  <c r="AR719" i="2" s="1"/>
  <c r="AR658" i="2"/>
  <c r="AU228" i="2"/>
  <c r="AU230" i="2" s="1"/>
  <c r="AU233" i="2"/>
  <c r="CJ24" i="18"/>
  <c r="CJ18" i="18"/>
  <c r="CK17" i="18"/>
  <c r="BS107" i="2"/>
  <c r="BW343" i="2" l="1"/>
  <c r="BW424" i="2" s="1"/>
  <c r="BV408" i="2"/>
  <c r="BV700" i="2" s="1"/>
  <c r="CO12" i="18"/>
  <c r="BV692" i="2"/>
  <c r="BR421" i="2"/>
  <c r="BR378" i="2"/>
  <c r="BR380" i="2" s="1"/>
  <c r="BW559" i="2"/>
  <c r="BV642" i="2"/>
  <c r="BV652" i="2" s="1"/>
  <c r="BV663" i="2" s="1"/>
  <c r="BX671" i="2" s="1"/>
  <c r="BX33" i="2"/>
  <c r="BV742" i="2"/>
  <c r="BV585" i="2" s="1"/>
  <c r="BV604" i="2" s="1"/>
  <c r="BV129" i="2"/>
  <c r="BV135" i="2" s="1"/>
  <c r="BU9" i="10"/>
  <c r="BW300" i="2"/>
  <c r="BW39" i="2"/>
  <c r="BW68" i="2" s="1"/>
  <c r="BW70" i="2" s="1"/>
  <c r="BW37" i="2"/>
  <c r="BW44" i="2" s="1"/>
  <c r="BW46" i="2" s="1"/>
  <c r="BW54" i="2"/>
  <c r="BW56" i="2" s="1"/>
  <c r="BV209" i="2"/>
  <c r="BU20" i="10" s="1"/>
  <c r="BV207" i="2"/>
  <c r="BV688" i="2" s="1"/>
  <c r="BX53" i="2"/>
  <c r="BX168" i="2"/>
  <c r="BX335" i="2"/>
  <c r="BX545" i="2"/>
  <c r="BX542" i="2"/>
  <c r="BX543" i="2" s="1"/>
  <c r="BX232" i="2"/>
  <c r="BX331" i="2"/>
  <c r="BX123" i="2"/>
  <c r="BX346" i="2"/>
  <c r="BX336" i="2"/>
  <c r="BX427" i="2"/>
  <c r="BX412" i="2"/>
  <c r="BX415" i="2"/>
  <c r="BW556" i="2"/>
  <c r="BW558" i="2" s="1"/>
  <c r="BU697" i="2"/>
  <c r="BU135" i="2"/>
  <c r="BO674" i="2"/>
  <c r="CR666" i="2"/>
  <c r="CP9" i="18"/>
  <c r="CP21" i="18" s="1"/>
  <c r="BU428" i="2"/>
  <c r="BU404" i="2"/>
  <c r="BU408" i="2" s="1"/>
  <c r="BU700" i="2" s="1"/>
  <c r="CP12" i="18"/>
  <c r="BV9" i="10"/>
  <c r="BW642" i="2"/>
  <c r="BW652" i="2" s="1"/>
  <c r="BW663" i="2" s="1"/>
  <c r="BY671" i="2" s="1"/>
  <c r="BW742" i="2"/>
  <c r="BW585" i="2" s="1"/>
  <c r="BW344" i="2"/>
  <c r="BW129" i="2"/>
  <c r="BU641" i="2"/>
  <c r="BU651" i="2" s="1"/>
  <c r="BU662" i="2" s="1"/>
  <c r="BY670" i="2" s="1"/>
  <c r="BT8" i="10"/>
  <c r="CN10" i="18"/>
  <c r="BU61" i="2"/>
  <c r="BX36" i="2"/>
  <c r="BX550" i="2"/>
  <c r="BX34" i="2"/>
  <c r="BX387" i="2"/>
  <c r="BX389" i="2" s="1"/>
  <c r="BX275" i="2"/>
  <c r="BX277" i="2" s="1"/>
  <c r="BX278" i="2" s="1"/>
  <c r="BX280" i="2" s="1"/>
  <c r="BX549" i="2"/>
  <c r="BX113" i="2"/>
  <c r="BX552" i="2"/>
  <c r="BX533" i="2"/>
  <c r="BX534" i="2" s="1"/>
  <c r="BX535" i="2" s="1"/>
  <c r="BX538" i="2" s="1"/>
  <c r="BX702" i="2" s="1"/>
  <c r="BX124" i="2"/>
  <c r="BX282" i="2"/>
  <c r="BX284" i="2" s="1"/>
  <c r="BX366" i="2"/>
  <c r="BX118" i="2"/>
  <c r="BX91" i="2"/>
  <c r="BX92" i="2" s="1"/>
  <c r="BX417" i="2"/>
  <c r="BX375" i="2"/>
  <c r="BX58" i="2"/>
  <c r="BX333" i="2"/>
  <c r="BX328" i="2"/>
  <c r="BX96" i="2"/>
  <c r="BX374" i="2"/>
  <c r="BX357" i="2"/>
  <c r="BX111" i="2"/>
  <c r="BX219" i="2"/>
  <c r="BX555" i="2"/>
  <c r="BW698" i="2"/>
  <c r="BW199" i="2"/>
  <c r="BR82" i="2"/>
  <c r="BQ18" i="10" s="1"/>
  <c r="BR80" i="2"/>
  <c r="BR686" i="2" s="1"/>
  <c r="BV641" i="2"/>
  <c r="BV651" i="2" s="1"/>
  <c r="BV662" i="2" s="1"/>
  <c r="BZ670" i="2" s="1"/>
  <c r="BV61" i="2"/>
  <c r="BV63" i="2" s="1"/>
  <c r="BV64" i="2" s="1"/>
  <c r="BV72" i="2" s="1"/>
  <c r="CO10" i="18"/>
  <c r="CO22" i="18" s="1"/>
  <c r="BU8" i="10"/>
  <c r="BS696" i="2"/>
  <c r="BS703" i="2" s="1"/>
  <c r="BS72" i="2"/>
  <c r="BS540" i="2"/>
  <c r="BX60" i="2"/>
  <c r="BX38" i="2"/>
  <c r="BX102" i="2"/>
  <c r="BX104" i="2" s="1"/>
  <c r="BX105" i="2" s="1"/>
  <c r="BV106" i="2" s="1"/>
  <c r="BX239" i="2"/>
  <c r="BX241" i="2" s="1"/>
  <c r="BX223" i="2"/>
  <c r="BX62" i="2"/>
  <c r="BX362" i="2"/>
  <c r="BY239" i="2"/>
  <c r="AI17" i="3"/>
  <c r="BY96" i="2" s="1"/>
  <c r="BY349" i="2"/>
  <c r="BY328" i="2"/>
  <c r="BY336" i="2"/>
  <c r="BY173" i="2"/>
  <c r="BY346" i="2"/>
  <c r="BY329" i="2"/>
  <c r="BY333" i="2"/>
  <c r="BY175" i="2"/>
  <c r="BY176" i="2" s="1"/>
  <c r="BY43" i="2"/>
  <c r="BY331" i="2"/>
  <c r="BY335" i="2"/>
  <c r="BZ6" i="2"/>
  <c r="BY542" i="2"/>
  <c r="BY543" i="2" s="1"/>
  <c r="BY545" i="2"/>
  <c r="BY51" i="2"/>
  <c r="BY337" i="2"/>
  <c r="BY330" i="2"/>
  <c r="BY229" i="2"/>
  <c r="BY301" i="2"/>
  <c r="BY103" i="2"/>
  <c r="BY217" i="2"/>
  <c r="BY218" i="2" s="1"/>
  <c r="BY546" i="2"/>
  <c r="BY165" i="2"/>
  <c r="BY166" i="2" s="1"/>
  <c r="BY123" i="2"/>
  <c r="BY375" i="2"/>
  <c r="BY387" i="2"/>
  <c r="BY547" i="2"/>
  <c r="BY403" i="2"/>
  <c r="BY423" i="2"/>
  <c r="BY58" i="2"/>
  <c r="BY338" i="2"/>
  <c r="BY109" i="2"/>
  <c r="BY533" i="2"/>
  <c r="BY534" i="2" s="1"/>
  <c r="BY535" i="2" s="1"/>
  <c r="BY538" i="2" s="1"/>
  <c r="BY702" i="2" s="1"/>
  <c r="BY124" i="2"/>
  <c r="BY355" i="2"/>
  <c r="BY548" i="2"/>
  <c r="BY283" i="2"/>
  <c r="BY67" i="2"/>
  <c r="BY352" i="2"/>
  <c r="BY31" i="2"/>
  <c r="BY33" i="2" s="1"/>
  <c r="BY536" i="2"/>
  <c r="BY411" i="2"/>
  <c r="BY177" i="2"/>
  <c r="BY102" i="2"/>
  <c r="BY104" i="2" s="1"/>
  <c r="BY105" i="2" s="1"/>
  <c r="BY416" i="2"/>
  <c r="BY553" i="2"/>
  <c r="BY97" i="2"/>
  <c r="BY275" i="2"/>
  <c r="BY36" i="2"/>
  <c r="BY34" i="2"/>
  <c r="BY234" i="2"/>
  <c r="BY550" i="2"/>
  <c r="BY232" i="2"/>
  <c r="BY312" i="2"/>
  <c r="BY314" i="2" s="1"/>
  <c r="BY427" i="2"/>
  <c r="BY549" i="2"/>
  <c r="BY226" i="2"/>
  <c r="BY551" i="2"/>
  <c r="BY245" i="2"/>
  <c r="BY62" i="2"/>
  <c r="BY552" i="2"/>
  <c r="BY417" i="2"/>
  <c r="BY412" i="2"/>
  <c r="BY91" i="2"/>
  <c r="BY92" i="2" s="1"/>
  <c r="BY405" i="2"/>
  <c r="BY415" i="2"/>
  <c r="BY293" i="2"/>
  <c r="BY371" i="2"/>
  <c r="BY167" i="2"/>
  <c r="BY362" i="2"/>
  <c r="BY388" i="2"/>
  <c r="BY366" i="2"/>
  <c r="BY303" i="2"/>
  <c r="BY429" i="2"/>
  <c r="BY223" i="2"/>
  <c r="BY38" i="2"/>
  <c r="BY425" i="2"/>
  <c r="BY219" i="2"/>
  <c r="BY118" i="2"/>
  <c r="BY357" i="2"/>
  <c r="BY276" i="2"/>
  <c r="BY299" i="2"/>
  <c r="BY52" i="2"/>
  <c r="BY53" i="2" s="1"/>
  <c r="BY111" i="2"/>
  <c r="BY291" i="2"/>
  <c r="BY113" i="2"/>
  <c r="BY370" i="2"/>
  <c r="BY282" i="2"/>
  <c r="BY284" i="2" s="1"/>
  <c r="BX349" i="2"/>
  <c r="BX234" i="2"/>
  <c r="BX553" i="2"/>
  <c r="BX403" i="2"/>
  <c r="BX371" i="2"/>
  <c r="BX173" i="2"/>
  <c r="BX67" i="2"/>
  <c r="BX43" i="2"/>
  <c r="BX352" i="2"/>
  <c r="BX334" i="2"/>
  <c r="BX120" i="2"/>
  <c r="BX177" i="2"/>
  <c r="BX178" i="2" s="1"/>
  <c r="BX179" i="2" s="1"/>
  <c r="BX293" i="2"/>
  <c r="BW112" i="2"/>
  <c r="BW114" i="2" s="1"/>
  <c r="BW115" i="2" s="1"/>
  <c r="BW697" i="2" s="1"/>
  <c r="BV428" i="2"/>
  <c r="BS367" i="2"/>
  <c r="BQ655" i="2"/>
  <c r="BS377" i="2"/>
  <c r="BR433" i="2"/>
  <c r="BV327" i="2"/>
  <c r="BV339" i="2" s="1"/>
  <c r="BV340" i="2" s="1"/>
  <c r="BV341" i="2"/>
  <c r="BU430" i="2"/>
  <c r="CJ28" i="2"/>
  <c r="CI30" i="2"/>
  <c r="BS419" i="2"/>
  <c r="BT369" i="2"/>
  <c r="BT410" i="2"/>
  <c r="CG718" i="2"/>
  <c r="CG682" i="2"/>
  <c r="CG10" i="2"/>
  <c r="BT353" i="2"/>
  <c r="BU347" i="2"/>
  <c r="BU363" i="2"/>
  <c r="BU350" i="2"/>
  <c r="BS431" i="2"/>
  <c r="BS418" i="2"/>
  <c r="BS376" i="2"/>
  <c r="CP209" i="2"/>
  <c r="H20" i="10" s="1"/>
  <c r="CQ209" i="2"/>
  <c r="I20" i="10" s="1"/>
  <c r="CR209" i="2"/>
  <c r="J20" i="10" s="1"/>
  <c r="CP207" i="2"/>
  <c r="CQ207" i="2"/>
  <c r="CR207" i="2"/>
  <c r="CT672" i="2"/>
  <c r="CP672" i="2"/>
  <c r="AS694" i="2"/>
  <c r="AS658" i="2"/>
  <c r="AS323" i="2"/>
  <c r="AS472" i="2"/>
  <c r="AS566" i="2" s="1"/>
  <c r="AR33" i="10" s="1"/>
  <c r="AU466" i="2"/>
  <c r="AU646" i="2" s="1"/>
  <c r="AU656" i="2" s="1"/>
  <c r="AU667" i="2" s="1"/>
  <c r="AU675" i="2" s="1"/>
  <c r="BM23" i="18"/>
  <c r="BM13" i="18"/>
  <c r="BM25" i="18" s="1"/>
  <c r="AR589" i="2"/>
  <c r="AQ35" i="10"/>
  <c r="AR594" i="2"/>
  <c r="AU302" i="2"/>
  <c r="AU244" i="2"/>
  <c r="AU246" i="2" s="1"/>
  <c r="AS710" i="2"/>
  <c r="AR583" i="2"/>
  <c r="AU296" i="2"/>
  <c r="AS717" i="2"/>
  <c r="AS711" i="2"/>
  <c r="AT712" i="2"/>
  <c r="AT699" i="2"/>
  <c r="AT703" i="2" s="1"/>
  <c r="AT308" i="2"/>
  <c r="AT316" i="2" s="1"/>
  <c r="AT540" i="2"/>
  <c r="AU268" i="2"/>
  <c r="AU266" i="2"/>
  <c r="AR677" i="2"/>
  <c r="AV242" i="2"/>
  <c r="AV450" i="2"/>
  <c r="AV451" i="2" s="1"/>
  <c r="AV453" i="2" s="1"/>
  <c r="AV455" i="2" s="1"/>
  <c r="AV457" i="2" s="1"/>
  <c r="AV224" i="2"/>
  <c r="AV250" i="2"/>
  <c r="AV251" i="2" s="1"/>
  <c r="AV253" i="2" s="1"/>
  <c r="AV255" i="2" s="1"/>
  <c r="AV257" i="2" s="1"/>
  <c r="AV227" i="2"/>
  <c r="AS668" i="2"/>
  <c r="AS673" i="2"/>
  <c r="AS676" i="2" s="1"/>
  <c r="AS718" i="2"/>
  <c r="AR577" i="2"/>
  <c r="AR599" i="2" s="1"/>
  <c r="AS716" i="2"/>
  <c r="AS16" i="10"/>
  <c r="AT745" i="2"/>
  <c r="AT579" i="2" s="1"/>
  <c r="AT603" i="2" s="1"/>
  <c r="AT644" i="2"/>
  <c r="AT562" i="2"/>
  <c r="AV304" i="2"/>
  <c r="AW216" i="2"/>
  <c r="AV285" i="2"/>
  <c r="AV287" i="2" s="1"/>
  <c r="AV289" i="2" s="1"/>
  <c r="AS683" i="2"/>
  <c r="CK24" i="18"/>
  <c r="CK18" i="18"/>
  <c r="BT107" i="2"/>
  <c r="CL17" i="18"/>
  <c r="BX35" i="2" l="1"/>
  <c r="BX39" i="2" s="1"/>
  <c r="BX68" i="2" s="1"/>
  <c r="BX70" i="2" s="1"/>
  <c r="BY178" i="2"/>
  <c r="BY179" i="2" s="1"/>
  <c r="BY698" i="2" s="1"/>
  <c r="BV145" i="2"/>
  <c r="BU19" i="10" s="1"/>
  <c r="BV143" i="2"/>
  <c r="BV687" i="2" s="1"/>
  <c r="BX98" i="2"/>
  <c r="CQ12" i="18" s="1"/>
  <c r="BY389" i="2"/>
  <c r="BX559" i="2"/>
  <c r="BW604" i="2"/>
  <c r="BY119" i="2"/>
  <c r="BY98" i="2"/>
  <c r="CR12" i="18" s="1"/>
  <c r="BV696" i="2"/>
  <c r="BV703" i="2" s="1"/>
  <c r="BV540" i="2"/>
  <c r="BX294" i="2"/>
  <c r="BX296" i="2" s="1"/>
  <c r="BX297" i="2" s="1"/>
  <c r="BX699" i="2" s="1"/>
  <c r="BX199" i="2"/>
  <c r="BX698" i="2"/>
  <c r="BY742" i="2"/>
  <c r="BY585" i="2" s="1"/>
  <c r="BS80" i="2"/>
  <c r="BS686" i="2" s="1"/>
  <c r="BS82" i="2"/>
  <c r="BR18" i="10" s="1"/>
  <c r="BX117" i="2"/>
  <c r="CQ16" i="18"/>
  <c r="BX300" i="2"/>
  <c r="BU143" i="2"/>
  <c r="BU687" i="2" s="1"/>
  <c r="BU145" i="2"/>
  <c r="BT19" i="10" s="1"/>
  <c r="CP10" i="18"/>
  <c r="CP22" i="18" s="1"/>
  <c r="BW61" i="2"/>
  <c r="BW63" i="2" s="1"/>
  <c r="BV8" i="10"/>
  <c r="BW641" i="2"/>
  <c r="BW651" i="2" s="1"/>
  <c r="BW662" i="2" s="1"/>
  <c r="CA670" i="2" s="1"/>
  <c r="BY168" i="2"/>
  <c r="BY241" i="2"/>
  <c r="CR9" i="18" s="1"/>
  <c r="BU63" i="2"/>
  <c r="BU64" i="2" s="1"/>
  <c r="BY277" i="2"/>
  <c r="BY278" i="2" s="1"/>
  <c r="BY280" i="2" s="1"/>
  <c r="CR16" i="18" s="1"/>
  <c r="BY35" i="2"/>
  <c r="BW106" i="2"/>
  <c r="BW207" i="2"/>
  <c r="BW688" i="2" s="1"/>
  <c r="BW209" i="2"/>
  <c r="BV20" i="10" s="1"/>
  <c r="BX342" i="2"/>
  <c r="BX385" i="2" s="1"/>
  <c r="BX343" i="2" s="1"/>
  <c r="BX424" i="2" s="1"/>
  <c r="BX344" i="2"/>
  <c r="BW390" i="2"/>
  <c r="BW392" i="2" s="1"/>
  <c r="BW401" i="2" s="1"/>
  <c r="BW406" i="2"/>
  <c r="BW692" i="2"/>
  <c r="BV31" i="10"/>
  <c r="BX556" i="2"/>
  <c r="BX558" i="2" s="1"/>
  <c r="BY117" i="2"/>
  <c r="BY554" i="2"/>
  <c r="BY120" i="2"/>
  <c r="BY374" i="2"/>
  <c r="BY60" i="2"/>
  <c r="BY332" i="2"/>
  <c r="AJ17" i="3"/>
  <c r="BZ91" i="2" s="1"/>
  <c r="BZ92" i="2" s="1"/>
  <c r="BZ338" i="2"/>
  <c r="BZ542" i="2"/>
  <c r="BZ543" i="2" s="1"/>
  <c r="BZ232" i="2"/>
  <c r="BZ387" i="2"/>
  <c r="BZ536" i="2"/>
  <c r="BZ124" i="2"/>
  <c r="BZ355" i="2"/>
  <c r="BZ175" i="2"/>
  <c r="BZ176" i="2" s="1"/>
  <c r="BZ282" i="2"/>
  <c r="BZ67" i="2"/>
  <c r="BZ239" i="2"/>
  <c r="BZ43" i="2"/>
  <c r="BZ547" i="2"/>
  <c r="BZ165" i="2"/>
  <c r="BZ166" i="2" s="1"/>
  <c r="BZ371" i="2"/>
  <c r="BZ349" i="2"/>
  <c r="BZ330" i="2"/>
  <c r="BZ336" i="2"/>
  <c r="BZ388" i="2"/>
  <c r="BZ299" i="2"/>
  <c r="BZ167" i="2"/>
  <c r="BZ38" i="2"/>
  <c r="BZ403" i="2"/>
  <c r="BZ276" i="2"/>
  <c r="CA6" i="2"/>
  <c r="BZ34" i="2"/>
  <c r="BZ329" i="2"/>
  <c r="BZ291" i="2"/>
  <c r="BZ96" i="2"/>
  <c r="BZ102" i="2"/>
  <c r="BZ283" i="2"/>
  <c r="BZ36" i="2"/>
  <c r="BZ427" i="2"/>
  <c r="BZ416" i="2"/>
  <c r="BZ332" i="2"/>
  <c r="BZ52" i="2"/>
  <c r="BZ415" i="2"/>
  <c r="BZ275" i="2"/>
  <c r="BZ234" i="2"/>
  <c r="BZ312" i="2"/>
  <c r="BZ314" i="2" s="1"/>
  <c r="BZ303" i="2"/>
  <c r="BZ229" i="2"/>
  <c r="BZ51" i="2"/>
  <c r="BZ417" i="2"/>
  <c r="BZ551" i="2"/>
  <c r="BZ58" i="2"/>
  <c r="BZ335" i="2"/>
  <c r="BZ328" i="2"/>
  <c r="BZ97" i="2"/>
  <c r="BZ555" i="2"/>
  <c r="BZ219" i="2"/>
  <c r="BZ546" i="2"/>
  <c r="BZ123" i="2"/>
  <c r="BZ177" i="2"/>
  <c r="BZ178" i="2" s="1"/>
  <c r="BZ179" i="2" s="1"/>
  <c r="BZ223" i="2"/>
  <c r="BZ301" i="2"/>
  <c r="BZ352" i="2"/>
  <c r="BZ552" i="2"/>
  <c r="BZ217" i="2"/>
  <c r="BZ218" i="2" s="1"/>
  <c r="BZ103" i="2"/>
  <c r="BZ423" i="2"/>
  <c r="BZ60" i="2"/>
  <c r="BZ346" i="2"/>
  <c r="BZ554" i="2"/>
  <c r="BZ366" i="2"/>
  <c r="BZ357" i="2"/>
  <c r="BZ550" i="2"/>
  <c r="BZ548" i="2"/>
  <c r="BZ118" i="2"/>
  <c r="BZ117" i="2" s="1"/>
  <c r="BZ533" i="2"/>
  <c r="BZ534" i="2" s="1"/>
  <c r="BZ535" i="2" s="1"/>
  <c r="BZ538" i="2" s="1"/>
  <c r="BZ702" i="2" s="1"/>
  <c r="BZ337" i="2"/>
  <c r="BZ334" i="2"/>
  <c r="BZ331" i="2"/>
  <c r="BZ245" i="2"/>
  <c r="BZ375" i="2"/>
  <c r="BZ31" i="2"/>
  <c r="BZ33" i="2" s="1"/>
  <c r="BZ370" i="2"/>
  <c r="BZ362" i="2"/>
  <c r="BZ405" i="2"/>
  <c r="BZ125" i="2"/>
  <c r="BZ429" i="2"/>
  <c r="BZ173" i="2"/>
  <c r="BZ412" i="2"/>
  <c r="BZ545" i="2"/>
  <c r="BZ62" i="2"/>
  <c r="BZ374" i="2"/>
  <c r="BZ333" i="2"/>
  <c r="BZ553" i="2"/>
  <c r="BY555" i="2"/>
  <c r="BY334" i="2"/>
  <c r="BY125" i="2"/>
  <c r="BX119" i="2"/>
  <c r="CN22" i="18"/>
  <c r="T10" i="18"/>
  <c r="U10" i="18" s="1"/>
  <c r="V10" i="18" s="1"/>
  <c r="BW135" i="2"/>
  <c r="CQ9" i="18"/>
  <c r="CQ21" i="18" s="1"/>
  <c r="BU351" i="2"/>
  <c r="BU353" i="2" s="1"/>
  <c r="BU356" i="2"/>
  <c r="CH10" i="2"/>
  <c r="CH718" i="2"/>
  <c r="CH682" i="2"/>
  <c r="BV80" i="2"/>
  <c r="BV686" i="2" s="1"/>
  <c r="BV82" i="2"/>
  <c r="BU18" i="10" s="1"/>
  <c r="BV350" i="2"/>
  <c r="BV363" i="2"/>
  <c r="BV347" i="2"/>
  <c r="BR441" i="2"/>
  <c r="BR690" i="2" s="1"/>
  <c r="BS378" i="2"/>
  <c r="CK28" i="2"/>
  <c r="CJ30" i="2"/>
  <c r="BW341" i="2"/>
  <c r="BW327" i="2"/>
  <c r="BW339" i="2" s="1"/>
  <c r="BW340" i="2" s="1"/>
  <c r="BV430" i="2"/>
  <c r="BT413" i="2"/>
  <c r="BT420" i="2"/>
  <c r="BT414" i="2"/>
  <c r="BR645" i="2"/>
  <c r="BR443" i="2"/>
  <c r="BQ666" i="2"/>
  <c r="BS421" i="2"/>
  <c r="BT365" i="2"/>
  <c r="BT426" i="2"/>
  <c r="BT372" i="2"/>
  <c r="BT373" i="2"/>
  <c r="J64" i="10"/>
  <c r="CQ688" i="2"/>
  <c r="I64" i="10"/>
  <c r="H64" i="10"/>
  <c r="AU470" i="2"/>
  <c r="AS572" i="2"/>
  <c r="AT322" i="2"/>
  <c r="AT472" i="2" s="1"/>
  <c r="AT566" i="2" s="1"/>
  <c r="AS33" i="10" s="1"/>
  <c r="AS719" i="2"/>
  <c r="AT716" i="2" s="1"/>
  <c r="AV292" i="2"/>
  <c r="AV473" i="2"/>
  <c r="AV618" i="2" s="1"/>
  <c r="AT654" i="2"/>
  <c r="AT647" i="2"/>
  <c r="AU11" i="10"/>
  <c r="AT318" i="2"/>
  <c r="AS21" i="10" s="1"/>
  <c r="AS24" i="10" s="1"/>
  <c r="AT564" i="2"/>
  <c r="AS42" i="10" s="1"/>
  <c r="AT474" i="2"/>
  <c r="AT748" i="2" s="1"/>
  <c r="AT587" i="2" s="1"/>
  <c r="AT605" i="2" s="1"/>
  <c r="AT689" i="2"/>
  <c r="AT693" i="2" s="1"/>
  <c r="AR590" i="2"/>
  <c r="AR600" i="2"/>
  <c r="AW220" i="2"/>
  <c r="AW221" i="2" s="1"/>
  <c r="AW222" i="2"/>
  <c r="AV264" i="2"/>
  <c r="AV265" i="2"/>
  <c r="AV305" i="2" s="1"/>
  <c r="AS661" i="2"/>
  <c r="AS677" i="2" s="1"/>
  <c r="AR576" i="2"/>
  <c r="AR598" i="2" s="1"/>
  <c r="AU297" i="2"/>
  <c r="AS713" i="2"/>
  <c r="AV233" i="2"/>
  <c r="AV228" i="2"/>
  <c r="AV230" i="2" s="1"/>
  <c r="AU739" i="2"/>
  <c r="AU578" i="2" s="1"/>
  <c r="AU602" i="2" s="1"/>
  <c r="AU320" i="2"/>
  <c r="AT22" i="10" s="1"/>
  <c r="BN11" i="18"/>
  <c r="AU751" i="2"/>
  <c r="AU586" i="2" s="1"/>
  <c r="AT12" i="10"/>
  <c r="AT14" i="10" s="1"/>
  <c r="AU270" i="2"/>
  <c r="AS584" i="2"/>
  <c r="AS601" i="2" s="1"/>
  <c r="AT680" i="2"/>
  <c r="AV465" i="2"/>
  <c r="AV464" i="2"/>
  <c r="AU306" i="2"/>
  <c r="BU107" i="2"/>
  <c r="CM17" i="18"/>
  <c r="CL24" i="18"/>
  <c r="CL18" i="18"/>
  <c r="BY199" i="2" l="1"/>
  <c r="BY642" i="2"/>
  <c r="BY652" i="2" s="1"/>
  <c r="BY663" i="2" s="1"/>
  <c r="CA671" i="2" s="1"/>
  <c r="BY112" i="2"/>
  <c r="BY114" i="2" s="1"/>
  <c r="BY115" i="2" s="1"/>
  <c r="BY697" i="2" s="1"/>
  <c r="BX9" i="10"/>
  <c r="BX54" i="2"/>
  <c r="BX56" i="2" s="1"/>
  <c r="BX37" i="2"/>
  <c r="BX44" i="2" s="1"/>
  <c r="BX46" i="2" s="1"/>
  <c r="BW8" i="10" s="1"/>
  <c r="BW9" i="10"/>
  <c r="BZ284" i="2"/>
  <c r="BY294" i="2"/>
  <c r="BY296" i="2" s="1"/>
  <c r="BY297" i="2" s="1"/>
  <c r="BY699" i="2" s="1"/>
  <c r="BX642" i="2"/>
  <c r="BX652" i="2" s="1"/>
  <c r="BX663" i="2" s="1"/>
  <c r="BZ671" i="2" s="1"/>
  <c r="BX112" i="2"/>
  <c r="BX114" i="2" s="1"/>
  <c r="BX115" i="2" s="1"/>
  <c r="BX742" i="2"/>
  <c r="BX585" i="2" s="1"/>
  <c r="BZ277" i="2"/>
  <c r="BZ278" i="2" s="1"/>
  <c r="BZ280" i="2" s="1"/>
  <c r="CS16" i="18" s="1"/>
  <c r="BZ119" i="2"/>
  <c r="BZ128" i="2" s="1"/>
  <c r="BY121" i="2"/>
  <c r="BY127" i="2" s="1"/>
  <c r="CR21" i="18"/>
  <c r="BY128" i="2"/>
  <c r="BY342" i="2"/>
  <c r="BY385" i="2" s="1"/>
  <c r="BY343" i="2" s="1"/>
  <c r="BY424" i="2" s="1"/>
  <c r="BY556" i="2"/>
  <c r="BY558" i="2" s="1"/>
  <c r="BX31" i="10" s="1"/>
  <c r="BZ168" i="2"/>
  <c r="BW64" i="2"/>
  <c r="BW72" i="2" s="1"/>
  <c r="BW80" i="2" s="1"/>
  <c r="BW686" i="2" s="1"/>
  <c r="BZ35" i="2"/>
  <c r="BY692" i="2"/>
  <c r="BZ698" i="2"/>
  <c r="BZ199" i="2"/>
  <c r="BZ104" i="2"/>
  <c r="BZ105" i="2" s="1"/>
  <c r="BX106" i="2" s="1"/>
  <c r="BX697" i="2"/>
  <c r="BY559" i="2"/>
  <c r="BY344" i="2"/>
  <c r="BW143" i="2"/>
  <c r="BW687" i="2" s="1"/>
  <c r="BW145" i="2"/>
  <c r="BV19" i="10" s="1"/>
  <c r="BX122" i="2"/>
  <c r="BX126" i="2" s="1"/>
  <c r="BX128" i="2"/>
  <c r="BX121" i="2"/>
  <c r="BX127" i="2" s="1"/>
  <c r="BZ98" i="2"/>
  <c r="BW428" i="2"/>
  <c r="BW404" i="2"/>
  <c r="BW408" i="2" s="1"/>
  <c r="BW700" i="2" s="1"/>
  <c r="BX641" i="2"/>
  <c r="BX651" i="2" s="1"/>
  <c r="BX662" i="2" s="1"/>
  <c r="CB670" i="2" s="1"/>
  <c r="BZ344" i="2"/>
  <c r="BZ342" i="2"/>
  <c r="BZ385" i="2" s="1"/>
  <c r="CB6" i="2"/>
  <c r="AK17" i="3"/>
  <c r="CA375" i="2" s="1"/>
  <c r="CA167" i="2"/>
  <c r="CA547" i="2"/>
  <c r="CA334" i="2"/>
  <c r="CA338" i="2"/>
  <c r="CA113" i="2"/>
  <c r="CA223" i="2"/>
  <c r="CA387" i="2"/>
  <c r="CA125" i="2"/>
  <c r="CA175" i="2"/>
  <c r="CA176" i="2" s="1"/>
  <c r="CS176" i="2" s="1"/>
  <c r="CS178" i="2" s="1"/>
  <c r="CA283" i="2"/>
  <c r="CA533" i="2"/>
  <c r="CA534" i="2" s="1"/>
  <c r="CA535" i="2" s="1"/>
  <c r="CA538" i="2" s="1"/>
  <c r="CA702" i="2" s="1"/>
  <c r="CS702" i="2" s="1"/>
  <c r="CA293" i="2"/>
  <c r="CA173" i="2"/>
  <c r="CA245" i="2"/>
  <c r="CA62" i="2"/>
  <c r="BZ389" i="2"/>
  <c r="BX692" i="2"/>
  <c r="BW31" i="10"/>
  <c r="BX406" i="2"/>
  <c r="BX390" i="2"/>
  <c r="BX392" i="2" s="1"/>
  <c r="BX401" i="2" s="1"/>
  <c r="BY122" i="2"/>
  <c r="BY126" i="2" s="1"/>
  <c r="BU540" i="2"/>
  <c r="BU696" i="2"/>
  <c r="BU703" i="2" s="1"/>
  <c r="BU72" i="2"/>
  <c r="BZ53" i="2"/>
  <c r="BZ411" i="2"/>
  <c r="BZ549" i="2"/>
  <c r="BZ556" i="2" s="1"/>
  <c r="BZ558" i="2" s="1"/>
  <c r="BZ111" i="2"/>
  <c r="BZ109" i="2"/>
  <c r="BZ226" i="2"/>
  <c r="BZ113" i="2"/>
  <c r="BZ120" i="2"/>
  <c r="BZ122" i="2" s="1"/>
  <c r="BZ126" i="2" s="1"/>
  <c r="BZ425" i="2"/>
  <c r="BZ293" i="2"/>
  <c r="BY209" i="2"/>
  <c r="BX20" i="10" s="1"/>
  <c r="BY207" i="2"/>
  <c r="BY688" i="2" s="1"/>
  <c r="BY39" i="2"/>
  <c r="BY68" i="2" s="1"/>
  <c r="BY70" i="2" s="1"/>
  <c r="BY37" i="2"/>
  <c r="BY44" i="2" s="1"/>
  <c r="BY46" i="2" s="1"/>
  <c r="BY54" i="2"/>
  <c r="BY56" i="2" s="1"/>
  <c r="BZ241" i="2"/>
  <c r="CS9" i="18" s="1"/>
  <c r="BX207" i="2"/>
  <c r="BX688" i="2" s="1"/>
  <c r="BX209" i="2"/>
  <c r="BW20" i="10" s="1"/>
  <c r="BY300" i="2"/>
  <c r="BT377" i="2"/>
  <c r="BX341" i="2"/>
  <c r="BX327" i="2"/>
  <c r="BX339" i="2" s="1"/>
  <c r="BX340" i="2" s="1"/>
  <c r="BW430" i="2"/>
  <c r="BV351" i="2"/>
  <c r="BV353" i="2" s="1"/>
  <c r="BV356" i="2"/>
  <c r="BU369" i="2"/>
  <c r="BU410" i="2"/>
  <c r="BT431" i="2"/>
  <c r="BR655" i="2"/>
  <c r="BT419" i="2"/>
  <c r="BW350" i="2"/>
  <c r="BW363" i="2"/>
  <c r="BW347" i="2"/>
  <c r="CL28" i="2"/>
  <c r="CK30" i="2"/>
  <c r="BU365" i="2"/>
  <c r="BU367" i="2" s="1"/>
  <c r="BU426" i="2"/>
  <c r="BU431" i="2" s="1"/>
  <c r="BT376" i="2"/>
  <c r="BT367" i="2"/>
  <c r="BQ674" i="2"/>
  <c r="BS380" i="2"/>
  <c r="CI10" i="2"/>
  <c r="BS433" i="2"/>
  <c r="BT418" i="2"/>
  <c r="AS577" i="2"/>
  <c r="AS599" i="2" s="1"/>
  <c r="AT323" i="2"/>
  <c r="AT572" i="2"/>
  <c r="BN23" i="18"/>
  <c r="BN13" i="18"/>
  <c r="BN25" i="18" s="1"/>
  <c r="AU308" i="2"/>
  <c r="AU316" i="2" s="1"/>
  <c r="AU318" i="2" s="1"/>
  <c r="AT21" i="10" s="1"/>
  <c r="AT24" i="10" s="1"/>
  <c r="AU699" i="2"/>
  <c r="AU703" i="2" s="1"/>
  <c r="AU540" i="2"/>
  <c r="AV266" i="2"/>
  <c r="AV268" i="2"/>
  <c r="AX216" i="2"/>
  <c r="AW285" i="2"/>
  <c r="AW287" i="2" s="1"/>
  <c r="AW289" i="2" s="1"/>
  <c r="AW304" i="2"/>
  <c r="AT648" i="2"/>
  <c r="AV466" i="2"/>
  <c r="AV302" i="2"/>
  <c r="AV244" i="2"/>
  <c r="AV246" i="2" s="1"/>
  <c r="AT665" i="2"/>
  <c r="AT657" i="2"/>
  <c r="AT681" i="2" s="1"/>
  <c r="AT683" i="2" s="1"/>
  <c r="AT16" i="10"/>
  <c r="AU745" i="2"/>
  <c r="AU579" i="2" s="1"/>
  <c r="AU603" i="2" s="1"/>
  <c r="AS576" i="2"/>
  <c r="AS598" i="2" s="1"/>
  <c r="AT661" i="2"/>
  <c r="AU644" i="2"/>
  <c r="AU562" i="2"/>
  <c r="AT710" i="2"/>
  <c r="AS583" i="2"/>
  <c r="AS600" i="2" s="1"/>
  <c r="AW242" i="2"/>
  <c r="AW250" i="2"/>
  <c r="AW251" i="2" s="1"/>
  <c r="AW253" i="2" s="1"/>
  <c r="AW255" i="2" s="1"/>
  <c r="AW257" i="2" s="1"/>
  <c r="AW450" i="2"/>
  <c r="AW451" i="2" s="1"/>
  <c r="AW453" i="2" s="1"/>
  <c r="AW455" i="2" s="1"/>
  <c r="AW457" i="2" s="1"/>
  <c r="AW227" i="2"/>
  <c r="AW224" i="2"/>
  <c r="AT705" i="2"/>
  <c r="AT707" i="2" s="1"/>
  <c r="AT694" i="2"/>
  <c r="AV296" i="2"/>
  <c r="CM24" i="18"/>
  <c r="CM18" i="18"/>
  <c r="CN17" i="18"/>
  <c r="BV107" i="2"/>
  <c r="BZ343" i="2" l="1"/>
  <c r="BZ424" i="2" s="1"/>
  <c r="BX61" i="2"/>
  <c r="BX63" i="2" s="1"/>
  <c r="BX64" i="2" s="1"/>
  <c r="BX696" i="2" s="1"/>
  <c r="CQ10" i="18"/>
  <c r="CQ22" i="18" s="1"/>
  <c r="BX604" i="2"/>
  <c r="BY604" i="2"/>
  <c r="BT378" i="2"/>
  <c r="BY129" i="2"/>
  <c r="BY135" i="2" s="1"/>
  <c r="BY143" i="2" s="1"/>
  <c r="CS21" i="18"/>
  <c r="BZ300" i="2"/>
  <c r="BW696" i="2"/>
  <c r="BW703" i="2" s="1"/>
  <c r="BW82" i="2"/>
  <c r="BV18" i="10" s="1"/>
  <c r="BW540" i="2"/>
  <c r="BZ294" i="2"/>
  <c r="BZ296" i="2" s="1"/>
  <c r="BZ297" i="2" s="1"/>
  <c r="BZ699" i="2" s="1"/>
  <c r="BZ692" i="2"/>
  <c r="BY31" i="10"/>
  <c r="CA388" i="2"/>
  <c r="CA234" i="2"/>
  <c r="CA312" i="2"/>
  <c r="CA314" i="2" s="1"/>
  <c r="CA536" i="2"/>
  <c r="CA120" i="2"/>
  <c r="CA291" i="2"/>
  <c r="CA51" i="2"/>
  <c r="CA554" i="2"/>
  <c r="CA425" i="2"/>
  <c r="CA226" i="2"/>
  <c r="CA219" i="2"/>
  <c r="CA405" i="2"/>
  <c r="CA374" i="2"/>
  <c r="CA553" i="2"/>
  <c r="CA423" i="2"/>
  <c r="CA329" i="2"/>
  <c r="CA427" i="2"/>
  <c r="CA549" i="2"/>
  <c r="CA335" i="2"/>
  <c r="CA303" i="2"/>
  <c r="CA362" i="2"/>
  <c r="CA109" i="2"/>
  <c r="CA43" i="2"/>
  <c r="CA232" i="2"/>
  <c r="CA412" i="2"/>
  <c r="BZ559" i="2"/>
  <c r="BZ112" i="2"/>
  <c r="BZ114" i="2" s="1"/>
  <c r="BZ115" i="2" s="1"/>
  <c r="BZ697" i="2" s="1"/>
  <c r="BZ642" i="2"/>
  <c r="BZ652" i="2" s="1"/>
  <c r="BZ663" i="2" s="1"/>
  <c r="CB671" i="2" s="1"/>
  <c r="BZ742" i="2"/>
  <c r="BZ585" i="2" s="1"/>
  <c r="BZ604" i="2" s="1"/>
  <c r="BY9" i="10"/>
  <c r="CS12" i="18"/>
  <c r="BZ121" i="2"/>
  <c r="BZ127" i="2" s="1"/>
  <c r="BZ129" i="2" s="1"/>
  <c r="BX8" i="10"/>
  <c r="CR10" i="18"/>
  <c r="CR22" i="18" s="1"/>
  <c r="BY61" i="2"/>
  <c r="BY63" i="2" s="1"/>
  <c r="BY64" i="2" s="1"/>
  <c r="BY72" i="2" s="1"/>
  <c r="BY641" i="2"/>
  <c r="BY651" i="2" s="1"/>
  <c r="BY662" i="2" s="1"/>
  <c r="CC670" i="2" s="1"/>
  <c r="BU80" i="2"/>
  <c r="BU686" i="2" s="1"/>
  <c r="BU82" i="2"/>
  <c r="BT18" i="10" s="1"/>
  <c r="BX404" i="2"/>
  <c r="BX408" i="2" s="1"/>
  <c r="BX428" i="2"/>
  <c r="CA357" i="2"/>
  <c r="CA349" i="2"/>
  <c r="CA52" i="2"/>
  <c r="CA371" i="2"/>
  <c r="CA275" i="2"/>
  <c r="CA336" i="2"/>
  <c r="CA542" i="2"/>
  <c r="CA543" i="2" s="1"/>
  <c r="CA429" i="2"/>
  <c r="CA239" i="2"/>
  <c r="CA417" i="2"/>
  <c r="CA217" i="2"/>
  <c r="CA218" i="2" s="1"/>
  <c r="CA366" i="2"/>
  <c r="CA118" i="2"/>
  <c r="CA551" i="2"/>
  <c r="CA31" i="2"/>
  <c r="CA416" i="2"/>
  <c r="CA165" i="2"/>
  <c r="CA166" i="2" s="1"/>
  <c r="CA168" i="2" s="1"/>
  <c r="CA276" i="2"/>
  <c r="CA337" i="2"/>
  <c r="CA552" i="2"/>
  <c r="CA355" i="2"/>
  <c r="CA330" i="2"/>
  <c r="CA346" i="2"/>
  <c r="CA97" i="2"/>
  <c r="CC6" i="2"/>
  <c r="CB548" i="2"/>
  <c r="CB109" i="2"/>
  <c r="CB52" i="2"/>
  <c r="CB415" i="2"/>
  <c r="CB411" i="2"/>
  <c r="CB387" i="2"/>
  <c r="CB303" i="2"/>
  <c r="CB332" i="2"/>
  <c r="CB328" i="2"/>
  <c r="CB60" i="2"/>
  <c r="CB427" i="2"/>
  <c r="CB355" i="2"/>
  <c r="CB371" i="2"/>
  <c r="CB167" i="2"/>
  <c r="CB331" i="2"/>
  <c r="AL17" i="3"/>
  <c r="CB31" i="2" s="1"/>
  <c r="CB219" i="2"/>
  <c r="CB245" i="2"/>
  <c r="CB403" i="2"/>
  <c r="CB349" i="2"/>
  <c r="CB229" i="2"/>
  <c r="CB111" i="2"/>
  <c r="CB43" i="2"/>
  <c r="CB103" i="2"/>
  <c r="CB36" i="2"/>
  <c r="CB536" i="2"/>
  <c r="CB335" i="2"/>
  <c r="CB336" i="2"/>
  <c r="CB329" i="2"/>
  <c r="CB97" i="2"/>
  <c r="CB549" i="2"/>
  <c r="CB533" i="2"/>
  <c r="CB534" i="2" s="1"/>
  <c r="CB535" i="2" s="1"/>
  <c r="CB538" i="2" s="1"/>
  <c r="CB546" i="2"/>
  <c r="CB291" i="2"/>
  <c r="CB333" i="2"/>
  <c r="CB405" i="2"/>
  <c r="CB545" i="2"/>
  <c r="CB301" i="2"/>
  <c r="CB366" i="2"/>
  <c r="CB547" i="2"/>
  <c r="CB276" i="2"/>
  <c r="CB67" i="2"/>
  <c r="CB177" i="2"/>
  <c r="CB120" i="2"/>
  <c r="CB553" i="2"/>
  <c r="CB175" i="2"/>
  <c r="CB176" i="2" s="1"/>
  <c r="CB334" i="2"/>
  <c r="CB330" i="2"/>
  <c r="CB124" i="2"/>
  <c r="CB312" i="2"/>
  <c r="CB314" i="2" s="1"/>
  <c r="CB275" i="2"/>
  <c r="CB416" i="2"/>
  <c r="CB173" i="2"/>
  <c r="CB96" i="2"/>
  <c r="CB293" i="2"/>
  <c r="CB123" i="2"/>
  <c r="CB91" i="2"/>
  <c r="CB92" i="2" s="1"/>
  <c r="CB51" i="2"/>
  <c r="CB53" i="2" s="1"/>
  <c r="CB554" i="2"/>
  <c r="CB417" i="2"/>
  <c r="CB234" i="2"/>
  <c r="CB352" i="2"/>
  <c r="CB299" i="2"/>
  <c r="CB239" i="2"/>
  <c r="CB125" i="2"/>
  <c r="CB217" i="2"/>
  <c r="CB218" i="2" s="1"/>
  <c r="CB165" i="2"/>
  <c r="CB166" i="2" s="1"/>
  <c r="CB113" i="2"/>
  <c r="CB388" i="2"/>
  <c r="CB38" i="2"/>
  <c r="CB362" i="2"/>
  <c r="CB551" i="2"/>
  <c r="CB370" i="2"/>
  <c r="CB223" i="2"/>
  <c r="CB62" i="2"/>
  <c r="CB552" i="2"/>
  <c r="CB374" i="2"/>
  <c r="CB423" i="2"/>
  <c r="CB357" i="2"/>
  <c r="CB58" i="2"/>
  <c r="CB232" i="2"/>
  <c r="CB555" i="2"/>
  <c r="CB283" i="2"/>
  <c r="CB425" i="2"/>
  <c r="CB429" i="2"/>
  <c r="CB118" i="2"/>
  <c r="CB117" i="2" s="1"/>
  <c r="CB346" i="2"/>
  <c r="CB282" i="2"/>
  <c r="CB102" i="2"/>
  <c r="CB104" i="2" s="1"/>
  <c r="CB105" i="2" s="1"/>
  <c r="CB34" i="2"/>
  <c r="CB550" i="2"/>
  <c r="CB542" i="2"/>
  <c r="CB543" i="2" s="1"/>
  <c r="CB412" i="2"/>
  <c r="BX129" i="2"/>
  <c r="BZ209" i="2"/>
  <c r="BY20" i="10" s="1"/>
  <c r="BZ207" i="2"/>
  <c r="BZ688" i="2" s="1"/>
  <c r="CA389" i="2"/>
  <c r="CA111" i="2"/>
  <c r="CA91" i="2"/>
  <c r="CA92" i="2" s="1"/>
  <c r="CA119" i="2" s="1"/>
  <c r="CA411" i="2"/>
  <c r="CA301" i="2"/>
  <c r="CA58" i="2"/>
  <c r="CA103" i="2"/>
  <c r="CA332" i="2"/>
  <c r="CA67" i="2"/>
  <c r="CA36" i="2"/>
  <c r="CA123" i="2"/>
  <c r="CA545" i="2"/>
  <c r="CA546" i="2"/>
  <c r="CA370" i="2"/>
  <c r="CA96" i="2"/>
  <c r="CA98" i="2" s="1"/>
  <c r="CA229" i="2"/>
  <c r="CA177" i="2"/>
  <c r="CA178" i="2" s="1"/>
  <c r="CA179" i="2" s="1"/>
  <c r="CA403" i="2"/>
  <c r="CA333" i="2"/>
  <c r="CA102" i="2"/>
  <c r="CA415" i="2"/>
  <c r="CA124" i="2"/>
  <c r="CA331" i="2"/>
  <c r="CA38" i="2"/>
  <c r="CA60" i="2"/>
  <c r="CA328" i="2"/>
  <c r="CA555" i="2"/>
  <c r="CA282" i="2"/>
  <c r="CA284" i="2" s="1"/>
  <c r="CA550" i="2"/>
  <c r="CA352" i="2"/>
  <c r="CA299" i="2"/>
  <c r="CA34" i="2"/>
  <c r="CA548" i="2"/>
  <c r="BZ406" i="2"/>
  <c r="BZ390" i="2"/>
  <c r="BZ392" i="2" s="1"/>
  <c r="BZ401" i="2" s="1"/>
  <c r="BY390" i="2"/>
  <c r="BY392" i="2" s="1"/>
  <c r="BY401" i="2" s="1"/>
  <c r="BY406" i="2"/>
  <c r="BZ39" i="2"/>
  <c r="BZ68" i="2" s="1"/>
  <c r="BZ70" i="2" s="1"/>
  <c r="BZ54" i="2"/>
  <c r="BZ56" i="2" s="1"/>
  <c r="BZ37" i="2"/>
  <c r="BZ44" i="2" s="1"/>
  <c r="BZ46" i="2" s="1"/>
  <c r="BV365" i="2"/>
  <c r="BV367" i="2" s="1"/>
  <c r="BV426" i="2"/>
  <c r="BV431" i="2" s="1"/>
  <c r="BY341" i="2"/>
  <c r="BY327" i="2"/>
  <c r="BY339" i="2" s="1"/>
  <c r="BY340" i="2" s="1"/>
  <c r="BX430" i="2"/>
  <c r="BR666" i="2"/>
  <c r="BU420" i="2"/>
  <c r="BU413" i="2"/>
  <c r="BU419" i="2" s="1"/>
  <c r="BU414" i="2"/>
  <c r="BU418" i="2" s="1"/>
  <c r="BX350" i="2"/>
  <c r="BX347" i="2"/>
  <c r="BX363" i="2"/>
  <c r="CJ718" i="2"/>
  <c r="CJ682" i="2"/>
  <c r="CJ10" i="2"/>
  <c r="BS645" i="2"/>
  <c r="BS443" i="2"/>
  <c r="BY145" i="2"/>
  <c r="CB702" i="2"/>
  <c r="CM28" i="2"/>
  <c r="CL30" i="2"/>
  <c r="BU372" i="2"/>
  <c r="BU377" i="2" s="1"/>
  <c r="BU373" i="2"/>
  <c r="BU376" i="2" s="1"/>
  <c r="BT421" i="2"/>
  <c r="BT433" i="2" s="1"/>
  <c r="BT441" i="2" s="1"/>
  <c r="BT690" i="2" s="1"/>
  <c r="BS441" i="2"/>
  <c r="BS690" i="2" s="1"/>
  <c r="BT380" i="2"/>
  <c r="BW356" i="2"/>
  <c r="BW351" i="2"/>
  <c r="BW353" i="2" s="1"/>
  <c r="BV369" i="2"/>
  <c r="BV410" i="2"/>
  <c r="AV270" i="2"/>
  <c r="AV644" i="2" s="1"/>
  <c r="AU322" i="2"/>
  <c r="AU472" i="2" s="1"/>
  <c r="AU566" i="2" s="1"/>
  <c r="AT33" i="10" s="1"/>
  <c r="AW233" i="2"/>
  <c r="AW228" i="2"/>
  <c r="AW230" i="2" s="1"/>
  <c r="AV11" i="10"/>
  <c r="AT668" i="2"/>
  <c r="AT673" i="2"/>
  <c r="AT676" i="2" s="1"/>
  <c r="AW473" i="2"/>
  <c r="AW618" i="2" s="1"/>
  <c r="AW292" i="2"/>
  <c r="AV297" i="2"/>
  <c r="AW464" i="2"/>
  <c r="AW465" i="2"/>
  <c r="AV306" i="2"/>
  <c r="AX222" i="2"/>
  <c r="AX220" i="2"/>
  <c r="AX221" i="2" s="1"/>
  <c r="AT711" i="2"/>
  <c r="AT713" i="2" s="1"/>
  <c r="AT717" i="2"/>
  <c r="AT719" i="2" s="1"/>
  <c r="AU712" i="2"/>
  <c r="AW265" i="2"/>
  <c r="AW305" i="2" s="1"/>
  <c r="AW264" i="2"/>
  <c r="AU654" i="2"/>
  <c r="AU647" i="2"/>
  <c r="AU680" i="2"/>
  <c r="AT584" i="2"/>
  <c r="AT601" i="2" s="1"/>
  <c r="AV470" i="2"/>
  <c r="AV646" i="2"/>
  <c r="AV656" i="2" s="1"/>
  <c r="AV667" i="2" s="1"/>
  <c r="AV675" i="2" s="1"/>
  <c r="AT658" i="2"/>
  <c r="AU12" i="10"/>
  <c r="AU14" i="10" s="1"/>
  <c r="AV320" i="2"/>
  <c r="AU22" i="10" s="1"/>
  <c r="BO11" i="18"/>
  <c r="AV739" i="2"/>
  <c r="AV578" i="2" s="1"/>
  <c r="AV602" i="2" s="1"/>
  <c r="AV751" i="2"/>
  <c r="AV586" i="2" s="1"/>
  <c r="AU689" i="2"/>
  <c r="AU693" i="2" s="1"/>
  <c r="AU564" i="2"/>
  <c r="AT42" i="10" s="1"/>
  <c r="AU474" i="2"/>
  <c r="AU748" i="2" s="1"/>
  <c r="AU587" i="2" s="1"/>
  <c r="AU605" i="2" s="1"/>
  <c r="CN18" i="18"/>
  <c r="CN24" i="18"/>
  <c r="BW107" i="2"/>
  <c r="CO17" i="18"/>
  <c r="CO35" i="2"/>
  <c r="CP35" i="2"/>
  <c r="CQ35" i="2"/>
  <c r="CR35" i="2"/>
  <c r="BX540" i="2" l="1"/>
  <c r="BX72" i="2"/>
  <c r="BX82" i="2" s="1"/>
  <c r="BW18" i="10" s="1"/>
  <c r="CA104" i="2"/>
  <c r="CA105" i="2" s="1"/>
  <c r="BY106" i="2" s="1"/>
  <c r="CB389" i="2"/>
  <c r="CB168" i="2"/>
  <c r="CA277" i="2"/>
  <c r="CB277" i="2"/>
  <c r="CB278" i="2" s="1"/>
  <c r="CB280" i="2" s="1"/>
  <c r="CA342" i="2"/>
  <c r="CA385" i="2" s="1"/>
  <c r="CA343" i="2" s="1"/>
  <c r="CA424" i="2" s="1"/>
  <c r="CA112" i="2"/>
  <c r="CA114" i="2" s="1"/>
  <c r="CA115" i="2" s="1"/>
  <c r="BX80" i="2"/>
  <c r="BX686" i="2" s="1"/>
  <c r="BY540" i="2"/>
  <c r="BY696" i="2"/>
  <c r="BZ135" i="2"/>
  <c r="BZ145" i="2" s="1"/>
  <c r="BY19" i="10" s="1"/>
  <c r="BZ143" i="2"/>
  <c r="BZ687" i="2" s="1"/>
  <c r="CS179" i="2"/>
  <c r="CA698" i="2"/>
  <c r="CS698" i="2" s="1"/>
  <c r="CA199" i="2"/>
  <c r="CA559" i="2"/>
  <c r="CA697" i="2"/>
  <c r="CS697" i="2" s="1"/>
  <c r="CB284" i="2"/>
  <c r="CB375" i="2"/>
  <c r="CB337" i="2"/>
  <c r="CB342" i="2" s="1"/>
  <c r="CB385" i="2" s="1"/>
  <c r="CB338" i="2"/>
  <c r="CB226" i="2"/>
  <c r="BY428" i="2"/>
  <c r="BY404" i="2"/>
  <c r="BY408" i="2" s="1"/>
  <c r="BY700" i="2" s="1"/>
  <c r="CA556" i="2"/>
  <c r="CA558" i="2" s="1"/>
  <c r="CB178" i="2"/>
  <c r="CB179" i="2" s="1"/>
  <c r="CD6" i="2"/>
  <c r="AM17" i="3"/>
  <c r="CC548" i="2" s="1"/>
  <c r="CC118" i="2"/>
  <c r="CC417" i="2"/>
  <c r="CC34" i="2"/>
  <c r="CC329" i="2"/>
  <c r="CC97" i="2"/>
  <c r="CC546" i="2"/>
  <c r="CC405" i="2"/>
  <c r="CC36" i="2"/>
  <c r="CC173" i="2"/>
  <c r="CC120" i="2"/>
  <c r="CC111" i="2"/>
  <c r="CC103" i="2"/>
  <c r="CC113" i="2"/>
  <c r="CC551" i="2"/>
  <c r="CC554" i="2"/>
  <c r="CC416" i="2"/>
  <c r="CC301" i="2"/>
  <c r="CC336" i="2"/>
  <c r="CC374" i="2"/>
  <c r="CC388" i="2"/>
  <c r="CC303" i="2"/>
  <c r="CC31" i="2"/>
  <c r="CC229" i="2"/>
  <c r="CC245" i="2"/>
  <c r="CC124" i="2"/>
  <c r="CC362" i="2"/>
  <c r="CC333" i="2"/>
  <c r="CA117" i="2"/>
  <c r="CA241" i="2"/>
  <c r="CD240" i="2"/>
  <c r="CK240" i="2"/>
  <c r="CB240" i="2"/>
  <c r="CL240" i="2"/>
  <c r="CG240" i="2"/>
  <c r="CH240" i="2"/>
  <c r="CJ240" i="2"/>
  <c r="CF240" i="2"/>
  <c r="CM240" i="2"/>
  <c r="CC240" i="2"/>
  <c r="CI240" i="2"/>
  <c r="CE240" i="2"/>
  <c r="CA122" i="2"/>
  <c r="BZ404" i="2"/>
  <c r="BZ408" i="2" s="1"/>
  <c r="BZ700" i="2" s="1"/>
  <c r="BZ428" i="2"/>
  <c r="CA344" i="2"/>
  <c r="CA642" i="2"/>
  <c r="CA652" i="2" s="1"/>
  <c r="CA663" i="2" s="1"/>
  <c r="CC671" i="2" s="1"/>
  <c r="BZ9" i="10"/>
  <c r="CA742" i="2"/>
  <c r="CA585" i="2" s="1"/>
  <c r="CT12" i="18"/>
  <c r="BX135" i="2"/>
  <c r="CB98" i="2"/>
  <c r="BZ641" i="2"/>
  <c r="BZ651" i="2" s="1"/>
  <c r="BZ662" i="2" s="1"/>
  <c r="CD670" i="2" s="1"/>
  <c r="BZ61" i="2"/>
  <c r="BZ63" i="2" s="1"/>
  <c r="BZ64" i="2" s="1"/>
  <c r="BZ540" i="2" s="1"/>
  <c r="CS10" i="18"/>
  <c r="CS22" i="18" s="1"/>
  <c r="BY8" i="10"/>
  <c r="CA128" i="2"/>
  <c r="CS128" i="2" s="1"/>
  <c r="CA121" i="2"/>
  <c r="BZ106" i="2"/>
  <c r="CB119" i="2"/>
  <c r="CB556" i="2"/>
  <c r="CB558" i="2" s="1"/>
  <c r="CA31" i="10" s="1"/>
  <c r="CB559" i="2"/>
  <c r="CJ32" i="2"/>
  <c r="CK32" i="2"/>
  <c r="CD32" i="2"/>
  <c r="CL32" i="2"/>
  <c r="CF32" i="2"/>
  <c r="CI32" i="2"/>
  <c r="CG32" i="2"/>
  <c r="CB32" i="2"/>
  <c r="CH32" i="2"/>
  <c r="CM32" i="2"/>
  <c r="CE32" i="2"/>
  <c r="CC32" i="2"/>
  <c r="CA33" i="2"/>
  <c r="CA278" i="2"/>
  <c r="CA280" i="2" s="1"/>
  <c r="CT16" i="18" s="1"/>
  <c r="BX700" i="2"/>
  <c r="CA53" i="2"/>
  <c r="BU421" i="2"/>
  <c r="BU433" i="2" s="1"/>
  <c r="BU441" i="2" s="1"/>
  <c r="BU690" i="2" s="1"/>
  <c r="BV372" i="2"/>
  <c r="BV377" i="2" s="1"/>
  <c r="BV373" i="2"/>
  <c r="BV376" i="2" s="1"/>
  <c r="BV378" i="2" s="1"/>
  <c r="BV380" i="2" s="1"/>
  <c r="BX19" i="10"/>
  <c r="CK682" i="2"/>
  <c r="CK10" i="2"/>
  <c r="CK718" i="2"/>
  <c r="BX351" i="2"/>
  <c r="BX353" i="2" s="1"/>
  <c r="BX356" i="2"/>
  <c r="BY350" i="2"/>
  <c r="BY347" i="2"/>
  <c r="BY363" i="2"/>
  <c r="BT645" i="2"/>
  <c r="BT655" i="2" s="1"/>
  <c r="BT666" i="2" s="1"/>
  <c r="BT674" i="2" s="1"/>
  <c r="BT443" i="2"/>
  <c r="BY687" i="2"/>
  <c r="BW365" i="2"/>
  <c r="BW367" i="2" s="1"/>
  <c r="BW426" i="2"/>
  <c r="BW431" i="2" s="1"/>
  <c r="BU378" i="2"/>
  <c r="BU380" i="2" s="1"/>
  <c r="BS655" i="2"/>
  <c r="BY80" i="2"/>
  <c r="BY686" i="2" s="1"/>
  <c r="BY82" i="2"/>
  <c r="BX18" i="10" s="1"/>
  <c r="BV413" i="2"/>
  <c r="BV419" i="2" s="1"/>
  <c r="BV420" i="2"/>
  <c r="BV414" i="2"/>
  <c r="BV418" i="2" s="1"/>
  <c r="BW369" i="2"/>
  <c r="BW410" i="2"/>
  <c r="CM30" i="2"/>
  <c r="CO28" i="2"/>
  <c r="CP28" i="2"/>
  <c r="CQ28" i="2"/>
  <c r="CR28" i="2"/>
  <c r="CS28" i="2"/>
  <c r="CT28" i="2"/>
  <c r="BR674" i="2"/>
  <c r="BZ327" i="2"/>
  <c r="BZ339" i="2" s="1"/>
  <c r="BZ340" i="2" s="1"/>
  <c r="BZ341" i="2"/>
  <c r="BY430" i="2"/>
  <c r="AV562" i="2"/>
  <c r="AT677" i="2"/>
  <c r="AU661" i="2" s="1"/>
  <c r="AU323" i="2"/>
  <c r="AU710" i="2"/>
  <c r="AT583" i="2"/>
  <c r="AT600" i="2" s="1"/>
  <c r="AU648" i="2"/>
  <c r="AY216" i="2"/>
  <c r="AX285" i="2"/>
  <c r="AX287" i="2" s="1"/>
  <c r="AX289" i="2" s="1"/>
  <c r="AX304" i="2"/>
  <c r="AU572" i="2"/>
  <c r="AV699" i="2"/>
  <c r="AV703" i="2" s="1"/>
  <c r="AV308" i="2"/>
  <c r="AV540" i="2"/>
  <c r="AU694" i="2"/>
  <c r="AU705" i="2"/>
  <c r="AU707" i="2" s="1"/>
  <c r="BO23" i="18"/>
  <c r="BO13" i="18"/>
  <c r="BO25" i="18" s="1"/>
  <c r="AU657" i="2"/>
  <c r="AU681" i="2" s="1"/>
  <c r="AU683" i="2" s="1"/>
  <c r="AU665" i="2"/>
  <c r="AU716" i="2"/>
  <c r="AT577" i="2"/>
  <c r="AT599" i="2" s="1"/>
  <c r="AX450" i="2"/>
  <c r="AX451" i="2" s="1"/>
  <c r="AX453" i="2" s="1"/>
  <c r="AX455" i="2" s="1"/>
  <c r="AX457" i="2" s="1"/>
  <c r="AX242" i="2"/>
  <c r="AX227" i="2"/>
  <c r="AX250" i="2"/>
  <c r="AX251" i="2" s="1"/>
  <c r="AX253" i="2" s="1"/>
  <c r="AX255" i="2" s="1"/>
  <c r="AX257" i="2" s="1"/>
  <c r="AX224" i="2"/>
  <c r="AW296" i="2"/>
  <c r="AV654" i="2"/>
  <c r="AV647" i="2"/>
  <c r="AW244" i="2"/>
  <c r="AW246" i="2" s="1"/>
  <c r="AW302" i="2"/>
  <c r="AW268" i="2"/>
  <c r="AW266" i="2"/>
  <c r="AU16" i="10"/>
  <c r="AV745" i="2"/>
  <c r="AV579" i="2" s="1"/>
  <c r="AV603" i="2" s="1"/>
  <c r="AW466" i="2"/>
  <c r="CP17" i="18"/>
  <c r="BX107" i="2"/>
  <c r="CO18" i="18"/>
  <c r="CO24" i="18"/>
  <c r="CO39" i="2"/>
  <c r="CP39" i="2"/>
  <c r="CQ39" i="2"/>
  <c r="CR39" i="2"/>
  <c r="CO37" i="2"/>
  <c r="CP37" i="2"/>
  <c r="CQ37" i="2"/>
  <c r="CR37" i="2"/>
  <c r="CB343" i="2" l="1"/>
  <c r="CB424" i="2" s="1"/>
  <c r="BZ72" i="2"/>
  <c r="BZ80" i="2" s="1"/>
  <c r="BZ686" i="2" s="1"/>
  <c r="CB344" i="2"/>
  <c r="CA127" i="2"/>
  <c r="CB300" i="2"/>
  <c r="CU16" i="18"/>
  <c r="AT576" i="2"/>
  <c r="AT598" i="2" s="1"/>
  <c r="BY703" i="2"/>
  <c r="BZ696" i="2"/>
  <c r="BZ703" i="2" s="1"/>
  <c r="CT9" i="18"/>
  <c r="CT21" i="18" s="1"/>
  <c r="CB692" i="2"/>
  <c r="K9" i="10"/>
  <c r="BX703" i="2"/>
  <c r="CA35" i="2"/>
  <c r="CB33" i="2"/>
  <c r="CB35" i="2" s="1"/>
  <c r="CA604" i="2"/>
  <c r="CS604" i="2" s="1"/>
  <c r="CC223" i="2"/>
  <c r="CC109" i="2"/>
  <c r="CC330" i="2"/>
  <c r="CC549" i="2"/>
  <c r="CC123" i="2"/>
  <c r="CC331" i="2"/>
  <c r="CC371" i="2"/>
  <c r="CC349" i="2"/>
  <c r="CB406" i="2"/>
  <c r="CB390" i="2"/>
  <c r="CB392" i="2" s="1"/>
  <c r="CB401" i="2" s="1"/>
  <c r="BX143" i="2"/>
  <c r="BX145" i="2"/>
  <c r="CA390" i="2"/>
  <c r="CA392" i="2" s="1"/>
  <c r="CA401" i="2" s="1"/>
  <c r="CA406" i="2"/>
  <c r="CC232" i="2"/>
  <c r="CC338" i="2"/>
  <c r="CC226" i="2"/>
  <c r="CC275" i="2"/>
  <c r="CC375" i="2"/>
  <c r="CC423" i="2"/>
  <c r="CC555" i="2"/>
  <c r="CC91" i="2"/>
  <c r="CC92" i="2" s="1"/>
  <c r="CC119" i="2" s="1"/>
  <c r="CC542" i="2"/>
  <c r="CC543" i="2" s="1"/>
  <c r="CC219" i="2"/>
  <c r="CC536" i="2"/>
  <c r="CC553" i="2"/>
  <c r="CC545" i="2"/>
  <c r="CC234" i="2"/>
  <c r="CC387" i="2"/>
  <c r="CC165" i="2"/>
  <c r="CC166" i="2" s="1"/>
  <c r="CC52" i="2"/>
  <c r="CC412" i="2"/>
  <c r="CC547" i="2"/>
  <c r="CC411" i="2"/>
  <c r="CC370" i="2"/>
  <c r="CC125" i="2"/>
  <c r="CC51" i="2"/>
  <c r="CC167" i="2"/>
  <c r="CC175" i="2"/>
  <c r="CC176" i="2" s="1"/>
  <c r="CB128" i="2"/>
  <c r="CB121" i="2"/>
  <c r="CB127" i="2" s="1"/>
  <c r="CB122" i="2"/>
  <c r="CB126" i="2" s="1"/>
  <c r="CA126" i="2"/>
  <c r="CA300" i="2"/>
  <c r="CC102" i="2"/>
  <c r="CC104" i="2" s="1"/>
  <c r="CC105" i="2" s="1"/>
  <c r="CA106" i="2" s="1"/>
  <c r="CC282" i="2"/>
  <c r="CC43" i="2"/>
  <c r="CC352" i="2"/>
  <c r="CC550" i="2"/>
  <c r="CC533" i="2"/>
  <c r="CC534" i="2" s="1"/>
  <c r="CC535" i="2" s="1"/>
  <c r="CC538" i="2" s="1"/>
  <c r="CC366" i="2"/>
  <c r="CC403" i="2"/>
  <c r="CC332" i="2"/>
  <c r="CC239" i="2"/>
  <c r="CC96" i="2"/>
  <c r="CC98" i="2" s="1"/>
  <c r="CC58" i="2"/>
  <c r="CC328" i="2"/>
  <c r="CC60" i="2"/>
  <c r="CC38" i="2"/>
  <c r="CC299" i="2"/>
  <c r="CC62" i="2"/>
  <c r="CC283" i="2"/>
  <c r="CC357" i="2"/>
  <c r="CC67" i="2"/>
  <c r="CB698" i="2"/>
  <c r="CB199" i="2"/>
  <c r="CA207" i="2"/>
  <c r="CA688" i="2" s="1"/>
  <c r="CS688" i="2" s="1"/>
  <c r="CS199" i="2"/>
  <c r="CA209" i="2"/>
  <c r="CB642" i="2"/>
  <c r="CB652" i="2" s="1"/>
  <c r="CA9" i="10"/>
  <c r="CU12" i="18"/>
  <c r="CB112" i="2"/>
  <c r="CB114" i="2" s="1"/>
  <c r="CB115" i="2" s="1"/>
  <c r="CB697" i="2" s="1"/>
  <c r="CB742" i="2"/>
  <c r="CB585" i="2" s="1"/>
  <c r="CB604" i="2" s="1"/>
  <c r="CB241" i="2"/>
  <c r="CA294" i="2"/>
  <c r="CA296" i="2" s="1"/>
  <c r="CA297" i="2" s="1"/>
  <c r="CA699" i="2" s="1"/>
  <c r="CC389" i="2"/>
  <c r="CC415" i="2"/>
  <c r="CC552" i="2"/>
  <c r="CC427" i="2"/>
  <c r="CC291" i="2"/>
  <c r="CC334" i="2"/>
  <c r="CC425" i="2"/>
  <c r="CC429" i="2"/>
  <c r="CC335" i="2"/>
  <c r="CC312" i="2"/>
  <c r="CC314" i="2" s="1"/>
  <c r="CC355" i="2"/>
  <c r="CC337" i="2"/>
  <c r="CC293" i="2"/>
  <c r="CC217" i="2"/>
  <c r="CC218" i="2" s="1"/>
  <c r="CC346" i="2"/>
  <c r="CC276" i="2"/>
  <c r="CC177" i="2"/>
  <c r="CC178" i="2" s="1"/>
  <c r="CC179" i="2" s="1"/>
  <c r="CD427" i="2"/>
  <c r="CD416" i="2"/>
  <c r="CD328" i="2"/>
  <c r="CD334" i="2"/>
  <c r="AN17" i="3"/>
  <c r="CD291" i="2" s="1"/>
  <c r="CD60" i="2"/>
  <c r="CE6" i="2"/>
  <c r="CD333" i="2"/>
  <c r="CD330" i="2"/>
  <c r="CD245" i="2"/>
  <c r="CD124" i="2"/>
  <c r="CD282" i="2"/>
  <c r="CD239" i="2"/>
  <c r="CD335" i="2"/>
  <c r="CD91" i="2"/>
  <c r="CD92" i="2" s="1"/>
  <c r="CD303" i="2"/>
  <c r="CD293" i="2"/>
  <c r="CD370" i="2"/>
  <c r="CD331" i="2"/>
  <c r="CD337" i="2"/>
  <c r="CD332" i="2"/>
  <c r="CD43" i="2"/>
  <c r="CD411" i="2"/>
  <c r="CD301" i="2"/>
  <c r="CD536" i="2"/>
  <c r="CD229" i="2"/>
  <c r="CD217" i="2"/>
  <c r="CD218" i="2" s="1"/>
  <c r="CD403" i="2"/>
  <c r="CD554" i="2"/>
  <c r="CD375" i="2"/>
  <c r="CD283" i="2"/>
  <c r="CD232" i="2"/>
  <c r="CD415" i="2"/>
  <c r="CD118" i="2"/>
  <c r="CD533" i="2"/>
  <c r="CD534" i="2" s="1"/>
  <c r="CD535" i="2" s="1"/>
  <c r="CD538" i="2" s="1"/>
  <c r="CD702" i="2" s="1"/>
  <c r="CD276" i="2"/>
  <c r="CD97" i="2"/>
  <c r="CD548" i="2"/>
  <c r="CD51" i="2"/>
  <c r="CD362" i="2"/>
  <c r="CD111" i="2"/>
  <c r="CD553" i="2"/>
  <c r="CD542" i="2"/>
  <c r="CD543" i="2" s="1"/>
  <c r="CD374" i="2"/>
  <c r="CD123" i="2"/>
  <c r="CD113" i="2"/>
  <c r="CD429" i="2"/>
  <c r="CD312" i="2"/>
  <c r="CD314" i="2" s="1"/>
  <c r="CD275" i="2"/>
  <c r="CD58" i="2"/>
  <c r="CD357" i="2"/>
  <c r="CD173" i="2"/>
  <c r="CD552" i="2"/>
  <c r="CD405" i="2"/>
  <c r="CD549" i="2"/>
  <c r="CD387" i="2"/>
  <c r="CD547" i="2"/>
  <c r="CD109" i="2"/>
  <c r="CD425" i="2"/>
  <c r="CD223" i="2"/>
  <c r="CD34" i="2"/>
  <c r="CD546" i="2"/>
  <c r="CD165" i="2"/>
  <c r="CD166" i="2" s="1"/>
  <c r="CD52" i="2"/>
  <c r="CD412" i="2"/>
  <c r="CD96" i="2"/>
  <c r="CD329" i="2"/>
  <c r="CD167" i="2"/>
  <c r="CD349" i="2"/>
  <c r="CD423" i="2"/>
  <c r="CD299" i="2"/>
  <c r="CD38" i="2"/>
  <c r="CD371" i="2"/>
  <c r="CD120" i="2"/>
  <c r="CD226" i="2"/>
  <c r="CD346" i="2"/>
  <c r="CD36" i="2"/>
  <c r="CD545" i="2"/>
  <c r="CD366" i="2"/>
  <c r="CD355" i="2"/>
  <c r="CD352" i="2"/>
  <c r="CD103" i="2"/>
  <c r="CD67" i="2"/>
  <c r="CD175" i="2"/>
  <c r="CD176" i="2" s="1"/>
  <c r="CD234" i="2"/>
  <c r="CD555" i="2"/>
  <c r="CD338" i="2"/>
  <c r="CD125" i="2"/>
  <c r="CD31" i="2"/>
  <c r="BZ31" i="10"/>
  <c r="CA692" i="2"/>
  <c r="BV421" i="2"/>
  <c r="BV433" i="2" s="1"/>
  <c r="BV443" i="2" s="1"/>
  <c r="BX426" i="2"/>
  <c r="BX431" i="2" s="1"/>
  <c r="BX365" i="2"/>
  <c r="BX367" i="2" s="1"/>
  <c r="BW372" i="2"/>
  <c r="BW377" i="2" s="1"/>
  <c r="BW373" i="2"/>
  <c r="BW376" i="2" s="1"/>
  <c r="CA341" i="2"/>
  <c r="CA327" i="2"/>
  <c r="CA339" i="2" s="1"/>
  <c r="CA340" i="2" s="1"/>
  <c r="BZ430" i="2"/>
  <c r="CC702" i="2"/>
  <c r="BY351" i="2"/>
  <c r="BY353" i="2" s="1"/>
  <c r="BY356" i="2"/>
  <c r="BZ347" i="2"/>
  <c r="BZ363" i="2"/>
  <c r="BZ350" i="2"/>
  <c r="CT30" i="2"/>
  <c r="CO30" i="2"/>
  <c r="CP30" i="2"/>
  <c r="BS666" i="2"/>
  <c r="CB663" i="2"/>
  <c r="CL10" i="2"/>
  <c r="BU645" i="2"/>
  <c r="BU443" i="2"/>
  <c r="BW420" i="2"/>
  <c r="BW413" i="2"/>
  <c r="BW419" i="2" s="1"/>
  <c r="BW414" i="2"/>
  <c r="BW418" i="2" s="1"/>
  <c r="BX410" i="2"/>
  <c r="BX369" i="2"/>
  <c r="BZ82" i="2"/>
  <c r="BY18" i="10" s="1"/>
  <c r="BV645" i="2"/>
  <c r="BV655" i="2" s="1"/>
  <c r="BV666" i="2" s="1"/>
  <c r="BV674" i="2" s="1"/>
  <c r="AV12" i="10"/>
  <c r="AV14" i="10" s="1"/>
  <c r="BP11" i="18"/>
  <c r="AW320" i="2"/>
  <c r="AV22" i="10" s="1"/>
  <c r="AW751" i="2"/>
  <c r="AW586" i="2" s="1"/>
  <c r="AW739" i="2"/>
  <c r="AW578" i="2" s="1"/>
  <c r="AW602" i="2" s="1"/>
  <c r="AW306" i="2"/>
  <c r="AV648" i="2"/>
  <c r="AW11" i="10"/>
  <c r="AU668" i="2"/>
  <c r="AU673" i="2"/>
  <c r="AU676" i="2" s="1"/>
  <c r="AU717" i="2"/>
  <c r="AU719" i="2" s="1"/>
  <c r="AU711" i="2"/>
  <c r="AU713" i="2" s="1"/>
  <c r="AV712" i="2"/>
  <c r="AU658" i="2"/>
  <c r="AW270" i="2"/>
  <c r="AV665" i="2"/>
  <c r="AV657" i="2"/>
  <c r="AV681" i="2" s="1"/>
  <c r="AX233" i="2"/>
  <c r="AX228" i="2"/>
  <c r="AX230" i="2" s="1"/>
  <c r="AX464" i="2"/>
  <c r="AX465" i="2"/>
  <c r="AV680" i="2"/>
  <c r="AU584" i="2"/>
  <c r="AU601" i="2" s="1"/>
  <c r="AV682" i="2"/>
  <c r="AV316" i="2"/>
  <c r="AV322" i="2"/>
  <c r="AX292" i="2"/>
  <c r="AX473" i="2"/>
  <c r="AX618" i="2" s="1"/>
  <c r="AW646" i="2"/>
  <c r="AW656" i="2" s="1"/>
  <c r="AW667" i="2" s="1"/>
  <c r="AW675" i="2" s="1"/>
  <c r="AW470" i="2"/>
  <c r="AW297" i="2"/>
  <c r="AX265" i="2"/>
  <c r="AX305" i="2" s="1"/>
  <c r="AX264" i="2"/>
  <c r="AY222" i="2"/>
  <c r="AY220" i="2"/>
  <c r="AY221" i="2" s="1"/>
  <c r="BY107" i="2"/>
  <c r="CQ17" i="18"/>
  <c r="CP24" i="18"/>
  <c r="CP18" i="18"/>
  <c r="CP68" i="2"/>
  <c r="CR68" i="2"/>
  <c r="CP44" i="2"/>
  <c r="CQ44" i="2"/>
  <c r="CR44" i="2"/>
  <c r="CB129" i="2" l="1"/>
  <c r="CB135" i="2" s="1"/>
  <c r="CD98" i="2"/>
  <c r="CA129" i="2"/>
  <c r="CD168" i="2"/>
  <c r="CD277" i="2"/>
  <c r="CD278" i="2" s="1"/>
  <c r="CD280" i="2" s="1"/>
  <c r="CW16" i="18" s="1"/>
  <c r="CC9" i="10"/>
  <c r="CD642" i="2"/>
  <c r="CD652" i="2" s="1"/>
  <c r="CD663" i="2" s="1"/>
  <c r="CF671" i="2" s="1"/>
  <c r="CC53" i="2"/>
  <c r="CC559" i="2"/>
  <c r="CW12" i="18"/>
  <c r="CD177" i="2"/>
  <c r="CD178" i="2" s="1"/>
  <c r="CD179" i="2" s="1"/>
  <c r="CD62" i="2"/>
  <c r="CC241" i="2"/>
  <c r="CD241" i="2" s="1"/>
  <c r="CW9" i="18" s="1"/>
  <c r="CU9" i="18"/>
  <c r="CU21" i="18" s="1"/>
  <c r="CB294" i="2"/>
  <c r="CB296" i="2" s="1"/>
  <c r="CB297" i="2" s="1"/>
  <c r="CB699" i="2" s="1"/>
  <c r="CB209" i="2"/>
  <c r="CA20" i="10" s="1"/>
  <c r="CB207" i="2"/>
  <c r="CB688" i="2" s="1"/>
  <c r="CC284" i="2"/>
  <c r="CC168" i="2"/>
  <c r="CC122" i="2"/>
  <c r="CC128" i="2"/>
  <c r="CC121" i="2"/>
  <c r="CC277" i="2"/>
  <c r="CC278" i="2" s="1"/>
  <c r="CC280" i="2" s="1"/>
  <c r="CV16" i="18" s="1"/>
  <c r="BX687" i="2"/>
  <c r="CB37" i="2"/>
  <c r="CB44" i="2" s="1"/>
  <c r="CB46" i="2" s="1"/>
  <c r="CB39" i="2"/>
  <c r="CB68" i="2" s="1"/>
  <c r="CB70" i="2" s="1"/>
  <c r="CB54" i="2"/>
  <c r="CB56" i="2" s="1"/>
  <c r="CD53" i="2"/>
  <c r="CD284" i="2"/>
  <c r="CD219" i="2"/>
  <c r="CD336" i="2"/>
  <c r="CD550" i="2"/>
  <c r="CD102" i="2"/>
  <c r="CD104" i="2" s="1"/>
  <c r="CD105" i="2" s="1"/>
  <c r="CB106" i="2" s="1"/>
  <c r="CD388" i="2"/>
  <c r="CD389" i="2" s="1"/>
  <c r="CD551" i="2"/>
  <c r="CD417" i="2"/>
  <c r="BZ20" i="10"/>
  <c r="CS209" i="2"/>
  <c r="K20" i="10" s="1"/>
  <c r="CC344" i="2"/>
  <c r="CC342" i="2"/>
  <c r="CC385" i="2" s="1"/>
  <c r="CC343" i="2" s="1"/>
  <c r="CC424" i="2" s="1"/>
  <c r="J10" i="9"/>
  <c r="R10" i="9" s="1"/>
  <c r="CA428" i="2"/>
  <c r="CA404" i="2"/>
  <c r="CA408" i="2" s="1"/>
  <c r="CC117" i="2"/>
  <c r="CC33" i="2"/>
  <c r="CC35" i="2" s="1"/>
  <c r="CC39" i="2" s="1"/>
  <c r="CC68" i="2" s="1"/>
  <c r="CC70" i="2" s="1"/>
  <c r="CA37" i="2"/>
  <c r="CA54" i="2"/>
  <c r="CA56" i="2" s="1"/>
  <c r="CS35" i="2"/>
  <c r="CA39" i="2"/>
  <c r="CD117" i="2"/>
  <c r="CD119" i="2"/>
  <c r="CD122" i="2" s="1"/>
  <c r="CE312" i="2"/>
  <c r="CE314" i="2" s="1"/>
  <c r="CE362" i="2"/>
  <c r="AO17" i="3"/>
  <c r="CE412" i="2" s="1"/>
  <c r="CE103" i="2"/>
  <c r="CE375" i="2"/>
  <c r="CE332" i="2"/>
  <c r="CE234" i="2"/>
  <c r="CE355" i="2"/>
  <c r="CE223" i="2"/>
  <c r="CE52" i="2"/>
  <c r="CE330" i="2"/>
  <c r="CE165" i="2"/>
  <c r="CE166" i="2" s="1"/>
  <c r="CE34" i="2"/>
  <c r="CE550" i="2"/>
  <c r="CE275" i="2"/>
  <c r="CE91" i="2"/>
  <c r="CE92" i="2" s="1"/>
  <c r="CE329" i="2"/>
  <c r="CE219" i="2"/>
  <c r="CE366" i="2"/>
  <c r="CE96" i="2"/>
  <c r="CF6" i="2"/>
  <c r="CE51" i="2"/>
  <c r="CE53" i="2" s="1"/>
  <c r="CE333" i="2"/>
  <c r="CE335" i="2"/>
  <c r="CE60" i="2"/>
  <c r="CE349" i="2"/>
  <c r="CE357" i="2"/>
  <c r="CE346" i="2"/>
  <c r="CE331" i="2"/>
  <c r="CE425" i="2"/>
  <c r="CE239" i="2"/>
  <c r="CE43" i="2"/>
  <c r="CE429" i="2"/>
  <c r="CE374" i="2"/>
  <c r="CE36" i="2"/>
  <c r="CE554" i="2"/>
  <c r="CE282" i="2"/>
  <c r="CE120" i="2"/>
  <c r="CE38" i="2"/>
  <c r="CE125" i="2"/>
  <c r="CE533" i="2"/>
  <c r="CE534" i="2" s="1"/>
  <c r="CE535" i="2" s="1"/>
  <c r="CE538" i="2" s="1"/>
  <c r="CE702" i="2" s="1"/>
  <c r="CE334" i="2"/>
  <c r="CE226" i="2"/>
  <c r="CE31" i="2"/>
  <c r="CE403" i="2"/>
  <c r="CE352" i="2"/>
  <c r="CE177" i="2"/>
  <c r="CE548" i="2"/>
  <c r="CE283" i="2"/>
  <c r="CE545" i="2"/>
  <c r="CE547" i="2"/>
  <c r="CE229" i="2"/>
  <c r="CE546" i="2"/>
  <c r="CE536" i="2"/>
  <c r="CE336" i="2"/>
  <c r="CE423" i="2"/>
  <c r="CE102" i="2"/>
  <c r="CE104" i="2" s="1"/>
  <c r="CE105" i="2" s="1"/>
  <c r="CE175" i="2"/>
  <c r="CE176" i="2" s="1"/>
  <c r="CE411" i="2"/>
  <c r="CE293" i="2"/>
  <c r="CE552" i="2"/>
  <c r="CE427" i="2"/>
  <c r="CE416" i="2"/>
  <c r="CE388" i="2"/>
  <c r="CE417" i="2"/>
  <c r="CE67" i="2"/>
  <c r="CE301" i="2"/>
  <c r="CE415" i="2"/>
  <c r="CE113" i="2"/>
  <c r="CE370" i="2"/>
  <c r="CE217" i="2"/>
  <c r="CE218" i="2" s="1"/>
  <c r="CE555" i="2"/>
  <c r="CE173" i="2"/>
  <c r="CE553" i="2"/>
  <c r="CC698" i="2"/>
  <c r="CC199" i="2"/>
  <c r="CC300" i="2"/>
  <c r="CD344" i="2"/>
  <c r="CD342" i="2"/>
  <c r="CD385" i="2" s="1"/>
  <c r="CV12" i="18"/>
  <c r="CC642" i="2"/>
  <c r="CC652" i="2" s="1"/>
  <c r="CC663" i="2" s="1"/>
  <c r="CE671" i="2" s="1"/>
  <c r="CB9" i="10"/>
  <c r="CC742" i="2"/>
  <c r="CC585" i="2" s="1"/>
  <c r="CC604" i="2" s="1"/>
  <c r="CC112" i="2"/>
  <c r="CC114" i="2" s="1"/>
  <c r="CC115" i="2" s="1"/>
  <c r="CC697" i="2" s="1"/>
  <c r="CA135" i="2"/>
  <c r="CS129" i="2"/>
  <c r="CC556" i="2"/>
  <c r="CC558" i="2" s="1"/>
  <c r="BW19" i="10"/>
  <c r="CB404" i="2"/>
  <c r="CB408" i="2" s="1"/>
  <c r="CB700" i="2" s="1"/>
  <c r="CB428" i="2"/>
  <c r="BV441" i="2"/>
  <c r="BV690" i="2" s="1"/>
  <c r="BW378" i="2"/>
  <c r="BW380" i="2" s="1"/>
  <c r="BW645" i="2" s="1"/>
  <c r="BW655" i="2" s="1"/>
  <c r="BW666" i="2" s="1"/>
  <c r="BW674" i="2" s="1"/>
  <c r="BX372" i="2"/>
  <c r="BX377" i="2" s="1"/>
  <c r="BX373" i="2"/>
  <c r="BX376" i="2" s="1"/>
  <c r="BW421" i="2"/>
  <c r="BW433" i="2" s="1"/>
  <c r="BW441" i="2" s="1"/>
  <c r="BW690" i="2" s="1"/>
  <c r="CB143" i="2"/>
  <c r="CB145" i="2"/>
  <c r="BS674" i="2"/>
  <c r="BY369" i="2"/>
  <c r="BY410" i="2"/>
  <c r="CA363" i="2"/>
  <c r="CA347" i="2"/>
  <c r="CA350" i="2"/>
  <c r="CB341" i="2"/>
  <c r="CB327" i="2"/>
  <c r="CB339" i="2" s="1"/>
  <c r="CB340" i="2" s="1"/>
  <c r="CA430" i="2"/>
  <c r="BX420" i="2"/>
  <c r="BX413" i="2"/>
  <c r="BX419" i="2" s="1"/>
  <c r="BX414" i="2"/>
  <c r="BX418" i="2" s="1"/>
  <c r="CM10" i="2"/>
  <c r="CM718" i="2"/>
  <c r="CM682" i="2"/>
  <c r="CD671" i="2"/>
  <c r="BZ356" i="2"/>
  <c r="BZ351" i="2"/>
  <c r="BZ353" i="2" s="1"/>
  <c r="BY365" i="2"/>
  <c r="BY367" i="2" s="1"/>
  <c r="BY426" i="2"/>
  <c r="BY431" i="2" s="1"/>
  <c r="BU655" i="2"/>
  <c r="AU677" i="2"/>
  <c r="AV661" i="2" s="1"/>
  <c r="AX466" i="2"/>
  <c r="AV472" i="2"/>
  <c r="AV566" i="2" s="1"/>
  <c r="AU33" i="10" s="1"/>
  <c r="AU583" i="2"/>
  <c r="AU600" i="2" s="1"/>
  <c r="AV710" i="2"/>
  <c r="AV658" i="2"/>
  <c r="AY285" i="2"/>
  <c r="AY287" i="2" s="1"/>
  <c r="AY289" i="2" s="1"/>
  <c r="AZ216" i="2"/>
  <c r="AY304" i="2"/>
  <c r="AW540" i="2"/>
  <c r="AW699" i="2"/>
  <c r="AW703" i="2" s="1"/>
  <c r="AW308" i="2"/>
  <c r="AW316" i="2" s="1"/>
  <c r="AW318" i="2" s="1"/>
  <c r="AV21" i="10" s="1"/>
  <c r="AV24" i="10" s="1"/>
  <c r="AV564" i="2"/>
  <c r="AV318" i="2"/>
  <c r="AU21" i="10" s="1"/>
  <c r="AU24" i="10" s="1"/>
  <c r="AV474" i="2"/>
  <c r="AV748" i="2" s="1"/>
  <c r="AV587" i="2" s="1"/>
  <c r="AV605" i="2" s="1"/>
  <c r="AV689" i="2"/>
  <c r="AV693" i="2" s="1"/>
  <c r="AV683" i="2"/>
  <c r="AV718" i="2"/>
  <c r="AU577" i="2"/>
  <c r="AU599" i="2" s="1"/>
  <c r="AV716" i="2"/>
  <c r="AW745" i="2"/>
  <c r="AW579" i="2" s="1"/>
  <c r="AW603" i="2" s="1"/>
  <c r="AV16" i="10"/>
  <c r="AY250" i="2"/>
  <c r="AY251" i="2" s="1"/>
  <c r="AY253" i="2" s="1"/>
  <c r="AY255" i="2" s="1"/>
  <c r="AY257" i="2" s="1"/>
  <c r="AY224" i="2"/>
  <c r="AY242" i="2"/>
  <c r="AY450" i="2"/>
  <c r="AY451" i="2" s="1"/>
  <c r="AY453" i="2" s="1"/>
  <c r="AY455" i="2" s="1"/>
  <c r="AY457" i="2" s="1"/>
  <c r="AY227" i="2"/>
  <c r="AV673" i="2"/>
  <c r="AV676" i="2" s="1"/>
  <c r="AV668" i="2"/>
  <c r="AX268" i="2"/>
  <c r="AX266" i="2"/>
  <c r="AX296" i="2"/>
  <c r="AX302" i="2"/>
  <c r="AX244" i="2"/>
  <c r="AX246" i="2" s="1"/>
  <c r="AW644" i="2"/>
  <c r="AW562" i="2"/>
  <c r="BP13" i="18"/>
  <c r="BP25" i="18" s="1"/>
  <c r="BP23" i="18"/>
  <c r="CQ24" i="18"/>
  <c r="CQ18" i="18"/>
  <c r="BZ107" i="2"/>
  <c r="CR17" i="18"/>
  <c r="AE619" i="2"/>
  <c r="AE626" i="2" s="1"/>
  <c r="V619" i="2"/>
  <c r="V626" i="2" s="1"/>
  <c r="X619" i="2"/>
  <c r="X626" i="2" s="1"/>
  <c r="AC619" i="2"/>
  <c r="AC626" i="2" s="1"/>
  <c r="AB619" i="2"/>
  <c r="AB626" i="2" s="1"/>
  <c r="Z619" i="2"/>
  <c r="Z626" i="2" s="1"/>
  <c r="U619" i="2"/>
  <c r="U626" i="2" s="1"/>
  <c r="W619" i="2"/>
  <c r="W626" i="2" s="1"/>
  <c r="Y619" i="2"/>
  <c r="Y626" i="2" s="1"/>
  <c r="AD619" i="2"/>
  <c r="AD626" i="2" s="1"/>
  <c r="AA619" i="2"/>
  <c r="AA626" i="2" s="1"/>
  <c r="T619" i="2"/>
  <c r="T626" i="2" s="1"/>
  <c r="AM619" i="2"/>
  <c r="AM626" i="2" s="1"/>
  <c r="AH619" i="2"/>
  <c r="AH626" i="2" s="1"/>
  <c r="AN619" i="2"/>
  <c r="AN626" i="2" s="1"/>
  <c r="AO619" i="2"/>
  <c r="AO626" i="2" s="1"/>
  <c r="AF619" i="2"/>
  <c r="AF626" i="2" s="1"/>
  <c r="AQ619" i="2"/>
  <c r="AP619" i="2"/>
  <c r="AP626" i="2" s="1"/>
  <c r="AL619" i="2"/>
  <c r="AL626" i="2" s="1"/>
  <c r="AI619" i="2"/>
  <c r="AI626" i="2" s="1"/>
  <c r="AK619" i="2"/>
  <c r="AK626" i="2" s="1"/>
  <c r="AJ619" i="2"/>
  <c r="AJ626" i="2" s="1"/>
  <c r="AG619" i="2"/>
  <c r="AG626" i="2" s="1"/>
  <c r="CR70" i="2"/>
  <c r="CO242" i="2"/>
  <c r="CP242" i="2"/>
  <c r="CR46" i="2"/>
  <c r="K9" i="18"/>
  <c r="N9" i="18"/>
  <c r="B9" i="18"/>
  <c r="Q9" i="18"/>
  <c r="C9" i="18"/>
  <c r="T9" i="18"/>
  <c r="CR670" i="2"/>
  <c r="CS670" i="2"/>
  <c r="CO294" i="2"/>
  <c r="CO296" i="2" s="1"/>
  <c r="CP294" i="2"/>
  <c r="CP296" i="2" s="1"/>
  <c r="CQ294" i="2"/>
  <c r="CQ296" i="2" s="1"/>
  <c r="CR294" i="2"/>
  <c r="CR296" i="2" s="1"/>
  <c r="CS294" i="2"/>
  <c r="CS296" i="2" s="1"/>
  <c r="CD343" i="2" l="1"/>
  <c r="CD424" i="2" s="1"/>
  <c r="CW21" i="18"/>
  <c r="CD112" i="2"/>
  <c r="CD114" i="2" s="1"/>
  <c r="CD115" i="2" s="1"/>
  <c r="CD697" i="2" s="1"/>
  <c r="CD742" i="2"/>
  <c r="CD585" i="2" s="1"/>
  <c r="CD604" i="2" s="1"/>
  <c r="CC106" i="2"/>
  <c r="CD300" i="2"/>
  <c r="CE178" i="2"/>
  <c r="CE179" i="2" s="1"/>
  <c r="CD556" i="2"/>
  <c r="CD558" i="2" s="1"/>
  <c r="CD692" i="2" s="1"/>
  <c r="CE241" i="2"/>
  <c r="CE294" i="2" s="1"/>
  <c r="CE296" i="2" s="1"/>
  <c r="CE297" i="2" s="1"/>
  <c r="CE699" i="2" s="1"/>
  <c r="CC294" i="2"/>
  <c r="CC296" i="2" s="1"/>
  <c r="CC297" i="2" s="1"/>
  <c r="CC699" i="2" s="1"/>
  <c r="CD294" i="2"/>
  <c r="CD296" i="2" s="1"/>
  <c r="CD297" i="2" s="1"/>
  <c r="CD699" i="2" s="1"/>
  <c r="CV9" i="18"/>
  <c r="CV21" i="18" s="1"/>
  <c r="CD33" i="2"/>
  <c r="CD35" i="2" s="1"/>
  <c r="CD39" i="2" s="1"/>
  <c r="CD68" i="2" s="1"/>
  <c r="CD70" i="2" s="1"/>
  <c r="CD698" i="2"/>
  <c r="CD199" i="2"/>
  <c r="K49" i="10"/>
  <c r="CD406" i="2"/>
  <c r="CD390" i="2"/>
  <c r="CD392" i="2" s="1"/>
  <c r="CD401" i="2" s="1"/>
  <c r="CE276" i="2"/>
  <c r="CE277" i="2" s="1"/>
  <c r="CE387" i="2"/>
  <c r="CE389" i="2" s="1"/>
  <c r="CE299" i="2"/>
  <c r="CE124" i="2"/>
  <c r="CE551" i="2"/>
  <c r="CE97" i="2"/>
  <c r="CE98" i="2" s="1"/>
  <c r="CE118" i="2"/>
  <c r="CE117" i="2" s="1"/>
  <c r="CE303" i="2"/>
  <c r="CE549" i="2"/>
  <c r="CE58" i="2"/>
  <c r="CE371" i="2"/>
  <c r="CE328" i="2"/>
  <c r="CE291" i="2"/>
  <c r="CE167" i="2"/>
  <c r="CE405" i="2"/>
  <c r="CE232" i="2"/>
  <c r="CE542" i="2"/>
  <c r="CE543" i="2" s="1"/>
  <c r="CE62" i="2"/>
  <c r="CE109" i="2"/>
  <c r="CE111" i="2"/>
  <c r="CE338" i="2"/>
  <c r="CE123" i="2"/>
  <c r="CE337" i="2"/>
  <c r="CE245" i="2"/>
  <c r="CD121" i="2"/>
  <c r="CD127" i="2" s="1"/>
  <c r="CD128" i="2"/>
  <c r="CD559" i="2"/>
  <c r="J6" i="9"/>
  <c r="R6" i="9" s="1"/>
  <c r="CA700" i="2"/>
  <c r="CS700" i="2" s="1"/>
  <c r="CS408" i="2"/>
  <c r="CA8" i="10"/>
  <c r="CB61" i="2"/>
  <c r="CB641" i="2"/>
  <c r="CB651" i="2" s="1"/>
  <c r="CB662" i="2" s="1"/>
  <c r="CF670" i="2" s="1"/>
  <c r="CU10" i="18"/>
  <c r="CU22" i="18" s="1"/>
  <c r="CC127" i="2"/>
  <c r="CA143" i="2"/>
  <c r="CA145" i="2"/>
  <c r="CS135" i="2"/>
  <c r="CE284" i="2"/>
  <c r="CD126" i="2"/>
  <c r="CA44" i="2"/>
  <c r="CS37" i="2"/>
  <c r="CC406" i="2"/>
  <c r="CC390" i="2"/>
  <c r="CC392" i="2" s="1"/>
  <c r="CC401" i="2" s="1"/>
  <c r="CC692" i="2"/>
  <c r="CB31" i="10"/>
  <c r="CC207" i="2"/>
  <c r="CC688" i="2" s="1"/>
  <c r="CC209" i="2"/>
  <c r="CB20" i="10" s="1"/>
  <c r="CF120" i="2"/>
  <c r="CF217" i="2"/>
  <c r="CF218" i="2" s="1"/>
  <c r="CF415" i="2"/>
  <c r="CF223" i="2"/>
  <c r="CF427" i="2"/>
  <c r="AP17" i="3"/>
  <c r="CF276" i="2" s="1"/>
  <c r="CF167" i="2"/>
  <c r="CF551" i="2"/>
  <c r="CF109" i="2"/>
  <c r="CF553" i="2"/>
  <c r="CF34" i="2"/>
  <c r="CF416" i="2"/>
  <c r="CF328" i="2"/>
  <c r="CF542" i="2"/>
  <c r="CF543" i="2" s="1"/>
  <c r="CF111" i="2"/>
  <c r="CF52" i="2"/>
  <c r="CF355" i="2"/>
  <c r="CF333" i="2"/>
  <c r="CF374" i="2"/>
  <c r="CF102" i="2"/>
  <c r="CF96" i="2"/>
  <c r="CF545" i="2"/>
  <c r="CG6" i="2"/>
  <c r="CF124" i="2"/>
  <c r="CF357" i="2"/>
  <c r="CF43" i="2"/>
  <c r="CF366" i="2"/>
  <c r="CF335" i="2"/>
  <c r="CF346" i="2"/>
  <c r="CF548" i="2"/>
  <c r="CF403" i="2"/>
  <c r="CF546" i="2"/>
  <c r="CF412" i="2"/>
  <c r="CF103" i="2"/>
  <c r="CF375" i="2"/>
  <c r="CF62" i="2"/>
  <c r="CF370" i="2"/>
  <c r="CF175" i="2"/>
  <c r="CF176" i="2" s="1"/>
  <c r="CF417" i="2"/>
  <c r="CF549" i="2"/>
  <c r="CF229" i="2"/>
  <c r="CF388" i="2"/>
  <c r="CF31" i="2"/>
  <c r="CF275" i="2"/>
  <c r="CE168" i="2"/>
  <c r="CA68" i="2"/>
  <c r="CS39" i="2"/>
  <c r="CC54" i="2"/>
  <c r="CC56" i="2" s="1"/>
  <c r="CC37" i="2"/>
  <c r="CC44" i="2" s="1"/>
  <c r="CC46" i="2" s="1"/>
  <c r="K64" i="10"/>
  <c r="CC126" i="2"/>
  <c r="CC129" i="2" s="1"/>
  <c r="CC135" i="2" s="1"/>
  <c r="CE278" i="2"/>
  <c r="CE280" i="2" s="1"/>
  <c r="CX16" i="18" s="1"/>
  <c r="CE559" i="2"/>
  <c r="CE556" i="2"/>
  <c r="CE558" i="2" s="1"/>
  <c r="BW443" i="2"/>
  <c r="AX646" i="2"/>
  <c r="AX656" i="2" s="1"/>
  <c r="AX667" i="2" s="1"/>
  <c r="AX675" i="2" s="1"/>
  <c r="AX470" i="2"/>
  <c r="BX378" i="2"/>
  <c r="BX380" i="2" s="1"/>
  <c r="BX645" i="2" s="1"/>
  <c r="BX655" i="2" s="1"/>
  <c r="BX666" i="2" s="1"/>
  <c r="BX674" i="2" s="1"/>
  <c r="BX421" i="2"/>
  <c r="BX433" i="2" s="1"/>
  <c r="BX441" i="2" s="1"/>
  <c r="BX690" i="2" s="1"/>
  <c r="CB350" i="2"/>
  <c r="CB363" i="2"/>
  <c r="CB347" i="2"/>
  <c r="CB687" i="2"/>
  <c r="BU666" i="2"/>
  <c r="BZ365" i="2"/>
  <c r="BZ367" i="2" s="1"/>
  <c r="BZ426" i="2"/>
  <c r="BZ431" i="2" s="1"/>
  <c r="BY413" i="2"/>
  <c r="BY419" i="2" s="1"/>
  <c r="BY420" i="2"/>
  <c r="BY414" i="2"/>
  <c r="BY418" i="2" s="1"/>
  <c r="BZ410" i="2"/>
  <c r="BZ369" i="2"/>
  <c r="CC341" i="2"/>
  <c r="CC327" i="2"/>
  <c r="CC339" i="2" s="1"/>
  <c r="CC340" i="2" s="1"/>
  <c r="CB430" i="2"/>
  <c r="BY372" i="2"/>
  <c r="BY377" i="2" s="1"/>
  <c r="BY373" i="2"/>
  <c r="BY376" i="2" s="1"/>
  <c r="CA19" i="10"/>
  <c r="CA356" i="2"/>
  <c r="CA351" i="2"/>
  <c r="CA353" i="2" s="1"/>
  <c r="AX270" i="2"/>
  <c r="AX562" i="2" s="1"/>
  <c r="AU576" i="2"/>
  <c r="AU598" i="2" s="1"/>
  <c r="AW322" i="2"/>
  <c r="AW323" i="2" s="1"/>
  <c r="AY265" i="2"/>
  <c r="AY305" i="2" s="1"/>
  <c r="AY264" i="2"/>
  <c r="AW680" i="2"/>
  <c r="AV584" i="2"/>
  <c r="AV601" i="2" s="1"/>
  <c r="AU42" i="10"/>
  <c r="AV572" i="2"/>
  <c r="AX306" i="2"/>
  <c r="AY465" i="2"/>
  <c r="AY464" i="2"/>
  <c r="AV705" i="2"/>
  <c r="AV707" i="2" s="1"/>
  <c r="AV694" i="2"/>
  <c r="AW689" i="2"/>
  <c r="AW693" i="2" s="1"/>
  <c r="AW564" i="2"/>
  <c r="AV42" i="10" s="1"/>
  <c r="AW474" i="2"/>
  <c r="AW748" i="2" s="1"/>
  <c r="AW587" i="2" s="1"/>
  <c r="AW605" i="2" s="1"/>
  <c r="AZ220" i="2"/>
  <c r="AZ221" i="2" s="1"/>
  <c r="AZ222" i="2"/>
  <c r="AX297" i="2"/>
  <c r="BQ11" i="18"/>
  <c r="AX739" i="2"/>
  <c r="AX578" i="2" s="1"/>
  <c r="AX602" i="2" s="1"/>
  <c r="AX751" i="2"/>
  <c r="AX586" i="2" s="1"/>
  <c r="AX320" i="2"/>
  <c r="AW22" i="10" s="1"/>
  <c r="AW12" i="10"/>
  <c r="AW14" i="10" s="1"/>
  <c r="AX11" i="10"/>
  <c r="AY292" i="2"/>
  <c r="AY473" i="2"/>
  <c r="AY618" i="2" s="1"/>
  <c r="AV323" i="2"/>
  <c r="AW647" i="2"/>
  <c r="AW654" i="2"/>
  <c r="AY233" i="2"/>
  <c r="AY228" i="2"/>
  <c r="AY230" i="2" s="1"/>
  <c r="AV677" i="2"/>
  <c r="CR24" i="18"/>
  <c r="CR18" i="18"/>
  <c r="CA107" i="2"/>
  <c r="CS17" i="18"/>
  <c r="CO297" i="2"/>
  <c r="CP297" i="2"/>
  <c r="CR297" i="2"/>
  <c r="CS297" i="2"/>
  <c r="AL623" i="2"/>
  <c r="AL624" i="2" s="1"/>
  <c r="AL636" i="2" s="1"/>
  <c r="AI623" i="2"/>
  <c r="AI624" i="2" s="1"/>
  <c r="AI636" i="2" s="1"/>
  <c r="AE623" i="2"/>
  <c r="AE624" i="2" s="1"/>
  <c r="AE636" i="2" s="1"/>
  <c r="AA623" i="2"/>
  <c r="AA624" i="2" s="1"/>
  <c r="AA636" i="2" s="1"/>
  <c r="W623" i="2"/>
  <c r="W624" i="2" s="1"/>
  <c r="W636" i="2" s="1"/>
  <c r="D9" i="18"/>
  <c r="L9" i="18"/>
  <c r="K21" i="18"/>
  <c r="L21" i="18" s="1"/>
  <c r="Q21" i="18"/>
  <c r="R9" i="18"/>
  <c r="DK10" i="18"/>
  <c r="J8" i="10"/>
  <c r="AJ623" i="2"/>
  <c r="AJ624" i="2" s="1"/>
  <c r="AJ636" i="2" s="1"/>
  <c r="AG623" i="2"/>
  <c r="AG624" i="2" s="1"/>
  <c r="AG636" i="2" s="1"/>
  <c r="AN623" i="2"/>
  <c r="AN624" i="2" s="1"/>
  <c r="AN636" i="2" s="1"/>
  <c r="Z623" i="2"/>
  <c r="Z624" i="2" s="1"/>
  <c r="Z636" i="2" s="1"/>
  <c r="AC623" i="2"/>
  <c r="AC624" i="2" s="1"/>
  <c r="AC636" i="2" s="1"/>
  <c r="AF623" i="2"/>
  <c r="AF624" i="2" s="1"/>
  <c r="B21" i="18"/>
  <c r="CO562" i="2"/>
  <c r="CP562" i="2"/>
  <c r="J46" i="10"/>
  <c r="AH623" i="2"/>
  <c r="AH624" i="2" s="1"/>
  <c r="AH636" i="2" s="1"/>
  <c r="AM623" i="2"/>
  <c r="AM624" i="2" s="1"/>
  <c r="AM636" i="2" s="1"/>
  <c r="AP623" i="2"/>
  <c r="AP624" i="2" s="1"/>
  <c r="AP636" i="2" s="1"/>
  <c r="T624" i="2"/>
  <c r="T634" i="2"/>
  <c r="U623" i="2"/>
  <c r="U624" i="2" s="1"/>
  <c r="U636" i="2" s="1"/>
  <c r="X623" i="2"/>
  <c r="X624" i="2" s="1"/>
  <c r="X636" i="2" s="1"/>
  <c r="AD623" i="2"/>
  <c r="AD624" i="2" s="1"/>
  <c r="AD636" i="2" s="1"/>
  <c r="U9" i="18"/>
  <c r="N21" i="18"/>
  <c r="O9" i="18"/>
  <c r="CP641" i="2"/>
  <c r="CQ641" i="2"/>
  <c r="CO270" i="2"/>
  <c r="CP270" i="2"/>
  <c r="AK623" i="2"/>
  <c r="AK624" i="2" s="1"/>
  <c r="AK636" i="2" s="1"/>
  <c r="AQ623" i="2"/>
  <c r="AQ624" i="2" s="1"/>
  <c r="AQ636" i="2" s="1"/>
  <c r="AO623" i="2"/>
  <c r="AO624" i="2" s="1"/>
  <c r="AO636" i="2" s="1"/>
  <c r="AB623" i="2"/>
  <c r="AB624" i="2" s="1"/>
  <c r="AB636" i="2" s="1"/>
  <c r="V623" i="2"/>
  <c r="V624" i="2" s="1"/>
  <c r="V636" i="2" s="1"/>
  <c r="Y623" i="2"/>
  <c r="Y624" i="2" s="1"/>
  <c r="Y636" i="2" s="1"/>
  <c r="CC31" i="10" l="1"/>
  <c r="CF277" i="2"/>
  <c r="CF278" i="2" s="1"/>
  <c r="CF280" i="2" s="1"/>
  <c r="CY16" i="18" s="1"/>
  <c r="CD129" i="2"/>
  <c r="CD135" i="2" s="1"/>
  <c r="CD143" i="2" s="1"/>
  <c r="CX9" i="18"/>
  <c r="CX21" i="18" s="1"/>
  <c r="CE119" i="2"/>
  <c r="CE122" i="2" s="1"/>
  <c r="CE126" i="2" s="1"/>
  <c r="CE199" i="2"/>
  <c r="CE698" i="2"/>
  <c r="CF104" i="2"/>
  <c r="CF105" i="2" s="1"/>
  <c r="CD106" i="2" s="1"/>
  <c r="CE33" i="2"/>
  <c r="CE35" i="2" s="1"/>
  <c r="CE37" i="2" s="1"/>
  <c r="CE44" i="2" s="1"/>
  <c r="CE46" i="2" s="1"/>
  <c r="CD37" i="2"/>
  <c r="CD44" i="2" s="1"/>
  <c r="CD46" i="2" s="1"/>
  <c r="CC8" i="10" s="1"/>
  <c r="CD54" i="2"/>
  <c r="CD56" i="2" s="1"/>
  <c r="CE742" i="2"/>
  <c r="CE585" i="2" s="1"/>
  <c r="CE604" i="2" s="1"/>
  <c r="CX12" i="18"/>
  <c r="CE642" i="2"/>
  <c r="CE652" i="2" s="1"/>
  <c r="CE663" i="2" s="1"/>
  <c r="CG671" i="2" s="1"/>
  <c r="CD9" i="10"/>
  <c r="CF165" i="2"/>
  <c r="CF166" i="2" s="1"/>
  <c r="CF168" i="2" s="1"/>
  <c r="CF411" i="2"/>
  <c r="CF125" i="2"/>
  <c r="CF301" i="2"/>
  <c r="CF239" i="2"/>
  <c r="CF241" i="2" s="1"/>
  <c r="CY9" i="18" s="1"/>
  <c r="CY21" i="18" s="1"/>
  <c r="CF429" i="2"/>
  <c r="CF336" i="2"/>
  <c r="CF58" i="2"/>
  <c r="CF352" i="2"/>
  <c r="CF330" i="2"/>
  <c r="CF349" i="2"/>
  <c r="CG38" i="2"/>
  <c r="CG51" i="2"/>
  <c r="CH6" i="2"/>
  <c r="CG283" i="2"/>
  <c r="CG67" i="2"/>
  <c r="CG374" i="2"/>
  <c r="CG62" i="2"/>
  <c r="AQ17" i="3"/>
  <c r="CG234" i="2" s="1"/>
  <c r="CG551" i="2"/>
  <c r="CG533" i="2"/>
  <c r="CG534" i="2" s="1"/>
  <c r="CG535" i="2" s="1"/>
  <c r="CG538" i="2" s="1"/>
  <c r="CG702" i="2" s="1"/>
  <c r="CG113" i="2"/>
  <c r="CG415" i="2"/>
  <c r="CG362" i="2"/>
  <c r="CG123" i="2"/>
  <c r="CG328" i="2"/>
  <c r="CG219" i="2"/>
  <c r="CG412" i="2"/>
  <c r="CG217" i="2"/>
  <c r="CG218" i="2" s="1"/>
  <c r="CG34" i="2"/>
  <c r="CG336" i="2"/>
  <c r="CG282" i="2"/>
  <c r="CG371" i="2"/>
  <c r="CG338" i="2"/>
  <c r="CG552" i="2"/>
  <c r="CG276" i="2"/>
  <c r="CG331" i="2"/>
  <c r="CG96" i="2"/>
  <c r="CG346" i="2"/>
  <c r="CG370" i="2"/>
  <c r="CG536" i="2"/>
  <c r="CG91" i="2"/>
  <c r="CG92" i="2" s="1"/>
  <c r="CG411" i="2"/>
  <c r="CG545" i="2"/>
  <c r="CG357" i="2"/>
  <c r="CG366" i="2"/>
  <c r="CG111" i="2"/>
  <c r="CG349" i="2"/>
  <c r="CG173" i="2"/>
  <c r="CG334" i="2"/>
  <c r="CG245" i="2"/>
  <c r="CG405" i="2"/>
  <c r="CG425" i="2"/>
  <c r="CG177" i="2"/>
  <c r="CG102" i="2"/>
  <c r="CG275" i="2"/>
  <c r="CG277" i="2" s="1"/>
  <c r="CG335" i="2"/>
  <c r="CG549" i="2"/>
  <c r="CG124" i="2"/>
  <c r="CG553" i="2"/>
  <c r="CG36" i="2"/>
  <c r="CG417" i="2"/>
  <c r="CG223" i="2"/>
  <c r="CG97" i="2"/>
  <c r="CG542" i="2"/>
  <c r="CG543" i="2" s="1"/>
  <c r="CG554" i="2"/>
  <c r="CG291" i="2"/>
  <c r="CG118" i="2"/>
  <c r="CG550" i="2"/>
  <c r="CG352" i="2"/>
  <c r="CG548" i="2"/>
  <c r="CG416" i="2"/>
  <c r="CG103" i="2"/>
  <c r="CG329" i="2"/>
  <c r="CG293" i="2"/>
  <c r="CG423" i="2"/>
  <c r="CG52" i="2"/>
  <c r="CG53" i="2" s="1"/>
  <c r="CG165" i="2"/>
  <c r="CG166" i="2" s="1"/>
  <c r="CG109" i="2"/>
  <c r="CG333" i="2"/>
  <c r="CG43" i="2"/>
  <c r="CG303" i="2"/>
  <c r="CG375" i="2"/>
  <c r="CG555" i="2"/>
  <c r="CG546" i="2"/>
  <c r="CG403" i="2"/>
  <c r="CG429" i="2"/>
  <c r="CG355" i="2"/>
  <c r="CG232" i="2"/>
  <c r="CF312" i="2"/>
  <c r="CF314" i="2" s="1"/>
  <c r="CF338" i="2"/>
  <c r="CF173" i="2"/>
  <c r="CF291" i="2"/>
  <c r="CF547" i="2"/>
  <c r="CF423" i="2"/>
  <c r="CF36" i="2"/>
  <c r="CF299" i="2"/>
  <c r="CF300" i="2" s="1"/>
  <c r="CF405" i="2"/>
  <c r="CF387" i="2"/>
  <c r="CF389" i="2" s="1"/>
  <c r="CF536" i="2"/>
  <c r="CF97" i="2"/>
  <c r="CF91" i="2"/>
  <c r="CF92" i="2" s="1"/>
  <c r="CA687" i="2"/>
  <c r="CS687" i="2" s="1"/>
  <c r="CS143" i="2"/>
  <c r="CE300" i="2"/>
  <c r="CD428" i="2"/>
  <c r="CD404" i="2"/>
  <c r="CD408" i="2" s="1"/>
  <c r="CD209" i="2"/>
  <c r="CC20" i="10" s="1"/>
  <c r="CD207" i="2"/>
  <c r="CD688" i="2" s="1"/>
  <c r="CF331" i="2"/>
  <c r="CF555" i="2"/>
  <c r="CF232" i="2"/>
  <c r="CF123" i="2"/>
  <c r="CF362" i="2"/>
  <c r="CA70" i="2"/>
  <c r="CS68" i="2"/>
  <c r="CF554" i="2"/>
  <c r="CF234" i="2"/>
  <c r="CF371" i="2"/>
  <c r="CF118" i="2"/>
  <c r="CF117" i="2" s="1"/>
  <c r="CF303" i="2"/>
  <c r="CF226" i="2"/>
  <c r="CF337" i="2"/>
  <c r="CF552" i="2"/>
  <c r="CF329" i="2"/>
  <c r="CF533" i="2"/>
  <c r="CF534" i="2" s="1"/>
  <c r="CF535" i="2" s="1"/>
  <c r="CF538" i="2" s="1"/>
  <c r="CF702" i="2" s="1"/>
  <c r="CF51" i="2"/>
  <c r="CF53" i="2" s="1"/>
  <c r="CF113" i="2"/>
  <c r="CF282" i="2"/>
  <c r="CF293" i="2"/>
  <c r="CF245" i="2"/>
  <c r="CF332" i="2"/>
  <c r="CF425" i="2"/>
  <c r="CF38" i="2"/>
  <c r="CF60" i="2"/>
  <c r="CF177" i="2"/>
  <c r="CF178" i="2" s="1"/>
  <c r="CF179" i="2" s="1"/>
  <c r="CF334" i="2"/>
  <c r="CF67" i="2"/>
  <c r="CF219" i="2"/>
  <c r="CF283" i="2"/>
  <c r="CF550" i="2"/>
  <c r="CA46" i="2"/>
  <c r="CS44" i="2"/>
  <c r="CB63" i="2"/>
  <c r="CB64" i="2" s="1"/>
  <c r="CD31" i="10"/>
  <c r="CE692" i="2"/>
  <c r="CC143" i="2"/>
  <c r="CC687" i="2" s="1"/>
  <c r="CC145" i="2"/>
  <c r="CB19" i="10" s="1"/>
  <c r="CB8" i="10"/>
  <c r="CC641" i="2"/>
  <c r="CC651" i="2" s="1"/>
  <c r="CC662" i="2" s="1"/>
  <c r="CG670" i="2" s="1"/>
  <c r="CC61" i="2"/>
  <c r="CV10" i="18"/>
  <c r="CV22" i="18" s="1"/>
  <c r="CC404" i="2"/>
  <c r="CC408" i="2" s="1"/>
  <c r="CC700" i="2" s="1"/>
  <c r="CC428" i="2"/>
  <c r="BZ19" i="10"/>
  <c r="CS145" i="2"/>
  <c r="K19" i="10" s="1"/>
  <c r="CE112" i="2"/>
  <c r="CE114" i="2" s="1"/>
  <c r="CE115" i="2" s="1"/>
  <c r="CE697" i="2" s="1"/>
  <c r="CE344" i="2"/>
  <c r="CE342" i="2"/>
  <c r="CE385" i="2" s="1"/>
  <c r="CE343" i="2" s="1"/>
  <c r="CE424" i="2" s="1"/>
  <c r="BX443" i="2"/>
  <c r="CA410" i="2"/>
  <c r="CA369" i="2"/>
  <c r="BY378" i="2"/>
  <c r="BY380" i="2" s="1"/>
  <c r="CD341" i="2"/>
  <c r="CD327" i="2"/>
  <c r="CD339" i="2" s="1"/>
  <c r="CD340" i="2" s="1"/>
  <c r="CC430" i="2"/>
  <c r="BZ372" i="2"/>
  <c r="BZ377" i="2" s="1"/>
  <c r="BZ373" i="2"/>
  <c r="BZ376" i="2" s="1"/>
  <c r="CB356" i="2"/>
  <c r="CB351" i="2"/>
  <c r="CC350" i="2"/>
  <c r="CC347" i="2"/>
  <c r="CC363" i="2"/>
  <c r="BZ420" i="2"/>
  <c r="BZ413" i="2"/>
  <c r="BZ419" i="2" s="1"/>
  <c r="BZ414" i="2"/>
  <c r="BZ418" i="2" s="1"/>
  <c r="BU674" i="2"/>
  <c r="CA365" i="2"/>
  <c r="CA367" i="2" s="1"/>
  <c r="CA426" i="2"/>
  <c r="CA431" i="2" s="1"/>
  <c r="CD145" i="2"/>
  <c r="CD700" i="2"/>
  <c r="BY421" i="2"/>
  <c r="BY433" i="2" s="1"/>
  <c r="BY441" i="2" s="1"/>
  <c r="BY690" i="2" s="1"/>
  <c r="AX644" i="2"/>
  <c r="AX647" i="2" s="1"/>
  <c r="AW472" i="2"/>
  <c r="AW566" i="2" s="1"/>
  <c r="AV33" i="10" s="1"/>
  <c r="AW648" i="2"/>
  <c r="BQ23" i="18"/>
  <c r="BQ13" i="18"/>
  <c r="BQ25" i="18" s="1"/>
  <c r="AZ224" i="2"/>
  <c r="AZ227" i="2"/>
  <c r="AZ450" i="2"/>
  <c r="AZ451" i="2" s="1"/>
  <c r="AZ453" i="2" s="1"/>
  <c r="AZ455" i="2" s="1"/>
  <c r="AZ457" i="2" s="1"/>
  <c r="AZ242" i="2"/>
  <c r="AZ250" i="2"/>
  <c r="AZ251" i="2" s="1"/>
  <c r="AZ253" i="2" s="1"/>
  <c r="AZ255" i="2" s="1"/>
  <c r="AZ257" i="2" s="1"/>
  <c r="AW694" i="2"/>
  <c r="AW705" i="2"/>
  <c r="AW707" i="2" s="1"/>
  <c r="AX540" i="2"/>
  <c r="AX699" i="2"/>
  <c r="AX703" i="2" s="1"/>
  <c r="AX308" i="2"/>
  <c r="BA216" i="2"/>
  <c r="AZ285" i="2"/>
  <c r="AZ287" i="2" s="1"/>
  <c r="AZ289" i="2" s="1"/>
  <c r="AZ304" i="2"/>
  <c r="AY268" i="2"/>
  <c r="AY266" i="2"/>
  <c r="AV576" i="2"/>
  <c r="AV598" i="2" s="1"/>
  <c r="AW661" i="2"/>
  <c r="AX745" i="2"/>
  <c r="AX579" i="2" s="1"/>
  <c r="AX603" i="2" s="1"/>
  <c r="AW16" i="10"/>
  <c r="AV711" i="2"/>
  <c r="AV713" i="2" s="1"/>
  <c r="AW712" i="2"/>
  <c r="AV717" i="2"/>
  <c r="AV719" i="2" s="1"/>
  <c r="AY244" i="2"/>
  <c r="AY246" i="2" s="1"/>
  <c r="AY302" i="2"/>
  <c r="AW665" i="2"/>
  <c r="AW657" i="2"/>
  <c r="AW681" i="2" s="1"/>
  <c r="AW683" i="2" s="1"/>
  <c r="AY296" i="2"/>
  <c r="AY466" i="2"/>
  <c r="CT17" i="18"/>
  <c r="J7" i="9"/>
  <c r="R7" i="9" s="1"/>
  <c r="CB107" i="2"/>
  <c r="CS24" i="18"/>
  <c r="CS18" i="18"/>
  <c r="K17" i="18"/>
  <c r="N17" i="18"/>
  <c r="B17" i="18"/>
  <c r="Q17" i="18"/>
  <c r="C17" i="18"/>
  <c r="T17" i="18"/>
  <c r="O21" i="18"/>
  <c r="CP64" i="2"/>
  <c r="CQ64" i="2"/>
  <c r="CR64" i="2"/>
  <c r="CP624" i="2"/>
  <c r="AF636" i="2"/>
  <c r="CP636" i="2" s="1"/>
  <c r="CO322" i="2"/>
  <c r="CP322" i="2"/>
  <c r="P9" i="18"/>
  <c r="V9" i="18"/>
  <c r="R21" i="18"/>
  <c r="M9" i="18"/>
  <c r="CO699" i="2"/>
  <c r="CP699" i="2"/>
  <c r="CP703" i="2" s="1"/>
  <c r="CR699" i="2"/>
  <c r="CS699" i="2"/>
  <c r="CO644" i="2"/>
  <c r="CP644" i="2"/>
  <c r="K51" i="10"/>
  <c r="CQ651" i="2"/>
  <c r="T575" i="2"/>
  <c r="U630" i="2"/>
  <c r="T636" i="2"/>
  <c r="CO636" i="2" s="1"/>
  <c r="CO624" i="2"/>
  <c r="S9" i="18"/>
  <c r="M21" i="18"/>
  <c r="E9" i="18"/>
  <c r="J51" i="10"/>
  <c r="CO308" i="2"/>
  <c r="CP308" i="2"/>
  <c r="CG278" i="2" l="1"/>
  <c r="CG280" i="2" s="1"/>
  <c r="CZ16" i="18" s="1"/>
  <c r="CF98" i="2"/>
  <c r="CE121" i="2"/>
  <c r="CE127" i="2" s="1"/>
  <c r="CG117" i="2"/>
  <c r="CE128" i="2"/>
  <c r="CF284" i="2"/>
  <c r="CF344" i="2"/>
  <c r="CE207" i="2"/>
  <c r="CE688" i="2" s="1"/>
  <c r="CE209" i="2"/>
  <c r="CD20" i="10" s="1"/>
  <c r="CF559" i="2"/>
  <c r="CF342" i="2"/>
  <c r="CF385" i="2" s="1"/>
  <c r="CF343" i="2" s="1"/>
  <c r="CF424" i="2" s="1"/>
  <c r="CG284" i="2"/>
  <c r="CE54" i="2"/>
  <c r="CE56" i="2" s="1"/>
  <c r="CW10" i="18"/>
  <c r="CW22" i="18" s="1"/>
  <c r="CE39" i="2"/>
  <c r="CE68" i="2" s="1"/>
  <c r="CE70" i="2" s="1"/>
  <c r="CF294" i="2"/>
  <c r="CF296" i="2" s="1"/>
  <c r="CF297" i="2" s="1"/>
  <c r="CF699" i="2" s="1"/>
  <c r="CD641" i="2"/>
  <c r="CD651" i="2" s="1"/>
  <c r="CD662" i="2" s="1"/>
  <c r="CH670" i="2" s="1"/>
  <c r="CD61" i="2"/>
  <c r="CF33" i="2"/>
  <c r="CF35" i="2" s="1"/>
  <c r="CF54" i="2" s="1"/>
  <c r="CF56" i="2" s="1"/>
  <c r="CF698" i="2"/>
  <c r="CF199" i="2"/>
  <c r="CE406" i="2"/>
  <c r="CE390" i="2"/>
  <c r="CE392" i="2" s="1"/>
  <c r="CE401" i="2" s="1"/>
  <c r="CF406" i="2"/>
  <c r="CF390" i="2"/>
  <c r="CF392" i="2" s="1"/>
  <c r="CF401" i="2" s="1"/>
  <c r="CB72" i="2"/>
  <c r="CB696" i="2"/>
  <c r="CB703" i="2" s="1"/>
  <c r="CB540" i="2"/>
  <c r="CF556" i="2"/>
  <c r="CF558" i="2" s="1"/>
  <c r="CG175" i="2"/>
  <c r="CG176" i="2" s="1"/>
  <c r="CG332" i="2"/>
  <c r="CG226" i="2"/>
  <c r="CG387" i="2"/>
  <c r="CS70" i="2"/>
  <c r="CG388" i="2"/>
  <c r="CG337" i="2"/>
  <c r="CG58" i="2"/>
  <c r="CG301" i="2"/>
  <c r="CG427" i="2"/>
  <c r="CG239" i="2"/>
  <c r="CG241" i="2" s="1"/>
  <c r="CF112" i="2"/>
  <c r="CF114" i="2" s="1"/>
  <c r="CF115" i="2" s="1"/>
  <c r="CF697" i="2" s="1"/>
  <c r="CF742" i="2"/>
  <c r="CF585" i="2" s="1"/>
  <c r="CF604" i="2" s="1"/>
  <c r="CY12" i="18"/>
  <c r="CE9" i="10"/>
  <c r="CF642" i="2"/>
  <c r="CF652" i="2" s="1"/>
  <c r="CF663" i="2" s="1"/>
  <c r="CH671" i="2" s="1"/>
  <c r="CS46" i="2"/>
  <c r="CA641" i="2"/>
  <c r="BZ8" i="10"/>
  <c r="K8" i="10" s="1"/>
  <c r="CA61" i="2"/>
  <c r="CT10" i="18"/>
  <c r="CT22" i="18" s="1"/>
  <c r="CG104" i="2"/>
  <c r="CG105" i="2" s="1"/>
  <c r="CE106" i="2" s="1"/>
  <c r="CG229" i="2"/>
  <c r="CG547" i="2"/>
  <c r="CG559" i="2" s="1"/>
  <c r="CG167" i="2"/>
  <c r="CG168" i="2" s="1"/>
  <c r="CG330" i="2"/>
  <c r="CG312" i="2"/>
  <c r="CG314" i="2" s="1"/>
  <c r="CG299" i="2"/>
  <c r="CG300" i="2" s="1"/>
  <c r="CG60" i="2"/>
  <c r="CG120" i="2"/>
  <c r="CG31" i="2"/>
  <c r="CG125" i="2"/>
  <c r="CC63" i="2"/>
  <c r="CC64" i="2" s="1"/>
  <c r="CX10" i="18"/>
  <c r="CX22" i="18" s="1"/>
  <c r="CE61" i="2"/>
  <c r="CE63" i="2" s="1"/>
  <c r="CE64" i="2" s="1"/>
  <c r="CE696" i="2" s="1"/>
  <c r="CD8" i="10"/>
  <c r="CE641" i="2"/>
  <c r="CE651" i="2" s="1"/>
  <c r="CE662" i="2" s="1"/>
  <c r="CI670" i="2" s="1"/>
  <c r="CF119" i="2"/>
  <c r="CG178" i="2"/>
  <c r="CG179" i="2" s="1"/>
  <c r="CG119" i="2"/>
  <c r="CG98" i="2"/>
  <c r="CI6" i="2"/>
  <c r="CH338" i="2"/>
  <c r="CH335" i="2"/>
  <c r="AR17" i="3"/>
  <c r="CH427" i="2" s="1"/>
  <c r="CH62" i="2"/>
  <c r="CH346" i="2"/>
  <c r="CH102" i="2"/>
  <c r="CH328" i="2"/>
  <c r="CH552" i="2"/>
  <c r="CH333" i="2"/>
  <c r="CH51" i="2"/>
  <c r="CH103" i="2"/>
  <c r="CH423" i="2"/>
  <c r="CH374" i="2"/>
  <c r="BZ421" i="2"/>
  <c r="BZ433" i="2" s="1"/>
  <c r="BZ441" i="2" s="1"/>
  <c r="BZ690" i="2" s="1"/>
  <c r="CE327" i="2"/>
  <c r="CE339" i="2" s="1"/>
  <c r="CE340" i="2" s="1"/>
  <c r="CE341" i="2"/>
  <c r="CD430" i="2"/>
  <c r="CA372" i="2"/>
  <c r="CA377" i="2" s="1"/>
  <c r="CA373" i="2"/>
  <c r="CA376" i="2" s="1"/>
  <c r="CD687" i="2"/>
  <c r="CC351" i="2"/>
  <c r="CC353" i="2" s="1"/>
  <c r="CC356" i="2"/>
  <c r="CB369" i="2"/>
  <c r="CB410" i="2"/>
  <c r="CD350" i="2"/>
  <c r="CD363" i="2"/>
  <c r="CD347" i="2"/>
  <c r="CA420" i="2"/>
  <c r="CA413" i="2"/>
  <c r="CA419" i="2" s="1"/>
  <c r="CA414" i="2"/>
  <c r="CA418" i="2" s="1"/>
  <c r="CB353" i="2"/>
  <c r="CC19" i="10"/>
  <c r="BY645" i="2"/>
  <c r="BY655" i="2" s="1"/>
  <c r="BY666" i="2" s="1"/>
  <c r="BY674" i="2" s="1"/>
  <c r="BY443" i="2"/>
  <c r="BZ378" i="2"/>
  <c r="BZ380" i="2" s="1"/>
  <c r="AX654" i="2"/>
  <c r="AX657" i="2" s="1"/>
  <c r="AX681" i="2" s="1"/>
  <c r="AY270" i="2"/>
  <c r="AY644" i="2" s="1"/>
  <c r="AW572" i="2"/>
  <c r="AY306" i="2"/>
  <c r="AV577" i="2"/>
  <c r="AV599" i="2" s="1"/>
  <c r="AW716" i="2"/>
  <c r="AY739" i="2"/>
  <c r="AY578" i="2" s="1"/>
  <c r="AY602" i="2" s="1"/>
  <c r="BR11" i="18"/>
  <c r="AY751" i="2"/>
  <c r="AY586" i="2" s="1"/>
  <c r="AX12" i="10"/>
  <c r="AX14" i="10" s="1"/>
  <c r="AY320" i="2"/>
  <c r="AX22" i="10" s="1"/>
  <c r="AX316" i="2"/>
  <c r="AX322" i="2"/>
  <c r="AY11" i="10"/>
  <c r="AX712" i="2"/>
  <c r="AW717" i="2"/>
  <c r="AW711" i="2"/>
  <c r="AZ465" i="2"/>
  <c r="AZ464" i="2"/>
  <c r="AY646" i="2"/>
  <c r="AY656" i="2" s="1"/>
  <c r="AY667" i="2" s="1"/>
  <c r="AY675" i="2" s="1"/>
  <c r="AY470" i="2"/>
  <c r="AW584" i="2"/>
  <c r="AW601" i="2" s="1"/>
  <c r="AX680" i="2"/>
  <c r="AX648" i="2"/>
  <c r="AW710" i="2"/>
  <c r="AV583" i="2"/>
  <c r="AV600" i="2" s="1"/>
  <c r="AZ473" i="2"/>
  <c r="AZ618" i="2" s="1"/>
  <c r="AZ292" i="2"/>
  <c r="AW658" i="2"/>
  <c r="AY297" i="2"/>
  <c r="AW673" i="2"/>
  <c r="AW676" i="2" s="1"/>
  <c r="AW668" i="2"/>
  <c r="BA222" i="2"/>
  <c r="BA220" i="2"/>
  <c r="BA221" i="2" s="1"/>
  <c r="AZ264" i="2"/>
  <c r="AZ265" i="2"/>
  <c r="AZ305" i="2" s="1"/>
  <c r="AZ233" i="2"/>
  <c r="AZ228" i="2"/>
  <c r="AZ230" i="2" s="1"/>
  <c r="CU17" i="18"/>
  <c r="CC107" i="2"/>
  <c r="CT24" i="18"/>
  <c r="CT18" i="18"/>
  <c r="U17" i="18"/>
  <c r="D17" i="18"/>
  <c r="K24" i="18"/>
  <c r="K18" i="18"/>
  <c r="N18" i="18"/>
  <c r="O17" i="18"/>
  <c r="N24" i="18"/>
  <c r="Q24" i="18"/>
  <c r="R17" i="18"/>
  <c r="Q18" i="18"/>
  <c r="B18" i="18"/>
  <c r="B24" i="18"/>
  <c r="P21" i="18"/>
  <c r="U635" i="2"/>
  <c r="U568" i="2"/>
  <c r="U632" i="2"/>
  <c r="J45" i="10"/>
  <c r="J62" i="10"/>
  <c r="T597" i="2"/>
  <c r="T580" i="2"/>
  <c r="T581" i="2" s="1"/>
  <c r="T591" i="2" s="1"/>
  <c r="CP72" i="2"/>
  <c r="CP80" i="2" s="1"/>
  <c r="I45" i="10"/>
  <c r="CO681" i="2"/>
  <c r="CP681" i="2"/>
  <c r="CO654" i="2"/>
  <c r="CP654" i="2"/>
  <c r="S21" i="18"/>
  <c r="CP662" i="2"/>
  <c r="CG342" i="2" l="1"/>
  <c r="CG385" i="2" s="1"/>
  <c r="CG343" i="2" s="1"/>
  <c r="CG424" i="2" s="1"/>
  <c r="CE129" i="2"/>
  <c r="CE135" i="2" s="1"/>
  <c r="CH104" i="2"/>
  <c r="CH105" i="2" s="1"/>
  <c r="CG344" i="2"/>
  <c r="CG390" i="2" s="1"/>
  <c r="CG392" i="2" s="1"/>
  <c r="CG401" i="2" s="1"/>
  <c r="CF39" i="2"/>
  <c r="CF68" i="2" s="1"/>
  <c r="CF70" i="2" s="1"/>
  <c r="CF37" i="2"/>
  <c r="CF44" i="2" s="1"/>
  <c r="CF46" i="2" s="1"/>
  <c r="CF61" i="2" s="1"/>
  <c r="CF63" i="2" s="1"/>
  <c r="CF64" i="2" s="1"/>
  <c r="CG33" i="2"/>
  <c r="CG35" i="2" s="1"/>
  <c r="CD63" i="2"/>
  <c r="CD64" i="2" s="1"/>
  <c r="CG294" i="2"/>
  <c r="CG296" i="2" s="1"/>
  <c r="CG297" i="2" s="1"/>
  <c r="CG699" i="2" s="1"/>
  <c r="CZ9" i="18"/>
  <c r="CE404" i="2"/>
  <c r="CE408" i="2" s="1"/>
  <c r="CE700" i="2" s="1"/>
  <c r="CE703" i="2" s="1"/>
  <c r="CE428" i="2"/>
  <c r="CH239" i="2"/>
  <c r="CH241" i="2" s="1"/>
  <c r="CH165" i="2"/>
  <c r="CH166" i="2" s="1"/>
  <c r="CH331" i="2"/>
  <c r="CH43" i="2"/>
  <c r="CH175" i="2"/>
  <c r="CH176" i="2" s="1"/>
  <c r="CH118" i="2"/>
  <c r="CH234" i="2"/>
  <c r="CH275" i="2"/>
  <c r="CS61" i="2"/>
  <c r="CS63" i="2" s="1"/>
  <c r="CA63" i="2"/>
  <c r="CA64" i="2" s="1"/>
  <c r="CE145" i="2"/>
  <c r="CD19" i="10" s="1"/>
  <c r="CE143" i="2"/>
  <c r="CE687" i="2" s="1"/>
  <c r="CE72" i="2"/>
  <c r="CE82" i="2" s="1"/>
  <c r="CD18" i="10" s="1"/>
  <c r="CH34" i="2"/>
  <c r="CH554" i="2"/>
  <c r="CH546" i="2"/>
  <c r="CH542" i="2"/>
  <c r="CH543" i="2" s="1"/>
  <c r="CH416" i="2"/>
  <c r="CH282" i="2"/>
  <c r="CH124" i="2"/>
  <c r="CH334" i="2"/>
  <c r="CH349" i="2"/>
  <c r="CH555" i="2"/>
  <c r="CH415" i="2"/>
  <c r="CH245" i="2"/>
  <c r="CH337" i="2"/>
  <c r="CH219" i="2"/>
  <c r="CH91" i="2"/>
  <c r="CH92" i="2" s="1"/>
  <c r="CH119" i="2" s="1"/>
  <c r="CH109" i="2"/>
  <c r="CH548" i="2"/>
  <c r="CH332" i="2"/>
  <c r="CH60" i="2"/>
  <c r="CH97" i="2"/>
  <c r="CH536" i="2"/>
  <c r="CH301" i="2"/>
  <c r="CH223" i="2"/>
  <c r="CH173" i="2"/>
  <c r="CH403" i="2"/>
  <c r="CG112" i="2"/>
  <c r="CG114" i="2" s="1"/>
  <c r="CG115" i="2" s="1"/>
  <c r="CG697" i="2" s="1"/>
  <c r="CZ12" i="18"/>
  <c r="CG742" i="2"/>
  <c r="CG585" i="2" s="1"/>
  <c r="CG604" i="2" s="1"/>
  <c r="CF9" i="10"/>
  <c r="CG642" i="2"/>
  <c r="CG652" i="2" s="1"/>
  <c r="CF122" i="2"/>
  <c r="CF126" i="2" s="1"/>
  <c r="CF121" i="2"/>
  <c r="CF127" i="2" s="1"/>
  <c r="CF128" i="2"/>
  <c r="CC72" i="2"/>
  <c r="CC696" i="2"/>
  <c r="CC703" i="2" s="1"/>
  <c r="CC540" i="2"/>
  <c r="DL10" i="18"/>
  <c r="CG556" i="2"/>
  <c r="CG558" i="2" s="1"/>
  <c r="K46" i="10"/>
  <c r="CB82" i="2"/>
  <c r="CA18" i="10" s="1"/>
  <c r="CB80" i="2"/>
  <c r="CB686" i="2" s="1"/>
  <c r="CH330" i="2"/>
  <c r="CE540" i="2"/>
  <c r="CH303" i="2"/>
  <c r="CH96" i="2"/>
  <c r="CH276" i="2"/>
  <c r="CH277" i="2" s="1"/>
  <c r="CH375" i="2"/>
  <c r="CH113" i="2"/>
  <c r="CH312" i="2"/>
  <c r="CH314" i="2" s="1"/>
  <c r="CH167" i="2"/>
  <c r="CH533" i="2"/>
  <c r="CH534" i="2" s="1"/>
  <c r="CH535" i="2" s="1"/>
  <c r="CH538" i="2" s="1"/>
  <c r="CH702" i="2" s="1"/>
  <c r="CH226" i="2"/>
  <c r="CH229" i="2"/>
  <c r="CH38" i="2"/>
  <c r="CH387" i="2"/>
  <c r="CH545" i="2"/>
  <c r="CH283" i="2"/>
  <c r="CH370" i="2"/>
  <c r="CH366" i="2"/>
  <c r="CH550" i="2"/>
  <c r="CH547" i="2"/>
  <c r="CH111" i="2"/>
  <c r="CH417" i="2"/>
  <c r="CH425" i="2"/>
  <c r="CH412" i="2"/>
  <c r="CH388" i="2"/>
  <c r="CH549" i="2"/>
  <c r="CH31" i="2"/>
  <c r="CG121" i="2"/>
  <c r="CG127" i="2" s="1"/>
  <c r="CG128" i="2"/>
  <c r="CG129" i="2" s="1"/>
  <c r="CG122" i="2"/>
  <c r="CG126" i="2" s="1"/>
  <c r="CF106" i="2"/>
  <c r="CF692" i="2"/>
  <c r="CE31" i="10"/>
  <c r="CF404" i="2"/>
  <c r="CF408" i="2" s="1"/>
  <c r="CF700" i="2" s="1"/>
  <c r="CF428" i="2"/>
  <c r="CF207" i="2"/>
  <c r="CF688" i="2" s="1"/>
  <c r="CF209" i="2"/>
  <c r="CE20" i="10" s="1"/>
  <c r="CH352" i="2"/>
  <c r="CH299" i="2"/>
  <c r="CH125" i="2"/>
  <c r="CH128" i="2" s="1"/>
  <c r="CH362" i="2"/>
  <c r="CH291" i="2"/>
  <c r="CH232" i="2"/>
  <c r="CH336" i="2"/>
  <c r="CH120" i="2"/>
  <c r="CH329" i="2"/>
  <c r="CH551" i="2"/>
  <c r="CH429" i="2"/>
  <c r="CH355" i="2"/>
  <c r="CH553" i="2"/>
  <c r="CH67" i="2"/>
  <c r="CH52" i="2"/>
  <c r="CH53" i="2" s="1"/>
  <c r="CH177" i="2"/>
  <c r="CH178" i="2" s="1"/>
  <c r="CH179" i="2" s="1"/>
  <c r="CH293" i="2"/>
  <c r="CH123" i="2"/>
  <c r="CH58" i="2"/>
  <c r="CH36" i="2"/>
  <c r="CI276" i="2"/>
  <c r="CI352" i="2"/>
  <c r="CI346" i="2"/>
  <c r="CI97" i="2"/>
  <c r="CI58" i="2"/>
  <c r="CI542" i="2"/>
  <c r="CI543" i="2" s="1"/>
  <c r="CI123" i="2"/>
  <c r="CI303" i="2"/>
  <c r="CI245" i="2"/>
  <c r="CI332" i="2"/>
  <c r="CI91" i="2"/>
  <c r="CI92" i="2" s="1"/>
  <c r="CI427" i="2"/>
  <c r="CJ6" i="2"/>
  <c r="CI371" i="2"/>
  <c r="CI36" i="2"/>
  <c r="CI337" i="2"/>
  <c r="CI52" i="2"/>
  <c r="AS17" i="3"/>
  <c r="CI283" i="2" s="1"/>
  <c r="CI355" i="2"/>
  <c r="CI239" i="2"/>
  <c r="CI403" i="2"/>
  <c r="CI165" i="2"/>
  <c r="CI166" i="2" s="1"/>
  <c r="CI312" i="2"/>
  <c r="CI314" i="2" s="1"/>
  <c r="CI387" i="2"/>
  <c r="CI551" i="2"/>
  <c r="CI349" i="2"/>
  <c r="CI282" i="2"/>
  <c r="CI232" i="2"/>
  <c r="CI124" i="2"/>
  <c r="CI331" i="2"/>
  <c r="CI336" i="2"/>
  <c r="CI405" i="2"/>
  <c r="CI219" i="2"/>
  <c r="CI113" i="2"/>
  <c r="CI103" i="2"/>
  <c r="CI43" i="2"/>
  <c r="CI96" i="2"/>
  <c r="CI412" i="2"/>
  <c r="CI547" i="2"/>
  <c r="CH405" i="2"/>
  <c r="CH217" i="2"/>
  <c r="CH218" i="2" s="1"/>
  <c r="CH357" i="2"/>
  <c r="CH411" i="2"/>
  <c r="CH371" i="2"/>
  <c r="CG199" i="2"/>
  <c r="CG698" i="2"/>
  <c r="CA651" i="2"/>
  <c r="CS641" i="2"/>
  <c r="CG389" i="2"/>
  <c r="CA378" i="2"/>
  <c r="CE363" i="2"/>
  <c r="CE347" i="2"/>
  <c r="CE350" i="2"/>
  <c r="CB372" i="2"/>
  <c r="CB373" i="2"/>
  <c r="CA421" i="2"/>
  <c r="CA433" i="2" s="1"/>
  <c r="CA441" i="2" s="1"/>
  <c r="CA690" i="2" s="1"/>
  <c r="CC369" i="2"/>
  <c r="CC410" i="2"/>
  <c r="CF341" i="2"/>
  <c r="CF327" i="2"/>
  <c r="CF339" i="2" s="1"/>
  <c r="CF340" i="2" s="1"/>
  <c r="CE430" i="2"/>
  <c r="BZ443" i="2"/>
  <c r="BZ645" i="2"/>
  <c r="BZ655" i="2" s="1"/>
  <c r="BZ666" i="2" s="1"/>
  <c r="BZ674" i="2" s="1"/>
  <c r="CG663" i="2"/>
  <c r="CB365" i="2"/>
  <c r="CB426" i="2"/>
  <c r="CD356" i="2"/>
  <c r="CD351" i="2"/>
  <c r="CB413" i="2"/>
  <c r="CB420" i="2"/>
  <c r="CB414" i="2"/>
  <c r="CC365" i="2"/>
  <c r="CC367" i="2" s="1"/>
  <c r="CC426" i="2"/>
  <c r="CC431" i="2" s="1"/>
  <c r="AY562" i="2"/>
  <c r="AX665" i="2"/>
  <c r="AX668" i="2" s="1"/>
  <c r="AZ466" i="2"/>
  <c r="AZ646" i="2" s="1"/>
  <c r="AZ656" i="2" s="1"/>
  <c r="AZ667" i="2" s="1"/>
  <c r="AZ675" i="2" s="1"/>
  <c r="AW677" i="2"/>
  <c r="AX661" i="2" s="1"/>
  <c r="AW713" i="2"/>
  <c r="AW583" i="2" s="1"/>
  <c r="AW600" i="2" s="1"/>
  <c r="AX658" i="2"/>
  <c r="BR13" i="18"/>
  <c r="BR25" i="18" s="1"/>
  <c r="BR23" i="18"/>
  <c r="BB216" i="2"/>
  <c r="BA285" i="2"/>
  <c r="BA287" i="2" s="1"/>
  <c r="BA289" i="2" s="1"/>
  <c r="BA304" i="2"/>
  <c r="AX683" i="2"/>
  <c r="AX16" i="10"/>
  <c r="AY745" i="2"/>
  <c r="AY579" i="2" s="1"/>
  <c r="AY603" i="2" s="1"/>
  <c r="AZ268" i="2"/>
  <c r="AZ266" i="2"/>
  <c r="BA227" i="2"/>
  <c r="BA450" i="2"/>
  <c r="BA451" i="2" s="1"/>
  <c r="BA453" i="2" s="1"/>
  <c r="BA455" i="2" s="1"/>
  <c r="BA457" i="2" s="1"/>
  <c r="BA242" i="2"/>
  <c r="BA224" i="2"/>
  <c r="BA250" i="2"/>
  <c r="BA251" i="2" s="1"/>
  <c r="BA253" i="2" s="1"/>
  <c r="BA255" i="2" s="1"/>
  <c r="BA257" i="2" s="1"/>
  <c r="AX472" i="2"/>
  <c r="AX566" i="2" s="1"/>
  <c r="AW33" i="10" s="1"/>
  <c r="AZ244" i="2"/>
  <c r="AZ246" i="2" s="1"/>
  <c r="AZ302" i="2"/>
  <c r="AY699" i="2"/>
  <c r="AY703" i="2" s="1"/>
  <c r="AY540" i="2"/>
  <c r="AY308" i="2"/>
  <c r="AZ296" i="2"/>
  <c r="AY647" i="2"/>
  <c r="AY654" i="2"/>
  <c r="AX474" i="2"/>
  <c r="AX748" i="2" s="1"/>
  <c r="AX587" i="2" s="1"/>
  <c r="AX605" i="2" s="1"/>
  <c r="AX564" i="2"/>
  <c r="AX689" i="2"/>
  <c r="AX693" i="2" s="1"/>
  <c r="AX318" i="2"/>
  <c r="AW21" i="10" s="1"/>
  <c r="AW24" i="10" s="1"/>
  <c r="AW719" i="2"/>
  <c r="CV17" i="18"/>
  <c r="CD107" i="2"/>
  <c r="CU24" i="18"/>
  <c r="CU18" i="18"/>
  <c r="V17" i="18"/>
  <c r="S17" i="18"/>
  <c r="R18" i="18"/>
  <c r="S18" i="18" s="1"/>
  <c r="R24" i="18"/>
  <c r="S24" i="18" s="1"/>
  <c r="O24" i="18"/>
  <c r="P24" i="18" s="1"/>
  <c r="P17" i="18"/>
  <c r="O18" i="18"/>
  <c r="P18" i="18" s="1"/>
  <c r="E17" i="18"/>
  <c r="V628" i="2"/>
  <c r="U634" i="2"/>
  <c r="CO665" i="2"/>
  <c r="CP665" i="2"/>
  <c r="T606" i="2"/>
  <c r="U570" i="2"/>
  <c r="CP82" i="2"/>
  <c r="CQ82" i="2"/>
  <c r="U596" i="2"/>
  <c r="CO689" i="2"/>
  <c r="CP689" i="2"/>
  <c r="CG406" i="2" l="1"/>
  <c r="CE80" i="2"/>
  <c r="CE686" i="2" s="1"/>
  <c r="CI98" i="2"/>
  <c r="CI284" i="2"/>
  <c r="CI241" i="2"/>
  <c r="CH98" i="2"/>
  <c r="DA12" i="18" s="1"/>
  <c r="CH344" i="2"/>
  <c r="CH406" i="2" s="1"/>
  <c r="CH389" i="2"/>
  <c r="CE8" i="10"/>
  <c r="CF641" i="2"/>
  <c r="CF651" i="2" s="1"/>
  <c r="CF662" i="2" s="1"/>
  <c r="CJ670" i="2" s="1"/>
  <c r="CF72" i="2"/>
  <c r="CY10" i="18"/>
  <c r="CY22" i="18" s="1"/>
  <c r="CH33" i="2"/>
  <c r="CH35" i="2" s="1"/>
  <c r="CH39" i="2" s="1"/>
  <c r="CH68" i="2" s="1"/>
  <c r="CH70" i="2" s="1"/>
  <c r="CF540" i="2"/>
  <c r="CF696" i="2"/>
  <c r="CF703" i="2" s="1"/>
  <c r="CD696" i="2"/>
  <c r="CD703" i="2" s="1"/>
  <c r="CD540" i="2"/>
  <c r="CD72" i="2"/>
  <c r="CH390" i="2"/>
  <c r="CH392" i="2" s="1"/>
  <c r="CH401" i="2" s="1"/>
  <c r="CH428" i="2" s="1"/>
  <c r="CI234" i="2"/>
  <c r="CI335" i="2"/>
  <c r="CI167" i="2"/>
  <c r="CI291" i="2"/>
  <c r="CI370" i="2"/>
  <c r="CI226" i="2"/>
  <c r="CI120" i="2"/>
  <c r="CI109" i="2"/>
  <c r="CI118" i="2"/>
  <c r="CI117" i="2" s="1"/>
  <c r="CI415" i="2"/>
  <c r="CI229" i="2"/>
  <c r="CI550" i="2"/>
  <c r="CI328" i="2"/>
  <c r="CI301" i="2"/>
  <c r="CI60" i="2"/>
  <c r="CI357" i="2"/>
  <c r="CI552" i="2"/>
  <c r="CI62" i="2"/>
  <c r="CH112" i="2"/>
  <c r="CH114" i="2" s="1"/>
  <c r="CH115" i="2" s="1"/>
  <c r="CH697" i="2" s="1"/>
  <c r="CH742" i="2"/>
  <c r="CH585" i="2" s="1"/>
  <c r="CH604" i="2" s="1"/>
  <c r="CH642" i="2"/>
  <c r="CH652" i="2" s="1"/>
  <c r="CH663" i="2" s="1"/>
  <c r="CJ671" i="2" s="1"/>
  <c r="CG9" i="10"/>
  <c r="CG692" i="2"/>
  <c r="CF31" i="10"/>
  <c r="CG37" i="2"/>
  <c r="CG44" i="2" s="1"/>
  <c r="CG46" i="2" s="1"/>
  <c r="CZ10" i="18" s="1"/>
  <c r="CG54" i="2"/>
  <c r="CG56" i="2" s="1"/>
  <c r="CG39" i="2"/>
  <c r="CG68" i="2" s="1"/>
  <c r="CG70" i="2" s="1"/>
  <c r="CC80" i="2"/>
  <c r="CC686" i="2" s="1"/>
  <c r="CC82" i="2"/>
  <c r="CB18" i="10" s="1"/>
  <c r="CA696" i="2"/>
  <c r="CA540" i="2"/>
  <c r="CS64" i="2"/>
  <c r="CA72" i="2"/>
  <c r="CH342" i="2"/>
  <c r="CH385" i="2" s="1"/>
  <c r="CH343" i="2" s="1"/>
  <c r="CH424" i="2" s="1"/>
  <c r="CG209" i="2"/>
  <c r="CF20" i="10" s="1"/>
  <c r="CG207" i="2"/>
  <c r="CG688" i="2" s="1"/>
  <c r="DA9" i="18"/>
  <c r="CI330" i="2"/>
  <c r="CI173" i="2"/>
  <c r="CI102" i="2"/>
  <c r="CI104" i="2" s="1"/>
  <c r="CI105" i="2" s="1"/>
  <c r="CG106" i="2" s="1"/>
  <c r="CJ36" i="2"/>
  <c r="CJ234" i="2"/>
  <c r="CJ109" i="2"/>
  <c r="CJ552" i="2"/>
  <c r="CJ548" i="2"/>
  <c r="CJ38" i="2"/>
  <c r="CJ405" i="2"/>
  <c r="CJ427" i="2"/>
  <c r="CJ333" i="2"/>
  <c r="CJ167" i="2"/>
  <c r="CJ283" i="2"/>
  <c r="CJ545" i="2"/>
  <c r="CJ177" i="2"/>
  <c r="CJ67" i="2"/>
  <c r="CJ165" i="2"/>
  <c r="CJ166" i="2" s="1"/>
  <c r="CJ542" i="2"/>
  <c r="CJ543" i="2" s="1"/>
  <c r="CJ229" i="2"/>
  <c r="CJ536" i="2"/>
  <c r="CJ51" i="2"/>
  <c r="CJ415" i="2"/>
  <c r="CJ334" i="2"/>
  <c r="CJ329" i="2"/>
  <c r="AT17" i="3"/>
  <c r="CJ123" i="2" s="1"/>
  <c r="CJ120" i="2"/>
  <c r="CJ275" i="2"/>
  <c r="CJ412" i="2"/>
  <c r="CJ239" i="2"/>
  <c r="CJ429" i="2"/>
  <c r="CJ411" i="2"/>
  <c r="CJ124" i="2"/>
  <c r="CJ113" i="2"/>
  <c r="CJ338" i="2"/>
  <c r="CJ173" i="2"/>
  <c r="CJ554" i="2"/>
  <c r="CJ31" i="2"/>
  <c r="CJ217" i="2"/>
  <c r="CJ218" i="2" s="1"/>
  <c r="CJ125" i="2"/>
  <c r="CJ43" i="2"/>
  <c r="CJ102" i="2"/>
  <c r="CJ299" i="2"/>
  <c r="CJ357" i="2"/>
  <c r="CJ387" i="2"/>
  <c r="CJ546" i="2"/>
  <c r="CJ371" i="2"/>
  <c r="CJ337" i="2"/>
  <c r="CJ328" i="2"/>
  <c r="CK6" i="2"/>
  <c r="CJ553" i="2"/>
  <c r="CJ223" i="2"/>
  <c r="CJ282" i="2"/>
  <c r="CJ284" i="2" s="1"/>
  <c r="CJ291" i="2"/>
  <c r="CJ118" i="2"/>
  <c r="CJ375" i="2"/>
  <c r="CJ349" i="2"/>
  <c r="CJ547" i="2"/>
  <c r="CJ423" i="2"/>
  <c r="CJ97" i="2"/>
  <c r="CJ425" i="2"/>
  <c r="CJ226" i="2"/>
  <c r="CJ62" i="2"/>
  <c r="CJ245" i="2"/>
  <c r="CJ232" i="2"/>
  <c r="CJ52" i="2"/>
  <c r="CJ549" i="2"/>
  <c r="CJ352" i="2"/>
  <c r="CJ366" i="2"/>
  <c r="CJ60" i="2"/>
  <c r="CJ335" i="2"/>
  <c r="CJ330" i="2"/>
  <c r="CJ331" i="2"/>
  <c r="CJ293" i="2"/>
  <c r="CJ276" i="2"/>
  <c r="CJ277" i="2" s="1"/>
  <c r="CJ278" i="2" s="1"/>
  <c r="CJ280" i="2" s="1"/>
  <c r="DC16" i="18" s="1"/>
  <c r="CJ303" i="2"/>
  <c r="CJ417" i="2"/>
  <c r="CI31" i="2"/>
  <c r="CI67" i="2"/>
  <c r="CI554" i="2"/>
  <c r="CI175" i="2"/>
  <c r="CI176" i="2" s="1"/>
  <c r="CI416" i="2"/>
  <c r="CI536" i="2"/>
  <c r="CI362" i="2"/>
  <c r="CI334" i="2"/>
  <c r="CI293" i="2"/>
  <c r="CI366" i="2"/>
  <c r="CI545" i="2"/>
  <c r="CI375" i="2"/>
  <c r="CI177" i="2"/>
  <c r="CH294" i="2"/>
  <c r="CH296" i="2" s="1"/>
  <c r="CH297" i="2" s="1"/>
  <c r="CH699" i="2" s="1"/>
  <c r="CH556" i="2"/>
  <c r="CH558" i="2" s="1"/>
  <c r="CF129" i="2"/>
  <c r="CF135" i="2" s="1"/>
  <c r="CH122" i="2"/>
  <c r="CH121" i="2"/>
  <c r="CH559" i="2"/>
  <c r="CH168" i="2"/>
  <c r="CI642" i="2"/>
  <c r="CI652" i="2" s="1"/>
  <c r="CI663" i="2" s="1"/>
  <c r="CK671" i="2" s="1"/>
  <c r="DB12" i="18"/>
  <c r="CH9" i="10"/>
  <c r="CI742" i="2"/>
  <c r="CI585" i="2" s="1"/>
  <c r="CI604" i="2" s="1"/>
  <c r="CI119" i="2"/>
  <c r="CH199" i="2"/>
  <c r="CH698" i="2"/>
  <c r="CH284" i="2"/>
  <c r="CI168" i="2"/>
  <c r="CA662" i="2"/>
  <c r="CS651" i="2"/>
  <c r="CI111" i="2"/>
  <c r="CI112" i="2" s="1"/>
  <c r="CI114" i="2" s="1"/>
  <c r="CI115" i="2" s="1"/>
  <c r="CI697" i="2" s="1"/>
  <c r="CI217" i="2"/>
  <c r="CI218" i="2" s="1"/>
  <c r="CI223" i="2"/>
  <c r="CI329" i="2"/>
  <c r="CI548" i="2"/>
  <c r="CI51" i="2"/>
  <c r="CI53" i="2" s="1"/>
  <c r="CI388" i="2"/>
  <c r="CI389" i="2" s="1"/>
  <c r="CI546" i="2"/>
  <c r="CI423" i="2"/>
  <c r="CI533" i="2"/>
  <c r="CI534" i="2" s="1"/>
  <c r="CI535" i="2" s="1"/>
  <c r="CI538" i="2" s="1"/>
  <c r="CI702" i="2" s="1"/>
  <c r="CI38" i="2"/>
  <c r="CI374" i="2"/>
  <c r="CI299" i="2"/>
  <c r="CI553" i="2"/>
  <c r="CI333" i="2"/>
  <c r="CI275" i="2"/>
  <c r="CI277" i="2" s="1"/>
  <c r="CI125" i="2"/>
  <c r="CI549" i="2"/>
  <c r="CI338" i="2"/>
  <c r="CI411" i="2"/>
  <c r="CI34" i="2"/>
  <c r="CI425" i="2"/>
  <c r="CI429" i="2"/>
  <c r="CI555" i="2"/>
  <c r="CI417" i="2"/>
  <c r="CH278" i="2"/>
  <c r="CH280" i="2" s="1"/>
  <c r="DA16" i="18" s="1"/>
  <c r="CH404" i="2"/>
  <c r="CH117" i="2"/>
  <c r="CG404" i="2"/>
  <c r="CG408" i="2" s="1"/>
  <c r="CG700" i="2" s="1"/>
  <c r="CG428" i="2"/>
  <c r="CZ21" i="18"/>
  <c r="W9" i="18"/>
  <c r="X9" i="18" s="1"/>
  <c r="Y9" i="18" s="1"/>
  <c r="CA380" i="2"/>
  <c r="CA645" i="2" s="1"/>
  <c r="CA655" i="2" s="1"/>
  <c r="CA666" i="2" s="1"/>
  <c r="CA674" i="2" s="1"/>
  <c r="AZ470" i="2"/>
  <c r="AX673" i="2"/>
  <c r="AX676" i="2" s="1"/>
  <c r="AX677" i="2" s="1"/>
  <c r="CF363" i="2"/>
  <c r="CF347" i="2"/>
  <c r="CF350" i="2"/>
  <c r="CC372" i="2"/>
  <c r="CC377" i="2" s="1"/>
  <c r="CC373" i="2"/>
  <c r="CC376" i="2" s="1"/>
  <c r="CB377" i="2"/>
  <c r="CB418" i="2"/>
  <c r="CF80" i="2"/>
  <c r="CF686" i="2" s="1"/>
  <c r="CF82" i="2"/>
  <c r="CE18" i="10" s="1"/>
  <c r="CD410" i="2"/>
  <c r="CD369" i="2"/>
  <c r="CE356" i="2"/>
  <c r="CE351" i="2"/>
  <c r="CE353" i="2" s="1"/>
  <c r="CB419" i="2"/>
  <c r="CD353" i="2"/>
  <c r="CB431" i="2"/>
  <c r="CI671" i="2"/>
  <c r="CG135" i="2"/>
  <c r="CB367" i="2"/>
  <c r="CG327" i="2"/>
  <c r="CG339" i="2" s="1"/>
  <c r="CG340" i="2" s="1"/>
  <c r="CG341" i="2"/>
  <c r="CF430" i="2"/>
  <c r="CC420" i="2"/>
  <c r="CC413" i="2"/>
  <c r="CC419" i="2" s="1"/>
  <c r="CC414" i="2"/>
  <c r="CC418" i="2" s="1"/>
  <c r="CB376" i="2"/>
  <c r="AZ270" i="2"/>
  <c r="AZ562" i="2" s="1"/>
  <c r="AW576" i="2"/>
  <c r="AW598" i="2" s="1"/>
  <c r="AX710" i="2"/>
  <c r="AX705" i="2"/>
  <c r="AX707" i="2" s="1"/>
  <c r="AX694" i="2"/>
  <c r="AY648" i="2"/>
  <c r="AY316" i="2"/>
  <c r="AY322" i="2"/>
  <c r="AZ11" i="10"/>
  <c r="AX572" i="2"/>
  <c r="AW42" i="10"/>
  <c r="AZ297" i="2"/>
  <c r="AZ306" i="2"/>
  <c r="BA464" i="2"/>
  <c r="BA465" i="2"/>
  <c r="BA473" i="2"/>
  <c r="BA618" i="2" s="1"/>
  <c r="BA292" i="2"/>
  <c r="AX716" i="2"/>
  <c r="AW577" i="2"/>
  <c r="AW599" i="2" s="1"/>
  <c r="BA265" i="2"/>
  <c r="BA305" i="2" s="1"/>
  <c r="BA264" i="2"/>
  <c r="AZ751" i="2"/>
  <c r="AZ586" i="2" s="1"/>
  <c r="AZ320" i="2"/>
  <c r="AY22" i="10" s="1"/>
  <c r="BS11" i="18"/>
  <c r="AY12" i="10"/>
  <c r="AY14" i="10" s="1"/>
  <c r="AZ739" i="2"/>
  <c r="AZ578" i="2" s="1"/>
  <c r="AZ602" i="2" s="1"/>
  <c r="BB222" i="2"/>
  <c r="BB220" i="2"/>
  <c r="BB221" i="2" s="1"/>
  <c r="AY665" i="2"/>
  <c r="AY657" i="2"/>
  <c r="AY681" i="2" s="1"/>
  <c r="AX323" i="2"/>
  <c r="BA233" i="2"/>
  <c r="BA228" i="2"/>
  <c r="BA230" i="2" s="1"/>
  <c r="AX584" i="2"/>
  <c r="AX601" i="2" s="1"/>
  <c r="AY680" i="2"/>
  <c r="AY682" i="2"/>
  <c r="CE107" i="2"/>
  <c r="CW17" i="18"/>
  <c r="CV18" i="18"/>
  <c r="CV24" i="18"/>
  <c r="CP686" i="2"/>
  <c r="CP693" i="2" s="1"/>
  <c r="CQ686" i="2"/>
  <c r="H18" i="10"/>
  <c r="I18" i="10"/>
  <c r="R37" i="10"/>
  <c r="T609" i="2"/>
  <c r="T614" i="2"/>
  <c r="U575" i="2"/>
  <c r="V630" i="2"/>
  <c r="V632" i="2" s="1"/>
  <c r="CO673" i="2"/>
  <c r="CP673" i="2"/>
  <c r="CP566" i="2"/>
  <c r="S35" i="10"/>
  <c r="U594" i="2"/>
  <c r="U589" i="2"/>
  <c r="CP564" i="2"/>
  <c r="CH408" i="2" l="1"/>
  <c r="CH700" i="2" s="1"/>
  <c r="CI33" i="2"/>
  <c r="CJ33" i="2" s="1"/>
  <c r="CJ241" i="2"/>
  <c r="DC9" i="18" s="1"/>
  <c r="DC21" i="18" s="1"/>
  <c r="CA443" i="2"/>
  <c r="CB378" i="2"/>
  <c r="CJ168" i="2"/>
  <c r="CJ53" i="2"/>
  <c r="CI559" i="2"/>
  <c r="CF8" i="10"/>
  <c r="CG641" i="2"/>
  <c r="CG651" i="2" s="1"/>
  <c r="CG61" i="2"/>
  <c r="CG63" i="2" s="1"/>
  <c r="CD82" i="2"/>
  <c r="CC18" i="10" s="1"/>
  <c r="CD80" i="2"/>
  <c r="CD686" i="2" s="1"/>
  <c r="CI35" i="2"/>
  <c r="CI39" i="2" s="1"/>
  <c r="CI68" i="2" s="1"/>
  <c r="CI70" i="2" s="1"/>
  <c r="CH126" i="2"/>
  <c r="DB9" i="18"/>
  <c r="CI278" i="2"/>
  <c r="CI280" i="2" s="1"/>
  <c r="DB16" i="18" s="1"/>
  <c r="CH207" i="2"/>
  <c r="CH688" i="2" s="1"/>
  <c r="CH209" i="2"/>
  <c r="CG20" i="10" s="1"/>
  <c r="CF145" i="2"/>
  <c r="CE19" i="10" s="1"/>
  <c r="CF143" i="2"/>
  <c r="CF687" i="2" s="1"/>
  <c r="CI178" i="2"/>
  <c r="CI179" i="2" s="1"/>
  <c r="CI294" i="2"/>
  <c r="CI296" i="2" s="1"/>
  <c r="CI297" i="2" s="1"/>
  <c r="CI699" i="2" s="1"/>
  <c r="AU17" i="3"/>
  <c r="CK234" i="2" s="1"/>
  <c r="CK173" i="2"/>
  <c r="CK417" i="2"/>
  <c r="CK337" i="2"/>
  <c r="CK301" i="2"/>
  <c r="CK62" i="2"/>
  <c r="CK553" i="2"/>
  <c r="CL6" i="2"/>
  <c r="CK291" i="2"/>
  <c r="CK109" i="2"/>
  <c r="CK120" i="2"/>
  <c r="CK31" i="2"/>
  <c r="CK303" i="2"/>
  <c r="CK330" i="2"/>
  <c r="CK217" i="2"/>
  <c r="CK218" i="2" s="1"/>
  <c r="CK423" i="2"/>
  <c r="CK125" i="2"/>
  <c r="CK118" i="2"/>
  <c r="CK91" i="2"/>
  <c r="CK92" i="2" s="1"/>
  <c r="CK36" i="2"/>
  <c r="CK545" i="2"/>
  <c r="CK51" i="2"/>
  <c r="CK366" i="2"/>
  <c r="CK349" i="2"/>
  <c r="CK416" i="2"/>
  <c r="CK388" i="2"/>
  <c r="CK338" i="2"/>
  <c r="CK549" i="2"/>
  <c r="CK223" i="2"/>
  <c r="CK546" i="2"/>
  <c r="CK550" i="2"/>
  <c r="CK334" i="2"/>
  <c r="CK177" i="2"/>
  <c r="CK536" i="2"/>
  <c r="CK167" i="2"/>
  <c r="CK276" i="2"/>
  <c r="CK312" i="2"/>
  <c r="CK314" i="2" s="1"/>
  <c r="CK415" i="2"/>
  <c r="CK548" i="2"/>
  <c r="CK362" i="2"/>
  <c r="CJ91" i="2"/>
  <c r="CJ92" i="2" s="1"/>
  <c r="CJ119" i="2" s="1"/>
  <c r="CJ122" i="2" s="1"/>
  <c r="CJ301" i="2"/>
  <c r="CJ58" i="2"/>
  <c r="CJ533" i="2"/>
  <c r="CJ534" i="2" s="1"/>
  <c r="CJ535" i="2" s="1"/>
  <c r="CJ538" i="2" s="1"/>
  <c r="CJ702" i="2" s="1"/>
  <c r="CJ336" i="2"/>
  <c r="CJ34" i="2"/>
  <c r="CJ388" i="2"/>
  <c r="CJ389" i="2" s="1"/>
  <c r="CJ346" i="2"/>
  <c r="CJ96" i="2"/>
  <c r="CJ117" i="2" s="1"/>
  <c r="CJ551" i="2"/>
  <c r="DA21" i="18"/>
  <c r="CA80" i="2"/>
  <c r="CA686" i="2" s="1"/>
  <c r="CS686" i="2" s="1"/>
  <c r="CS72" i="2"/>
  <c r="CS80" i="2" s="1"/>
  <c r="CA82" i="2"/>
  <c r="CI300" i="2"/>
  <c r="CI121" i="2"/>
  <c r="CI127" i="2" s="1"/>
  <c r="CI128" i="2"/>
  <c r="CH127" i="2"/>
  <c r="CH692" i="2"/>
  <c r="CG31" i="10"/>
  <c r="K45" i="10"/>
  <c r="CH300" i="2"/>
  <c r="CI122" i="2"/>
  <c r="CI126" i="2" s="1"/>
  <c r="CH54" i="2"/>
  <c r="CH56" i="2" s="1"/>
  <c r="CH37" i="2"/>
  <c r="CH44" i="2" s="1"/>
  <c r="CH46" i="2" s="1"/>
  <c r="CI556" i="2"/>
  <c r="CI558" i="2" s="1"/>
  <c r="CJ403" i="2"/>
  <c r="CJ550" i="2"/>
  <c r="CJ374" i="2"/>
  <c r="CJ355" i="2"/>
  <c r="CJ111" i="2"/>
  <c r="CJ332" i="2"/>
  <c r="CJ416" i="2"/>
  <c r="CJ555" i="2"/>
  <c r="CJ370" i="2"/>
  <c r="CJ219" i="2"/>
  <c r="CJ175" i="2"/>
  <c r="CJ176" i="2" s="1"/>
  <c r="CJ178" i="2" s="1"/>
  <c r="CJ179" i="2" s="1"/>
  <c r="CE670" i="2"/>
  <c r="CS662" i="2"/>
  <c r="CJ300" i="2"/>
  <c r="CJ103" i="2"/>
  <c r="CJ104" i="2" s="1"/>
  <c r="CJ105" i="2" s="1"/>
  <c r="CH106" i="2" s="1"/>
  <c r="CJ362" i="2"/>
  <c r="CJ312" i="2"/>
  <c r="CJ314" i="2" s="1"/>
  <c r="CA703" i="2"/>
  <c r="CS696" i="2"/>
  <c r="CS703" i="2" s="1"/>
  <c r="CI342" i="2"/>
  <c r="CI385" i="2" s="1"/>
  <c r="CI343" i="2" s="1"/>
  <c r="CI424" i="2" s="1"/>
  <c r="CI344" i="2"/>
  <c r="CC378" i="2"/>
  <c r="CC380" i="2" s="1"/>
  <c r="CC645" i="2" s="1"/>
  <c r="CC655" i="2" s="1"/>
  <c r="CC666" i="2" s="1"/>
  <c r="CC674" i="2" s="1"/>
  <c r="CS331" i="2"/>
  <c r="CR312" i="2"/>
  <c r="CS312" i="2"/>
  <c r="CR671" i="2"/>
  <c r="CS671" i="2"/>
  <c r="CG347" i="2"/>
  <c r="CG350" i="2"/>
  <c r="CG363" i="2"/>
  <c r="CS336" i="2"/>
  <c r="CS328" i="2"/>
  <c r="CR551" i="2"/>
  <c r="CS551" i="2"/>
  <c r="CR173" i="2"/>
  <c r="CS173" i="2"/>
  <c r="CR549" i="2"/>
  <c r="CS549" i="2"/>
  <c r="CR548" i="2"/>
  <c r="CS548" i="2"/>
  <c r="CR291" i="2"/>
  <c r="CS291" i="2"/>
  <c r="CR218" i="2"/>
  <c r="CS218" i="2"/>
  <c r="CD372" i="2"/>
  <c r="CD373" i="2"/>
  <c r="CD376" i="2" s="1"/>
  <c r="CF351" i="2"/>
  <c r="CF356" i="2"/>
  <c r="CR300" i="2"/>
  <c r="J55" i="10" s="1"/>
  <c r="CS300" i="2"/>
  <c r="K55" i="10" s="1"/>
  <c r="CR547" i="2"/>
  <c r="CS547" i="2"/>
  <c r="CE369" i="2"/>
  <c r="CE410" i="2"/>
  <c r="CH341" i="2"/>
  <c r="CH327" i="2"/>
  <c r="CH339" i="2" s="1"/>
  <c r="CH340" i="2" s="1"/>
  <c r="CG430" i="2"/>
  <c r="CS330" i="2"/>
  <c r="CS332" i="2"/>
  <c r="CS333" i="2"/>
  <c r="CR555" i="2"/>
  <c r="CS555" i="2"/>
  <c r="CP545" i="2"/>
  <c r="CQ545" i="2"/>
  <c r="I28" i="10" s="1"/>
  <c r="CR545" i="2"/>
  <c r="J28" i="10" s="1"/>
  <c r="CS545" i="2"/>
  <c r="K28" i="10" s="1"/>
  <c r="CR546" i="2"/>
  <c r="CS546" i="2"/>
  <c r="CR109" i="2"/>
  <c r="CS109" i="2"/>
  <c r="CR553" i="2"/>
  <c r="CS553" i="2"/>
  <c r="CR550" i="2"/>
  <c r="CS550" i="2"/>
  <c r="CD420" i="2"/>
  <c r="CD413" i="2"/>
  <c r="CD419" i="2" s="1"/>
  <c r="CD414" i="2"/>
  <c r="CD418" i="2" s="1"/>
  <c r="CB421" i="2"/>
  <c r="CB380" i="2"/>
  <c r="CS337" i="2"/>
  <c r="CO534" i="2"/>
  <c r="CP534" i="2"/>
  <c r="CQ534" i="2"/>
  <c r="CR534" i="2"/>
  <c r="CS534" i="2"/>
  <c r="C16" i="18"/>
  <c r="T16" i="18"/>
  <c r="W16" i="18"/>
  <c r="CC421" i="2"/>
  <c r="CC433" i="2" s="1"/>
  <c r="CC441" i="2" s="1"/>
  <c r="CC690" i="2" s="1"/>
  <c r="CG143" i="2"/>
  <c r="CG145" i="2"/>
  <c r="CS334" i="2"/>
  <c r="CS329" i="2"/>
  <c r="CS335" i="2"/>
  <c r="CR58" i="2"/>
  <c r="CS58" i="2"/>
  <c r="CR92" i="2"/>
  <c r="CS92" i="2"/>
  <c r="CR552" i="2"/>
  <c r="J29" i="10" s="1"/>
  <c r="CS552" i="2"/>
  <c r="K29" i="10" s="1"/>
  <c r="CR403" i="2"/>
  <c r="CS403" i="2"/>
  <c r="CR554" i="2"/>
  <c r="CS554" i="2"/>
  <c r="CZ22" i="18"/>
  <c r="W10" i="18"/>
  <c r="CD426" i="2"/>
  <c r="CD365" i="2"/>
  <c r="CE426" i="2"/>
  <c r="CE431" i="2" s="1"/>
  <c r="CE365" i="2"/>
  <c r="CE367" i="2" s="1"/>
  <c r="AZ644" i="2"/>
  <c r="AZ647" i="2" s="1"/>
  <c r="BA302" i="2"/>
  <c r="BA244" i="2"/>
  <c r="BA246" i="2" s="1"/>
  <c r="AY668" i="2"/>
  <c r="AY673" i="2"/>
  <c r="AY676" i="2" s="1"/>
  <c r="BA466" i="2"/>
  <c r="AZ699" i="2"/>
  <c r="AZ703" i="2" s="1"/>
  <c r="AZ308" i="2"/>
  <c r="AZ540" i="2"/>
  <c r="AY658" i="2"/>
  <c r="AX576" i="2"/>
  <c r="AX598" i="2" s="1"/>
  <c r="AY661" i="2"/>
  <c r="BB304" i="2"/>
  <c r="BB285" i="2"/>
  <c r="BB287" i="2" s="1"/>
  <c r="BB289" i="2" s="1"/>
  <c r="BC216" i="2"/>
  <c r="BA296" i="2"/>
  <c r="AY472" i="2"/>
  <c r="AY566" i="2" s="1"/>
  <c r="AX33" i="10" s="1"/>
  <c r="AY683" i="2"/>
  <c r="BS23" i="18"/>
  <c r="BS13" i="18"/>
  <c r="BS25" i="18" s="1"/>
  <c r="BB250" i="2"/>
  <c r="BB251" i="2" s="1"/>
  <c r="BB253" i="2" s="1"/>
  <c r="BB255" i="2" s="1"/>
  <c r="BB257" i="2" s="1"/>
  <c r="BB224" i="2"/>
  <c r="BB450" i="2"/>
  <c r="BB451" i="2" s="1"/>
  <c r="BB453" i="2" s="1"/>
  <c r="BB455" i="2" s="1"/>
  <c r="BB457" i="2" s="1"/>
  <c r="BB242" i="2"/>
  <c r="BB227" i="2"/>
  <c r="AY16" i="10"/>
  <c r="AZ745" i="2"/>
  <c r="AZ579" i="2" s="1"/>
  <c r="AZ603" i="2" s="1"/>
  <c r="BA268" i="2"/>
  <c r="BA266" i="2"/>
  <c r="AY689" i="2"/>
  <c r="AY693" i="2" s="1"/>
  <c r="AY474" i="2"/>
  <c r="AY748" i="2" s="1"/>
  <c r="AY587" i="2" s="1"/>
  <c r="AY605" i="2" s="1"/>
  <c r="AY564" i="2"/>
  <c r="AY318" i="2"/>
  <c r="AX21" i="10" s="1"/>
  <c r="AX24" i="10" s="1"/>
  <c r="AX717" i="2"/>
  <c r="AX719" i="2" s="1"/>
  <c r="AX711" i="2"/>
  <c r="AX713" i="2" s="1"/>
  <c r="AY712" i="2"/>
  <c r="CW24" i="18"/>
  <c r="CW18" i="18"/>
  <c r="CF107" i="2"/>
  <c r="CX17" i="18"/>
  <c r="U597" i="2"/>
  <c r="U606" i="2" s="1"/>
  <c r="T723" i="2"/>
  <c r="W628" i="2"/>
  <c r="V634" i="2"/>
  <c r="CP705" i="2"/>
  <c r="CP707" i="2" s="1"/>
  <c r="CP694" i="2"/>
  <c r="T610" i="2"/>
  <c r="I62" i="10"/>
  <c r="U590" i="2"/>
  <c r="U580" i="2" s="1"/>
  <c r="U581" i="2" s="1"/>
  <c r="U591" i="2" s="1"/>
  <c r="CP572" i="2"/>
  <c r="V568" i="2"/>
  <c r="V635" i="2"/>
  <c r="H62" i="10"/>
  <c r="CJ294" i="2" l="1"/>
  <c r="CJ296" i="2" s="1"/>
  <c r="CJ297" i="2" s="1"/>
  <c r="CJ699" i="2" s="1"/>
  <c r="CJ344" i="2"/>
  <c r="CJ556" i="2"/>
  <c r="CJ558" i="2" s="1"/>
  <c r="CI129" i="2"/>
  <c r="CI135" i="2" s="1"/>
  <c r="CI145" i="2" s="1"/>
  <c r="CH19" i="10" s="1"/>
  <c r="CJ126" i="2"/>
  <c r="CJ406" i="2"/>
  <c r="CJ390" i="2"/>
  <c r="CJ392" i="2" s="1"/>
  <c r="CJ401" i="2" s="1"/>
  <c r="CJ428" i="2" s="1"/>
  <c r="CI406" i="2"/>
  <c r="CI390" i="2"/>
  <c r="CI392" i="2" s="1"/>
  <c r="CI401" i="2" s="1"/>
  <c r="CK119" i="2"/>
  <c r="CK329" i="2"/>
  <c r="CK375" i="2"/>
  <c r="CK239" i="2"/>
  <c r="CK241" i="2" s="1"/>
  <c r="DD9" i="18" s="1"/>
  <c r="CK165" i="2"/>
  <c r="CK166" i="2" s="1"/>
  <c r="CK283" i="2"/>
  <c r="CK429" i="2"/>
  <c r="CK102" i="2"/>
  <c r="CK60" i="2"/>
  <c r="CK293" i="2"/>
  <c r="CK331" i="2"/>
  <c r="CK226" i="2"/>
  <c r="CK371" i="2"/>
  <c r="CK175" i="2"/>
  <c r="CK176" i="2" s="1"/>
  <c r="CK178" i="2" s="1"/>
  <c r="CK179" i="2" s="1"/>
  <c r="CK542" i="2"/>
  <c r="CK543" i="2" s="1"/>
  <c r="CH129" i="2"/>
  <c r="CH135" i="2" s="1"/>
  <c r="CI692" i="2"/>
  <c r="CH31" i="10"/>
  <c r="DA10" i="18"/>
  <c r="DA22" i="18" s="1"/>
  <c r="CH61" i="2"/>
  <c r="CG8" i="10"/>
  <c r="CH641" i="2"/>
  <c r="CH651" i="2" s="1"/>
  <c r="CH662" i="2" s="1"/>
  <c r="CL670" i="2" s="1"/>
  <c r="CJ342" i="2"/>
  <c r="CJ385" i="2" s="1"/>
  <c r="CJ343" i="2" s="1"/>
  <c r="CJ424" i="2" s="1"/>
  <c r="CJ98" i="2"/>
  <c r="CJ112" i="2" s="1"/>
  <c r="CK328" i="2"/>
  <c r="CK554" i="2"/>
  <c r="CK113" i="2"/>
  <c r="CK103" i="2"/>
  <c r="CK370" i="2"/>
  <c r="CK551" i="2"/>
  <c r="CK332" i="2"/>
  <c r="CK67" i="2"/>
  <c r="CK411" i="2"/>
  <c r="CK352" i="2"/>
  <c r="CK405" i="2"/>
  <c r="CL52" i="2"/>
  <c r="CL51" i="2"/>
  <c r="CL330" i="2"/>
  <c r="CM6" i="2"/>
  <c r="CL223" i="2"/>
  <c r="AV17" i="3"/>
  <c r="CL229" i="2" s="1"/>
  <c r="CL334" i="2"/>
  <c r="CL303" i="2"/>
  <c r="CL113" i="2"/>
  <c r="CL357" i="2"/>
  <c r="CL301" i="2"/>
  <c r="CL123" i="2"/>
  <c r="CL328" i="2"/>
  <c r="CL283" i="2"/>
  <c r="CL291" i="2"/>
  <c r="CL374" i="2"/>
  <c r="CL551" i="2"/>
  <c r="CL245" i="2"/>
  <c r="CL332" i="2"/>
  <c r="CL411" i="2"/>
  <c r="CL554" i="2"/>
  <c r="CL555" i="2"/>
  <c r="CL118" i="2"/>
  <c r="CL425" i="2"/>
  <c r="CL375" i="2"/>
  <c r="CL333" i="2"/>
  <c r="CL282" i="2"/>
  <c r="CL60" i="2"/>
  <c r="CL423" i="2"/>
  <c r="CL427" i="2"/>
  <c r="CL545" i="2"/>
  <c r="CL388" i="2"/>
  <c r="CL43" i="2"/>
  <c r="CL96" i="2"/>
  <c r="CL547" i="2"/>
  <c r="CL412" i="2"/>
  <c r="CL234" i="2"/>
  <c r="CL415" i="2"/>
  <c r="CL331" i="2"/>
  <c r="CL58" i="2"/>
  <c r="CL429" i="2"/>
  <c r="CL553" i="2"/>
  <c r="CL109" i="2"/>
  <c r="CL548" i="2"/>
  <c r="CL346" i="2"/>
  <c r="CK34" i="2"/>
  <c r="CK124" i="2"/>
  <c r="CK123" i="2"/>
  <c r="CK355" i="2"/>
  <c r="CK43" i="2"/>
  <c r="CK552" i="2"/>
  <c r="CK96" i="2"/>
  <c r="CK117" i="2" s="1"/>
  <c r="DB21" i="18"/>
  <c r="CJ559" i="2"/>
  <c r="CK299" i="2"/>
  <c r="CK275" i="2"/>
  <c r="CK277" i="2" s="1"/>
  <c r="CK278" i="2" s="1"/>
  <c r="CK280" i="2" s="1"/>
  <c r="DD16" i="18" s="1"/>
  <c r="CK533" i="2"/>
  <c r="CK534" i="2" s="1"/>
  <c r="CK547" i="2"/>
  <c r="CK58" i="2"/>
  <c r="CK335" i="2"/>
  <c r="CK425" i="2"/>
  <c r="CK427" i="2"/>
  <c r="CK229" i="2"/>
  <c r="CK374" i="2"/>
  <c r="CK387" i="2"/>
  <c r="CK389" i="2" s="1"/>
  <c r="CK111" i="2"/>
  <c r="CK555" i="2"/>
  <c r="CK52" i="2"/>
  <c r="CK232" i="2"/>
  <c r="CK403" i="2"/>
  <c r="CK336" i="2"/>
  <c r="CK97" i="2"/>
  <c r="CK357" i="2"/>
  <c r="CK333" i="2"/>
  <c r="CK282" i="2"/>
  <c r="CK284" i="2" s="1"/>
  <c r="CK38" i="2"/>
  <c r="CK219" i="2"/>
  <c r="CK245" i="2"/>
  <c r="CI698" i="2"/>
  <c r="CI199" i="2"/>
  <c r="CJ35" i="2"/>
  <c r="CK33" i="2"/>
  <c r="CJ692" i="2"/>
  <c r="CI31" i="10"/>
  <c r="CJ698" i="2"/>
  <c r="CJ199" i="2"/>
  <c r="BZ18" i="10"/>
  <c r="CS82" i="2"/>
  <c r="K18" i="10" s="1"/>
  <c r="CJ121" i="2"/>
  <c r="CJ127" i="2" s="1"/>
  <c r="CJ128" i="2"/>
  <c r="CK168" i="2"/>
  <c r="CK53" i="2"/>
  <c r="CK346" i="2"/>
  <c r="CK412" i="2"/>
  <c r="CI54" i="2"/>
  <c r="CI56" i="2" s="1"/>
  <c r="CI37" i="2"/>
  <c r="CI44" i="2" s="1"/>
  <c r="CI46" i="2" s="1"/>
  <c r="CD421" i="2"/>
  <c r="CG64" i="2"/>
  <c r="CG540" i="2" s="1"/>
  <c r="W22" i="18"/>
  <c r="X10" i="18"/>
  <c r="Y10" i="18" s="1"/>
  <c r="CR119" i="2"/>
  <c r="CS119" i="2"/>
  <c r="CR112" i="2"/>
  <c r="CR114" i="2" s="1"/>
  <c r="CS112" i="2"/>
  <c r="CS114" i="2" s="1"/>
  <c r="I32" i="10"/>
  <c r="CF369" i="2"/>
  <c r="CF410" i="2"/>
  <c r="DL9" i="18"/>
  <c r="CS424" i="2"/>
  <c r="X16" i="18"/>
  <c r="Y16" i="18" s="1"/>
  <c r="W21" i="18"/>
  <c r="CB645" i="2"/>
  <c r="CI341" i="2"/>
  <c r="CI327" i="2"/>
  <c r="CI339" i="2" s="1"/>
  <c r="CI340" i="2" s="1"/>
  <c r="CH430" i="2"/>
  <c r="CE420" i="2"/>
  <c r="CE413" i="2"/>
  <c r="CE419" i="2" s="1"/>
  <c r="CE414" i="2"/>
  <c r="CE418" i="2" s="1"/>
  <c r="CF353" i="2"/>
  <c r="DK9" i="18"/>
  <c r="CC443" i="2"/>
  <c r="CD367" i="2"/>
  <c r="CF19" i="10"/>
  <c r="U16" i="18"/>
  <c r="T22" i="18"/>
  <c r="U22" i="18" s="1"/>
  <c r="V22" i="18" s="1"/>
  <c r="T21" i="18"/>
  <c r="U21" i="18" s="1"/>
  <c r="V21" i="18" s="1"/>
  <c r="T18" i="18"/>
  <c r="CR535" i="2"/>
  <c r="CS535" i="2"/>
  <c r="CB433" i="2"/>
  <c r="CR559" i="2"/>
  <c r="J30" i="10" s="1"/>
  <c r="CS559" i="2"/>
  <c r="K30" i="10" s="1"/>
  <c r="CO556" i="2"/>
  <c r="CP556" i="2"/>
  <c r="CQ556" i="2"/>
  <c r="CR556" i="2"/>
  <c r="CS556" i="2"/>
  <c r="CH347" i="2"/>
  <c r="CH350" i="2"/>
  <c r="CH363" i="2"/>
  <c r="CE372" i="2"/>
  <c r="CE377" i="2" s="1"/>
  <c r="CE373" i="2"/>
  <c r="CE376" i="2" s="1"/>
  <c r="CG662" i="2"/>
  <c r="CR98" i="2"/>
  <c r="CS98" i="2"/>
  <c r="CD431" i="2"/>
  <c r="CG687" i="2"/>
  <c r="D16" i="18"/>
  <c r="C22" i="18"/>
  <c r="D22" i="18" s="1"/>
  <c r="E22" i="18" s="1"/>
  <c r="C21" i="18"/>
  <c r="D21" i="18" s="1"/>
  <c r="E21" i="18" s="1"/>
  <c r="C18" i="18"/>
  <c r="CD377" i="2"/>
  <c r="CS342" i="2"/>
  <c r="CG351" i="2"/>
  <c r="CG353" i="2" s="1"/>
  <c r="CG356" i="2"/>
  <c r="CR314" i="2"/>
  <c r="CS314" i="2"/>
  <c r="AZ654" i="2"/>
  <c r="AZ657" i="2" s="1"/>
  <c r="AZ681" i="2" s="1"/>
  <c r="AY677" i="2"/>
  <c r="AZ661" i="2" s="1"/>
  <c r="BA270" i="2"/>
  <c r="BA644" i="2" s="1"/>
  <c r="AX42" i="10"/>
  <c r="AY572" i="2"/>
  <c r="BA739" i="2"/>
  <c r="BA578" i="2" s="1"/>
  <c r="BA602" i="2" s="1"/>
  <c r="BA751" i="2"/>
  <c r="BA586" i="2" s="1"/>
  <c r="BT11" i="18"/>
  <c r="BA320" i="2"/>
  <c r="AZ22" i="10" s="1"/>
  <c r="AZ12" i="10"/>
  <c r="AZ14" i="10" s="1"/>
  <c r="BA11" i="10"/>
  <c r="AY584" i="2"/>
  <c r="AY601" i="2" s="1"/>
  <c r="AZ680" i="2"/>
  <c r="BA297" i="2"/>
  <c r="BB292" i="2"/>
  <c r="BB473" i="2"/>
  <c r="BB618" i="2" s="1"/>
  <c r="BA646" i="2"/>
  <c r="BA656" i="2" s="1"/>
  <c r="BA667" i="2" s="1"/>
  <c r="BA675" i="2" s="1"/>
  <c r="BA470" i="2"/>
  <c r="BA306" i="2"/>
  <c r="BB265" i="2"/>
  <c r="BB305" i="2" s="1"/>
  <c r="BB264" i="2"/>
  <c r="BC222" i="2"/>
  <c r="BC220" i="2"/>
  <c r="BC221" i="2" s="1"/>
  <c r="AZ648" i="2"/>
  <c r="AX583" i="2"/>
  <c r="AX600" i="2" s="1"/>
  <c r="AY710" i="2"/>
  <c r="BB464" i="2"/>
  <c r="BB465" i="2"/>
  <c r="AY323" i="2"/>
  <c r="AY718" i="2"/>
  <c r="AX577" i="2"/>
  <c r="AX599" i="2" s="1"/>
  <c r="AY716" i="2"/>
  <c r="AY694" i="2"/>
  <c r="AY705" i="2"/>
  <c r="AY707" i="2" s="1"/>
  <c r="BB228" i="2"/>
  <c r="BB230" i="2" s="1"/>
  <c r="BB233" i="2"/>
  <c r="AZ316" i="2"/>
  <c r="AZ322" i="2"/>
  <c r="CY17" i="18"/>
  <c r="CG107" i="2"/>
  <c r="CX24" i="18"/>
  <c r="CX18" i="18"/>
  <c r="V596" i="2"/>
  <c r="S37" i="10"/>
  <c r="U609" i="2"/>
  <c r="R38" i="10"/>
  <c r="U608" i="2"/>
  <c r="T612" i="2"/>
  <c r="W630" i="2"/>
  <c r="W632" i="2" s="1"/>
  <c r="V575" i="2"/>
  <c r="V570" i="2"/>
  <c r="U614" i="2"/>
  <c r="CK300" i="2" l="1"/>
  <c r="CL53" i="2"/>
  <c r="CL284" i="2"/>
  <c r="CI143" i="2"/>
  <c r="CI687" i="2" s="1"/>
  <c r="CL117" i="2"/>
  <c r="CJ129" i="2"/>
  <c r="DD21" i="18"/>
  <c r="CJ404" i="2"/>
  <c r="CJ408" i="2" s="1"/>
  <c r="CJ700" i="2" s="1"/>
  <c r="CK294" i="2"/>
  <c r="CK296" i="2" s="1"/>
  <c r="CK297" i="2" s="1"/>
  <c r="CK699" i="2" s="1"/>
  <c r="CJ114" i="2"/>
  <c r="CJ115" i="2" s="1"/>
  <c r="CK698" i="2"/>
  <c r="CK199" i="2"/>
  <c r="AW17" i="3"/>
  <c r="CM405" i="2"/>
  <c r="CM234" i="2"/>
  <c r="CM97" i="2"/>
  <c r="CM52" i="2"/>
  <c r="CM291" i="2"/>
  <c r="CT291" i="2" s="1"/>
  <c r="CM548" i="2"/>
  <c r="CT548" i="2" s="1"/>
  <c r="CM118" i="2"/>
  <c r="CM429" i="2"/>
  <c r="CM371" i="2"/>
  <c r="CM338" i="2"/>
  <c r="CM173" i="2"/>
  <c r="CM103" i="2"/>
  <c r="CM551" i="2"/>
  <c r="CT551" i="2" s="1"/>
  <c r="CM357" i="2"/>
  <c r="CM328" i="2"/>
  <c r="CT328" i="2" s="1"/>
  <c r="CM336" i="2"/>
  <c r="CM219" i="2"/>
  <c r="CM124" i="2"/>
  <c r="CM425" i="2"/>
  <c r="CM547" i="2"/>
  <c r="CM275" i="2"/>
  <c r="CM165" i="2"/>
  <c r="CM166" i="2" s="1"/>
  <c r="CM533" i="2"/>
  <c r="CM534" i="2" s="1"/>
  <c r="CM535" i="2" s="1"/>
  <c r="CM538" i="2" s="1"/>
  <c r="CM702" i="2" s="1"/>
  <c r="CM415" i="2"/>
  <c r="CM249" i="2"/>
  <c r="CM299" i="2"/>
  <c r="CM229" i="2"/>
  <c r="CM43" i="2"/>
  <c r="CM417" i="2"/>
  <c r="CM423" i="2"/>
  <c r="CM411" i="2"/>
  <c r="CM312" i="2"/>
  <c r="CM314" i="2" s="1"/>
  <c r="CM283" i="2"/>
  <c r="CM355" i="2"/>
  <c r="CM542" i="2"/>
  <c r="CM543" i="2" s="1"/>
  <c r="CM175" i="2"/>
  <c r="CM176" i="2" s="1"/>
  <c r="CM331" i="2"/>
  <c r="CM337" i="2"/>
  <c r="CM366" i="2"/>
  <c r="CM293" i="2"/>
  <c r="CM167" i="2"/>
  <c r="CM36" i="2"/>
  <c r="CM554" i="2"/>
  <c r="CT554" i="2" s="1"/>
  <c r="CM177" i="2"/>
  <c r="CM178" i="2" s="1"/>
  <c r="CM179" i="2" s="1"/>
  <c r="CM403" i="2"/>
  <c r="CM346" i="2"/>
  <c r="CM120" i="2"/>
  <c r="CM51" i="2"/>
  <c r="CM53" i="2" s="1"/>
  <c r="CM226" i="2"/>
  <c r="CM552" i="2"/>
  <c r="CM412" i="2"/>
  <c r="CM374" i="2"/>
  <c r="CM91" i="2"/>
  <c r="CM92" i="2" s="1"/>
  <c r="CM119" i="2" s="1"/>
  <c r="CM31" i="2"/>
  <c r="CM34" i="2"/>
  <c r="CM427" i="2"/>
  <c r="CM387" i="2"/>
  <c r="CM388" i="2"/>
  <c r="CM113" i="2"/>
  <c r="CM58" i="2"/>
  <c r="CT58" i="2" s="1"/>
  <c r="CM335" i="2"/>
  <c r="CM329" i="2"/>
  <c r="CM334" i="2"/>
  <c r="CT334" i="2" s="1"/>
  <c r="CM550" i="2"/>
  <c r="CM416" i="2"/>
  <c r="CM276" i="2"/>
  <c r="CM123" i="2"/>
  <c r="CM102" i="2"/>
  <c r="CM104" i="2" s="1"/>
  <c r="CM105" i="2" s="1"/>
  <c r="CM553" i="2"/>
  <c r="CT553" i="2" s="1"/>
  <c r="CM536" i="2"/>
  <c r="CM301" i="2"/>
  <c r="CM109" i="2"/>
  <c r="CT109" i="2" s="1"/>
  <c r="CM111" i="2"/>
  <c r="CM349" i="2"/>
  <c r="CM232" i="2"/>
  <c r="CM546" i="2"/>
  <c r="CM245" i="2"/>
  <c r="CM125" i="2"/>
  <c r="CM545" i="2"/>
  <c r="CM38" i="2"/>
  <c r="CM555" i="2"/>
  <c r="CT555" i="2" s="1"/>
  <c r="CM370" i="2"/>
  <c r="CM282" i="2"/>
  <c r="CM223" i="2"/>
  <c r="CM333" i="2"/>
  <c r="CT333" i="2" s="1"/>
  <c r="CM332" i="2"/>
  <c r="CT332" i="2" s="1"/>
  <c r="CM330" i="2"/>
  <c r="CT330" i="2" s="1"/>
  <c r="CJ207" i="2"/>
  <c r="CJ688" i="2" s="1"/>
  <c r="CJ209" i="2"/>
  <c r="CI20" i="10" s="1"/>
  <c r="CK35" i="2"/>
  <c r="CK39" i="2" s="1"/>
  <c r="CK68" i="2" s="1"/>
  <c r="CK70" i="2" s="1"/>
  <c r="CT547" i="2"/>
  <c r="CL299" i="2"/>
  <c r="CL312" i="2"/>
  <c r="CL34" i="2"/>
  <c r="CL550" i="2"/>
  <c r="CT550" i="2" s="1"/>
  <c r="CL167" i="2"/>
  <c r="CL533" i="2"/>
  <c r="CL534" i="2" s="1"/>
  <c r="CL535" i="2" s="1"/>
  <c r="CL538" i="2" s="1"/>
  <c r="CL702" i="2" s="1"/>
  <c r="CL276" i="2"/>
  <c r="CL405" i="2"/>
  <c r="CL173" i="2"/>
  <c r="CL239" i="2"/>
  <c r="CL241" i="2" s="1"/>
  <c r="CL338" i="2"/>
  <c r="CL370" i="2"/>
  <c r="CL97" i="2"/>
  <c r="CL329" i="2"/>
  <c r="CL366" i="2"/>
  <c r="CL36" i="2"/>
  <c r="CL335" i="2"/>
  <c r="CL275" i="2"/>
  <c r="CL542" i="2"/>
  <c r="CL543" i="2" s="1"/>
  <c r="CL120" i="2"/>
  <c r="CL102" i="2"/>
  <c r="CL111" i="2"/>
  <c r="CL337" i="2"/>
  <c r="CL371" i="2"/>
  <c r="CL217" i="2"/>
  <c r="CL218" i="2" s="1"/>
  <c r="CK344" i="2"/>
  <c r="CK342" i="2"/>
  <c r="CK385" i="2" s="1"/>
  <c r="CK343" i="2" s="1"/>
  <c r="CK424" i="2" s="1"/>
  <c r="CH63" i="2"/>
  <c r="CJ37" i="2"/>
  <c r="CJ44" i="2" s="1"/>
  <c r="CJ46" i="2" s="1"/>
  <c r="CJ39" i="2"/>
  <c r="CJ68" i="2" s="1"/>
  <c r="CJ70" i="2" s="1"/>
  <c r="CJ54" i="2"/>
  <c r="CJ56" i="2" s="1"/>
  <c r="CK535" i="2"/>
  <c r="CL219" i="2"/>
  <c r="CL387" i="2"/>
  <c r="CL389" i="2" s="1"/>
  <c r="CL362" i="2"/>
  <c r="CL403" i="2"/>
  <c r="CL549" i="2"/>
  <c r="CL91" i="2"/>
  <c r="CL92" i="2" s="1"/>
  <c r="CL98" i="2" s="1"/>
  <c r="CL355" i="2"/>
  <c r="CL417" i="2"/>
  <c r="CL62" i="2"/>
  <c r="CL546" i="2"/>
  <c r="CL293" i="2"/>
  <c r="CL536" i="2"/>
  <c r="CL352" i="2"/>
  <c r="CL349" i="2"/>
  <c r="CL232" i="2"/>
  <c r="CL125" i="2"/>
  <c r="CL175" i="2"/>
  <c r="CL176" i="2" s="1"/>
  <c r="CL67" i="2"/>
  <c r="CL38" i="2"/>
  <c r="CL124" i="2"/>
  <c r="CL31" i="2"/>
  <c r="CL33" i="2" s="1"/>
  <c r="CL165" i="2"/>
  <c r="CL166" i="2" s="1"/>
  <c r="CL168" i="2" s="1"/>
  <c r="CL177" i="2"/>
  <c r="CK559" i="2"/>
  <c r="CK556" i="2"/>
  <c r="CH143" i="2"/>
  <c r="CH687" i="2" s="1"/>
  <c r="CH145" i="2"/>
  <c r="CG19" i="10" s="1"/>
  <c r="CK104" i="2"/>
  <c r="CK105" i="2" s="1"/>
  <c r="CI106" i="2" s="1"/>
  <c r="CI404" i="2"/>
  <c r="CI408" i="2" s="1"/>
  <c r="CI700" i="2" s="1"/>
  <c r="CI428" i="2"/>
  <c r="CI641" i="2"/>
  <c r="CI651" i="2" s="1"/>
  <c r="CI662" i="2" s="1"/>
  <c r="CM670" i="2" s="1"/>
  <c r="CI61" i="2"/>
  <c r="CH8" i="10"/>
  <c r="DB10" i="18"/>
  <c r="DB22" i="18" s="1"/>
  <c r="K62" i="10"/>
  <c r="CI207" i="2"/>
  <c r="CI688" i="2" s="1"/>
  <c r="CI209" i="2"/>
  <c r="CH20" i="10" s="1"/>
  <c r="CT335" i="2"/>
  <c r="CK98" i="2"/>
  <c r="CL103" i="2"/>
  <c r="BZ249" i="2"/>
  <c r="CB249" i="2"/>
  <c r="BW249" i="2"/>
  <c r="BW248" i="2" s="1"/>
  <c r="CA249" i="2"/>
  <c r="CE249" i="2"/>
  <c r="BX249" i="2"/>
  <c r="CD249" i="2"/>
  <c r="CL249" i="2"/>
  <c r="BY249" i="2"/>
  <c r="CC249" i="2"/>
  <c r="CJ249" i="2"/>
  <c r="CL336" i="2"/>
  <c r="CT336" i="2" s="1"/>
  <c r="CL416" i="2"/>
  <c r="CL226" i="2"/>
  <c r="CL552" i="2"/>
  <c r="DC12" i="18"/>
  <c r="CI9" i="10"/>
  <c r="CJ642" i="2"/>
  <c r="CJ652" i="2" s="1"/>
  <c r="CJ663" i="2" s="1"/>
  <c r="CL671" i="2" s="1"/>
  <c r="CJ742" i="2"/>
  <c r="CJ585" i="2" s="1"/>
  <c r="CJ604" i="2" s="1"/>
  <c r="CT331" i="2"/>
  <c r="CK122" i="2"/>
  <c r="CK126" i="2" s="1"/>
  <c r="CK121" i="2"/>
  <c r="CK127" i="2" s="1"/>
  <c r="CK128" i="2"/>
  <c r="CD433" i="2"/>
  <c r="CD441" i="2" s="1"/>
  <c r="CD690" i="2" s="1"/>
  <c r="CG696" i="2"/>
  <c r="CG703" i="2" s="1"/>
  <c r="CG72" i="2"/>
  <c r="CG82" i="2" s="1"/>
  <c r="E16" i="18"/>
  <c r="D18" i="18"/>
  <c r="E18" i="18" s="1"/>
  <c r="DK12" i="18"/>
  <c r="J9" i="10"/>
  <c r="CK670" i="2"/>
  <c r="CR558" i="2"/>
  <c r="J31" i="10" s="1"/>
  <c r="J32" i="10" s="1"/>
  <c r="CS558" i="2"/>
  <c r="K31" i="10" s="1"/>
  <c r="X21" i="18"/>
  <c r="Y21" i="18" s="1"/>
  <c r="CF413" i="2"/>
  <c r="CF420" i="2"/>
  <c r="CF414" i="2"/>
  <c r="K53" i="10"/>
  <c r="CG369" i="2"/>
  <c r="CG410" i="2"/>
  <c r="CR122" i="2"/>
  <c r="CS122" i="2"/>
  <c r="CD378" i="2"/>
  <c r="CH356" i="2"/>
  <c r="CH351" i="2"/>
  <c r="CH353" i="2" s="1"/>
  <c r="CR406" i="2"/>
  <c r="CS406" i="2"/>
  <c r="CE421" i="2"/>
  <c r="CF372" i="2"/>
  <c r="CF373" i="2"/>
  <c r="J53" i="10"/>
  <c r="CG365" i="2"/>
  <c r="CG367" i="2" s="1"/>
  <c r="CG426" i="2"/>
  <c r="CG431" i="2" s="1"/>
  <c r="CE378" i="2"/>
  <c r="CE380" i="2" s="1"/>
  <c r="CB441" i="2"/>
  <c r="CB690" i="2" s="1"/>
  <c r="CJ327" i="2"/>
  <c r="CJ339" i="2" s="1"/>
  <c r="CJ340" i="2" s="1"/>
  <c r="CJ341" i="2"/>
  <c r="CI430" i="2"/>
  <c r="CB443" i="2"/>
  <c r="CR115" i="2"/>
  <c r="CS115" i="2"/>
  <c r="CR128" i="2"/>
  <c r="DL12" i="18"/>
  <c r="CR642" i="2"/>
  <c r="CS642" i="2"/>
  <c r="CP538" i="2"/>
  <c r="CS538" i="2"/>
  <c r="K27" i="10" s="1"/>
  <c r="V16" i="18"/>
  <c r="U18" i="18"/>
  <c r="V18" i="18" s="1"/>
  <c r="CF426" i="2"/>
  <c r="CF365" i="2"/>
  <c r="CI363" i="2"/>
  <c r="CI347" i="2"/>
  <c r="CI350" i="2"/>
  <c r="CB655" i="2"/>
  <c r="CR121" i="2"/>
  <c r="CR127" i="2" s="1"/>
  <c r="CS121" i="2"/>
  <c r="CS127" i="2" s="1"/>
  <c r="X22" i="18"/>
  <c r="Y22" i="18" s="1"/>
  <c r="AZ665" i="2"/>
  <c r="AZ668" i="2" s="1"/>
  <c r="BB466" i="2"/>
  <c r="BB646" i="2" s="1"/>
  <c r="BB656" i="2" s="1"/>
  <c r="BB667" i="2" s="1"/>
  <c r="BB675" i="2" s="1"/>
  <c r="U610" i="2"/>
  <c r="U612" i="2" s="1"/>
  <c r="AY576" i="2"/>
  <c r="AY598" i="2" s="1"/>
  <c r="BA562" i="2"/>
  <c r="AZ683" i="2"/>
  <c r="BA680" i="2" s="1"/>
  <c r="BB296" i="2"/>
  <c r="AZ16" i="10"/>
  <c r="BA745" i="2"/>
  <c r="BA579" i="2" s="1"/>
  <c r="BA603" i="2" s="1"/>
  <c r="BD216" i="2"/>
  <c r="BC285" i="2"/>
  <c r="BC287" i="2" s="1"/>
  <c r="BC289" i="2" s="1"/>
  <c r="BC304" i="2"/>
  <c r="BA540" i="2"/>
  <c r="BA699" i="2"/>
  <c r="BA703" i="2" s="1"/>
  <c r="BA308" i="2"/>
  <c r="BB244" i="2"/>
  <c r="BB246" i="2" s="1"/>
  <c r="BB302" i="2"/>
  <c r="BC450" i="2"/>
  <c r="BC451" i="2" s="1"/>
  <c r="BC250" i="2"/>
  <c r="BC251" i="2" s="1"/>
  <c r="BC253" i="2" s="1"/>
  <c r="BC255" i="2" s="1"/>
  <c r="BC257" i="2" s="1"/>
  <c r="BC224" i="2"/>
  <c r="BC242" i="2"/>
  <c r="BC227" i="2"/>
  <c r="BT13" i="18"/>
  <c r="BT25" i="18" s="1"/>
  <c r="BT23" i="18"/>
  <c r="BA654" i="2"/>
  <c r="BA647" i="2"/>
  <c r="AZ689" i="2"/>
  <c r="AZ693" i="2" s="1"/>
  <c r="AZ474" i="2"/>
  <c r="AZ748" i="2" s="1"/>
  <c r="AZ587" i="2" s="1"/>
  <c r="AZ605" i="2" s="1"/>
  <c r="AZ564" i="2"/>
  <c r="AZ318" i="2"/>
  <c r="AY21" i="10" s="1"/>
  <c r="AY24" i="10" s="1"/>
  <c r="AZ472" i="2"/>
  <c r="AZ566" i="2" s="1"/>
  <c r="AY33" i="10" s="1"/>
  <c r="AY717" i="2"/>
  <c r="AY719" i="2" s="1"/>
  <c r="AZ712" i="2"/>
  <c r="AY711" i="2"/>
  <c r="AY713" i="2" s="1"/>
  <c r="AZ658" i="2"/>
  <c r="BB266" i="2"/>
  <c r="BB268" i="2"/>
  <c r="CH107" i="2"/>
  <c r="CZ17" i="18"/>
  <c r="W17" i="18" s="1"/>
  <c r="CY18" i="18"/>
  <c r="CY24" i="18"/>
  <c r="CP717" i="2"/>
  <c r="X628" i="2"/>
  <c r="W634" i="2"/>
  <c r="V597" i="2"/>
  <c r="CP711" i="2"/>
  <c r="U723" i="2"/>
  <c r="W635" i="2"/>
  <c r="W568" i="2"/>
  <c r="T35" i="10"/>
  <c r="V594" i="2"/>
  <c r="V589" i="2"/>
  <c r="CO598" i="2"/>
  <c r="CP598" i="2"/>
  <c r="CT173" i="2" l="1"/>
  <c r="CL178" i="2"/>
  <c r="CL179" i="2" s="1"/>
  <c r="CT403" i="2"/>
  <c r="CM284" i="2"/>
  <c r="CT337" i="2"/>
  <c r="CK129" i="2"/>
  <c r="CL342" i="2"/>
  <c r="CL385" i="2" s="1"/>
  <c r="CL343" i="2" s="1"/>
  <c r="CL424" i="2" s="1"/>
  <c r="CM389" i="2"/>
  <c r="CH64" i="2"/>
  <c r="CH540" i="2" s="1"/>
  <c r="CT670" i="2"/>
  <c r="CT534" i="2"/>
  <c r="CL294" i="2"/>
  <c r="CL296" i="2" s="1"/>
  <c r="CL297" i="2" s="1"/>
  <c r="CL699" i="2" s="1"/>
  <c r="CL35" i="2"/>
  <c r="CL39" i="2" s="1"/>
  <c r="CM33" i="2"/>
  <c r="CM35" i="2" s="1"/>
  <c r="BX248" i="2"/>
  <c r="BY248" i="2" s="1"/>
  <c r="BZ248" i="2" s="1"/>
  <c r="CA248" i="2" s="1"/>
  <c r="CB248" i="2" s="1"/>
  <c r="CC248" i="2" s="1"/>
  <c r="CD248" i="2" s="1"/>
  <c r="CE248" i="2" s="1"/>
  <c r="DE12" i="18"/>
  <c r="CL642" i="2"/>
  <c r="CL652" i="2" s="1"/>
  <c r="CL663" i="2" s="1"/>
  <c r="CK9" i="10"/>
  <c r="CL742" i="2"/>
  <c r="CL585" i="2" s="1"/>
  <c r="CK112" i="2"/>
  <c r="CK742" i="2"/>
  <c r="CK585" i="2" s="1"/>
  <c r="CK604" i="2" s="1"/>
  <c r="DD12" i="18"/>
  <c r="CK642" i="2"/>
  <c r="CJ9" i="10"/>
  <c r="CL199" i="2"/>
  <c r="CL698" i="2"/>
  <c r="CK538" i="2"/>
  <c r="CK558" i="2" s="1"/>
  <c r="CT535" i="2"/>
  <c r="CL277" i="2"/>
  <c r="CL278" i="2" s="1"/>
  <c r="CL280" i="2" s="1"/>
  <c r="DE16" i="18" s="1"/>
  <c r="CM121" i="2"/>
  <c r="CM128" i="2"/>
  <c r="CM168" i="2"/>
  <c r="CK249" i="2"/>
  <c r="CF249" i="2"/>
  <c r="CI249" i="2"/>
  <c r="CH249" i="2"/>
  <c r="CG249" i="2"/>
  <c r="CL559" i="2"/>
  <c r="CT546" i="2"/>
  <c r="CL119" i="2"/>
  <c r="CL122" i="2" s="1"/>
  <c r="CT92" i="2"/>
  <c r="CK390" i="2"/>
  <c r="CK392" i="2" s="1"/>
  <c r="CK401" i="2" s="1"/>
  <c r="CK406" i="2"/>
  <c r="CL112" i="2"/>
  <c r="CL114" i="2" s="1"/>
  <c r="CL115" i="2" s="1"/>
  <c r="CL697" i="2" s="1"/>
  <c r="CL314" i="2"/>
  <c r="CT314" i="2" s="1"/>
  <c r="CT312" i="2"/>
  <c r="CK54" i="2"/>
  <c r="CK56" i="2" s="1"/>
  <c r="CK37" i="2"/>
  <c r="CT329" i="2"/>
  <c r="CT342" i="2" s="1"/>
  <c r="CM199" i="2"/>
  <c r="CM698" i="2"/>
  <c r="CT698" i="2" s="1"/>
  <c r="CT176" i="2"/>
  <c r="CT178" i="2" s="1"/>
  <c r="CM277" i="2"/>
  <c r="CM344" i="2"/>
  <c r="CM342" i="2"/>
  <c r="CM385" i="2" s="1"/>
  <c r="CM343" i="2" s="1"/>
  <c r="CM424" i="2" s="1"/>
  <c r="CT424" i="2" s="1"/>
  <c r="CT552" i="2"/>
  <c r="L29" i="10" s="1"/>
  <c r="DE9" i="18"/>
  <c r="DE21" i="18" s="1"/>
  <c r="CL104" i="2"/>
  <c r="CL105" i="2" s="1"/>
  <c r="CJ106" i="2" s="1"/>
  <c r="CK106" i="2" s="1"/>
  <c r="CL106" i="2" s="1"/>
  <c r="CM106" i="2" s="1"/>
  <c r="CM122" i="2"/>
  <c r="CM96" i="2"/>
  <c r="CM98" i="2" s="1"/>
  <c r="CM217" i="2"/>
  <c r="CM218" i="2" s="1"/>
  <c r="CL344" i="2"/>
  <c r="CL556" i="2"/>
  <c r="CL558" i="2" s="1"/>
  <c r="CT179" i="2"/>
  <c r="CI63" i="2"/>
  <c r="CI64" i="2" s="1"/>
  <c r="DC10" i="18"/>
  <c r="DC22" i="18" s="1"/>
  <c r="CJ61" i="2"/>
  <c r="CJ63" i="2" s="1"/>
  <c r="CJ64" i="2" s="1"/>
  <c r="CJ696" i="2" s="1"/>
  <c r="CI8" i="10"/>
  <c r="CJ641" i="2"/>
  <c r="CJ651" i="2" s="1"/>
  <c r="CJ662" i="2" s="1"/>
  <c r="CM62" i="2"/>
  <c r="CM375" i="2"/>
  <c r="CM303" i="2"/>
  <c r="CM352" i="2"/>
  <c r="CM549" i="2"/>
  <c r="CM556" i="2" s="1"/>
  <c r="CM60" i="2"/>
  <c r="CM362" i="2"/>
  <c r="CM239" i="2"/>
  <c r="CM241" i="2" s="1"/>
  <c r="CM67" i="2"/>
  <c r="CT545" i="2"/>
  <c r="L28" i="10" s="1"/>
  <c r="CK207" i="2"/>
  <c r="CK688" i="2" s="1"/>
  <c r="CK209" i="2"/>
  <c r="CJ20" i="10" s="1"/>
  <c r="CJ697" i="2"/>
  <c r="CJ135" i="2"/>
  <c r="CG80" i="2"/>
  <c r="CG686" i="2" s="1"/>
  <c r="CF431" i="2"/>
  <c r="J48" i="10"/>
  <c r="CS207" i="2"/>
  <c r="CH365" i="2"/>
  <c r="CH367" i="2" s="1"/>
  <c r="CH426" i="2"/>
  <c r="CH431" i="2" s="1"/>
  <c r="CF418" i="2"/>
  <c r="CS652" i="2"/>
  <c r="CJ350" i="2"/>
  <c r="CJ363" i="2"/>
  <c r="CJ347" i="2"/>
  <c r="CF376" i="2"/>
  <c r="CH369" i="2"/>
  <c r="CH410" i="2"/>
  <c r="CR126" i="2"/>
  <c r="CS126" i="2"/>
  <c r="CG420" i="2"/>
  <c r="CG413" i="2"/>
  <c r="CG419" i="2" s="1"/>
  <c r="CG414" i="2"/>
  <c r="CG418" i="2" s="1"/>
  <c r="C12" i="18"/>
  <c r="T12" i="18"/>
  <c r="W12" i="18"/>
  <c r="W24" i="18" s="1"/>
  <c r="CF18" i="10"/>
  <c r="CK327" i="2"/>
  <c r="CK339" i="2" s="1"/>
  <c r="CK340" i="2" s="1"/>
  <c r="CK341" i="2"/>
  <c r="CJ430" i="2"/>
  <c r="CR404" i="2"/>
  <c r="CS404" i="2"/>
  <c r="CE645" i="2"/>
  <c r="CE655" i="2" s="1"/>
  <c r="CE666" i="2" s="1"/>
  <c r="CE674" i="2" s="1"/>
  <c r="CF377" i="2"/>
  <c r="CE433" i="2"/>
  <c r="CD380" i="2"/>
  <c r="CG372" i="2"/>
  <c r="CG377" i="2" s="1"/>
  <c r="CG373" i="2"/>
  <c r="CG376" i="2" s="1"/>
  <c r="CF419" i="2"/>
  <c r="CB666" i="2"/>
  <c r="CI351" i="2"/>
  <c r="CI356" i="2"/>
  <c r="CF367" i="2"/>
  <c r="CO702" i="2"/>
  <c r="CO703" i="2" s="1"/>
  <c r="CQ702" i="2"/>
  <c r="CR702" i="2"/>
  <c r="K48" i="10"/>
  <c r="K63" i="10"/>
  <c r="CR428" i="2"/>
  <c r="CS428" i="2"/>
  <c r="CO692" i="2"/>
  <c r="CO693" i="2" s="1"/>
  <c r="CQ692" i="2"/>
  <c r="CR692" i="2"/>
  <c r="CS692" i="2"/>
  <c r="CR604" i="2"/>
  <c r="AZ673" i="2"/>
  <c r="AZ676" i="2" s="1"/>
  <c r="AZ677" i="2" s="1"/>
  <c r="BA661" i="2" s="1"/>
  <c r="BB470" i="2"/>
  <c r="S38" i="10"/>
  <c r="V608" i="2"/>
  <c r="AZ323" i="2"/>
  <c r="AZ584" i="2"/>
  <c r="AZ601" i="2" s="1"/>
  <c r="AZ716" i="2"/>
  <c r="AY577" i="2"/>
  <c r="AY599" i="2" s="1"/>
  <c r="BB739" i="2"/>
  <c r="BB578" i="2" s="1"/>
  <c r="BB602" i="2" s="1"/>
  <c r="BB751" i="2"/>
  <c r="BB586" i="2" s="1"/>
  <c r="BB320" i="2"/>
  <c r="BA22" i="10" s="1"/>
  <c r="BU11" i="18"/>
  <c r="BA12" i="10"/>
  <c r="BA14" i="10" s="1"/>
  <c r="BA648" i="2"/>
  <c r="BB11" i="10"/>
  <c r="CQ242" i="2"/>
  <c r="BB306" i="2"/>
  <c r="AY42" i="10"/>
  <c r="AZ572" i="2"/>
  <c r="BA657" i="2"/>
  <c r="BA681" i="2" s="1"/>
  <c r="BA683" i="2" s="1"/>
  <c r="BA665" i="2"/>
  <c r="BC233" i="2"/>
  <c r="BC228" i="2"/>
  <c r="BC230" i="2" s="1"/>
  <c r="BB270" i="2"/>
  <c r="BA316" i="2"/>
  <c r="BA322" i="2"/>
  <c r="AY583" i="2"/>
  <c r="AY600" i="2" s="1"/>
  <c r="AZ710" i="2"/>
  <c r="BC265" i="2"/>
  <c r="BC305" i="2" s="1"/>
  <c r="BC264" i="2"/>
  <c r="BC292" i="2"/>
  <c r="H9" i="9"/>
  <c r="BC473" i="2"/>
  <c r="H15" i="9" s="1"/>
  <c r="I67" i="10"/>
  <c r="BB297" i="2"/>
  <c r="AZ694" i="2"/>
  <c r="AZ705" i="2"/>
  <c r="AZ707" i="2" s="1"/>
  <c r="BC453" i="2"/>
  <c r="BC455" i="2" s="1"/>
  <c r="BC457" i="2" s="1"/>
  <c r="BD222" i="2"/>
  <c r="BD220" i="2"/>
  <c r="BD221" i="2" s="1"/>
  <c r="CZ18" i="18"/>
  <c r="CZ24" i="18"/>
  <c r="X17" i="18"/>
  <c r="W18" i="18"/>
  <c r="CI107" i="2"/>
  <c r="DA17" i="18"/>
  <c r="W596" i="2"/>
  <c r="V590" i="2"/>
  <c r="V580" i="2" s="1"/>
  <c r="V581" i="2" s="1"/>
  <c r="V591" i="2" s="1"/>
  <c r="V606" i="2"/>
  <c r="W570" i="2"/>
  <c r="W589" i="2" s="1"/>
  <c r="W575" i="2"/>
  <c r="X630" i="2"/>
  <c r="CL300" i="2" l="1"/>
  <c r="CM294" i="2"/>
  <c r="CM296" i="2" s="1"/>
  <c r="CM297" i="2" s="1"/>
  <c r="CH696" i="2"/>
  <c r="CH703" i="2" s="1"/>
  <c r="CT35" i="2"/>
  <c r="CJ72" i="2"/>
  <c r="CJ80" i="2" s="1"/>
  <c r="CJ686" i="2" s="1"/>
  <c r="CH72" i="2"/>
  <c r="CH82" i="2" s="1"/>
  <c r="CG18" i="10" s="1"/>
  <c r="CT294" i="2"/>
  <c r="CT296" i="2" s="1"/>
  <c r="CM558" i="2"/>
  <c r="CT558" i="2" s="1"/>
  <c r="L31" i="10" s="1"/>
  <c r="CT556" i="2"/>
  <c r="CM112" i="2"/>
  <c r="CM114" i="2" s="1"/>
  <c r="CM115" i="2" s="1"/>
  <c r="CM697" i="2" s="1"/>
  <c r="DF12" i="18"/>
  <c r="CL9" i="10"/>
  <c r="CM742" i="2"/>
  <c r="CM585" i="2" s="1"/>
  <c r="CM642" i="2"/>
  <c r="CM652" i="2" s="1"/>
  <c r="CM663" i="2" s="1"/>
  <c r="CM406" i="2"/>
  <c r="CM390" i="2"/>
  <c r="CM392" i="2" s="1"/>
  <c r="CM401" i="2" s="1"/>
  <c r="CM559" i="2"/>
  <c r="CT559" i="2" s="1"/>
  <c r="L30" i="10" s="1"/>
  <c r="CL209" i="2"/>
  <c r="CL207" i="2"/>
  <c r="CT199" i="2"/>
  <c r="CK114" i="2"/>
  <c r="CK115" i="2" s="1"/>
  <c r="CT112" i="2"/>
  <c r="CT114" i="2" s="1"/>
  <c r="CJ540" i="2"/>
  <c r="CI540" i="2"/>
  <c r="CI72" i="2"/>
  <c r="CI696" i="2"/>
  <c r="CI703" i="2" s="1"/>
  <c r="CL692" i="2"/>
  <c r="CK31" i="10"/>
  <c r="CJ31" i="10"/>
  <c r="CK692" i="2"/>
  <c r="CM278" i="2"/>
  <c r="CM280" i="2" s="1"/>
  <c r="CM209" i="2"/>
  <c r="CL20" i="10" s="1"/>
  <c r="CM207" i="2"/>
  <c r="CM688" i="2" s="1"/>
  <c r="CM117" i="2"/>
  <c r="CK702" i="2"/>
  <c r="CT702" i="2" s="1"/>
  <c r="CT538" i="2"/>
  <c r="L27" i="10" s="1"/>
  <c r="CT98" i="2"/>
  <c r="CK652" i="2"/>
  <c r="CL604" i="2"/>
  <c r="CL406" i="2"/>
  <c r="CL390" i="2"/>
  <c r="CL392" i="2" s="1"/>
  <c r="CL401" i="2" s="1"/>
  <c r="L53" i="10"/>
  <c r="CK404" i="2"/>
  <c r="CK428" i="2"/>
  <c r="CL68" i="2"/>
  <c r="CM39" i="2"/>
  <c r="CM68" i="2" s="1"/>
  <c r="CM70" i="2" s="1"/>
  <c r="CM54" i="2"/>
  <c r="CM56" i="2" s="1"/>
  <c r="CM37" i="2"/>
  <c r="CM44" i="2" s="1"/>
  <c r="CM46" i="2" s="1"/>
  <c r="CJ145" i="2"/>
  <c r="CI19" i="10" s="1"/>
  <c r="CJ143" i="2"/>
  <c r="CJ687" i="2" s="1"/>
  <c r="CL126" i="2"/>
  <c r="CT122" i="2"/>
  <c r="DF9" i="18"/>
  <c r="CT218" i="2"/>
  <c r="CT549" i="2"/>
  <c r="CK44" i="2"/>
  <c r="CT119" i="2"/>
  <c r="CL121" i="2"/>
  <c r="CL128" i="2"/>
  <c r="CT128" i="2" s="1"/>
  <c r="CF248" i="2"/>
  <c r="CG248" i="2" s="1"/>
  <c r="CH248" i="2" s="1"/>
  <c r="CI248" i="2" s="1"/>
  <c r="CJ248" i="2" s="1"/>
  <c r="CK248" i="2" s="1"/>
  <c r="CL248" i="2" s="1"/>
  <c r="CM248" i="2" s="1"/>
  <c r="CL54" i="2"/>
  <c r="CL56" i="2" s="1"/>
  <c r="CL37" i="2"/>
  <c r="CL44" i="2" s="1"/>
  <c r="CL46" i="2" s="1"/>
  <c r="CG378" i="2"/>
  <c r="CG380" i="2" s="1"/>
  <c r="CG645" i="2" s="1"/>
  <c r="CG655" i="2" s="1"/>
  <c r="CG666" i="2" s="1"/>
  <c r="CG674" i="2" s="1"/>
  <c r="X12" i="18"/>
  <c r="Y12" i="18" s="1"/>
  <c r="CO694" i="2"/>
  <c r="CO705" i="2"/>
  <c r="CO707" i="2" s="1"/>
  <c r="CD645" i="2"/>
  <c r="CD443" i="2"/>
  <c r="CE441" i="2"/>
  <c r="CE690" i="2" s="1"/>
  <c r="CE443" i="2"/>
  <c r="CL341" i="2"/>
  <c r="CL327" i="2"/>
  <c r="CL339" i="2" s="1"/>
  <c r="CL340" i="2" s="1"/>
  <c r="CK430" i="2"/>
  <c r="U12" i="18"/>
  <c r="V12" i="18" s="1"/>
  <c r="T24" i="18"/>
  <c r="U24" i="18" s="1"/>
  <c r="V24" i="18" s="1"/>
  <c r="CG421" i="2"/>
  <c r="CG433" i="2" s="1"/>
  <c r="CG441" i="2" s="1"/>
  <c r="CG690" i="2" s="1"/>
  <c r="CH372" i="2"/>
  <c r="CH373" i="2"/>
  <c r="CH376" i="2" s="1"/>
  <c r="CF378" i="2"/>
  <c r="K32" i="10"/>
  <c r="CB674" i="2"/>
  <c r="CR408" i="2"/>
  <c r="D12" i="18"/>
  <c r="E12" i="18" s="1"/>
  <c r="C24" i="18"/>
  <c r="D24" i="18" s="1"/>
  <c r="E24" i="18" s="1"/>
  <c r="CR129" i="2"/>
  <c r="CR688" i="2"/>
  <c r="CI410" i="2"/>
  <c r="CI369" i="2"/>
  <c r="CF421" i="2"/>
  <c r="CI353" i="2"/>
  <c r="CK350" i="2"/>
  <c r="CK347" i="2"/>
  <c r="CK363" i="2"/>
  <c r="CH413" i="2"/>
  <c r="CH420" i="2"/>
  <c r="CH414" i="2"/>
  <c r="CH418" i="2" s="1"/>
  <c r="CJ351" i="2"/>
  <c r="CJ353" i="2" s="1"/>
  <c r="CJ356" i="2"/>
  <c r="CS663" i="2"/>
  <c r="CJ703" i="2"/>
  <c r="AZ576" i="2"/>
  <c r="AZ598" i="2" s="1"/>
  <c r="BA658" i="2"/>
  <c r="BC244" i="2"/>
  <c r="BC246" i="2" s="1"/>
  <c r="BC302" i="2"/>
  <c r="AZ717" i="2"/>
  <c r="AZ719" i="2" s="1"/>
  <c r="BA712" i="2"/>
  <c r="AZ711" i="2"/>
  <c r="AZ713" i="2" s="1"/>
  <c r="BC618" i="2"/>
  <c r="BC296" i="2"/>
  <c r="BA472" i="2"/>
  <c r="BA566" i="2" s="1"/>
  <c r="AZ33" i="10" s="1"/>
  <c r="BB745" i="2"/>
  <c r="BB579" i="2" s="1"/>
  <c r="BB603" i="2" s="1"/>
  <c r="BA16" i="10"/>
  <c r="BD450" i="2"/>
  <c r="BD451" i="2" s="1"/>
  <c r="BD453" i="2" s="1"/>
  <c r="BD455" i="2" s="1"/>
  <c r="BD457" i="2" s="1"/>
  <c r="BD227" i="2"/>
  <c r="BD242" i="2"/>
  <c r="BD250" i="2"/>
  <c r="BD251" i="2" s="1"/>
  <c r="BD253" i="2" s="1"/>
  <c r="BD255" i="2" s="1"/>
  <c r="BD257" i="2" s="1"/>
  <c r="BD224" i="2"/>
  <c r="BC464" i="2"/>
  <c r="BC465" i="2"/>
  <c r="BC266" i="2"/>
  <c r="BC268" i="2"/>
  <c r="BA318" i="2"/>
  <c r="AZ21" i="10" s="1"/>
  <c r="AZ24" i="10" s="1"/>
  <c r="BA689" i="2"/>
  <c r="BA693" i="2" s="1"/>
  <c r="BA474" i="2"/>
  <c r="BA748" i="2" s="1"/>
  <c r="BA587" i="2" s="1"/>
  <c r="BA605" i="2" s="1"/>
  <c r="BA564" i="2"/>
  <c r="BA668" i="2"/>
  <c r="BA673" i="2"/>
  <c r="BA676" i="2" s="1"/>
  <c r="BD304" i="2"/>
  <c r="BE216" i="2"/>
  <c r="BD285" i="2"/>
  <c r="BD287" i="2" s="1"/>
  <c r="BD289" i="2" s="1"/>
  <c r="BD473" i="2" s="1"/>
  <c r="BD618" i="2" s="1"/>
  <c r="BB308" i="2"/>
  <c r="BB540" i="2"/>
  <c r="BB699" i="2"/>
  <c r="P9" i="9"/>
  <c r="P12" i="9" s="1"/>
  <c r="H12" i="9"/>
  <c r="H17" i="9" s="1"/>
  <c r="BB562" i="2"/>
  <c r="BB644" i="2"/>
  <c r="BA584" i="2"/>
  <c r="BA601" i="2" s="1"/>
  <c r="BB680" i="2"/>
  <c r="BB682" i="2"/>
  <c r="I11" i="10"/>
  <c r="BU23" i="18"/>
  <c r="BU13" i="18"/>
  <c r="BU25" i="18" s="1"/>
  <c r="DA24" i="18"/>
  <c r="DA18" i="18"/>
  <c r="Y17" i="18"/>
  <c r="X18" i="18"/>
  <c r="Y18" i="18" s="1"/>
  <c r="CJ107" i="2"/>
  <c r="DB17" i="18"/>
  <c r="X568" i="2"/>
  <c r="X635" i="2"/>
  <c r="W597" i="2"/>
  <c r="U35" i="10"/>
  <c r="W594" i="2"/>
  <c r="V609" i="2"/>
  <c r="T37" i="10"/>
  <c r="V614" i="2"/>
  <c r="W590" i="2"/>
  <c r="W580" i="2" s="1"/>
  <c r="W581" i="2" s="1"/>
  <c r="W591" i="2" s="1"/>
  <c r="X632" i="2"/>
  <c r="CJ82" i="2" l="1"/>
  <c r="CT406" i="2"/>
  <c r="CT642" i="2"/>
  <c r="CH80" i="2"/>
  <c r="CH686" i="2" s="1"/>
  <c r="CK46" i="2"/>
  <c r="CT44" i="2"/>
  <c r="DF10" i="18"/>
  <c r="CM641" i="2"/>
  <c r="CM651" i="2" s="1"/>
  <c r="CM662" i="2" s="1"/>
  <c r="CL8" i="10"/>
  <c r="CL70" i="2"/>
  <c r="CT70" i="2" s="1"/>
  <c r="CT68" i="2"/>
  <c r="CL404" i="2"/>
  <c r="CL408" i="2" s="1"/>
  <c r="CL700" i="2" s="1"/>
  <c r="CL428" i="2"/>
  <c r="L9" i="10"/>
  <c r="DF16" i="18"/>
  <c r="CM300" i="2"/>
  <c r="CL688" i="2"/>
  <c r="CT688" i="2" s="1"/>
  <c r="CT207" i="2"/>
  <c r="DF21" i="18"/>
  <c r="CM61" i="2"/>
  <c r="K6" i="9"/>
  <c r="S6" i="9" s="1"/>
  <c r="CI80" i="2"/>
  <c r="CI686" i="2" s="1"/>
  <c r="CI82" i="2"/>
  <c r="CH18" i="10" s="1"/>
  <c r="CK20" i="10"/>
  <c r="CT209" i="2"/>
  <c r="L20" i="10" s="1"/>
  <c r="CL31" i="10"/>
  <c r="CM692" i="2"/>
  <c r="CT692" i="2" s="1"/>
  <c r="DE10" i="18"/>
  <c r="DE22" i="18" s="1"/>
  <c r="CL61" i="2"/>
  <c r="CK8" i="10"/>
  <c r="CL641" i="2"/>
  <c r="CL651" i="2" s="1"/>
  <c r="CL662" i="2" s="1"/>
  <c r="CM127" i="2"/>
  <c r="CM126" i="2"/>
  <c r="L32" i="10"/>
  <c r="CK697" i="2"/>
  <c r="CT697" i="2" s="1"/>
  <c r="CT115" i="2"/>
  <c r="CK135" i="2"/>
  <c r="CM604" i="2"/>
  <c r="CT604" i="2" s="1"/>
  <c r="CT297" i="2"/>
  <c r="CM699" i="2"/>
  <c r="CT699" i="2" s="1"/>
  <c r="CL127" i="2"/>
  <c r="CL129" i="2" s="1"/>
  <c r="CT121" i="2"/>
  <c r="CT127" i="2" s="1"/>
  <c r="CT37" i="2"/>
  <c r="CT39" i="2"/>
  <c r="CK408" i="2"/>
  <c r="CK663" i="2"/>
  <c r="CT652" i="2"/>
  <c r="K10" i="9"/>
  <c r="S10" i="9" s="1"/>
  <c r="CM428" i="2"/>
  <c r="CM404" i="2"/>
  <c r="CM408" i="2" s="1"/>
  <c r="CM700" i="2" s="1"/>
  <c r="CI365" i="2"/>
  <c r="CI426" i="2"/>
  <c r="CF433" i="2"/>
  <c r="CI18" i="10"/>
  <c r="CM327" i="2"/>
  <c r="CM339" i="2" s="1"/>
  <c r="CM341" i="2"/>
  <c r="CL430" i="2"/>
  <c r="X24" i="18"/>
  <c r="Y24" i="18" s="1"/>
  <c r="CK356" i="2"/>
  <c r="CK351" i="2"/>
  <c r="CK353" i="2" s="1"/>
  <c r="CI372" i="2"/>
  <c r="CI377" i="2" s="1"/>
  <c r="CI373" i="2"/>
  <c r="CI376" i="2" s="1"/>
  <c r="CR700" i="2"/>
  <c r="CR703" i="2" s="1"/>
  <c r="CG443" i="2"/>
  <c r="CF380" i="2"/>
  <c r="CL350" i="2"/>
  <c r="CL347" i="2"/>
  <c r="CL363" i="2"/>
  <c r="CJ410" i="2"/>
  <c r="CJ369" i="2"/>
  <c r="CI413" i="2"/>
  <c r="CI419" i="2" s="1"/>
  <c r="CI420" i="2"/>
  <c r="CI414" i="2"/>
  <c r="CI418" i="2" s="1"/>
  <c r="J49" i="10"/>
  <c r="CJ365" i="2"/>
  <c r="CJ367" i="2" s="1"/>
  <c r="CJ426" i="2"/>
  <c r="CJ431" i="2" s="1"/>
  <c r="CH419" i="2"/>
  <c r="CH421" i="2" s="1"/>
  <c r="CH377" i="2"/>
  <c r="CH378" i="2" s="1"/>
  <c r="CD655" i="2"/>
  <c r="BA677" i="2"/>
  <c r="BA576" i="2" s="1"/>
  <c r="BA598" i="2" s="1"/>
  <c r="BC297" i="2"/>
  <c r="BC540" i="2" s="1"/>
  <c r="BD265" i="2"/>
  <c r="BD305" i="2" s="1"/>
  <c r="BD264" i="2"/>
  <c r="BA710" i="2"/>
  <c r="AZ583" i="2"/>
  <c r="AZ600" i="2" s="1"/>
  <c r="BA705" i="2"/>
  <c r="BA707" i="2" s="1"/>
  <c r="BA694" i="2"/>
  <c r="BC11" i="10"/>
  <c r="BB316" i="2"/>
  <c r="BE222" i="2"/>
  <c r="BE220" i="2"/>
  <c r="BE221" i="2" s="1"/>
  <c r="BB322" i="2"/>
  <c r="BB703" i="2"/>
  <c r="BC466" i="2"/>
  <c r="BA323" i="2"/>
  <c r="AZ577" i="2"/>
  <c r="AZ599" i="2" s="1"/>
  <c r="BA716" i="2"/>
  <c r="BC306" i="2"/>
  <c r="BB647" i="2"/>
  <c r="BB654" i="2"/>
  <c r="AZ42" i="10"/>
  <c r="BA572" i="2"/>
  <c r="BC739" i="2"/>
  <c r="BC578" i="2" s="1"/>
  <c r="BC320" i="2"/>
  <c r="BB22" i="10" s="1"/>
  <c r="BB12" i="10"/>
  <c r="BB14" i="10" s="1"/>
  <c r="BC751" i="2"/>
  <c r="BC586" i="2" s="1"/>
  <c r="BV11" i="18"/>
  <c r="BD233" i="2"/>
  <c r="BD228" i="2"/>
  <c r="BD230" i="2" s="1"/>
  <c r="BD464" i="2"/>
  <c r="BD465" i="2"/>
  <c r="AX619" i="2"/>
  <c r="AX626" i="2" s="1"/>
  <c r="AY623" i="2" s="1"/>
  <c r="BA619" i="2"/>
  <c r="BA626" i="2" s="1"/>
  <c r="AW619" i="2"/>
  <c r="AW626" i="2" s="1"/>
  <c r="AR619" i="2"/>
  <c r="AR626" i="2" s="1"/>
  <c r="AU619" i="2"/>
  <c r="AU626" i="2" s="1"/>
  <c r="AS619" i="2"/>
  <c r="AS626" i="2" s="1"/>
  <c r="BB619" i="2"/>
  <c r="BB626" i="2" s="1"/>
  <c r="BC619" i="2"/>
  <c r="BC626" i="2" s="1"/>
  <c r="AV619" i="2"/>
  <c r="AV626" i="2" s="1"/>
  <c r="AY619" i="2"/>
  <c r="AY626" i="2" s="1"/>
  <c r="AT619" i="2"/>
  <c r="AT626" i="2" s="1"/>
  <c r="AZ619" i="2"/>
  <c r="AZ626" i="2" s="1"/>
  <c r="BC270" i="2"/>
  <c r="DB18" i="18"/>
  <c r="DB24" i="18"/>
  <c r="CK107" i="2"/>
  <c r="DC17" i="18"/>
  <c r="Y628" i="2"/>
  <c r="X634" i="2"/>
  <c r="CO600" i="2"/>
  <c r="CP600" i="2"/>
  <c r="X596" i="2"/>
  <c r="V723" i="2"/>
  <c r="W606" i="2"/>
  <c r="W614" i="2" s="1"/>
  <c r="X570" i="2"/>
  <c r="V610" i="2"/>
  <c r="CT428" i="2" l="1"/>
  <c r="CM129" i="2"/>
  <c r="CM135" i="2" s="1"/>
  <c r="CL135" i="2"/>
  <c r="CT129" i="2"/>
  <c r="CM671" i="2"/>
  <c r="CT671" i="2" s="1"/>
  <c r="CT663" i="2"/>
  <c r="L51" i="10"/>
  <c r="CK145" i="2"/>
  <c r="CJ19" i="10" s="1"/>
  <c r="CK143" i="2"/>
  <c r="CK687" i="2" s="1"/>
  <c r="CT135" i="2"/>
  <c r="CL63" i="2"/>
  <c r="L64" i="10"/>
  <c r="CT300" i="2"/>
  <c r="L55" i="10" s="1"/>
  <c r="CT126" i="2"/>
  <c r="CT404" i="2"/>
  <c r="L48" i="10"/>
  <c r="DF22" i="18"/>
  <c r="CK641" i="2"/>
  <c r="CK61" i="2"/>
  <c r="CT46" i="2"/>
  <c r="DD10" i="18"/>
  <c r="DD22" i="18" s="1"/>
  <c r="CJ8" i="10"/>
  <c r="CK700" i="2"/>
  <c r="CT700" i="2" s="1"/>
  <c r="CT408" i="2"/>
  <c r="L46" i="10"/>
  <c r="CM63" i="2"/>
  <c r="CM64" i="2" s="1"/>
  <c r="CI378" i="2"/>
  <c r="CH380" i="2"/>
  <c r="CH433" i="2"/>
  <c r="CH441" i="2" s="1"/>
  <c r="CH690" i="2" s="1"/>
  <c r="CL351" i="2"/>
  <c r="CL353" i="2" s="1"/>
  <c r="CL356" i="2"/>
  <c r="CM363" i="2"/>
  <c r="CM350" i="2"/>
  <c r="CM347" i="2"/>
  <c r="CI367" i="2"/>
  <c r="CI380" i="2" s="1"/>
  <c r="CJ372" i="2"/>
  <c r="CJ373" i="2"/>
  <c r="CJ376" i="2" s="1"/>
  <c r="CT339" i="2"/>
  <c r="CM340" i="2"/>
  <c r="CS339" i="2"/>
  <c r="CD666" i="2"/>
  <c r="CR143" i="2"/>
  <c r="CI421" i="2"/>
  <c r="CJ420" i="2"/>
  <c r="CJ413" i="2"/>
  <c r="CJ419" i="2" s="1"/>
  <c r="CJ414" i="2"/>
  <c r="CJ418" i="2" s="1"/>
  <c r="CK365" i="2"/>
  <c r="CK367" i="2" s="1"/>
  <c r="CK426" i="2"/>
  <c r="CK431" i="2" s="1"/>
  <c r="CF441" i="2"/>
  <c r="CF690" i="2" s="1"/>
  <c r="CR145" i="2"/>
  <c r="J19" i="10" s="1"/>
  <c r="CF645" i="2"/>
  <c r="CF443" i="2"/>
  <c r="CK410" i="2"/>
  <c r="CK369" i="2"/>
  <c r="CI431" i="2"/>
  <c r="BB661" i="2"/>
  <c r="CQ297" i="2"/>
  <c r="BC699" i="2"/>
  <c r="BC703" i="2" s="1"/>
  <c r="BC308" i="2"/>
  <c r="CQ308" i="2" s="1"/>
  <c r="BA623" i="2"/>
  <c r="BA624" i="2" s="1"/>
  <c r="BA636" i="2" s="1"/>
  <c r="AR634" i="2"/>
  <c r="AR624" i="2"/>
  <c r="AS623" i="2"/>
  <c r="AS624" i="2" s="1"/>
  <c r="AS636" i="2" s="1"/>
  <c r="BV13" i="18"/>
  <c r="BV25" i="18" s="1"/>
  <c r="BV23" i="18"/>
  <c r="AU623" i="2"/>
  <c r="AU624" i="2" s="1"/>
  <c r="AU636" i="2" s="1"/>
  <c r="BC623" i="2"/>
  <c r="BC624" i="2" s="1"/>
  <c r="BC636" i="2" s="1"/>
  <c r="AX623" i="2"/>
  <c r="AX624" i="2" s="1"/>
  <c r="AX636" i="2" s="1"/>
  <c r="BD466" i="2"/>
  <c r="BB657" i="2"/>
  <c r="BB681" i="2" s="1"/>
  <c r="BB683" i="2" s="1"/>
  <c r="BB665" i="2"/>
  <c r="BB564" i="2"/>
  <c r="BB474" i="2"/>
  <c r="BB748" i="2" s="1"/>
  <c r="BB587" i="2" s="1"/>
  <c r="BB605" i="2" s="1"/>
  <c r="BB689" i="2"/>
  <c r="BB318" i="2"/>
  <c r="BA21" i="10" s="1"/>
  <c r="BA24" i="10" s="1"/>
  <c r="BD268" i="2"/>
  <c r="BD266" i="2"/>
  <c r="AZ623" i="2"/>
  <c r="AZ624" i="2" s="1"/>
  <c r="AZ636" i="2" s="1"/>
  <c r="AY624" i="2"/>
  <c r="AY636" i="2" s="1"/>
  <c r="AT623" i="2"/>
  <c r="AT624" i="2" s="1"/>
  <c r="AT636" i="2" s="1"/>
  <c r="BB623" i="2"/>
  <c r="BB624" i="2" s="1"/>
  <c r="BB636" i="2" s="1"/>
  <c r="BD302" i="2"/>
  <c r="BD244" i="2"/>
  <c r="BD246" i="2" s="1"/>
  <c r="BC602" i="2"/>
  <c r="BB648" i="2"/>
  <c r="BC470" i="2"/>
  <c r="BC646" i="2"/>
  <c r="BC656" i="2" s="1"/>
  <c r="BC667" i="2" s="1"/>
  <c r="BC675" i="2" s="1"/>
  <c r="BF216" i="2"/>
  <c r="BE285" i="2"/>
  <c r="BE287" i="2" s="1"/>
  <c r="BE289" i="2" s="1"/>
  <c r="BE473" i="2" s="1"/>
  <c r="BE618" i="2" s="1"/>
  <c r="BE304" i="2"/>
  <c r="BD623" i="2"/>
  <c r="CQ270" i="2"/>
  <c r="BC644" i="2"/>
  <c r="BC562" i="2"/>
  <c r="AW623" i="2"/>
  <c r="AW624" i="2" s="1"/>
  <c r="AW636" i="2" s="1"/>
  <c r="AV623" i="2"/>
  <c r="AV624" i="2" s="1"/>
  <c r="AV636" i="2" s="1"/>
  <c r="BC745" i="2"/>
  <c r="BC579" i="2" s="1"/>
  <c r="BB16" i="10"/>
  <c r="BB472" i="2"/>
  <c r="BB566" i="2" s="1"/>
  <c r="BE250" i="2"/>
  <c r="BE251" i="2" s="1"/>
  <c r="BE253" i="2" s="1"/>
  <c r="BE255" i="2" s="1"/>
  <c r="BE257" i="2" s="1"/>
  <c r="BE224" i="2"/>
  <c r="BE227" i="2"/>
  <c r="BE450" i="2"/>
  <c r="BE451" i="2" s="1"/>
  <c r="BE453" i="2" s="1"/>
  <c r="BE455" i="2" s="1"/>
  <c r="BE457" i="2" s="1"/>
  <c r="BE242" i="2"/>
  <c r="BB712" i="2"/>
  <c r="BA711" i="2"/>
  <c r="BA713" i="2" s="1"/>
  <c r="BA717" i="2"/>
  <c r="BA719" i="2" s="1"/>
  <c r="DC18" i="18"/>
  <c r="DC24" i="18"/>
  <c r="CL107" i="2"/>
  <c r="DD17" i="18"/>
  <c r="X575" i="2"/>
  <c r="Y630" i="2"/>
  <c r="Y632" i="2" s="1"/>
  <c r="V35" i="10"/>
  <c r="X594" i="2"/>
  <c r="X589" i="2"/>
  <c r="T38" i="10"/>
  <c r="V612" i="2"/>
  <c r="W608" i="2"/>
  <c r="W723" i="2"/>
  <c r="W609" i="2"/>
  <c r="U37" i="10"/>
  <c r="CM145" i="2" l="1"/>
  <c r="CL19" i="10" s="1"/>
  <c r="CM143" i="2"/>
  <c r="CM687" i="2" s="1"/>
  <c r="CL64" i="2"/>
  <c r="CL696" i="2" s="1"/>
  <c r="CL703" i="2" s="1"/>
  <c r="CK63" i="2"/>
  <c r="CT61" i="2"/>
  <c r="CT63" i="2" s="1"/>
  <c r="CM540" i="2"/>
  <c r="CM696" i="2"/>
  <c r="CM703" i="2" s="1"/>
  <c r="CM72" i="2"/>
  <c r="CK651" i="2"/>
  <c r="CT641" i="2"/>
  <c r="L49" i="10"/>
  <c r="L8" i="10"/>
  <c r="CL143" i="2"/>
  <c r="CL145" i="2"/>
  <c r="CI645" i="2"/>
  <c r="CI655" i="2" s="1"/>
  <c r="CI666" i="2" s="1"/>
  <c r="CI674" i="2" s="1"/>
  <c r="CL410" i="2"/>
  <c r="CL369" i="2"/>
  <c r="CK372" i="2"/>
  <c r="CK377" i="2" s="1"/>
  <c r="CK373" i="2"/>
  <c r="CK376" i="2" s="1"/>
  <c r="CF655" i="2"/>
  <c r="CI433" i="2"/>
  <c r="CI443" i="2" s="1"/>
  <c r="CD674" i="2"/>
  <c r="CM430" i="2"/>
  <c r="CR347" i="2"/>
  <c r="CS347" i="2"/>
  <c r="CM351" i="2"/>
  <c r="CM356" i="2"/>
  <c r="CT347" i="2"/>
  <c r="CL365" i="2"/>
  <c r="CL367" i="2" s="1"/>
  <c r="CL426" i="2"/>
  <c r="CL431" i="2" s="1"/>
  <c r="CK420" i="2"/>
  <c r="CK413" i="2"/>
  <c r="CK419" i="2" s="1"/>
  <c r="CK414" i="2"/>
  <c r="CK418" i="2" s="1"/>
  <c r="J63" i="10"/>
  <c r="CJ421" i="2"/>
  <c r="CJ433" i="2" s="1"/>
  <c r="CJ441" i="2" s="1"/>
  <c r="CJ690" i="2" s="1"/>
  <c r="CJ377" i="2"/>
  <c r="CJ378" i="2" s="1"/>
  <c r="CJ380" i="2" s="1"/>
  <c r="CR363" i="2"/>
  <c r="CS363" i="2"/>
  <c r="CT363" i="2"/>
  <c r="CH645" i="2"/>
  <c r="CH655" i="2" s="1"/>
  <c r="CH666" i="2" s="1"/>
  <c r="CH674" i="2" s="1"/>
  <c r="CH443" i="2"/>
  <c r="I51" i="10"/>
  <c r="BC316" i="2"/>
  <c r="CQ316" i="2" s="1"/>
  <c r="CQ474" i="2" s="1"/>
  <c r="CQ699" i="2"/>
  <c r="CQ703" i="2" s="1"/>
  <c r="BC322" i="2"/>
  <c r="CQ322" i="2" s="1"/>
  <c r="BB323" i="2"/>
  <c r="BB710" i="2"/>
  <c r="BA583" i="2"/>
  <c r="BA600" i="2" s="1"/>
  <c r="BA577" i="2"/>
  <c r="BA599" i="2" s="1"/>
  <c r="BB716" i="2"/>
  <c r="BB718" i="2"/>
  <c r="BE233" i="2"/>
  <c r="BE228" i="2"/>
  <c r="BE230" i="2" s="1"/>
  <c r="BA33" i="10"/>
  <c r="BC680" i="2"/>
  <c r="BB584" i="2"/>
  <c r="BB601" i="2" s="1"/>
  <c r="BD11" i="10"/>
  <c r="BE265" i="2"/>
  <c r="BE305" i="2" s="1"/>
  <c r="BE264" i="2"/>
  <c r="BC603" i="2"/>
  <c r="CQ603" i="2" s="1"/>
  <c r="CQ562" i="2"/>
  <c r="BD270" i="2"/>
  <c r="BA42" i="10"/>
  <c r="BB572" i="2"/>
  <c r="BC13" i="10"/>
  <c r="BD646" i="2"/>
  <c r="BD656" i="2" s="1"/>
  <c r="BD667" i="2" s="1"/>
  <c r="BD675" i="2" s="1"/>
  <c r="BD470" i="2"/>
  <c r="CQ644" i="2"/>
  <c r="BC654" i="2"/>
  <c r="BC647" i="2"/>
  <c r="BB658" i="2"/>
  <c r="BD306" i="2"/>
  <c r="BD308" i="2" s="1"/>
  <c r="BC12" i="10"/>
  <c r="BD320" i="2"/>
  <c r="BC22" i="10" s="1"/>
  <c r="BD739" i="2"/>
  <c r="BD578" i="2" s="1"/>
  <c r="BD602" i="2" s="1"/>
  <c r="BD751" i="2"/>
  <c r="BD586" i="2" s="1"/>
  <c r="BW11" i="18"/>
  <c r="AR636" i="2"/>
  <c r="CQ636" i="2" s="1"/>
  <c r="CQ624" i="2"/>
  <c r="BE464" i="2"/>
  <c r="BE465" i="2"/>
  <c r="BF220" i="2"/>
  <c r="BF221" i="2" s="1"/>
  <c r="BF222" i="2"/>
  <c r="BB693" i="2"/>
  <c r="BB668" i="2"/>
  <c r="BB673" i="2"/>
  <c r="AR575" i="2"/>
  <c r="AS630" i="2"/>
  <c r="DD24" i="18"/>
  <c r="DD18" i="18"/>
  <c r="CM107" i="2"/>
  <c r="DE17" i="18"/>
  <c r="Z628" i="2"/>
  <c r="Y634" i="2"/>
  <c r="X590" i="2"/>
  <c r="X580" i="2" s="1"/>
  <c r="X581" i="2" s="1"/>
  <c r="X591" i="2" s="1"/>
  <c r="Y568" i="2"/>
  <c r="Y635" i="2"/>
  <c r="W610" i="2"/>
  <c r="X597" i="2"/>
  <c r="X606" i="2" s="1"/>
  <c r="CL72" i="2" l="1"/>
  <c r="CL82" i="2" s="1"/>
  <c r="CK18" i="10" s="1"/>
  <c r="CL540" i="2"/>
  <c r="BC564" i="2"/>
  <c r="CQ564" i="2" s="1"/>
  <c r="CK64" i="2"/>
  <c r="CK72" i="2" s="1"/>
  <c r="CM80" i="2"/>
  <c r="CM686" i="2" s="1"/>
  <c r="CM82" i="2"/>
  <c r="CL18" i="10" s="1"/>
  <c r="CK19" i="10"/>
  <c r="CT145" i="2"/>
  <c r="L19" i="10" s="1"/>
  <c r="CL687" i="2"/>
  <c r="CT687" i="2" s="1"/>
  <c r="CT143" i="2"/>
  <c r="CK662" i="2"/>
  <c r="CT662" i="2" s="1"/>
  <c r="CT651" i="2"/>
  <c r="CJ443" i="2"/>
  <c r="CJ645" i="2"/>
  <c r="CJ655" i="2" s="1"/>
  <c r="CJ666" i="2" s="1"/>
  <c r="CJ674" i="2" s="1"/>
  <c r="CF666" i="2"/>
  <c r="CL420" i="2"/>
  <c r="CL413" i="2"/>
  <c r="CL419" i="2" s="1"/>
  <c r="CL414" i="2"/>
  <c r="CL418" i="2" s="1"/>
  <c r="CK421" i="2"/>
  <c r="CK433" i="2" s="1"/>
  <c r="CK441" i="2" s="1"/>
  <c r="CK690" i="2" s="1"/>
  <c r="CM410" i="2"/>
  <c r="CM369" i="2"/>
  <c r="CR356" i="2"/>
  <c r="CS356" i="2"/>
  <c r="CT356" i="2"/>
  <c r="CK378" i="2"/>
  <c r="CK380" i="2" s="1"/>
  <c r="CM353" i="2"/>
  <c r="CR351" i="2"/>
  <c r="CS351" i="2"/>
  <c r="CT351" i="2"/>
  <c r="CT430" i="2"/>
  <c r="CR430" i="2"/>
  <c r="CS430" i="2"/>
  <c r="CI441" i="2"/>
  <c r="CI690" i="2" s="1"/>
  <c r="CL372" i="2"/>
  <c r="CL377" i="2" s="1"/>
  <c r="CL373" i="2"/>
  <c r="CL376" i="2" s="1"/>
  <c r="BC474" i="2"/>
  <c r="BC748" i="2" s="1"/>
  <c r="BC587" i="2" s="1"/>
  <c r="BC689" i="2"/>
  <c r="BC693" i="2" s="1"/>
  <c r="BC705" i="2" s="1"/>
  <c r="BC707" i="2" s="1"/>
  <c r="BC472" i="2"/>
  <c r="BC566" i="2" s="1"/>
  <c r="BB33" i="10" s="1"/>
  <c r="BC318" i="2"/>
  <c r="BB21" i="10" s="1"/>
  <c r="BB24" i="10" s="1"/>
  <c r="BB705" i="2"/>
  <c r="BB707" i="2" s="1"/>
  <c r="BB694" i="2"/>
  <c r="AS632" i="2"/>
  <c r="AS635" i="2"/>
  <c r="AS596" i="2" s="1"/>
  <c r="AS568" i="2"/>
  <c r="AS570" i="2" s="1"/>
  <c r="BD644" i="2"/>
  <c r="BD562" i="2"/>
  <c r="BE244" i="2"/>
  <c r="BE246" i="2" s="1"/>
  <c r="BE302" i="2"/>
  <c r="AR597" i="2"/>
  <c r="AR606" i="2" s="1"/>
  <c r="AR580" i="2"/>
  <c r="AR581" i="2" s="1"/>
  <c r="AR591" i="2" s="1"/>
  <c r="BF304" i="2"/>
  <c r="BG216" i="2"/>
  <c r="BF285" i="2"/>
  <c r="BF287" i="2" s="1"/>
  <c r="BF289" i="2" s="1"/>
  <c r="BF473" i="2" s="1"/>
  <c r="BF618" i="2" s="1"/>
  <c r="BE466" i="2"/>
  <c r="BD322" i="2"/>
  <c r="BD472" i="2" s="1"/>
  <c r="BD566" i="2" s="1"/>
  <c r="BC33" i="10" s="1"/>
  <c r="BD316" i="2"/>
  <c r="BC657" i="2"/>
  <c r="BC681" i="2" s="1"/>
  <c r="CQ681" i="2" s="1"/>
  <c r="BC665" i="2"/>
  <c r="CQ654" i="2"/>
  <c r="BE268" i="2"/>
  <c r="BE266" i="2"/>
  <c r="BF450" i="2"/>
  <c r="BF451" i="2" s="1"/>
  <c r="BF453" i="2" s="1"/>
  <c r="BF455" i="2" s="1"/>
  <c r="BF457" i="2" s="1"/>
  <c r="BF224" i="2"/>
  <c r="BF242" i="2"/>
  <c r="BF227" i="2"/>
  <c r="BF250" i="2"/>
  <c r="BF251" i="2" s="1"/>
  <c r="BF253" i="2" s="1"/>
  <c r="BF255" i="2" s="1"/>
  <c r="BF257" i="2" s="1"/>
  <c r="BW23" i="18"/>
  <c r="BW13" i="18"/>
  <c r="BW25" i="18" s="1"/>
  <c r="BB676" i="2"/>
  <c r="BB677" i="2" s="1"/>
  <c r="BC14" i="10"/>
  <c r="BC30" i="10"/>
  <c r="BC648" i="2"/>
  <c r="DE24" i="18"/>
  <c r="DE18" i="18"/>
  <c r="K7" i="9"/>
  <c r="S7" i="9" s="1"/>
  <c r="DF17" i="18"/>
  <c r="V37" i="10"/>
  <c r="X609" i="2"/>
  <c r="X614" i="2"/>
  <c r="Y570" i="2"/>
  <c r="Y575" i="2"/>
  <c r="Z630" i="2"/>
  <c r="U38" i="10"/>
  <c r="W612" i="2"/>
  <c r="X608" i="2"/>
  <c r="Y596" i="2"/>
  <c r="CL80" i="2" l="1"/>
  <c r="CL686" i="2" s="1"/>
  <c r="BB42" i="10"/>
  <c r="I42" i="10"/>
  <c r="CT64" i="2"/>
  <c r="CK540" i="2"/>
  <c r="CK696" i="2"/>
  <c r="CK703" i="2" s="1"/>
  <c r="CT72" i="2"/>
  <c r="CT80" i="2" s="1"/>
  <c r="CK80" i="2"/>
  <c r="CK686" i="2" s="1"/>
  <c r="CK82" i="2"/>
  <c r="L63" i="10"/>
  <c r="CL421" i="2"/>
  <c r="CL433" i="2" s="1"/>
  <c r="CL441" i="2" s="1"/>
  <c r="CL690" i="2" s="1"/>
  <c r="CL378" i="2"/>
  <c r="CL380" i="2" s="1"/>
  <c r="CL645" i="2" s="1"/>
  <c r="CL655" i="2" s="1"/>
  <c r="CL666" i="2" s="1"/>
  <c r="CL674" i="2" s="1"/>
  <c r="CT353" i="2"/>
  <c r="CM365" i="2"/>
  <c r="CS353" i="2"/>
  <c r="CM426" i="2"/>
  <c r="CM420" i="2"/>
  <c r="CM413" i="2"/>
  <c r="CR410" i="2"/>
  <c r="CS410" i="2"/>
  <c r="CM414" i="2"/>
  <c r="CT410" i="2"/>
  <c r="CF674" i="2"/>
  <c r="CK645" i="2"/>
  <c r="CK443" i="2"/>
  <c r="CT369" i="2"/>
  <c r="CM372" i="2"/>
  <c r="CR369" i="2"/>
  <c r="CS369" i="2"/>
  <c r="CM373" i="2"/>
  <c r="BC605" i="2"/>
  <c r="CQ605" i="2" s="1"/>
  <c r="BC694" i="2"/>
  <c r="CQ689" i="2"/>
  <c r="CQ693" i="2" s="1"/>
  <c r="CQ705" i="2" s="1"/>
  <c r="CQ707" i="2" s="1"/>
  <c r="BC572" i="2"/>
  <c r="BC323" i="2"/>
  <c r="BC658" i="2"/>
  <c r="BF465" i="2"/>
  <c r="BF464" i="2"/>
  <c r="CQ665" i="2"/>
  <c r="BC668" i="2"/>
  <c r="BC673" i="2"/>
  <c r="BD13" i="10"/>
  <c r="BE646" i="2"/>
  <c r="BE656" i="2" s="1"/>
  <c r="BE667" i="2" s="1"/>
  <c r="BE675" i="2" s="1"/>
  <c r="BE470" i="2"/>
  <c r="BC16" i="10"/>
  <c r="BD745" i="2"/>
  <c r="BD579" i="2" s="1"/>
  <c r="BD603" i="2" s="1"/>
  <c r="AQ37" i="10"/>
  <c r="AR609" i="2"/>
  <c r="AR610" i="2" s="1"/>
  <c r="BE270" i="2"/>
  <c r="BC683" i="2"/>
  <c r="AS594" i="2"/>
  <c r="AR35" i="10"/>
  <c r="AS589" i="2"/>
  <c r="BC712" i="2"/>
  <c r="BB717" i="2"/>
  <c r="BB711" i="2"/>
  <c r="BD647" i="2"/>
  <c r="BD654" i="2"/>
  <c r="BE11" i="10"/>
  <c r="BE739" i="2"/>
  <c r="BE578" i="2" s="1"/>
  <c r="BE602" i="2" s="1"/>
  <c r="BX11" i="18"/>
  <c r="BD12" i="10"/>
  <c r="BD14" i="10" s="1"/>
  <c r="BE751" i="2"/>
  <c r="BE586" i="2" s="1"/>
  <c r="BE320" i="2"/>
  <c r="BD22" i="10" s="1"/>
  <c r="BD318" i="2"/>
  <c r="BD689" i="2"/>
  <c r="BD693" i="2" s="1"/>
  <c r="BD474" i="2"/>
  <c r="BD748" i="2" s="1"/>
  <c r="BD587" i="2" s="1"/>
  <c r="BD605" i="2" s="1"/>
  <c r="BD564" i="2"/>
  <c r="BC42" i="10" s="1"/>
  <c r="BG222" i="2"/>
  <c r="BG220" i="2"/>
  <c r="BG221" i="2" s="1"/>
  <c r="BC717" i="2"/>
  <c r="BC711" i="2"/>
  <c r="BD712" i="2"/>
  <c r="BF264" i="2"/>
  <c r="BF265" i="2"/>
  <c r="BF305" i="2" s="1"/>
  <c r="BE306" i="2"/>
  <c r="BE308" i="2" s="1"/>
  <c r="BE316" i="2" s="1"/>
  <c r="BC661" i="2"/>
  <c r="BB576" i="2"/>
  <c r="BB598" i="2" s="1"/>
  <c r="BF233" i="2"/>
  <c r="BF228" i="2"/>
  <c r="BF230" i="2" s="1"/>
  <c r="AT628" i="2"/>
  <c r="AS634" i="2"/>
  <c r="H17" i="18"/>
  <c r="DF18" i="18"/>
  <c r="DF24" i="18"/>
  <c r="X610" i="2"/>
  <c r="V38" i="10" s="1"/>
  <c r="W35" i="10"/>
  <c r="Y594" i="2"/>
  <c r="Y589" i="2"/>
  <c r="Z568" i="2"/>
  <c r="Z570" i="2" s="1"/>
  <c r="Z635" i="2"/>
  <c r="Z596" i="2" s="1"/>
  <c r="X723" i="2"/>
  <c r="Z632" i="2"/>
  <c r="Y597" i="2"/>
  <c r="CT686" i="2" l="1"/>
  <c r="L45" i="10"/>
  <c r="CT696" i="2"/>
  <c r="CT703" i="2" s="1"/>
  <c r="CJ18" i="10"/>
  <c r="CT82" i="2"/>
  <c r="L18" i="10" s="1"/>
  <c r="CL443" i="2"/>
  <c r="CR372" i="2"/>
  <c r="CS372" i="2"/>
  <c r="CM377" i="2"/>
  <c r="CT372" i="2"/>
  <c r="CM376" i="2"/>
  <c r="CR373" i="2"/>
  <c r="CS373" i="2"/>
  <c r="CT373" i="2"/>
  <c r="CR413" i="2"/>
  <c r="CS413" i="2"/>
  <c r="CM419" i="2"/>
  <c r="CT413" i="2"/>
  <c r="CM367" i="2"/>
  <c r="CR365" i="2"/>
  <c r="CS365" i="2"/>
  <c r="CT365" i="2"/>
  <c r="CR414" i="2"/>
  <c r="CS414" i="2"/>
  <c r="CM418" i="2"/>
  <c r="CT414" i="2"/>
  <c r="CT420" i="2"/>
  <c r="CR420" i="2"/>
  <c r="CS420" i="2"/>
  <c r="CK655" i="2"/>
  <c r="CR426" i="2"/>
  <c r="CS426" i="2"/>
  <c r="CM431" i="2"/>
  <c r="CT426" i="2"/>
  <c r="CQ694" i="2"/>
  <c r="BF466" i="2"/>
  <c r="BF646" i="2" s="1"/>
  <c r="BF656" i="2" s="1"/>
  <c r="BF667" i="2" s="1"/>
  <c r="BF675" i="2" s="1"/>
  <c r="BD572" i="2"/>
  <c r="BF302" i="2"/>
  <c r="BF244" i="2"/>
  <c r="BF246" i="2" s="1"/>
  <c r="BE318" i="2"/>
  <c r="BD21" i="10" s="1"/>
  <c r="BD24" i="10" s="1"/>
  <c r="BE689" i="2"/>
  <c r="BE693" i="2" s="1"/>
  <c r="BE474" i="2"/>
  <c r="BE748" i="2" s="1"/>
  <c r="BE587" i="2" s="1"/>
  <c r="BE605" i="2" s="1"/>
  <c r="BE564" i="2"/>
  <c r="BD42" i="10" s="1"/>
  <c r="BG224" i="2"/>
  <c r="BG250" i="2"/>
  <c r="BG251" i="2" s="1"/>
  <c r="BG253" i="2" s="1"/>
  <c r="BG255" i="2" s="1"/>
  <c r="BG257" i="2" s="1"/>
  <c r="BG242" i="2"/>
  <c r="BG227" i="2"/>
  <c r="BG450" i="2"/>
  <c r="BG451" i="2" s="1"/>
  <c r="BG453" i="2" s="1"/>
  <c r="BG455" i="2" s="1"/>
  <c r="BG457" i="2" s="1"/>
  <c r="BD694" i="2"/>
  <c r="BD705" i="2"/>
  <c r="BD707" i="2" s="1"/>
  <c r="BD648" i="2"/>
  <c r="AS590" i="2"/>
  <c r="BE644" i="2"/>
  <c r="BE562" i="2"/>
  <c r="BE322" i="2"/>
  <c r="BX23" i="18"/>
  <c r="BX13" i="18"/>
  <c r="BX25" i="18" s="1"/>
  <c r="BD657" i="2"/>
  <c r="BD681" i="2" s="1"/>
  <c r="BD665" i="2"/>
  <c r="BC584" i="2"/>
  <c r="BD680" i="2"/>
  <c r="BD323" i="2"/>
  <c r="BC21" i="10"/>
  <c r="BB713" i="2"/>
  <c r="CQ711" i="2"/>
  <c r="AS608" i="2"/>
  <c r="AR612" i="2"/>
  <c r="AQ38" i="10"/>
  <c r="BF470" i="2"/>
  <c r="AT630" i="2"/>
  <c r="AS575" i="2"/>
  <c r="AS597" i="2" s="1"/>
  <c r="AS606" i="2" s="1"/>
  <c r="BF266" i="2"/>
  <c r="BF268" i="2"/>
  <c r="BG304" i="2"/>
  <c r="BG285" i="2"/>
  <c r="BG287" i="2" s="1"/>
  <c r="BG289" i="2" s="1"/>
  <c r="BG473" i="2" s="1"/>
  <c r="BG618" i="2" s="1"/>
  <c r="BH216" i="2"/>
  <c r="BE745" i="2"/>
  <c r="BE579" i="2" s="1"/>
  <c r="BE603" i="2" s="1"/>
  <c r="BD16" i="10"/>
  <c r="BB719" i="2"/>
  <c r="CQ717" i="2"/>
  <c r="BC676" i="2"/>
  <c r="BC677" i="2" s="1"/>
  <c r="CQ673" i="2"/>
  <c r="H24" i="18"/>
  <c r="I17" i="18"/>
  <c r="H18" i="18"/>
  <c r="L17" i="18"/>
  <c r="X612" i="2"/>
  <c r="Y608" i="2"/>
  <c r="X35" i="10"/>
  <c r="Z594" i="2"/>
  <c r="AA628" i="2"/>
  <c r="Z634" i="2"/>
  <c r="Z589" i="2"/>
  <c r="Y590" i="2"/>
  <c r="Y580" i="2" s="1"/>
  <c r="Y581" i="2" s="1"/>
  <c r="Y591" i="2" s="1"/>
  <c r="Y606" i="2"/>
  <c r="L62" i="10" l="1"/>
  <c r="BE13" i="10"/>
  <c r="CT431" i="2"/>
  <c r="CR431" i="2"/>
  <c r="CS431" i="2"/>
  <c r="CK666" i="2"/>
  <c r="CM421" i="2"/>
  <c r="CS418" i="2"/>
  <c r="CT418" i="2"/>
  <c r="CT419" i="2"/>
  <c r="CR419" i="2"/>
  <c r="CS419" i="2"/>
  <c r="CR377" i="2"/>
  <c r="CS377" i="2"/>
  <c r="CT377" i="2"/>
  <c r="CR367" i="2"/>
  <c r="CS367" i="2"/>
  <c r="CT367" i="2"/>
  <c r="CT376" i="2"/>
  <c r="CM378" i="2"/>
  <c r="CM380" i="2" s="1"/>
  <c r="CS376" i="2"/>
  <c r="BD683" i="2"/>
  <c r="BE682" i="2" s="1"/>
  <c r="BC576" i="2"/>
  <c r="BD661" i="2"/>
  <c r="BC716" i="2"/>
  <c r="BC719" i="2" s="1"/>
  <c r="BB577" i="2"/>
  <c r="BB599" i="2" s="1"/>
  <c r="BF270" i="2"/>
  <c r="BF751" i="2"/>
  <c r="BF586" i="2" s="1"/>
  <c r="BE12" i="10"/>
  <c r="BE14" i="10" s="1"/>
  <c r="BF320" i="2"/>
  <c r="BE22" i="10" s="1"/>
  <c r="BF739" i="2"/>
  <c r="BF578" i="2" s="1"/>
  <c r="BF602" i="2" s="1"/>
  <c r="BY11" i="18"/>
  <c r="AT632" i="2"/>
  <c r="AT568" i="2"/>
  <c r="AT570" i="2" s="1"/>
  <c r="AT635" i="2"/>
  <c r="AT596" i="2" s="1"/>
  <c r="BC29" i="10"/>
  <c r="BC24" i="10"/>
  <c r="BD668" i="2"/>
  <c r="BD673" i="2"/>
  <c r="BD676" i="2" s="1"/>
  <c r="BD717" i="2"/>
  <c r="BD711" i="2"/>
  <c r="BE712" i="2"/>
  <c r="BG264" i="2"/>
  <c r="BG265" i="2"/>
  <c r="BG305" i="2" s="1"/>
  <c r="BE694" i="2"/>
  <c r="BE705" i="2"/>
  <c r="BE707" i="2" s="1"/>
  <c r="BH220" i="2"/>
  <c r="BH221" i="2" s="1"/>
  <c r="BH222" i="2"/>
  <c r="BE323" i="2"/>
  <c r="BE472" i="2"/>
  <c r="BE566" i="2" s="1"/>
  <c r="AS580" i="2"/>
  <c r="AS581" i="2" s="1"/>
  <c r="AS591" i="2" s="1"/>
  <c r="BG465" i="2"/>
  <c r="BG464" i="2"/>
  <c r="BG233" i="2"/>
  <c r="BG228" i="2"/>
  <c r="BG230" i="2" s="1"/>
  <c r="AR37" i="10"/>
  <c r="AS609" i="2"/>
  <c r="AS610" i="2" s="1"/>
  <c r="BB583" i="2"/>
  <c r="BB600" i="2" s="1"/>
  <c r="BC710" i="2"/>
  <c r="BC713" i="2" s="1"/>
  <c r="BC601" i="2"/>
  <c r="BE654" i="2"/>
  <c r="BE647" i="2"/>
  <c r="BD658" i="2"/>
  <c r="BF11" i="10"/>
  <c r="BF306" i="2"/>
  <c r="BF308" i="2" s="1"/>
  <c r="BF316" i="2" s="1"/>
  <c r="M17" i="18"/>
  <c r="L18" i="18"/>
  <c r="M18" i="18" s="1"/>
  <c r="I18" i="18"/>
  <c r="J18" i="18" s="1"/>
  <c r="J17" i="18"/>
  <c r="I24" i="18"/>
  <c r="J24" i="18" s="1"/>
  <c r="L24" i="18"/>
  <c r="M24" i="18" s="1"/>
  <c r="Z590" i="2"/>
  <c r="W37" i="10"/>
  <c r="Y609" i="2"/>
  <c r="Y610" i="2" s="1"/>
  <c r="Y614" i="2"/>
  <c r="Z575" i="2"/>
  <c r="AA630" i="2"/>
  <c r="AA632" i="2" s="1"/>
  <c r="CM645" i="2" l="1"/>
  <c r="CS380" i="2"/>
  <c r="CT380" i="2"/>
  <c r="CK674" i="2"/>
  <c r="CS421" i="2"/>
  <c r="CM433" i="2"/>
  <c r="CT421" i="2"/>
  <c r="CR378" i="2"/>
  <c r="CS378" i="2"/>
  <c r="CT378" i="2"/>
  <c r="BE680" i="2"/>
  <c r="BD584" i="2"/>
  <c r="BD601" i="2" s="1"/>
  <c r="BG466" i="2"/>
  <c r="BG470" i="2" s="1"/>
  <c r="BD677" i="2"/>
  <c r="BE661" i="2" s="1"/>
  <c r="BF318" i="2"/>
  <c r="BE21" i="10" s="1"/>
  <c r="BE24" i="10" s="1"/>
  <c r="BF564" i="2"/>
  <c r="BE42" i="10" s="1"/>
  <c r="BF689" i="2"/>
  <c r="BF693" i="2" s="1"/>
  <c r="BF474" i="2"/>
  <c r="BF748" i="2" s="1"/>
  <c r="BF587" i="2" s="1"/>
  <c r="BF605" i="2" s="1"/>
  <c r="BE711" i="2"/>
  <c r="BE717" i="2"/>
  <c r="BF712" i="2"/>
  <c r="BF745" i="2"/>
  <c r="BF579" i="2" s="1"/>
  <c r="BF603" i="2" s="1"/>
  <c r="BE16" i="10"/>
  <c r="BE572" i="2"/>
  <c r="BD33" i="10"/>
  <c r="BC577" i="2"/>
  <c r="BD716" i="2"/>
  <c r="BD719" i="2" s="1"/>
  <c r="BD710" i="2"/>
  <c r="BD713" i="2" s="1"/>
  <c r="BC583" i="2"/>
  <c r="BY23" i="18"/>
  <c r="BY13" i="18"/>
  <c r="BY25" i="18" s="1"/>
  <c r="BE648" i="2"/>
  <c r="AT608" i="2"/>
  <c r="AR38" i="10"/>
  <c r="AS612" i="2"/>
  <c r="BH227" i="2"/>
  <c r="BH224" i="2"/>
  <c r="BH450" i="2"/>
  <c r="BH451" i="2" s="1"/>
  <c r="BH453" i="2" s="1"/>
  <c r="BH455" i="2" s="1"/>
  <c r="BH457" i="2" s="1"/>
  <c r="BH242" i="2"/>
  <c r="BH250" i="2"/>
  <c r="BH251" i="2" s="1"/>
  <c r="BH253" i="2" s="1"/>
  <c r="BH255" i="2" s="1"/>
  <c r="BH257" i="2" s="1"/>
  <c r="AS35" i="10"/>
  <c r="AT594" i="2"/>
  <c r="AT589" i="2"/>
  <c r="BE665" i="2"/>
  <c r="BE657" i="2"/>
  <c r="BE681" i="2" s="1"/>
  <c r="BG244" i="2"/>
  <c r="BG246" i="2" s="1"/>
  <c r="BG302" i="2"/>
  <c r="BI216" i="2"/>
  <c r="BH304" i="2"/>
  <c r="BH285" i="2"/>
  <c r="BH287" i="2" s="1"/>
  <c r="BH289" i="2" s="1"/>
  <c r="BH473" i="2" s="1"/>
  <c r="BH618" i="2" s="1"/>
  <c r="BG268" i="2"/>
  <c r="BG266" i="2"/>
  <c r="AU628" i="2"/>
  <c r="AT634" i="2"/>
  <c r="BF562" i="2"/>
  <c r="BF644" i="2"/>
  <c r="BF322" i="2"/>
  <c r="BC598" i="2"/>
  <c r="CQ598" i="2" s="1"/>
  <c r="Z597" i="2"/>
  <c r="Z606" i="2" s="1"/>
  <c r="Z614" i="2" s="1"/>
  <c r="Y723" i="2"/>
  <c r="Z608" i="2"/>
  <c r="W38" i="10"/>
  <c r="Y612" i="2"/>
  <c r="AB628" i="2"/>
  <c r="AA634" i="2"/>
  <c r="AA635" i="2"/>
  <c r="AA596" i="2" s="1"/>
  <c r="AA568" i="2"/>
  <c r="AA570" i="2" s="1"/>
  <c r="Z580" i="2"/>
  <c r="Z581" i="2" s="1"/>
  <c r="Z591" i="2" s="1"/>
  <c r="CM441" i="2" l="1"/>
  <c r="CM690" i="2" s="1"/>
  <c r="CS433" i="2"/>
  <c r="CS441" i="2" s="1"/>
  <c r="CT433" i="2"/>
  <c r="CT441" i="2" s="1"/>
  <c r="CM655" i="2"/>
  <c r="CS645" i="2"/>
  <c r="CT645" i="2"/>
  <c r="CM443" i="2"/>
  <c r="BG646" i="2"/>
  <c r="BG656" i="2" s="1"/>
  <c r="BG667" i="2" s="1"/>
  <c r="BG675" i="2" s="1"/>
  <c r="BF13" i="10"/>
  <c r="BE683" i="2"/>
  <c r="BF680" i="2" s="1"/>
  <c r="BD576" i="2"/>
  <c r="BD598" i="2" s="1"/>
  <c r="BH264" i="2"/>
  <c r="BH265" i="2"/>
  <c r="BH305" i="2" s="1"/>
  <c r="BC599" i="2"/>
  <c r="AT575" i="2"/>
  <c r="AT597" i="2" s="1"/>
  <c r="AT606" i="2" s="1"/>
  <c r="AU630" i="2"/>
  <c r="AU632" i="2" s="1"/>
  <c r="BI220" i="2"/>
  <c r="BI221" i="2" s="1"/>
  <c r="BI222" i="2"/>
  <c r="BE668" i="2"/>
  <c r="BE673" i="2"/>
  <c r="BE676" i="2" s="1"/>
  <c r="AT590" i="2"/>
  <c r="BG11" i="10"/>
  <c r="BC600" i="2"/>
  <c r="CQ600" i="2" s="1"/>
  <c r="BF694" i="2"/>
  <c r="BF705" i="2"/>
  <c r="BF707" i="2" s="1"/>
  <c r="BF472" i="2"/>
  <c r="BF566" i="2" s="1"/>
  <c r="BE33" i="10" s="1"/>
  <c r="BF323" i="2"/>
  <c r="BG270" i="2"/>
  <c r="BG320" i="2"/>
  <c r="BF22" i="10" s="1"/>
  <c r="BZ11" i="18"/>
  <c r="BF12" i="10"/>
  <c r="BF14" i="10" s="1"/>
  <c r="BG751" i="2"/>
  <c r="BG586" i="2" s="1"/>
  <c r="BG739" i="2"/>
  <c r="BG578" i="2" s="1"/>
  <c r="BG602" i="2" s="1"/>
  <c r="BG306" i="2"/>
  <c r="BG308" i="2" s="1"/>
  <c r="BG316" i="2" s="1"/>
  <c r="BH465" i="2"/>
  <c r="BH464" i="2"/>
  <c r="BE658" i="2"/>
  <c r="BE710" i="2"/>
  <c r="BE713" i="2" s="1"/>
  <c r="BD583" i="2"/>
  <c r="BD600" i="2" s="1"/>
  <c r="BF654" i="2"/>
  <c r="BF647" i="2"/>
  <c r="BH228" i="2"/>
  <c r="BH230" i="2" s="1"/>
  <c r="BH233" i="2"/>
  <c r="BE718" i="2"/>
  <c r="BD577" i="2"/>
  <c r="BD599" i="2" s="1"/>
  <c r="BE716" i="2"/>
  <c r="X37" i="10"/>
  <c r="Z609" i="2"/>
  <c r="Z610" i="2" s="1"/>
  <c r="Z723" i="2"/>
  <c r="AA594" i="2"/>
  <c r="Y35" i="10"/>
  <c r="AA589" i="2"/>
  <c r="AB630" i="2"/>
  <c r="AB632" i="2" s="1"/>
  <c r="AA575" i="2"/>
  <c r="CM666" i="2" l="1"/>
  <c r="CS655" i="2"/>
  <c r="CT655" i="2"/>
  <c r="CT443" i="2"/>
  <c r="CR443" i="2"/>
  <c r="CS443" i="2"/>
  <c r="CT690" i="2"/>
  <c r="CR690" i="2"/>
  <c r="CS690" i="2"/>
  <c r="BE584" i="2"/>
  <c r="BE601" i="2" s="1"/>
  <c r="AT580" i="2"/>
  <c r="AT581" i="2" s="1"/>
  <c r="AT591" i="2" s="1"/>
  <c r="BE677" i="2"/>
  <c r="BF661" i="2" s="1"/>
  <c r="BG474" i="2"/>
  <c r="BG748" i="2" s="1"/>
  <c r="BG587" i="2" s="1"/>
  <c r="BG605" i="2" s="1"/>
  <c r="BG564" i="2"/>
  <c r="BF42" i="10" s="1"/>
  <c r="BG689" i="2"/>
  <c r="BG693" i="2" s="1"/>
  <c r="BI250" i="2"/>
  <c r="BI251" i="2" s="1"/>
  <c r="BI253" i="2" s="1"/>
  <c r="BI255" i="2" s="1"/>
  <c r="BI257" i="2" s="1"/>
  <c r="BI224" i="2"/>
  <c r="BI242" i="2"/>
  <c r="BI227" i="2"/>
  <c r="BI450" i="2"/>
  <c r="BI451" i="2" s="1"/>
  <c r="BI453" i="2" s="1"/>
  <c r="BI455" i="2" s="1"/>
  <c r="BI457" i="2" s="1"/>
  <c r="BF16" i="10"/>
  <c r="BG745" i="2"/>
  <c r="BG579" i="2" s="1"/>
  <c r="BG603" i="2" s="1"/>
  <c r="BG644" i="2"/>
  <c r="BG562" i="2"/>
  <c r="BG322" i="2"/>
  <c r="BG318" i="2"/>
  <c r="BF21" i="10" s="1"/>
  <c r="BF24" i="10" s="1"/>
  <c r="BF717" i="2"/>
  <c r="BG712" i="2"/>
  <c r="BF711" i="2"/>
  <c r="BI285" i="2"/>
  <c r="BI287" i="2" s="1"/>
  <c r="BI289" i="2" s="1"/>
  <c r="BI473" i="2" s="1"/>
  <c r="BI618" i="2" s="1"/>
  <c r="BJ216" i="2"/>
  <c r="BI304" i="2"/>
  <c r="AT609" i="2"/>
  <c r="AT610" i="2" s="1"/>
  <c r="AS37" i="10"/>
  <c r="BF648" i="2"/>
  <c r="BZ13" i="18"/>
  <c r="BZ25" i="18" s="1"/>
  <c r="BZ23" i="18"/>
  <c r="AV628" i="2"/>
  <c r="AU634" i="2"/>
  <c r="AU635" i="2"/>
  <c r="AU596" i="2" s="1"/>
  <c r="AU568" i="2"/>
  <c r="AU570" i="2" s="1"/>
  <c r="BF710" i="2"/>
  <c r="BE583" i="2"/>
  <c r="BE600" i="2" s="1"/>
  <c r="BE719" i="2"/>
  <c r="BH244" i="2"/>
  <c r="BH246" i="2" s="1"/>
  <c r="BH302" i="2"/>
  <c r="BF657" i="2"/>
  <c r="BF681" i="2" s="1"/>
  <c r="BF683" i="2" s="1"/>
  <c r="BF665" i="2"/>
  <c r="BH466" i="2"/>
  <c r="BF572" i="2"/>
  <c r="BH266" i="2"/>
  <c r="BH268" i="2"/>
  <c r="AC628" i="2"/>
  <c r="AB634" i="2"/>
  <c r="AA597" i="2"/>
  <c r="AA606" i="2" s="1"/>
  <c r="AB635" i="2"/>
  <c r="AB596" i="2" s="1"/>
  <c r="AB568" i="2"/>
  <c r="AB570" i="2" s="1"/>
  <c r="X38" i="10"/>
  <c r="AA608" i="2"/>
  <c r="Z612" i="2"/>
  <c r="AA590" i="2"/>
  <c r="AA580" i="2" s="1"/>
  <c r="AA581" i="2" s="1"/>
  <c r="AA591" i="2" s="1"/>
  <c r="CM674" i="2" l="1"/>
  <c r="CS666" i="2"/>
  <c r="CT666" i="2"/>
  <c r="BE576" i="2"/>
  <c r="BE598" i="2" s="1"/>
  <c r="BH270" i="2"/>
  <c r="BH562" i="2" s="1"/>
  <c r="BH739" i="2"/>
  <c r="BH578" i="2" s="1"/>
  <c r="BH602" i="2" s="1"/>
  <c r="BH320" i="2"/>
  <c r="BG22" i="10" s="1"/>
  <c r="BG12" i="10"/>
  <c r="BG14" i="10" s="1"/>
  <c r="CA11" i="18"/>
  <c r="BH751" i="2"/>
  <c r="BH586" i="2" s="1"/>
  <c r="BH306" i="2"/>
  <c r="BH308" i="2" s="1"/>
  <c r="BH316" i="2" s="1"/>
  <c r="BF713" i="2"/>
  <c r="BF658" i="2"/>
  <c r="BJ220" i="2"/>
  <c r="BJ221" i="2" s="1"/>
  <c r="BJ222" i="2"/>
  <c r="BI228" i="2"/>
  <c r="BI230" i="2" s="1"/>
  <c r="BI233" i="2"/>
  <c r="BG654" i="2"/>
  <c r="BG647" i="2"/>
  <c r="BI465" i="2"/>
  <c r="BI464" i="2"/>
  <c r="BI264" i="2"/>
  <c r="BI265" i="2"/>
  <c r="BI305" i="2" s="1"/>
  <c r="BG13" i="10"/>
  <c r="BH646" i="2"/>
  <c r="BH656" i="2" s="1"/>
  <c r="BH667" i="2" s="1"/>
  <c r="BH675" i="2" s="1"/>
  <c r="BH470" i="2"/>
  <c r="AT35" i="10"/>
  <c r="AU594" i="2"/>
  <c r="AU589" i="2"/>
  <c r="BF668" i="2"/>
  <c r="BF673" i="2"/>
  <c r="BF676" i="2" s="1"/>
  <c r="BF716" i="2"/>
  <c r="BF719" i="2" s="1"/>
  <c r="BE577" i="2"/>
  <c r="BE599" i="2" s="1"/>
  <c r="AS38" i="10"/>
  <c r="AU608" i="2"/>
  <c r="AT612" i="2"/>
  <c r="BG694" i="2"/>
  <c r="BG705" i="2"/>
  <c r="BG707" i="2" s="1"/>
  <c r="BG680" i="2"/>
  <c r="BF584" i="2"/>
  <c r="BF601" i="2" s="1"/>
  <c r="AV630" i="2"/>
  <c r="AV632" i="2" s="1"/>
  <c r="AU575" i="2"/>
  <c r="AU597" i="2" s="1"/>
  <c r="BG472" i="2"/>
  <c r="BG566" i="2" s="1"/>
  <c r="BF33" i="10" s="1"/>
  <c r="BG323" i="2"/>
  <c r="BH11" i="10"/>
  <c r="Y37" i="10"/>
  <c r="AA609" i="2"/>
  <c r="AA610" i="2" s="1"/>
  <c r="AA614" i="2"/>
  <c r="Z35" i="10"/>
  <c r="AB594" i="2"/>
  <c r="AB589" i="2"/>
  <c r="AB575" i="2"/>
  <c r="AC630" i="2"/>
  <c r="AC632" i="2" s="1"/>
  <c r="CT674" i="2" l="1"/>
  <c r="CR674" i="2"/>
  <c r="CS674" i="2"/>
  <c r="BH318" i="2"/>
  <c r="BG21" i="10" s="1"/>
  <c r="BG24" i="10" s="1"/>
  <c r="BH644" i="2"/>
  <c r="BH654" i="2" s="1"/>
  <c r="BH322" i="2"/>
  <c r="BH472" i="2" s="1"/>
  <c r="BH566" i="2" s="1"/>
  <c r="BG33" i="10" s="1"/>
  <c r="BI466" i="2"/>
  <c r="AU606" i="2"/>
  <c r="AT37" i="10" s="1"/>
  <c r="AW628" i="2"/>
  <c r="AV634" i="2"/>
  <c r="BI302" i="2"/>
  <c r="BI244" i="2"/>
  <c r="BI246" i="2" s="1"/>
  <c r="BH474" i="2"/>
  <c r="BH748" i="2" s="1"/>
  <c r="BH587" i="2" s="1"/>
  <c r="BH605" i="2" s="1"/>
  <c r="BH564" i="2"/>
  <c r="BG42" i="10" s="1"/>
  <c r="BH689" i="2"/>
  <c r="BH693" i="2" s="1"/>
  <c r="BF577" i="2"/>
  <c r="BF599" i="2" s="1"/>
  <c r="BG716" i="2"/>
  <c r="BG648" i="2"/>
  <c r="BG572" i="2"/>
  <c r="AV635" i="2"/>
  <c r="AV596" i="2" s="1"/>
  <c r="AV568" i="2"/>
  <c r="AV570" i="2" s="1"/>
  <c r="AV589" i="2" s="1"/>
  <c r="BF677" i="2"/>
  <c r="BI266" i="2"/>
  <c r="BI268" i="2"/>
  <c r="BG665" i="2"/>
  <c r="BG657" i="2"/>
  <c r="BG681" i="2" s="1"/>
  <c r="BG683" i="2" s="1"/>
  <c r="BJ242" i="2"/>
  <c r="BJ227" i="2"/>
  <c r="BJ250" i="2"/>
  <c r="BJ251" i="2" s="1"/>
  <c r="BJ253" i="2" s="1"/>
  <c r="BJ255" i="2" s="1"/>
  <c r="BJ257" i="2" s="1"/>
  <c r="BJ450" i="2"/>
  <c r="BJ451" i="2" s="1"/>
  <c r="BJ453" i="2" s="1"/>
  <c r="BJ455" i="2" s="1"/>
  <c r="BJ457" i="2" s="1"/>
  <c r="BJ224" i="2"/>
  <c r="BF583" i="2"/>
  <c r="BF600" i="2" s="1"/>
  <c r="BG710" i="2"/>
  <c r="CA23" i="18"/>
  <c r="CA13" i="18"/>
  <c r="CA25" i="18" s="1"/>
  <c r="BG717" i="2"/>
  <c r="BH712" i="2"/>
  <c r="BG711" i="2"/>
  <c r="AU590" i="2"/>
  <c r="AU580" i="2" s="1"/>
  <c r="AU581" i="2" s="1"/>
  <c r="AU591" i="2" s="1"/>
  <c r="BI646" i="2"/>
  <c r="BI656" i="2" s="1"/>
  <c r="BI667" i="2" s="1"/>
  <c r="BI675" i="2" s="1"/>
  <c r="BJ285" i="2"/>
  <c r="BJ287" i="2" s="1"/>
  <c r="BJ289" i="2" s="1"/>
  <c r="BJ473" i="2" s="1"/>
  <c r="BJ618" i="2" s="1"/>
  <c r="BK216" i="2"/>
  <c r="BJ304" i="2"/>
  <c r="BH745" i="2"/>
  <c r="BH579" i="2" s="1"/>
  <c r="BH603" i="2" s="1"/>
  <c r="BG16" i="10"/>
  <c r="AA612" i="2"/>
  <c r="Y38" i="10"/>
  <c r="AB608" i="2"/>
  <c r="AB590" i="2"/>
  <c r="AB580" i="2" s="1"/>
  <c r="AB581" i="2" s="1"/>
  <c r="AB591" i="2" s="1"/>
  <c r="CO601" i="2"/>
  <c r="CP601" i="2"/>
  <c r="CQ601" i="2"/>
  <c r="AC635" i="2"/>
  <c r="AC596" i="2" s="1"/>
  <c r="AC568" i="2"/>
  <c r="AC570" i="2" s="1"/>
  <c r="AC589" i="2" s="1"/>
  <c r="AA723" i="2"/>
  <c r="AD628" i="2"/>
  <c r="AC634" i="2"/>
  <c r="AB597" i="2"/>
  <c r="AB606" i="2" s="1"/>
  <c r="BI470" i="2" l="1"/>
  <c r="BH13" i="10"/>
  <c r="BH647" i="2"/>
  <c r="BH648" i="2" s="1"/>
  <c r="AU609" i="2"/>
  <c r="AU610" i="2" s="1"/>
  <c r="AU612" i="2" s="1"/>
  <c r="BH323" i="2"/>
  <c r="BH572" i="2"/>
  <c r="BG658" i="2"/>
  <c r="BG713" i="2"/>
  <c r="BK222" i="2"/>
  <c r="BK220" i="2"/>
  <c r="BK221" i="2" s="1"/>
  <c r="BI751" i="2"/>
  <c r="BI586" i="2" s="1"/>
  <c r="BI320" i="2"/>
  <c r="BH22" i="10" s="1"/>
  <c r="BH12" i="10"/>
  <c r="BH14" i="10" s="1"/>
  <c r="CB11" i="18"/>
  <c r="BI739" i="2"/>
  <c r="BI578" i="2" s="1"/>
  <c r="BI602" i="2" s="1"/>
  <c r="BF576" i="2"/>
  <c r="BF598" i="2" s="1"/>
  <c r="BG661" i="2"/>
  <c r="BI270" i="2"/>
  <c r="AV590" i="2"/>
  <c r="BJ233" i="2"/>
  <c r="BJ228" i="2"/>
  <c r="BJ230" i="2" s="1"/>
  <c r="BI11" i="10"/>
  <c r="AV594" i="2"/>
  <c r="AU35" i="10"/>
  <c r="BG719" i="2"/>
  <c r="BH705" i="2"/>
  <c r="BH707" i="2" s="1"/>
  <c r="BH694" i="2"/>
  <c r="BI306" i="2"/>
  <c r="BI308" i="2" s="1"/>
  <c r="BI316" i="2" s="1"/>
  <c r="BJ464" i="2"/>
  <c r="BJ465" i="2"/>
  <c r="BH682" i="2"/>
  <c r="BG584" i="2"/>
  <c r="BG601" i="2" s="1"/>
  <c r="BH680" i="2"/>
  <c r="BH657" i="2"/>
  <c r="BH665" i="2"/>
  <c r="AW630" i="2"/>
  <c r="AV575" i="2"/>
  <c r="AV597" i="2" s="1"/>
  <c r="BJ265" i="2"/>
  <c r="BJ305" i="2" s="1"/>
  <c r="BJ264" i="2"/>
  <c r="BG673" i="2"/>
  <c r="BG676" i="2" s="1"/>
  <c r="BG668" i="2"/>
  <c r="AB609" i="2"/>
  <c r="AB610" i="2" s="1"/>
  <c r="Z37" i="10"/>
  <c r="AD37" i="10" s="1"/>
  <c r="AB614" i="2"/>
  <c r="AC590" i="2"/>
  <c r="AA35" i="10"/>
  <c r="AC594" i="2"/>
  <c r="AC575" i="2"/>
  <c r="AD630" i="2"/>
  <c r="BJ466" i="2" l="1"/>
  <c r="BJ646" i="2" s="1"/>
  <c r="BJ656" i="2" s="1"/>
  <c r="BJ667" i="2" s="1"/>
  <c r="BJ675" i="2" s="1"/>
  <c r="BH681" i="2"/>
  <c r="BH683" i="2" s="1"/>
  <c r="AT38" i="10"/>
  <c r="AV608" i="2"/>
  <c r="BH658" i="2"/>
  <c r="AV606" i="2"/>
  <c r="AV609" i="2" s="1"/>
  <c r="BG677" i="2"/>
  <c r="BH661" i="2" s="1"/>
  <c r="BH711" i="2"/>
  <c r="BI712" i="2"/>
  <c r="BH717" i="2"/>
  <c r="BI745" i="2"/>
  <c r="BI579" i="2" s="1"/>
  <c r="BI603" i="2" s="1"/>
  <c r="BH16" i="10"/>
  <c r="AW632" i="2"/>
  <c r="AW568" i="2"/>
  <c r="AW570" i="2" s="1"/>
  <c r="AW635" i="2"/>
  <c r="AW596" i="2" s="1"/>
  <c r="BG577" i="2"/>
  <c r="BG599" i="2" s="1"/>
  <c r="BH718" i="2"/>
  <c r="BH716" i="2"/>
  <c r="BK285" i="2"/>
  <c r="BK287" i="2" s="1"/>
  <c r="BK289" i="2" s="1"/>
  <c r="BK473" i="2" s="1"/>
  <c r="BK618" i="2" s="1"/>
  <c r="BK304" i="2"/>
  <c r="BL216" i="2"/>
  <c r="BJ268" i="2"/>
  <c r="BJ266" i="2"/>
  <c r="BH673" i="2"/>
  <c r="BH676" i="2" s="1"/>
  <c r="BH668" i="2"/>
  <c r="BI474" i="2"/>
  <c r="BI748" i="2" s="1"/>
  <c r="BI587" i="2" s="1"/>
  <c r="BI605" i="2" s="1"/>
  <c r="BI689" i="2"/>
  <c r="BI693" i="2" s="1"/>
  <c r="BI564" i="2"/>
  <c r="BH42" i="10" s="1"/>
  <c r="AV580" i="2"/>
  <c r="AV581" i="2" s="1"/>
  <c r="AV591" i="2" s="1"/>
  <c r="BK450" i="2"/>
  <c r="BK451" i="2" s="1"/>
  <c r="BK453" i="2" s="1"/>
  <c r="BK455" i="2" s="1"/>
  <c r="BK457" i="2" s="1"/>
  <c r="BK250" i="2"/>
  <c r="BK251" i="2" s="1"/>
  <c r="BK253" i="2" s="1"/>
  <c r="BK255" i="2" s="1"/>
  <c r="BK257" i="2" s="1"/>
  <c r="BK227" i="2"/>
  <c r="BK224" i="2"/>
  <c r="BK242" i="2"/>
  <c r="BJ302" i="2"/>
  <c r="BJ244" i="2"/>
  <c r="BJ246" i="2" s="1"/>
  <c r="BI318" i="2"/>
  <c r="BH21" i="10" s="1"/>
  <c r="BH24" i="10" s="1"/>
  <c r="BI322" i="2"/>
  <c r="BI644" i="2"/>
  <c r="BI562" i="2"/>
  <c r="CB13" i="18"/>
  <c r="CB25" i="18" s="1"/>
  <c r="CB23" i="18"/>
  <c r="BG583" i="2"/>
  <c r="BG600" i="2" s="1"/>
  <c r="BH710" i="2"/>
  <c r="AC608" i="2"/>
  <c r="AB612" i="2"/>
  <c r="Z38" i="10"/>
  <c r="AD38" i="10" s="1"/>
  <c r="AD635" i="2"/>
  <c r="AD596" i="2" s="1"/>
  <c r="AD568" i="2"/>
  <c r="AD570" i="2" s="1"/>
  <c r="AD632" i="2"/>
  <c r="AC580" i="2"/>
  <c r="AC581" i="2" s="1"/>
  <c r="AC591" i="2" s="1"/>
  <c r="AC597" i="2"/>
  <c r="AC606" i="2" s="1"/>
  <c r="AB723" i="2"/>
  <c r="BJ470" i="2" l="1"/>
  <c r="BI13" i="10"/>
  <c r="AV610" i="2"/>
  <c r="AW608" i="2" s="1"/>
  <c r="BG576" i="2"/>
  <c r="BG598" i="2" s="1"/>
  <c r="BH713" i="2"/>
  <c r="BI710" i="2" s="1"/>
  <c r="AU37" i="10"/>
  <c r="BH677" i="2"/>
  <c r="BI661" i="2" s="1"/>
  <c r="BH719" i="2"/>
  <c r="BH577" i="2" s="1"/>
  <c r="BH599" i="2" s="1"/>
  <c r="BJ270" i="2"/>
  <c r="BJ562" i="2" s="1"/>
  <c r="BI654" i="2"/>
  <c r="BI647" i="2"/>
  <c r="BJ306" i="2"/>
  <c r="BJ308" i="2" s="1"/>
  <c r="BJ316" i="2" s="1"/>
  <c r="BI705" i="2"/>
  <c r="BI707" i="2" s="1"/>
  <c r="BI694" i="2"/>
  <c r="AV35" i="10"/>
  <c r="AW594" i="2"/>
  <c r="AW589" i="2"/>
  <c r="AW590" i="2" s="1"/>
  <c r="BI323" i="2"/>
  <c r="BI472" i="2"/>
  <c r="BI566" i="2" s="1"/>
  <c r="BH33" i="10" s="1"/>
  <c r="BH584" i="2"/>
  <c r="BH601" i="2" s="1"/>
  <c r="BI680" i="2"/>
  <c r="BK265" i="2"/>
  <c r="BK305" i="2" s="1"/>
  <c r="BK264" i="2"/>
  <c r="BJ11" i="10"/>
  <c r="BK465" i="2"/>
  <c r="BK464" i="2"/>
  <c r="CC11" i="18"/>
  <c r="BJ739" i="2"/>
  <c r="BJ578" i="2" s="1"/>
  <c r="BJ602" i="2" s="1"/>
  <c r="BJ320" i="2"/>
  <c r="BI22" i="10" s="1"/>
  <c r="BJ751" i="2"/>
  <c r="BJ586" i="2" s="1"/>
  <c r="BI12" i="10"/>
  <c r="BI14" i="10" s="1"/>
  <c r="AX628" i="2"/>
  <c r="AW634" i="2"/>
  <c r="BK228" i="2"/>
  <c r="BK230" i="2" s="1"/>
  <c r="BK233" i="2"/>
  <c r="BL222" i="2"/>
  <c r="BL220" i="2"/>
  <c r="BL221" i="2" s="1"/>
  <c r="AA37" i="10"/>
  <c r="AC609" i="2"/>
  <c r="AC610" i="2" s="1"/>
  <c r="AC614" i="2"/>
  <c r="AB35" i="10"/>
  <c r="AD594" i="2"/>
  <c r="AD589" i="2"/>
  <c r="AE628" i="2"/>
  <c r="AD634" i="2"/>
  <c r="BI716" i="2" l="1"/>
  <c r="AV612" i="2"/>
  <c r="AU38" i="10"/>
  <c r="BH576" i="2"/>
  <c r="BH598" i="2" s="1"/>
  <c r="BH583" i="2"/>
  <c r="BH600" i="2" s="1"/>
  <c r="BI572" i="2"/>
  <c r="BJ322" i="2"/>
  <c r="BJ472" i="2" s="1"/>
  <c r="BJ566" i="2" s="1"/>
  <c r="BI33" i="10" s="1"/>
  <c r="BJ644" i="2"/>
  <c r="BJ654" i="2" s="1"/>
  <c r="BK466" i="2"/>
  <c r="BK470" i="2" s="1"/>
  <c r="BK302" i="2"/>
  <c r="BK244" i="2"/>
  <c r="BK246" i="2" s="1"/>
  <c r="CC23" i="18"/>
  <c r="CC13" i="18"/>
  <c r="CC25" i="18" s="1"/>
  <c r="BM216" i="2"/>
  <c r="BL304" i="2"/>
  <c r="BL285" i="2"/>
  <c r="BL287" i="2" s="1"/>
  <c r="BL289" i="2" s="1"/>
  <c r="BL473" i="2" s="1"/>
  <c r="BL618" i="2" s="1"/>
  <c r="BK266" i="2"/>
  <c r="BK268" i="2"/>
  <c r="BI711" i="2"/>
  <c r="BI713" i="2" s="1"/>
  <c r="BJ712" i="2"/>
  <c r="BI717" i="2"/>
  <c r="BI719" i="2" s="1"/>
  <c r="BJ318" i="2"/>
  <c r="BI21" i="10" s="1"/>
  <c r="BI24" i="10" s="1"/>
  <c r="BJ564" i="2"/>
  <c r="BI42" i="10" s="1"/>
  <c r="BJ689" i="2"/>
  <c r="BJ693" i="2" s="1"/>
  <c r="BJ474" i="2"/>
  <c r="BJ748" i="2" s="1"/>
  <c r="BJ587" i="2" s="1"/>
  <c r="BJ605" i="2" s="1"/>
  <c r="BL227" i="2"/>
  <c r="BL224" i="2"/>
  <c r="BL450" i="2"/>
  <c r="BL451" i="2" s="1"/>
  <c r="BL453" i="2" s="1"/>
  <c r="BL455" i="2" s="1"/>
  <c r="BL457" i="2" s="1"/>
  <c r="BL242" i="2"/>
  <c r="BL250" i="2"/>
  <c r="BL251" i="2" s="1"/>
  <c r="BL253" i="2" s="1"/>
  <c r="BL255" i="2" s="1"/>
  <c r="BL257" i="2" s="1"/>
  <c r="AW575" i="2"/>
  <c r="AW597" i="2" s="1"/>
  <c r="AW606" i="2" s="1"/>
  <c r="AX630" i="2"/>
  <c r="AX632" i="2" s="1"/>
  <c r="BJ13" i="10"/>
  <c r="BK646" i="2"/>
  <c r="BK656" i="2" s="1"/>
  <c r="BK667" i="2" s="1"/>
  <c r="BK675" i="2" s="1"/>
  <c r="BI648" i="2"/>
  <c r="BJ745" i="2"/>
  <c r="BJ579" i="2" s="1"/>
  <c r="BJ603" i="2" s="1"/>
  <c r="BI16" i="10"/>
  <c r="BI665" i="2"/>
  <c r="BI657" i="2"/>
  <c r="BI681" i="2" s="1"/>
  <c r="BI683" i="2" s="1"/>
  <c r="AA38" i="10"/>
  <c r="AC612" i="2"/>
  <c r="AD608" i="2"/>
  <c r="AD590" i="2"/>
  <c r="AC723" i="2"/>
  <c r="AD575" i="2"/>
  <c r="AE630" i="2"/>
  <c r="BJ323" i="2" l="1"/>
  <c r="BJ647" i="2"/>
  <c r="BI658" i="2"/>
  <c r="BI583" i="2"/>
  <c r="BI600" i="2" s="1"/>
  <c r="BJ710" i="2"/>
  <c r="AW609" i="2"/>
  <c r="AW610" i="2" s="1"/>
  <c r="AV37" i="10"/>
  <c r="BJ716" i="2"/>
  <c r="BI577" i="2"/>
  <c r="BI599" i="2" s="1"/>
  <c r="BJ657" i="2"/>
  <c r="BJ681" i="2" s="1"/>
  <c r="BJ665" i="2"/>
  <c r="BL228" i="2"/>
  <c r="BL230" i="2" s="1"/>
  <c r="BL233" i="2"/>
  <c r="BM220" i="2"/>
  <c r="BM221" i="2" s="1"/>
  <c r="BM222" i="2"/>
  <c r="AX568" i="2"/>
  <c r="AX570" i="2" s="1"/>
  <c r="AX635" i="2"/>
  <c r="AX596" i="2" s="1"/>
  <c r="BL265" i="2"/>
  <c r="BL305" i="2" s="1"/>
  <c r="BL264" i="2"/>
  <c r="AW580" i="2"/>
  <c r="AW581" i="2" s="1"/>
  <c r="AW591" i="2" s="1"/>
  <c r="BJ572" i="2"/>
  <c r="BJ680" i="2"/>
  <c r="BI584" i="2"/>
  <c r="BI601" i="2" s="1"/>
  <c r="AX634" i="2"/>
  <c r="AY628" i="2"/>
  <c r="BK11" i="10"/>
  <c r="CD11" i="18"/>
  <c r="BK320" i="2"/>
  <c r="BJ22" i="10" s="1"/>
  <c r="BK751" i="2"/>
  <c r="BK586" i="2" s="1"/>
  <c r="BJ12" i="10"/>
  <c r="BJ14" i="10" s="1"/>
  <c r="BK739" i="2"/>
  <c r="BK578" i="2" s="1"/>
  <c r="BK602" i="2" s="1"/>
  <c r="BK270" i="2"/>
  <c r="BI673" i="2"/>
  <c r="BI676" i="2" s="1"/>
  <c r="BI668" i="2"/>
  <c r="BL465" i="2"/>
  <c r="BL464" i="2"/>
  <c r="BJ705" i="2"/>
  <c r="BJ707" i="2" s="1"/>
  <c r="BJ694" i="2"/>
  <c r="BK306" i="2"/>
  <c r="BK308" i="2" s="1"/>
  <c r="BK316" i="2" s="1"/>
  <c r="AD580" i="2"/>
  <c r="AD581" i="2" s="1"/>
  <c r="AD591" i="2" s="1"/>
  <c r="AE635" i="2"/>
  <c r="AE596" i="2" s="1"/>
  <c r="AE568" i="2"/>
  <c r="AE570" i="2" s="1"/>
  <c r="AD597" i="2"/>
  <c r="AD606" i="2" s="1"/>
  <c r="CO599" i="2"/>
  <c r="CP599" i="2"/>
  <c r="CQ599" i="2"/>
  <c r="AE632" i="2"/>
  <c r="BJ683" i="2" l="1"/>
  <c r="BK682" i="2" s="1"/>
  <c r="BJ658" i="2"/>
  <c r="BJ648" i="2"/>
  <c r="BI677" i="2"/>
  <c r="BJ661" i="2" s="1"/>
  <c r="BL466" i="2"/>
  <c r="BJ711" i="2"/>
  <c r="BJ713" i="2" s="1"/>
  <c r="BK712" i="2"/>
  <c r="BJ717" i="2"/>
  <c r="BJ719" i="2" s="1"/>
  <c r="CD23" i="18"/>
  <c r="CD13" i="18"/>
  <c r="CD25" i="18" s="1"/>
  <c r="BL266" i="2"/>
  <c r="BL268" i="2"/>
  <c r="BM227" i="2"/>
  <c r="BM242" i="2"/>
  <c r="BM250" i="2"/>
  <c r="BM251" i="2" s="1"/>
  <c r="BM253" i="2" s="1"/>
  <c r="BM255" i="2" s="1"/>
  <c r="BM257" i="2" s="1"/>
  <c r="BM450" i="2"/>
  <c r="BM451" i="2" s="1"/>
  <c r="BM453" i="2" s="1"/>
  <c r="BM455" i="2" s="1"/>
  <c r="BM457" i="2" s="1"/>
  <c r="BM224" i="2"/>
  <c r="BJ668" i="2"/>
  <c r="BJ673" i="2"/>
  <c r="BJ676" i="2" s="1"/>
  <c r="BK318" i="2"/>
  <c r="BJ21" i="10" s="1"/>
  <c r="BJ24" i="10" s="1"/>
  <c r="BK474" i="2"/>
  <c r="BK748" i="2" s="1"/>
  <c r="BK587" i="2" s="1"/>
  <c r="BK605" i="2" s="1"/>
  <c r="BK689" i="2"/>
  <c r="BK693" i="2" s="1"/>
  <c r="BK564" i="2"/>
  <c r="BJ42" i="10" s="1"/>
  <c r="BL646" i="2"/>
  <c r="BL656" i="2" s="1"/>
  <c r="BL667" i="2" s="1"/>
  <c r="BL675" i="2" s="1"/>
  <c r="BK562" i="2"/>
  <c r="BK644" i="2"/>
  <c r="BK322" i="2"/>
  <c r="AY630" i="2"/>
  <c r="AY632" i="2" s="1"/>
  <c r="AX575" i="2"/>
  <c r="AX597" i="2" s="1"/>
  <c r="BM304" i="2"/>
  <c r="BM285" i="2"/>
  <c r="BM287" i="2" s="1"/>
  <c r="BM289" i="2" s="1"/>
  <c r="BM473" i="2" s="1"/>
  <c r="BM618" i="2" s="1"/>
  <c r="BN216" i="2"/>
  <c r="AX608" i="2"/>
  <c r="AW612" i="2"/>
  <c r="AV38" i="10"/>
  <c r="BK745" i="2"/>
  <c r="BK579" i="2" s="1"/>
  <c r="BK603" i="2" s="1"/>
  <c r="BJ16" i="10"/>
  <c r="AX589" i="2"/>
  <c r="AX594" i="2"/>
  <c r="AW35" i="10"/>
  <c r="BL302" i="2"/>
  <c r="BL244" i="2"/>
  <c r="BL246" i="2" s="1"/>
  <c r="BL270" i="2" s="1"/>
  <c r="AD609" i="2"/>
  <c r="AD610" i="2" s="1"/>
  <c r="AB37" i="10"/>
  <c r="AD614" i="2"/>
  <c r="AE594" i="2"/>
  <c r="AC35" i="10"/>
  <c r="AE589" i="2"/>
  <c r="AF628" i="2"/>
  <c r="AE634" i="2"/>
  <c r="BL470" i="2" l="1"/>
  <c r="BJ584" i="2"/>
  <c r="BJ601" i="2" s="1"/>
  <c r="BK680" i="2"/>
  <c r="BK13" i="10"/>
  <c r="BI576" i="2"/>
  <c r="BI598" i="2" s="1"/>
  <c r="BJ677" i="2"/>
  <c r="BJ576" i="2" s="1"/>
  <c r="AY634" i="2"/>
  <c r="AZ628" i="2"/>
  <c r="BK716" i="2"/>
  <c r="BJ577" i="2"/>
  <c r="BJ599" i="2" s="1"/>
  <c r="BK718" i="2"/>
  <c r="BN220" i="2"/>
  <c r="BN221" i="2" s="1"/>
  <c r="BN222" i="2"/>
  <c r="BK323" i="2"/>
  <c r="BK472" i="2"/>
  <c r="BK566" i="2" s="1"/>
  <c r="BJ33" i="10" s="1"/>
  <c r="BK705" i="2"/>
  <c r="BK707" i="2" s="1"/>
  <c r="BK694" i="2"/>
  <c r="BL11" i="10"/>
  <c r="BK654" i="2"/>
  <c r="BK647" i="2"/>
  <c r="BM228" i="2"/>
  <c r="BM230" i="2" s="1"/>
  <c r="BM233" i="2"/>
  <c r="BL562" i="2"/>
  <c r="BL644" i="2"/>
  <c r="BJ583" i="2"/>
  <c r="BJ600" i="2" s="1"/>
  <c r="BK710" i="2"/>
  <c r="BL306" i="2"/>
  <c r="BL308" i="2" s="1"/>
  <c r="BL316" i="2" s="1"/>
  <c r="BL318" i="2" s="1"/>
  <c r="BK21" i="10" s="1"/>
  <c r="AX606" i="2"/>
  <c r="BM464" i="2"/>
  <c r="BM465" i="2"/>
  <c r="CE11" i="18"/>
  <c r="BL739" i="2"/>
  <c r="BL578" i="2" s="1"/>
  <c r="BL602" i="2" s="1"/>
  <c r="BL320" i="2"/>
  <c r="BK22" i="10" s="1"/>
  <c r="BL751" i="2"/>
  <c r="BL586" i="2" s="1"/>
  <c r="BK12" i="10"/>
  <c r="BK14" i="10" s="1"/>
  <c r="AX590" i="2"/>
  <c r="AX580" i="2" s="1"/>
  <c r="AX581" i="2" s="1"/>
  <c r="AX591" i="2" s="1"/>
  <c r="AY635" i="2"/>
  <c r="AY596" i="2" s="1"/>
  <c r="AY568" i="2"/>
  <c r="AY570" i="2" s="1"/>
  <c r="BM264" i="2"/>
  <c r="BM265" i="2"/>
  <c r="BM305" i="2" s="1"/>
  <c r="AD723" i="2"/>
  <c r="AF630" i="2"/>
  <c r="AE575" i="2"/>
  <c r="AE590" i="2"/>
  <c r="AE608" i="2"/>
  <c r="AB38" i="10"/>
  <c r="AD612" i="2"/>
  <c r="BK661" i="2" l="1"/>
  <c r="BJ598" i="2"/>
  <c r="BK572" i="2"/>
  <c r="BK24" i="10"/>
  <c r="AY594" i="2"/>
  <c r="AX35" i="10"/>
  <c r="BK665" i="2"/>
  <c r="BK657" i="2"/>
  <c r="BK681" i="2" s="1"/>
  <c r="BK683" i="2" s="1"/>
  <c r="BK711" i="2"/>
  <c r="BK713" i="2" s="1"/>
  <c r="BL712" i="2"/>
  <c r="BK717" i="2"/>
  <c r="BK719" i="2" s="1"/>
  <c r="BO216" i="2"/>
  <c r="BN285" i="2"/>
  <c r="BN287" i="2" s="1"/>
  <c r="BN289" i="2" s="1"/>
  <c r="BN304" i="2"/>
  <c r="BM266" i="2"/>
  <c r="BM268" i="2"/>
  <c r="BK16" i="10"/>
  <c r="BL745" i="2"/>
  <c r="BL579" i="2" s="1"/>
  <c r="BL603" i="2" s="1"/>
  <c r="BM466" i="2"/>
  <c r="BL689" i="2"/>
  <c r="BL693" i="2" s="1"/>
  <c r="BL474" i="2"/>
  <c r="BL748" i="2" s="1"/>
  <c r="BL587" i="2" s="1"/>
  <c r="BL605" i="2" s="1"/>
  <c r="BL564" i="2"/>
  <c r="BK42" i="10" s="1"/>
  <c r="BL322" i="2"/>
  <c r="CE23" i="18"/>
  <c r="CE13" i="18"/>
  <c r="CE25" i="18" s="1"/>
  <c r="BL647" i="2"/>
  <c r="BL654" i="2"/>
  <c r="BM302" i="2"/>
  <c r="BM244" i="2"/>
  <c r="BM246" i="2" s="1"/>
  <c r="BM270" i="2" s="1"/>
  <c r="AY589" i="2"/>
  <c r="AW37" i="10"/>
  <c r="AX609" i="2"/>
  <c r="AX610" i="2" s="1"/>
  <c r="BK648" i="2"/>
  <c r="BN242" i="2"/>
  <c r="BN250" i="2"/>
  <c r="BN251" i="2" s="1"/>
  <c r="BN253" i="2" s="1"/>
  <c r="BN255" i="2" s="1"/>
  <c r="BN257" i="2" s="1"/>
  <c r="BN450" i="2"/>
  <c r="BN451" i="2" s="1"/>
  <c r="BN453" i="2" s="1"/>
  <c r="BN455" i="2" s="1"/>
  <c r="BN457" i="2" s="1"/>
  <c r="BN227" i="2"/>
  <c r="BN224" i="2"/>
  <c r="AY575" i="2"/>
  <c r="AY597" i="2" s="1"/>
  <c r="AZ630" i="2"/>
  <c r="AF568" i="2"/>
  <c r="AF635" i="2"/>
  <c r="AE580" i="2"/>
  <c r="AE597" i="2"/>
  <c r="AE606" i="2" s="1"/>
  <c r="AF632" i="2"/>
  <c r="BK658" i="2" l="1"/>
  <c r="AY606" i="2"/>
  <c r="AY609" i="2" s="1"/>
  <c r="AZ568" i="2"/>
  <c r="AZ570" i="2" s="1"/>
  <c r="AZ589" i="2" s="1"/>
  <c r="AZ590" i="2" s="1"/>
  <c r="AZ635" i="2"/>
  <c r="AZ596" i="2" s="1"/>
  <c r="BN465" i="2"/>
  <c r="BN464" i="2"/>
  <c r="AY590" i="2"/>
  <c r="AY580" i="2" s="1"/>
  <c r="AY581" i="2" s="1"/>
  <c r="AY591" i="2" s="1"/>
  <c r="BL657" i="2"/>
  <c r="BL681" i="2" s="1"/>
  <c r="BL665" i="2"/>
  <c r="BK577" i="2"/>
  <c r="BK599" i="2" s="1"/>
  <c r="BL716" i="2"/>
  <c r="BL472" i="2"/>
  <c r="BL566" i="2" s="1"/>
  <c r="BK33" i="10" s="1"/>
  <c r="BL323" i="2"/>
  <c r="BL705" i="2"/>
  <c r="BL707" i="2" s="1"/>
  <c r="BL694" i="2"/>
  <c r="CF11" i="18"/>
  <c r="BM751" i="2"/>
  <c r="BM586" i="2" s="1"/>
  <c r="BM739" i="2"/>
  <c r="BM578" i="2" s="1"/>
  <c r="BM602" i="2" s="1"/>
  <c r="BM320" i="2"/>
  <c r="BL22" i="10" s="1"/>
  <c r="BL12" i="10"/>
  <c r="BL14" i="10" s="1"/>
  <c r="BO220" i="2"/>
  <c r="BO221" i="2" s="1"/>
  <c r="BO222" i="2"/>
  <c r="BL680" i="2"/>
  <c r="BK584" i="2"/>
  <c r="BK601" i="2" s="1"/>
  <c r="BN264" i="2"/>
  <c r="BN265" i="2"/>
  <c r="BN305" i="2" s="1"/>
  <c r="BL648" i="2"/>
  <c r="BL13" i="10"/>
  <c r="BM646" i="2"/>
  <c r="BM656" i="2" s="1"/>
  <c r="BM667" i="2" s="1"/>
  <c r="BM675" i="2" s="1"/>
  <c r="BM470" i="2"/>
  <c r="BK668" i="2"/>
  <c r="BK673" i="2"/>
  <c r="BK676" i="2" s="1"/>
  <c r="BN228" i="2"/>
  <c r="BN230" i="2" s="1"/>
  <c r="BN233" i="2"/>
  <c r="BM11" i="10"/>
  <c r="AY608" i="2"/>
  <c r="AX612" i="2"/>
  <c r="AW38" i="10"/>
  <c r="BM562" i="2"/>
  <c r="BM644" i="2"/>
  <c r="AZ632" i="2"/>
  <c r="BM306" i="2"/>
  <c r="BM308" i="2" s="1"/>
  <c r="BM316" i="2" s="1"/>
  <c r="BN473" i="2"/>
  <c r="BN618" i="2" s="1"/>
  <c r="BK583" i="2"/>
  <c r="BK600" i="2" s="1"/>
  <c r="BL710" i="2"/>
  <c r="AE581" i="2"/>
  <c r="AE591" i="2" s="1"/>
  <c r="AF596" i="2"/>
  <c r="AG628" i="2"/>
  <c r="AF634" i="2"/>
  <c r="AE609" i="2"/>
  <c r="AE610" i="2" s="1"/>
  <c r="AC37" i="10"/>
  <c r="AE614" i="2"/>
  <c r="AF570" i="2"/>
  <c r="AX37" i="10" l="1"/>
  <c r="BL658" i="2"/>
  <c r="BK677" i="2"/>
  <c r="BL661" i="2" s="1"/>
  <c r="BN466" i="2"/>
  <c r="BN470" i="2" s="1"/>
  <c r="BM318" i="2"/>
  <c r="BL21" i="10" s="1"/>
  <c r="BL24" i="10" s="1"/>
  <c r="BM474" i="2"/>
  <c r="BM748" i="2" s="1"/>
  <c r="BM587" i="2" s="1"/>
  <c r="BM605" i="2" s="1"/>
  <c r="BM689" i="2"/>
  <c r="BM693" i="2" s="1"/>
  <c r="BM564" i="2"/>
  <c r="BL42" i="10" s="1"/>
  <c r="BM654" i="2"/>
  <c r="BM647" i="2"/>
  <c r="BN266" i="2"/>
  <c r="BN268" i="2"/>
  <c r="BL668" i="2"/>
  <c r="BL673" i="2"/>
  <c r="BL676" i="2" s="1"/>
  <c r="BN302" i="2"/>
  <c r="BN244" i="2"/>
  <c r="BN246" i="2" s="1"/>
  <c r="BO227" i="2"/>
  <c r="BO450" i="2"/>
  <c r="BO451" i="2" s="1"/>
  <c r="BO242" i="2"/>
  <c r="BO224" i="2"/>
  <c r="BO250" i="2"/>
  <c r="BO251" i="2" s="1"/>
  <c r="BO253" i="2" s="1"/>
  <c r="BO255" i="2" s="1"/>
  <c r="BO257" i="2" s="1"/>
  <c r="BL16" i="10"/>
  <c r="BM745" i="2"/>
  <c r="BM579" i="2" s="1"/>
  <c r="BM603" i="2" s="1"/>
  <c r="CF13" i="18"/>
  <c r="CF25" i="18" s="1"/>
  <c r="CF23" i="18"/>
  <c r="BL683" i="2"/>
  <c r="BA628" i="2"/>
  <c r="AZ634" i="2"/>
  <c r="BL572" i="2"/>
  <c r="AY610" i="2"/>
  <c r="BO285" i="2"/>
  <c r="BO287" i="2" s="1"/>
  <c r="BO289" i="2" s="1"/>
  <c r="BO304" i="2"/>
  <c r="BP216" i="2"/>
  <c r="BM322" i="2"/>
  <c r="BL717" i="2"/>
  <c r="BL719" i="2" s="1"/>
  <c r="BL711" i="2"/>
  <c r="BL713" i="2" s="1"/>
  <c r="BM712" i="2"/>
  <c r="AZ594" i="2"/>
  <c r="AY35" i="10"/>
  <c r="AG630" i="2"/>
  <c r="AG632" i="2" s="1"/>
  <c r="AF575" i="2"/>
  <c r="G38" i="10"/>
  <c r="AE612" i="2"/>
  <c r="AC38" i="10"/>
  <c r="AF608" i="2"/>
  <c r="AF594" i="2"/>
  <c r="AE35" i="10"/>
  <c r="AF589" i="2"/>
  <c r="AE723" i="2"/>
  <c r="BN646" i="2" l="1"/>
  <c r="BN656" i="2" s="1"/>
  <c r="BN667" i="2" s="1"/>
  <c r="BN675" i="2" s="1"/>
  <c r="BM13" i="10"/>
  <c r="BN270" i="2"/>
  <c r="BN644" i="2" s="1"/>
  <c r="BK576" i="2"/>
  <c r="BK598" i="2" s="1"/>
  <c r="BL677" i="2"/>
  <c r="BM661" i="2" s="1"/>
  <c r="BL577" i="2"/>
  <c r="BL599" i="2" s="1"/>
  <c r="BM716" i="2"/>
  <c r="BN11" i="10"/>
  <c r="BL584" i="2"/>
  <c r="BL601" i="2" s="1"/>
  <c r="BM680" i="2"/>
  <c r="BO453" i="2"/>
  <c r="BO455" i="2" s="1"/>
  <c r="BO457" i="2" s="1"/>
  <c r="BM705" i="2"/>
  <c r="BM707" i="2" s="1"/>
  <c r="BM694" i="2"/>
  <c r="BO473" i="2"/>
  <c r="I15" i="9" s="1"/>
  <c r="I9" i="9"/>
  <c r="J67" i="10"/>
  <c r="BO264" i="2"/>
  <c r="BO265" i="2"/>
  <c r="BO305" i="2" s="1"/>
  <c r="BM648" i="2"/>
  <c r="BL583" i="2"/>
  <c r="BL600" i="2" s="1"/>
  <c r="BM710" i="2"/>
  <c r="BM323" i="2"/>
  <c r="BM472" i="2"/>
  <c r="BM566" i="2" s="1"/>
  <c r="BP220" i="2"/>
  <c r="BP221" i="2" s="1"/>
  <c r="BP222" i="2"/>
  <c r="AZ608" i="2"/>
  <c r="AX38" i="10"/>
  <c r="AY612" i="2"/>
  <c r="AZ575" i="2"/>
  <c r="BA630" i="2"/>
  <c r="BO228" i="2"/>
  <c r="BO230" i="2" s="1"/>
  <c r="BO233" i="2"/>
  <c r="BN306" i="2"/>
  <c r="BN308" i="2" s="1"/>
  <c r="BN316" i="2" s="1"/>
  <c r="BN320" i="2"/>
  <c r="BM22" i="10" s="1"/>
  <c r="CG11" i="18"/>
  <c r="BM12" i="10"/>
  <c r="BM14" i="10" s="1"/>
  <c r="BN739" i="2"/>
  <c r="BN578" i="2" s="1"/>
  <c r="BN602" i="2" s="1"/>
  <c r="BN751" i="2"/>
  <c r="BN586" i="2" s="1"/>
  <c r="BM665" i="2"/>
  <c r="BM657" i="2"/>
  <c r="BM681" i="2" s="1"/>
  <c r="AF590" i="2"/>
  <c r="AF580" i="2" s="1"/>
  <c r="AF581" i="2" s="1"/>
  <c r="AF591" i="2" s="1"/>
  <c r="AF597" i="2"/>
  <c r="AF606" i="2" s="1"/>
  <c r="AH628" i="2"/>
  <c r="AG634" i="2"/>
  <c r="AG568" i="2"/>
  <c r="AG635" i="2"/>
  <c r="BN562" i="2" l="1"/>
  <c r="BN318" i="2"/>
  <c r="BM21" i="10" s="1"/>
  <c r="BM24" i="10" s="1"/>
  <c r="BL576" i="2"/>
  <c r="BL598" i="2" s="1"/>
  <c r="BM683" i="2"/>
  <c r="BN682" i="2" s="1"/>
  <c r="BM658" i="2"/>
  <c r="BN745" i="2"/>
  <c r="BN579" i="2" s="1"/>
  <c r="BN603" i="2" s="1"/>
  <c r="BM16" i="10"/>
  <c r="BA635" i="2"/>
  <c r="BA596" i="2" s="1"/>
  <c r="BA568" i="2"/>
  <c r="BA570" i="2" s="1"/>
  <c r="BO618" i="2"/>
  <c r="BM668" i="2"/>
  <c r="BM673" i="2"/>
  <c r="BM676" i="2" s="1"/>
  <c r="BN654" i="2"/>
  <c r="BN647" i="2"/>
  <c r="CG13" i="18"/>
  <c r="CG25" i="18" s="1"/>
  <c r="CG23" i="18"/>
  <c r="AZ597" i="2"/>
  <c r="AZ606" i="2" s="1"/>
  <c r="AZ580" i="2"/>
  <c r="AZ581" i="2" s="1"/>
  <c r="AZ591" i="2" s="1"/>
  <c r="BP250" i="2"/>
  <c r="BP251" i="2" s="1"/>
  <c r="BP253" i="2" s="1"/>
  <c r="BP255" i="2" s="1"/>
  <c r="BP257" i="2" s="1"/>
  <c r="BP227" i="2"/>
  <c r="BP242" i="2"/>
  <c r="BP450" i="2"/>
  <c r="BP451" i="2" s="1"/>
  <c r="BP453" i="2" s="1"/>
  <c r="BP455" i="2" s="1"/>
  <c r="BP457" i="2" s="1"/>
  <c r="BP224" i="2"/>
  <c r="BM711" i="2"/>
  <c r="BM713" i="2" s="1"/>
  <c r="BM717" i="2"/>
  <c r="BM719" i="2" s="1"/>
  <c r="BN712" i="2"/>
  <c r="BP304" i="2"/>
  <c r="BQ216" i="2"/>
  <c r="BP285" i="2"/>
  <c r="BP287" i="2" s="1"/>
  <c r="BP289" i="2" s="1"/>
  <c r="BP473" i="2" s="1"/>
  <c r="BP618" i="2" s="1"/>
  <c r="BN322" i="2"/>
  <c r="BO266" i="2"/>
  <c r="BO268" i="2"/>
  <c r="Q9" i="9"/>
  <c r="Q12" i="9" s="1"/>
  <c r="I12" i="9"/>
  <c r="I17" i="9" s="1"/>
  <c r="BO464" i="2"/>
  <c r="BO465" i="2"/>
  <c r="BA632" i="2"/>
  <c r="BN689" i="2"/>
  <c r="BN693" i="2" s="1"/>
  <c r="BN564" i="2"/>
  <c r="BM42" i="10" s="1"/>
  <c r="BN474" i="2"/>
  <c r="BN748" i="2" s="1"/>
  <c r="BN587" i="2" s="1"/>
  <c r="BN605" i="2" s="1"/>
  <c r="BO244" i="2"/>
  <c r="BO246" i="2" s="1"/>
  <c r="BO302" i="2"/>
  <c r="BL33" i="10"/>
  <c r="BM572" i="2"/>
  <c r="AG596" i="2"/>
  <c r="AG570" i="2"/>
  <c r="AF609" i="2"/>
  <c r="AE37" i="10"/>
  <c r="AF614" i="2"/>
  <c r="AH630" i="2"/>
  <c r="AH632" i="2" s="1"/>
  <c r="AG575" i="2"/>
  <c r="BO466" i="2" l="1"/>
  <c r="BO646" i="2" s="1"/>
  <c r="BO656" i="2" s="1"/>
  <c r="BO667" i="2" s="1"/>
  <c r="BO675" i="2" s="1"/>
  <c r="BM677" i="2"/>
  <c r="BM576" i="2" s="1"/>
  <c r="BM598" i="2" s="1"/>
  <c r="BN680" i="2"/>
  <c r="BM584" i="2"/>
  <c r="BM601" i="2" s="1"/>
  <c r="BO270" i="2"/>
  <c r="BO644" i="2" s="1"/>
  <c r="BO306" i="2"/>
  <c r="BO308" i="2" s="1"/>
  <c r="BO316" i="2" s="1"/>
  <c r="BN705" i="2"/>
  <c r="BN707" i="2" s="1"/>
  <c r="BN694" i="2"/>
  <c r="BN323" i="2"/>
  <c r="BN472" i="2"/>
  <c r="BN566" i="2" s="1"/>
  <c r="BP228" i="2"/>
  <c r="BP230" i="2" s="1"/>
  <c r="BP233" i="2"/>
  <c r="BP264" i="2"/>
  <c r="BP265" i="2"/>
  <c r="BP305" i="2" s="1"/>
  <c r="BN648" i="2"/>
  <c r="AZ35" i="10"/>
  <c r="BA589" i="2"/>
  <c r="BA590" i="2" s="1"/>
  <c r="BA594" i="2"/>
  <c r="BM577" i="2"/>
  <c r="BM599" i="2" s="1"/>
  <c r="BN718" i="2"/>
  <c r="BN716" i="2"/>
  <c r="BN13" i="10"/>
  <c r="BP465" i="2"/>
  <c r="BP464" i="2"/>
  <c r="BN657" i="2"/>
  <c r="BN681" i="2" s="1"/>
  <c r="BN665" i="2"/>
  <c r="BA634" i="2"/>
  <c r="BB628" i="2"/>
  <c r="CH11" i="18"/>
  <c r="BO739" i="2"/>
  <c r="BO578" i="2" s="1"/>
  <c r="BO320" i="2"/>
  <c r="BN22" i="10" s="1"/>
  <c r="BO751" i="2"/>
  <c r="BO586" i="2" s="1"/>
  <c r="BN12" i="10"/>
  <c r="BN14" i="10" s="1"/>
  <c r="BQ222" i="2"/>
  <c r="BQ220" i="2"/>
  <c r="BQ221" i="2" s="1"/>
  <c r="BO14" i="10"/>
  <c r="AZ609" i="2"/>
  <c r="AZ610" i="2" s="1"/>
  <c r="AY37" i="10"/>
  <c r="BN710" i="2"/>
  <c r="BM583" i="2"/>
  <c r="BM600" i="2" s="1"/>
  <c r="AG594" i="2"/>
  <c r="AF35" i="10"/>
  <c r="AG589" i="2"/>
  <c r="AG597" i="2"/>
  <c r="AI628" i="2"/>
  <c r="AH634" i="2"/>
  <c r="AH635" i="2"/>
  <c r="AH568" i="2"/>
  <c r="AF610" i="2"/>
  <c r="AF723" i="2"/>
  <c r="BO470" i="2" l="1"/>
  <c r="BN661" i="2"/>
  <c r="BN683" i="2"/>
  <c r="BO680" i="2" s="1"/>
  <c r="BO318" i="2"/>
  <c r="BN21" i="10" s="1"/>
  <c r="BN24" i="10" s="1"/>
  <c r="BO562" i="2"/>
  <c r="BO322" i="2"/>
  <c r="BQ242" i="2"/>
  <c r="BQ227" i="2"/>
  <c r="BQ250" i="2"/>
  <c r="BQ251" i="2" s="1"/>
  <c r="BQ253" i="2" s="1"/>
  <c r="BQ255" i="2" s="1"/>
  <c r="BQ257" i="2" s="1"/>
  <c r="BQ450" i="2"/>
  <c r="BQ451" i="2" s="1"/>
  <c r="BQ453" i="2" s="1"/>
  <c r="BQ455" i="2" s="1"/>
  <c r="BQ457" i="2" s="1"/>
  <c r="BQ224" i="2"/>
  <c r="BN668" i="2"/>
  <c r="BN673" i="2"/>
  <c r="BN676" i="2" s="1"/>
  <c r="BO647" i="2"/>
  <c r="BO654" i="2"/>
  <c r="BN658" i="2"/>
  <c r="AZ612" i="2"/>
  <c r="AY38" i="10"/>
  <c r="BA608" i="2"/>
  <c r="BR216" i="2"/>
  <c r="BQ285" i="2"/>
  <c r="BQ287" i="2" s="1"/>
  <c r="BQ289" i="2" s="1"/>
  <c r="BQ473" i="2" s="1"/>
  <c r="BQ618" i="2" s="1"/>
  <c r="BQ304" i="2"/>
  <c r="CH23" i="18"/>
  <c r="CH13" i="18"/>
  <c r="CH25" i="18" s="1"/>
  <c r="BP302" i="2"/>
  <c r="BP244" i="2"/>
  <c r="BP246" i="2" s="1"/>
  <c r="BN717" i="2"/>
  <c r="BN719" i="2" s="1"/>
  <c r="BO712" i="2"/>
  <c r="BN711" i="2"/>
  <c r="BN713" i="2" s="1"/>
  <c r="BM33" i="10"/>
  <c r="BN572" i="2"/>
  <c r="BN16" i="10"/>
  <c r="BO745" i="2"/>
  <c r="BO579" i="2" s="1"/>
  <c r="BO602" i="2"/>
  <c r="BB630" i="2"/>
  <c r="BB632" i="2" s="1"/>
  <c r="BA575" i="2"/>
  <c r="BA597" i="2" s="1"/>
  <c r="BA606" i="2" s="1"/>
  <c r="BP466" i="2"/>
  <c r="BP266" i="2"/>
  <c r="BP268" i="2"/>
  <c r="BO689" i="2"/>
  <c r="BO693" i="2" s="1"/>
  <c r="BO474" i="2"/>
  <c r="BO748" i="2" s="1"/>
  <c r="BO587" i="2" s="1"/>
  <c r="BO564" i="2"/>
  <c r="AE38" i="10"/>
  <c r="AG608" i="2"/>
  <c r="AF612" i="2"/>
  <c r="AH596" i="2"/>
  <c r="AG590" i="2"/>
  <c r="AG580" i="2" s="1"/>
  <c r="AG581" i="2" s="1"/>
  <c r="AG591" i="2" s="1"/>
  <c r="AI630" i="2"/>
  <c r="AI632" i="2" s="1"/>
  <c r="AH575" i="2"/>
  <c r="AH570" i="2"/>
  <c r="AG606" i="2"/>
  <c r="BN584" i="2" l="1"/>
  <c r="BN601" i="2" s="1"/>
  <c r="BO323" i="2"/>
  <c r="BO472" i="2"/>
  <c r="BO566" i="2" s="1"/>
  <c r="BN33" i="10" s="1"/>
  <c r="BN677" i="2"/>
  <c r="BN576" i="2" s="1"/>
  <c r="BN598" i="2" s="1"/>
  <c r="BC628" i="2"/>
  <c r="BB634" i="2"/>
  <c r="BP739" i="2"/>
  <c r="BP578" i="2" s="1"/>
  <c r="BP602" i="2" s="1"/>
  <c r="BP751" i="2"/>
  <c r="BP586" i="2" s="1"/>
  <c r="BP320" i="2"/>
  <c r="BO22" i="10" s="1"/>
  <c r="CI11" i="18"/>
  <c r="BP470" i="2"/>
  <c r="BP646" i="2"/>
  <c r="BP656" i="2" s="1"/>
  <c r="BP667" i="2" s="1"/>
  <c r="BP675" i="2" s="1"/>
  <c r="BO710" i="2"/>
  <c r="BN583" i="2"/>
  <c r="BN600" i="2" s="1"/>
  <c r="BP306" i="2"/>
  <c r="BP308" i="2" s="1"/>
  <c r="BQ264" i="2"/>
  <c r="BQ265" i="2"/>
  <c r="BQ305" i="2" s="1"/>
  <c r="J42" i="10"/>
  <c r="BN42" i="10"/>
  <c r="AZ37" i="10"/>
  <c r="BA609" i="2"/>
  <c r="BA610" i="2" s="1"/>
  <c r="BO603" i="2"/>
  <c r="BR222" i="2"/>
  <c r="BR220" i="2"/>
  <c r="BR221" i="2" s="1"/>
  <c r="BO665" i="2"/>
  <c r="BO657" i="2"/>
  <c r="BO681" i="2" s="1"/>
  <c r="BO683" i="2" s="1"/>
  <c r="BO605" i="2"/>
  <c r="BB568" i="2"/>
  <c r="BB570" i="2" s="1"/>
  <c r="BB635" i="2"/>
  <c r="BB596" i="2" s="1"/>
  <c r="BO648" i="2"/>
  <c r="BQ228" i="2"/>
  <c r="BQ230" i="2" s="1"/>
  <c r="BQ233" i="2"/>
  <c r="BP14" i="10"/>
  <c r="BO694" i="2"/>
  <c r="BO705" i="2"/>
  <c r="BO707" i="2" s="1"/>
  <c r="BP270" i="2"/>
  <c r="BO716" i="2"/>
  <c r="BN577" i="2"/>
  <c r="BN599" i="2" s="1"/>
  <c r="BA580" i="2"/>
  <c r="BA581" i="2" s="1"/>
  <c r="BA591" i="2" s="1"/>
  <c r="BQ465" i="2"/>
  <c r="BQ464" i="2"/>
  <c r="AI635" i="2"/>
  <c r="AI568" i="2"/>
  <c r="AG35" i="10"/>
  <c r="AH594" i="2"/>
  <c r="AJ628" i="2"/>
  <c r="AI634" i="2"/>
  <c r="AH597" i="2"/>
  <c r="AG609" i="2"/>
  <c r="AG610" i="2" s="1"/>
  <c r="AF37" i="10"/>
  <c r="AG614" i="2"/>
  <c r="AH589" i="2"/>
  <c r="BO572" i="2" l="1"/>
  <c r="BO661" i="2"/>
  <c r="BO658" i="2"/>
  <c r="BQ466" i="2"/>
  <c r="BP680" i="2"/>
  <c r="BO584" i="2"/>
  <c r="BO717" i="2"/>
  <c r="BO719" i="2" s="1"/>
  <c r="BP712" i="2"/>
  <c r="BO711" i="2"/>
  <c r="BO713" i="2" s="1"/>
  <c r="BO673" i="2"/>
  <c r="BO676" i="2" s="1"/>
  <c r="BO668" i="2"/>
  <c r="BS216" i="2"/>
  <c r="BR304" i="2"/>
  <c r="BR285" i="2"/>
  <c r="BR287" i="2" s="1"/>
  <c r="BR289" i="2" s="1"/>
  <c r="BR473" i="2" s="1"/>
  <c r="BR618" i="2" s="1"/>
  <c r="CI13" i="18"/>
  <c r="CI25" i="18" s="1"/>
  <c r="CI23" i="18"/>
  <c r="BQ244" i="2"/>
  <c r="BQ246" i="2" s="1"/>
  <c r="BQ302" i="2"/>
  <c r="BR450" i="2"/>
  <c r="BR451" i="2" s="1"/>
  <c r="BR453" i="2" s="1"/>
  <c r="BR455" i="2" s="1"/>
  <c r="BR457" i="2" s="1"/>
  <c r="BR224" i="2"/>
  <c r="BR242" i="2"/>
  <c r="BR250" i="2"/>
  <c r="BR251" i="2" s="1"/>
  <c r="BR253" i="2" s="1"/>
  <c r="BR255" i="2" s="1"/>
  <c r="BR257" i="2" s="1"/>
  <c r="BR227" i="2"/>
  <c r="AZ38" i="10"/>
  <c r="BB608" i="2"/>
  <c r="BA612" i="2"/>
  <c r="BP322" i="2"/>
  <c r="BP472" i="2" s="1"/>
  <c r="BP566" i="2" s="1"/>
  <c r="BO33" i="10" s="1"/>
  <c r="BP316" i="2"/>
  <c r="BC630" i="2"/>
  <c r="BB575" i="2"/>
  <c r="BB597" i="2" s="1"/>
  <c r="BP644" i="2"/>
  <c r="BP562" i="2"/>
  <c r="BB594" i="2"/>
  <c r="BA35" i="10"/>
  <c r="BB589" i="2"/>
  <c r="BB590" i="2" s="1"/>
  <c r="BQ266" i="2"/>
  <c r="BQ268" i="2"/>
  <c r="BO16" i="10"/>
  <c r="BP745" i="2"/>
  <c r="BP579" i="2" s="1"/>
  <c r="BP603" i="2" s="1"/>
  <c r="AF38" i="10"/>
  <c r="AG612" i="2"/>
  <c r="AH608" i="2"/>
  <c r="AI570" i="2"/>
  <c r="AH590" i="2"/>
  <c r="AH580" i="2" s="1"/>
  <c r="AH581" i="2" s="1"/>
  <c r="AH591" i="2" s="1"/>
  <c r="AH606" i="2"/>
  <c r="AH614" i="2" s="1"/>
  <c r="AI596" i="2"/>
  <c r="AG723" i="2"/>
  <c r="AJ630" i="2"/>
  <c r="AJ632" i="2" s="1"/>
  <c r="AI575" i="2"/>
  <c r="BQ646" i="2" l="1"/>
  <c r="BQ656" i="2" s="1"/>
  <c r="BQ667" i="2" s="1"/>
  <c r="BQ675" i="2" s="1"/>
  <c r="BQ470" i="2"/>
  <c r="BB580" i="2"/>
  <c r="BB581" i="2" s="1"/>
  <c r="BB591" i="2" s="1"/>
  <c r="BB606" i="2"/>
  <c r="BA37" i="10" s="1"/>
  <c r="BO677" i="2"/>
  <c r="BO576" i="2" s="1"/>
  <c r="BQ751" i="2"/>
  <c r="BQ586" i="2" s="1"/>
  <c r="BQ320" i="2"/>
  <c r="BP22" i="10" s="1"/>
  <c r="BQ739" i="2"/>
  <c r="BQ578" i="2" s="1"/>
  <c r="BQ602" i="2" s="1"/>
  <c r="CJ11" i="18"/>
  <c r="BC635" i="2"/>
  <c r="BC596" i="2" s="1"/>
  <c r="BC568" i="2"/>
  <c r="BC570" i="2" s="1"/>
  <c r="BC589" i="2" s="1"/>
  <c r="BC632" i="2"/>
  <c r="BQ14" i="10"/>
  <c r="BQ270" i="2"/>
  <c r="BP318" i="2"/>
  <c r="BP474" i="2"/>
  <c r="BP748" i="2" s="1"/>
  <c r="BP587" i="2" s="1"/>
  <c r="BP605" i="2" s="1"/>
  <c r="BP689" i="2"/>
  <c r="BP693" i="2" s="1"/>
  <c r="BP564" i="2"/>
  <c r="BR233" i="2"/>
  <c r="BR228" i="2"/>
  <c r="BR230" i="2" s="1"/>
  <c r="BS222" i="2"/>
  <c r="BS220" i="2"/>
  <c r="BS221" i="2" s="1"/>
  <c r="BP716" i="2"/>
  <c r="BO577" i="2"/>
  <c r="BP654" i="2"/>
  <c r="BP647" i="2"/>
  <c r="BR465" i="2"/>
  <c r="BR464" i="2"/>
  <c r="BO601" i="2"/>
  <c r="BR265" i="2"/>
  <c r="BR305" i="2" s="1"/>
  <c r="BR264" i="2"/>
  <c r="BQ306" i="2"/>
  <c r="BQ308" i="2" s="1"/>
  <c r="BQ316" i="2" s="1"/>
  <c r="BP710" i="2"/>
  <c r="BO583" i="2"/>
  <c r="AH723" i="2"/>
  <c r="AK628" i="2"/>
  <c r="AJ634" i="2"/>
  <c r="AI597" i="2"/>
  <c r="AJ568" i="2"/>
  <c r="AJ635" i="2"/>
  <c r="AH35" i="10"/>
  <c r="AI594" i="2"/>
  <c r="AI589" i="2"/>
  <c r="AH609" i="2"/>
  <c r="AH610" i="2" s="1"/>
  <c r="AG37" i="10"/>
  <c r="BB609" i="2" l="1"/>
  <c r="BB610" i="2" s="1"/>
  <c r="BA38" i="10" s="1"/>
  <c r="BC590" i="2"/>
  <c r="BP661" i="2"/>
  <c r="BO600" i="2"/>
  <c r="BR266" i="2"/>
  <c r="BR268" i="2"/>
  <c r="BP657" i="2"/>
  <c r="BP681" i="2" s="1"/>
  <c r="BP683" i="2" s="1"/>
  <c r="BP665" i="2"/>
  <c r="BP323" i="2"/>
  <c r="BO21" i="10"/>
  <c r="BO24" i="10" s="1"/>
  <c r="BD628" i="2"/>
  <c r="BC634" i="2"/>
  <c r="BP16" i="10"/>
  <c r="BQ745" i="2"/>
  <c r="BQ579" i="2" s="1"/>
  <c r="BQ603" i="2" s="1"/>
  <c r="BR466" i="2"/>
  <c r="BS304" i="2"/>
  <c r="BS285" i="2"/>
  <c r="BS287" i="2" s="1"/>
  <c r="BS289" i="2" s="1"/>
  <c r="BS473" i="2" s="1"/>
  <c r="BS618" i="2" s="1"/>
  <c r="BT216" i="2"/>
  <c r="BP572" i="2"/>
  <c r="BO42" i="10"/>
  <c r="BC594" i="2"/>
  <c r="BB35" i="10"/>
  <c r="BQ318" i="2"/>
  <c r="BP21" i="10" s="1"/>
  <c r="BP24" i="10" s="1"/>
  <c r="BQ564" i="2"/>
  <c r="BP42" i="10" s="1"/>
  <c r="BQ689" i="2"/>
  <c r="BQ693" i="2" s="1"/>
  <c r="BQ474" i="2"/>
  <c r="BQ748" i="2" s="1"/>
  <c r="BQ587" i="2" s="1"/>
  <c r="BQ605" i="2" s="1"/>
  <c r="BS242" i="2"/>
  <c r="BS227" i="2"/>
  <c r="BS224" i="2"/>
  <c r="BS250" i="2"/>
  <c r="BS251" i="2" s="1"/>
  <c r="BS253" i="2" s="1"/>
  <c r="BS255" i="2" s="1"/>
  <c r="BS257" i="2" s="1"/>
  <c r="BS450" i="2"/>
  <c r="BS451" i="2" s="1"/>
  <c r="BS453" i="2" s="1"/>
  <c r="BS455" i="2" s="1"/>
  <c r="BS457" i="2" s="1"/>
  <c r="BP705" i="2"/>
  <c r="BP707" i="2" s="1"/>
  <c r="BP694" i="2"/>
  <c r="BQ644" i="2"/>
  <c r="BQ562" i="2"/>
  <c r="BQ322" i="2"/>
  <c r="BP648" i="2"/>
  <c r="BO599" i="2"/>
  <c r="CR599" i="2" s="1"/>
  <c r="BR302" i="2"/>
  <c r="BR244" i="2"/>
  <c r="BR246" i="2" s="1"/>
  <c r="CJ23" i="18"/>
  <c r="CJ13" i="18"/>
  <c r="CJ25" i="18" s="1"/>
  <c r="BO598" i="2"/>
  <c r="AI590" i="2"/>
  <c r="AI580" i="2" s="1"/>
  <c r="AI581" i="2" s="1"/>
  <c r="AI591" i="2" s="1"/>
  <c r="AK630" i="2"/>
  <c r="AK632" i="2" s="1"/>
  <c r="AJ575" i="2"/>
  <c r="AI606" i="2"/>
  <c r="AJ596" i="2"/>
  <c r="AG38" i="10"/>
  <c r="AH612" i="2"/>
  <c r="AI608" i="2"/>
  <c r="AJ570" i="2"/>
  <c r="AJ589" i="2" s="1"/>
  <c r="BR270" i="2" l="1"/>
  <c r="BR562" i="2" s="1"/>
  <c r="BC608" i="2"/>
  <c r="BP658" i="2"/>
  <c r="BB612" i="2"/>
  <c r="BS233" i="2"/>
  <c r="BS228" i="2"/>
  <c r="BS230" i="2" s="1"/>
  <c r="BQ472" i="2"/>
  <c r="BQ566" i="2" s="1"/>
  <c r="BP33" i="10" s="1"/>
  <c r="BQ323" i="2"/>
  <c r="BP717" i="2"/>
  <c r="BP719" i="2" s="1"/>
  <c r="BP711" i="2"/>
  <c r="BP713" i="2" s="1"/>
  <c r="BQ712" i="2"/>
  <c r="BR739" i="2"/>
  <c r="BR578" i="2" s="1"/>
  <c r="BR602" i="2" s="1"/>
  <c r="CK11" i="18"/>
  <c r="BR751" i="2"/>
  <c r="BR586" i="2" s="1"/>
  <c r="BR320" i="2"/>
  <c r="BQ22" i="10" s="1"/>
  <c r="BR306" i="2"/>
  <c r="BR308" i="2" s="1"/>
  <c r="BR316" i="2" s="1"/>
  <c r="BS465" i="2"/>
  <c r="BS464" i="2"/>
  <c r="BT220" i="2"/>
  <c r="BT221" i="2" s="1"/>
  <c r="BT222" i="2"/>
  <c r="BR470" i="2"/>
  <c r="BR646" i="2"/>
  <c r="BR656" i="2" s="1"/>
  <c r="BR667" i="2" s="1"/>
  <c r="BR675" i="2" s="1"/>
  <c r="BC575" i="2"/>
  <c r="BD630" i="2"/>
  <c r="BQ705" i="2"/>
  <c r="BQ707" i="2" s="1"/>
  <c r="BQ694" i="2"/>
  <c r="BP668" i="2"/>
  <c r="BP673" i="2"/>
  <c r="BP676" i="2" s="1"/>
  <c r="BQ654" i="2"/>
  <c r="BQ647" i="2"/>
  <c r="BS265" i="2"/>
  <c r="BS305" i="2" s="1"/>
  <c r="BS264" i="2"/>
  <c r="BQ682" i="2"/>
  <c r="BP584" i="2"/>
  <c r="BP601" i="2" s="1"/>
  <c r="BQ680" i="2"/>
  <c r="AL628" i="2"/>
  <c r="AK634" i="2"/>
  <c r="AI35" i="10"/>
  <c r="AJ594" i="2"/>
  <c r="AK635" i="2"/>
  <c r="AK596" i="2" s="1"/>
  <c r="AK568" i="2"/>
  <c r="AK570" i="2" s="1"/>
  <c r="AJ590" i="2"/>
  <c r="AJ580" i="2" s="1"/>
  <c r="AJ581" i="2" s="1"/>
  <c r="AJ591" i="2" s="1"/>
  <c r="AH37" i="10"/>
  <c r="AI609" i="2"/>
  <c r="AI610" i="2" s="1"/>
  <c r="AI614" i="2"/>
  <c r="AJ597" i="2"/>
  <c r="BR14" i="10" l="1"/>
  <c r="BR644" i="2"/>
  <c r="BR647" i="2" s="1"/>
  <c r="BR322" i="2"/>
  <c r="BR472" i="2" s="1"/>
  <c r="BR566" i="2" s="1"/>
  <c r="BQ33" i="10" s="1"/>
  <c r="BS466" i="2"/>
  <c r="BQ572" i="2"/>
  <c r="BS268" i="2"/>
  <c r="BS266" i="2"/>
  <c r="BP677" i="2"/>
  <c r="BQ711" i="2"/>
  <c r="BR712" i="2"/>
  <c r="BQ717" i="2"/>
  <c r="BT285" i="2"/>
  <c r="BT287" i="2" s="1"/>
  <c r="BT289" i="2" s="1"/>
  <c r="BT473" i="2" s="1"/>
  <c r="BT618" i="2" s="1"/>
  <c r="BU216" i="2"/>
  <c r="BT304" i="2"/>
  <c r="BQ710" i="2"/>
  <c r="BP583" i="2"/>
  <c r="BP600" i="2" s="1"/>
  <c r="BD632" i="2"/>
  <c r="BE628" i="2" s="1"/>
  <c r="BD568" i="2"/>
  <c r="BD570" i="2" s="1"/>
  <c r="BD635" i="2"/>
  <c r="BD596" i="2" s="1"/>
  <c r="BQ716" i="2"/>
  <c r="BP577" i="2"/>
  <c r="BP599" i="2" s="1"/>
  <c r="BQ718" i="2"/>
  <c r="BQ648" i="2"/>
  <c r="BC580" i="2"/>
  <c r="BC597" i="2"/>
  <c r="BC606" i="2" s="1"/>
  <c r="BR318" i="2"/>
  <c r="BQ21" i="10" s="1"/>
  <c r="BQ24" i="10" s="1"/>
  <c r="BR474" i="2"/>
  <c r="BR748" i="2" s="1"/>
  <c r="BR587" i="2" s="1"/>
  <c r="BR605" i="2" s="1"/>
  <c r="BR689" i="2"/>
  <c r="BR693" i="2" s="1"/>
  <c r="BR564" i="2"/>
  <c r="BQ42" i="10" s="1"/>
  <c r="CK23" i="18"/>
  <c r="CK13" i="18"/>
  <c r="CK25" i="18" s="1"/>
  <c r="BQ16" i="10"/>
  <c r="BR745" i="2"/>
  <c r="BR579" i="2" s="1"/>
  <c r="BR603" i="2" s="1"/>
  <c r="BS244" i="2"/>
  <c r="BS246" i="2" s="1"/>
  <c r="BS302" i="2"/>
  <c r="BQ657" i="2"/>
  <c r="BQ681" i="2" s="1"/>
  <c r="BQ683" i="2" s="1"/>
  <c r="BQ665" i="2"/>
  <c r="BT227" i="2"/>
  <c r="BT224" i="2"/>
  <c r="BT450" i="2"/>
  <c r="BT451" i="2" s="1"/>
  <c r="BT453" i="2" s="1"/>
  <c r="BT455" i="2" s="1"/>
  <c r="BT457" i="2" s="1"/>
  <c r="BT242" i="2"/>
  <c r="BT250" i="2"/>
  <c r="BT251" i="2" s="1"/>
  <c r="BT253" i="2" s="1"/>
  <c r="BT255" i="2" s="1"/>
  <c r="BT257" i="2" s="1"/>
  <c r="BS646" i="2"/>
  <c r="BS656" i="2" s="1"/>
  <c r="BS667" i="2" s="1"/>
  <c r="BS675" i="2" s="1"/>
  <c r="BS470" i="2"/>
  <c r="AJ35" i="10"/>
  <c r="AK594" i="2"/>
  <c r="AL630" i="2"/>
  <c r="AL632" i="2" s="1"/>
  <c r="AK575" i="2"/>
  <c r="AI612" i="2"/>
  <c r="AJ608" i="2"/>
  <c r="AH38" i="10"/>
  <c r="AJ606" i="2"/>
  <c r="AI723" i="2"/>
  <c r="AK589" i="2"/>
  <c r="BS270" i="2" l="1"/>
  <c r="BS562" i="2" s="1"/>
  <c r="BR654" i="2"/>
  <c r="BR665" i="2" s="1"/>
  <c r="BR323" i="2"/>
  <c r="BQ658" i="2"/>
  <c r="BQ719" i="2"/>
  <c r="BQ577" i="2" s="1"/>
  <c r="BQ599" i="2" s="1"/>
  <c r="BR680" i="2"/>
  <c r="BQ584" i="2"/>
  <c r="BQ601" i="2" s="1"/>
  <c r="BT233" i="2"/>
  <c r="BT228" i="2"/>
  <c r="BT230" i="2" s="1"/>
  <c r="BS306" i="2"/>
  <c r="BS308" i="2" s="1"/>
  <c r="BC609" i="2"/>
  <c r="BC610" i="2" s="1"/>
  <c r="BB37" i="10"/>
  <c r="BU222" i="2"/>
  <c r="BU220" i="2"/>
  <c r="BU221" i="2" s="1"/>
  <c r="BT264" i="2"/>
  <c r="BT265" i="2"/>
  <c r="BT305" i="2" s="1"/>
  <c r="BS644" i="2"/>
  <c r="BC581" i="2"/>
  <c r="BD594" i="2"/>
  <c r="BC35" i="10"/>
  <c r="BD589" i="2"/>
  <c r="BD590" i="2" s="1"/>
  <c r="BQ713" i="2"/>
  <c r="BQ661" i="2"/>
  <c r="BP576" i="2"/>
  <c r="BP598" i="2" s="1"/>
  <c r="BS11" i="10"/>
  <c r="BQ673" i="2"/>
  <c r="BQ676" i="2" s="1"/>
  <c r="BQ668" i="2"/>
  <c r="BR648" i="2"/>
  <c r="BR572" i="2"/>
  <c r="BT464" i="2"/>
  <c r="BT465" i="2"/>
  <c r="BR705" i="2"/>
  <c r="BR707" i="2" s="1"/>
  <c r="BR694" i="2"/>
  <c r="BS751" i="2"/>
  <c r="BS586" i="2" s="1"/>
  <c r="BS739" i="2"/>
  <c r="BS578" i="2" s="1"/>
  <c r="BS602" i="2" s="1"/>
  <c r="BS320" i="2"/>
  <c r="BR22" i="10" s="1"/>
  <c r="CL11" i="18"/>
  <c r="AJ609" i="2"/>
  <c r="AJ610" i="2" s="1"/>
  <c r="AI37" i="10"/>
  <c r="AM628" i="2"/>
  <c r="AL634" i="2"/>
  <c r="AK590" i="2"/>
  <c r="AK580" i="2" s="1"/>
  <c r="AK581" i="2" s="1"/>
  <c r="AK591" i="2" s="1"/>
  <c r="AK597" i="2"/>
  <c r="AK606" i="2" s="1"/>
  <c r="AJ614" i="2"/>
  <c r="AL635" i="2"/>
  <c r="AL596" i="2" s="1"/>
  <c r="AL568" i="2"/>
  <c r="AL570" i="2" s="1"/>
  <c r="AL589" i="2" s="1"/>
  <c r="BS14" i="10" l="1"/>
  <c r="BR657" i="2"/>
  <c r="BR681" i="2" s="1"/>
  <c r="BR683" i="2" s="1"/>
  <c r="BR716" i="2"/>
  <c r="BQ677" i="2"/>
  <c r="BQ576" i="2" s="1"/>
  <c r="BQ598" i="2" s="1"/>
  <c r="BU285" i="2"/>
  <c r="BU287" i="2" s="1"/>
  <c r="BU289" i="2" s="1"/>
  <c r="BU473" i="2" s="1"/>
  <c r="BU618" i="2" s="1"/>
  <c r="BV216" i="2"/>
  <c r="BU304" i="2"/>
  <c r="BT244" i="2"/>
  <c r="BT246" i="2" s="1"/>
  <c r="BT302" i="2"/>
  <c r="BR711" i="2"/>
  <c r="BS712" i="2"/>
  <c r="BR717" i="2"/>
  <c r="BT268" i="2"/>
  <c r="BT266" i="2"/>
  <c r="BU242" i="2"/>
  <c r="BU227" i="2"/>
  <c r="BU224" i="2"/>
  <c r="BU450" i="2"/>
  <c r="BU451" i="2" s="1"/>
  <c r="BU453" i="2" s="1"/>
  <c r="BU455" i="2" s="1"/>
  <c r="BU457" i="2" s="1"/>
  <c r="BU250" i="2"/>
  <c r="BU251" i="2" s="1"/>
  <c r="BU253" i="2" s="1"/>
  <c r="BU255" i="2" s="1"/>
  <c r="BU257" i="2" s="1"/>
  <c r="BB38" i="10"/>
  <c r="I38" i="10"/>
  <c r="BD608" i="2"/>
  <c r="BC612" i="2"/>
  <c r="CL13" i="18"/>
  <c r="CL25" i="18" s="1"/>
  <c r="CL23" i="18"/>
  <c r="BQ583" i="2"/>
  <c r="BQ600" i="2" s="1"/>
  <c r="BR710" i="2"/>
  <c r="BS745" i="2"/>
  <c r="BS579" i="2" s="1"/>
  <c r="BS603" i="2" s="1"/>
  <c r="BR16" i="10"/>
  <c r="BR673" i="2"/>
  <c r="BR676" i="2" s="1"/>
  <c r="BR668" i="2"/>
  <c r="BT466" i="2"/>
  <c r="BC591" i="2"/>
  <c r="BS654" i="2"/>
  <c r="BS647" i="2"/>
  <c r="BS322" i="2"/>
  <c r="BS472" i="2" s="1"/>
  <c r="BS566" i="2" s="1"/>
  <c r="BR33" i="10" s="1"/>
  <c r="BS316" i="2"/>
  <c r="AK609" i="2"/>
  <c r="AJ37" i="10"/>
  <c r="AL590" i="2"/>
  <c r="AJ723" i="2"/>
  <c r="AK614" i="2"/>
  <c r="AL575" i="2"/>
  <c r="AM630" i="2"/>
  <c r="AM632" i="2" s="1"/>
  <c r="AK608" i="2"/>
  <c r="AJ612" i="2"/>
  <c r="AI38" i="10"/>
  <c r="AL594" i="2"/>
  <c r="AK35" i="10"/>
  <c r="BR658" i="2" l="1"/>
  <c r="BR719" i="2"/>
  <c r="BS716" i="2" s="1"/>
  <c r="BR713" i="2"/>
  <c r="BR583" i="2" s="1"/>
  <c r="BR600" i="2" s="1"/>
  <c r="BR661" i="2"/>
  <c r="BR677" i="2" s="1"/>
  <c r="BS665" i="2"/>
  <c r="BS657" i="2"/>
  <c r="BS681" i="2" s="1"/>
  <c r="BS680" i="2"/>
  <c r="BR584" i="2"/>
  <c r="BR601" i="2" s="1"/>
  <c r="BT470" i="2"/>
  <c r="BT646" i="2"/>
  <c r="BT656" i="2" s="1"/>
  <c r="BT667" i="2" s="1"/>
  <c r="BT675" i="2" s="1"/>
  <c r="BV222" i="2"/>
  <c r="BV220" i="2"/>
  <c r="BV221" i="2" s="1"/>
  <c r="BS318" i="2"/>
  <c r="BS474" i="2"/>
  <c r="BS748" i="2" s="1"/>
  <c r="BS587" i="2" s="1"/>
  <c r="BS605" i="2" s="1"/>
  <c r="BS564" i="2"/>
  <c r="BS689" i="2"/>
  <c r="BS693" i="2" s="1"/>
  <c r="BU264" i="2"/>
  <c r="BU265" i="2"/>
  <c r="BU305" i="2" s="1"/>
  <c r="BT11" i="10"/>
  <c r="BT306" i="2"/>
  <c r="BT308" i="2" s="1"/>
  <c r="BT316" i="2" s="1"/>
  <c r="BS648" i="2"/>
  <c r="BU465" i="2"/>
  <c r="BU464" i="2"/>
  <c r="BT270" i="2"/>
  <c r="BU228" i="2"/>
  <c r="BU230" i="2" s="1"/>
  <c r="BU233" i="2"/>
  <c r="BT751" i="2"/>
  <c r="BT586" i="2" s="1"/>
  <c r="CM11" i="18"/>
  <c r="BT739" i="2"/>
  <c r="BT578" i="2" s="1"/>
  <c r="BT602" i="2" s="1"/>
  <c r="BT320" i="2"/>
  <c r="BS22" i="10" s="1"/>
  <c r="AN628" i="2"/>
  <c r="AM634" i="2"/>
  <c r="AL597" i="2"/>
  <c r="AL606" i="2" s="1"/>
  <c r="AL614" i="2" s="1"/>
  <c r="AK610" i="2"/>
  <c r="AK723" i="2"/>
  <c r="AL580" i="2"/>
  <c r="AL581" i="2" s="1"/>
  <c r="AL591" i="2" s="1"/>
  <c r="AM635" i="2"/>
  <c r="AM596" i="2" s="1"/>
  <c r="AM568" i="2"/>
  <c r="AM570" i="2" s="1"/>
  <c r="BT14" i="10" l="1"/>
  <c r="BR577" i="2"/>
  <c r="BR599" i="2" s="1"/>
  <c r="BS658" i="2"/>
  <c r="BS710" i="2"/>
  <c r="BS694" i="2"/>
  <c r="BS705" i="2"/>
  <c r="BS707" i="2" s="1"/>
  <c r="BV285" i="2"/>
  <c r="BV287" i="2" s="1"/>
  <c r="BV289" i="2" s="1"/>
  <c r="BV473" i="2" s="1"/>
  <c r="BV618" i="2" s="1"/>
  <c r="BW216" i="2"/>
  <c r="BV304" i="2"/>
  <c r="BT562" i="2"/>
  <c r="BT644" i="2"/>
  <c r="BT322" i="2"/>
  <c r="BT745" i="2"/>
  <c r="BT579" i="2" s="1"/>
  <c r="BT603" i="2" s="1"/>
  <c r="BS16" i="10"/>
  <c r="CM13" i="18"/>
  <c r="CM25" i="18" s="1"/>
  <c r="CM23" i="18"/>
  <c r="BU244" i="2"/>
  <c r="BU246" i="2" s="1"/>
  <c r="BU302" i="2"/>
  <c r="BU466" i="2"/>
  <c r="BR576" i="2"/>
  <c r="BR598" i="2" s="1"/>
  <c r="BS661" i="2"/>
  <c r="BT318" i="2"/>
  <c r="BS21" i="10" s="1"/>
  <c r="BS24" i="10" s="1"/>
  <c r="BT474" i="2"/>
  <c r="BT748" i="2" s="1"/>
  <c r="BT587" i="2" s="1"/>
  <c r="BT605" i="2" s="1"/>
  <c r="BT564" i="2"/>
  <c r="BS42" i="10" s="1"/>
  <c r="BT689" i="2"/>
  <c r="BT693" i="2" s="1"/>
  <c r="BU268" i="2"/>
  <c r="BU266" i="2"/>
  <c r="BR42" i="10"/>
  <c r="BS572" i="2"/>
  <c r="BV250" i="2"/>
  <c r="BV251" i="2" s="1"/>
  <c r="BV253" i="2" s="1"/>
  <c r="BV255" i="2" s="1"/>
  <c r="BV257" i="2" s="1"/>
  <c r="BV224" i="2"/>
  <c r="BV227" i="2"/>
  <c r="BV242" i="2"/>
  <c r="BV450" i="2"/>
  <c r="BV451" i="2" s="1"/>
  <c r="BV453" i="2" s="1"/>
  <c r="BV455" i="2" s="1"/>
  <c r="BV457" i="2" s="1"/>
  <c r="BS683" i="2"/>
  <c r="BS323" i="2"/>
  <c r="BR21" i="10"/>
  <c r="BR24" i="10" s="1"/>
  <c r="BS673" i="2"/>
  <c r="BS676" i="2" s="1"/>
  <c r="BS668" i="2"/>
  <c r="AL723" i="2"/>
  <c r="AN630" i="2"/>
  <c r="AN632" i="2" s="1"/>
  <c r="AM575" i="2"/>
  <c r="AJ38" i="10"/>
  <c r="AK612" i="2"/>
  <c r="AL608" i="2"/>
  <c r="AL609" i="2"/>
  <c r="AK37" i="10"/>
  <c r="AL35" i="10"/>
  <c r="AM594" i="2"/>
  <c r="AM589" i="2"/>
  <c r="BS677" i="2" l="1"/>
  <c r="BV228" i="2"/>
  <c r="BV230" i="2" s="1"/>
  <c r="BV233" i="2"/>
  <c r="BU646" i="2"/>
  <c r="BU656" i="2" s="1"/>
  <c r="BU667" i="2" s="1"/>
  <c r="BU675" i="2" s="1"/>
  <c r="BU470" i="2"/>
  <c r="BU270" i="2"/>
  <c r="BT323" i="2"/>
  <c r="BT472" i="2"/>
  <c r="BT566" i="2" s="1"/>
  <c r="BS33" i="10" s="1"/>
  <c r="BW222" i="2"/>
  <c r="BW220" i="2"/>
  <c r="BW221" i="2" s="1"/>
  <c r="BT680" i="2"/>
  <c r="BS584" i="2"/>
  <c r="BS601" i="2" s="1"/>
  <c r="BT682" i="2"/>
  <c r="BV465" i="2"/>
  <c r="BV464" i="2"/>
  <c r="BV265" i="2"/>
  <c r="BV305" i="2" s="1"/>
  <c r="BV264" i="2"/>
  <c r="BU320" i="2"/>
  <c r="BT22" i="10" s="1"/>
  <c r="BU739" i="2"/>
  <c r="BU578" i="2" s="1"/>
  <c r="BU602" i="2" s="1"/>
  <c r="CN11" i="18"/>
  <c r="BU751" i="2"/>
  <c r="BU586" i="2" s="1"/>
  <c r="BT654" i="2"/>
  <c r="BT647" i="2"/>
  <c r="BU11" i="10"/>
  <c r="BT694" i="2"/>
  <c r="BT705" i="2"/>
  <c r="BT707" i="2" s="1"/>
  <c r="BT712" i="2"/>
  <c r="BS717" i="2"/>
  <c r="BS719" i="2" s="1"/>
  <c r="BS711" i="2"/>
  <c r="BS713" i="2" s="1"/>
  <c r="BU306" i="2"/>
  <c r="BU308" i="2" s="1"/>
  <c r="BU316" i="2" s="1"/>
  <c r="AL610" i="2"/>
  <c r="AL612" i="2" s="1"/>
  <c r="AO628" i="2"/>
  <c r="AN634" i="2"/>
  <c r="AM597" i="2"/>
  <c r="AM606" i="2" s="1"/>
  <c r="AK38" i="10"/>
  <c r="AM590" i="2"/>
  <c r="AM580" i="2" s="1"/>
  <c r="AM581" i="2" s="1"/>
  <c r="AM591" i="2" s="1"/>
  <c r="AN568" i="2"/>
  <c r="AN570" i="2" s="1"/>
  <c r="AN589" i="2" s="1"/>
  <c r="AN635" i="2"/>
  <c r="AN596" i="2" s="1"/>
  <c r="BU14" i="10" l="1"/>
  <c r="BT572" i="2"/>
  <c r="BX216" i="2"/>
  <c r="BW285" i="2"/>
  <c r="BW287" i="2" s="1"/>
  <c r="BW289" i="2" s="1"/>
  <c r="BW473" i="2" s="1"/>
  <c r="BW618" i="2" s="1"/>
  <c r="BW304" i="2"/>
  <c r="BU318" i="2"/>
  <c r="BT21" i="10" s="1"/>
  <c r="BT24" i="10" s="1"/>
  <c r="BU644" i="2"/>
  <c r="BU562" i="2"/>
  <c r="BU322" i="2"/>
  <c r="BT710" i="2"/>
  <c r="BS583" i="2"/>
  <c r="BS600" i="2" s="1"/>
  <c r="BU712" i="2"/>
  <c r="BT711" i="2"/>
  <c r="BT717" i="2"/>
  <c r="BV268" i="2"/>
  <c r="BV266" i="2"/>
  <c r="BW224" i="2"/>
  <c r="BW227" i="2"/>
  <c r="BW242" i="2"/>
  <c r="BW250" i="2"/>
  <c r="BW251" i="2" s="1"/>
  <c r="BW253" i="2" s="1"/>
  <c r="BW255" i="2" s="1"/>
  <c r="BW257" i="2" s="1"/>
  <c r="BW450" i="2"/>
  <c r="BW451" i="2" s="1"/>
  <c r="BW453" i="2" s="1"/>
  <c r="BW455" i="2" s="1"/>
  <c r="BW457" i="2" s="1"/>
  <c r="BT718" i="2"/>
  <c r="BS577" i="2"/>
  <c r="BS599" i="2" s="1"/>
  <c r="BT716" i="2"/>
  <c r="BV244" i="2"/>
  <c r="BV246" i="2" s="1"/>
  <c r="BV302" i="2"/>
  <c r="BU474" i="2"/>
  <c r="BU748" i="2" s="1"/>
  <c r="BU587" i="2" s="1"/>
  <c r="BU605" i="2" s="1"/>
  <c r="BU689" i="2"/>
  <c r="BU693" i="2" s="1"/>
  <c r="BU564" i="2"/>
  <c r="BT42" i="10" s="1"/>
  <c r="BT648" i="2"/>
  <c r="BU745" i="2"/>
  <c r="BU579" i="2" s="1"/>
  <c r="BU603" i="2" s="1"/>
  <c r="BT16" i="10"/>
  <c r="CN13" i="18"/>
  <c r="CN25" i="18" s="1"/>
  <c r="CN23" i="18"/>
  <c r="BT665" i="2"/>
  <c r="BT657" i="2"/>
  <c r="BT681" i="2" s="1"/>
  <c r="BT683" i="2" s="1"/>
  <c r="BV466" i="2"/>
  <c r="BS576" i="2"/>
  <c r="BS598" i="2" s="1"/>
  <c r="BT661" i="2"/>
  <c r="AM608" i="2"/>
  <c r="AO630" i="2"/>
  <c r="AO632" i="2" s="1"/>
  <c r="AN575" i="2"/>
  <c r="AN590" i="2"/>
  <c r="AM609" i="2"/>
  <c r="AL37" i="10"/>
  <c r="AM614" i="2"/>
  <c r="AN594" i="2"/>
  <c r="AM35" i="10"/>
  <c r="BT719" i="2" l="1"/>
  <c r="BT577" i="2" s="1"/>
  <c r="BT599" i="2" s="1"/>
  <c r="BU680" i="2"/>
  <c r="BT584" i="2"/>
  <c r="BT601" i="2" s="1"/>
  <c r="BV270" i="2"/>
  <c r="BW464" i="2"/>
  <c r="BW465" i="2"/>
  <c r="BW233" i="2"/>
  <c r="BW228" i="2"/>
  <c r="BW230" i="2" s="1"/>
  <c r="BT713" i="2"/>
  <c r="BT668" i="2"/>
  <c r="BT673" i="2"/>
  <c r="BT676" i="2" s="1"/>
  <c r="BU694" i="2"/>
  <c r="BU705" i="2"/>
  <c r="BU707" i="2" s="1"/>
  <c r="BW264" i="2"/>
  <c r="BW265" i="2"/>
  <c r="BW305" i="2" s="1"/>
  <c r="BU472" i="2"/>
  <c r="BU566" i="2" s="1"/>
  <c r="BT33" i="10" s="1"/>
  <c r="BU323" i="2"/>
  <c r="BV11" i="10"/>
  <c r="CO11" i="18"/>
  <c r="BV751" i="2"/>
  <c r="BV586" i="2" s="1"/>
  <c r="BV320" i="2"/>
  <c r="BU22" i="10" s="1"/>
  <c r="BV739" i="2"/>
  <c r="BV578" i="2" s="1"/>
  <c r="BV602" i="2" s="1"/>
  <c r="BV646" i="2"/>
  <c r="BV656" i="2" s="1"/>
  <c r="BV667" i="2" s="1"/>
  <c r="BV675" i="2" s="1"/>
  <c r="BV470" i="2"/>
  <c r="BT658" i="2"/>
  <c r="BV306" i="2"/>
  <c r="BV308" i="2" s="1"/>
  <c r="BV316" i="2" s="1"/>
  <c r="BU647" i="2"/>
  <c r="BU654" i="2"/>
  <c r="BX220" i="2"/>
  <c r="BX221" i="2" s="1"/>
  <c r="BX222" i="2"/>
  <c r="AM610" i="2"/>
  <c r="AM612" i="2" s="1"/>
  <c r="AN580" i="2"/>
  <c r="AN581" i="2" s="1"/>
  <c r="AN591" i="2" s="1"/>
  <c r="AN597" i="2"/>
  <c r="AN606" i="2" s="1"/>
  <c r="AO635" i="2"/>
  <c r="AO596" i="2" s="1"/>
  <c r="AO568" i="2"/>
  <c r="AO570" i="2" s="1"/>
  <c r="AM723" i="2"/>
  <c r="AP628" i="2"/>
  <c r="AO634" i="2"/>
  <c r="BV14" i="10" l="1"/>
  <c r="BU716" i="2"/>
  <c r="BW466" i="2"/>
  <c r="BW470" i="2" s="1"/>
  <c r="BT677" i="2"/>
  <c r="BU661" i="2" s="1"/>
  <c r="BU665" i="2"/>
  <c r="BU657" i="2"/>
  <c r="BU681" i="2" s="1"/>
  <c r="BU683" i="2" s="1"/>
  <c r="CO13" i="18"/>
  <c r="CO25" i="18" s="1"/>
  <c r="CO23" i="18"/>
  <c r="BT583" i="2"/>
  <c r="BT600" i="2" s="1"/>
  <c r="BU710" i="2"/>
  <c r="BU16" i="10"/>
  <c r="BV745" i="2"/>
  <c r="BV579" i="2" s="1"/>
  <c r="BV603" i="2" s="1"/>
  <c r="BU711" i="2"/>
  <c r="BU717" i="2"/>
  <c r="BV712" i="2"/>
  <c r="BW244" i="2"/>
  <c r="BW246" i="2" s="1"/>
  <c r="BW302" i="2"/>
  <c r="BV644" i="2"/>
  <c r="BV562" i="2"/>
  <c r="BV322" i="2"/>
  <c r="BW266" i="2"/>
  <c r="BW268" i="2"/>
  <c r="BU648" i="2"/>
  <c r="BX250" i="2"/>
  <c r="BX251" i="2" s="1"/>
  <c r="BX253" i="2" s="1"/>
  <c r="BX255" i="2" s="1"/>
  <c r="BX257" i="2" s="1"/>
  <c r="BX224" i="2"/>
  <c r="BX450" i="2"/>
  <c r="BX451" i="2" s="1"/>
  <c r="BX453" i="2" s="1"/>
  <c r="BX455" i="2" s="1"/>
  <c r="BX457" i="2" s="1"/>
  <c r="BX227" i="2"/>
  <c r="BX242" i="2"/>
  <c r="BX285" i="2"/>
  <c r="BX287" i="2" s="1"/>
  <c r="BX289" i="2" s="1"/>
  <c r="BX473" i="2" s="1"/>
  <c r="BX618" i="2" s="1"/>
  <c r="BY216" i="2"/>
  <c r="BX304" i="2"/>
  <c r="BV318" i="2"/>
  <c r="BU21" i="10" s="1"/>
  <c r="BU24" i="10" s="1"/>
  <c r="BV474" i="2"/>
  <c r="BV748" i="2" s="1"/>
  <c r="BV587" i="2" s="1"/>
  <c r="BV605" i="2" s="1"/>
  <c r="BV689" i="2"/>
  <c r="BV693" i="2" s="1"/>
  <c r="BV564" i="2"/>
  <c r="BU42" i="10" s="1"/>
  <c r="BU572" i="2"/>
  <c r="AN608" i="2"/>
  <c r="AL38" i="10"/>
  <c r="AM37" i="10"/>
  <c r="AN609" i="2"/>
  <c r="AN614" i="2"/>
  <c r="AO594" i="2"/>
  <c r="AN35" i="10"/>
  <c r="AO589" i="2"/>
  <c r="AP630" i="2"/>
  <c r="AO575" i="2"/>
  <c r="BU719" i="2" l="1"/>
  <c r="BV716" i="2" s="1"/>
  <c r="BT576" i="2"/>
  <c r="BT598" i="2" s="1"/>
  <c r="BW646" i="2"/>
  <c r="BW656" i="2" s="1"/>
  <c r="BW667" i="2" s="1"/>
  <c r="BW675" i="2" s="1"/>
  <c r="BU658" i="2"/>
  <c r="BW11" i="10"/>
  <c r="BW14" i="10" s="1"/>
  <c r="BX265" i="2"/>
  <c r="BX305" i="2" s="1"/>
  <c r="BX264" i="2"/>
  <c r="BV654" i="2"/>
  <c r="BV647" i="2"/>
  <c r="BW306" i="2"/>
  <c r="BW308" i="2" s="1"/>
  <c r="BW316" i="2" s="1"/>
  <c r="BV705" i="2"/>
  <c r="BV707" i="2" s="1"/>
  <c r="BV694" i="2"/>
  <c r="BY222" i="2"/>
  <c r="BY220" i="2"/>
  <c r="BY221" i="2" s="1"/>
  <c r="BX464" i="2"/>
  <c r="BX465" i="2"/>
  <c r="BW739" i="2"/>
  <c r="BW578" i="2" s="1"/>
  <c r="BW602" i="2" s="1"/>
  <c r="BW751" i="2"/>
  <c r="BW586" i="2" s="1"/>
  <c r="BW320" i="2"/>
  <c r="BV22" i="10" s="1"/>
  <c r="CP11" i="18"/>
  <c r="BV472" i="2"/>
  <c r="BV566" i="2" s="1"/>
  <c r="BU33" i="10" s="1"/>
  <c r="BV323" i="2"/>
  <c r="BW270" i="2"/>
  <c r="BV680" i="2"/>
  <c r="BU584" i="2"/>
  <c r="BU601" i="2" s="1"/>
  <c r="BX228" i="2"/>
  <c r="BX230" i="2" s="1"/>
  <c r="BX233" i="2"/>
  <c r="BU713" i="2"/>
  <c r="BU668" i="2"/>
  <c r="BU673" i="2"/>
  <c r="BU676" i="2" s="1"/>
  <c r="AN610" i="2"/>
  <c r="AM38" i="10" s="1"/>
  <c r="AP568" i="2"/>
  <c r="AP570" i="2" s="1"/>
  <c r="AP589" i="2" s="1"/>
  <c r="AP590" i="2" s="1"/>
  <c r="AP635" i="2"/>
  <c r="AP596" i="2" s="1"/>
  <c r="AP632" i="2"/>
  <c r="AO597" i="2"/>
  <c r="AO606" i="2" s="1"/>
  <c r="AO614" i="2" s="1"/>
  <c r="AO590" i="2"/>
  <c r="AO580" i="2" s="1"/>
  <c r="AO581" i="2" s="1"/>
  <c r="AO591" i="2" s="1"/>
  <c r="AN723" i="2"/>
  <c r="BU577" i="2" l="1"/>
  <c r="BU599" i="2" s="1"/>
  <c r="BU677" i="2"/>
  <c r="BU576" i="2" s="1"/>
  <c r="BU598" i="2" s="1"/>
  <c r="BX466" i="2"/>
  <c r="BX470" i="2" s="1"/>
  <c r="BV16" i="10"/>
  <c r="BW745" i="2"/>
  <c r="BW579" i="2" s="1"/>
  <c r="BW603" i="2" s="1"/>
  <c r="BW712" i="2"/>
  <c r="BV711" i="2"/>
  <c r="BV717" i="2"/>
  <c r="BV648" i="2"/>
  <c r="BV710" i="2"/>
  <c r="BU583" i="2"/>
  <c r="BU600" i="2" s="1"/>
  <c r="BZ216" i="2"/>
  <c r="BY304" i="2"/>
  <c r="BY285" i="2"/>
  <c r="BY287" i="2" s="1"/>
  <c r="BY289" i="2" s="1"/>
  <c r="BY473" i="2" s="1"/>
  <c r="BY618" i="2" s="1"/>
  <c r="BW318" i="2"/>
  <c r="BV21" i="10" s="1"/>
  <c r="BV24" i="10" s="1"/>
  <c r="BW474" i="2"/>
  <c r="BW748" i="2" s="1"/>
  <c r="BW587" i="2" s="1"/>
  <c r="BW605" i="2" s="1"/>
  <c r="BW564" i="2"/>
  <c r="BV42" i="10" s="1"/>
  <c r="BW689" i="2"/>
  <c r="BW693" i="2" s="1"/>
  <c r="BV657" i="2"/>
  <c r="BV681" i="2" s="1"/>
  <c r="BV683" i="2" s="1"/>
  <c r="BV665" i="2"/>
  <c r="BX266" i="2"/>
  <c r="BX268" i="2"/>
  <c r="BX244" i="2"/>
  <c r="BX246" i="2" s="1"/>
  <c r="BX302" i="2"/>
  <c r="BY224" i="2"/>
  <c r="BY250" i="2"/>
  <c r="BY251" i="2" s="1"/>
  <c r="BY253" i="2" s="1"/>
  <c r="BY255" i="2" s="1"/>
  <c r="BY257" i="2" s="1"/>
  <c r="BY450" i="2"/>
  <c r="BY451" i="2" s="1"/>
  <c r="BY453" i="2" s="1"/>
  <c r="BY455" i="2" s="1"/>
  <c r="BY457" i="2" s="1"/>
  <c r="BY227" i="2"/>
  <c r="BY242" i="2"/>
  <c r="BV572" i="2"/>
  <c r="CP13" i="18"/>
  <c r="CP25" i="18" s="1"/>
  <c r="CP23" i="18"/>
  <c r="BW644" i="2"/>
  <c r="BW562" i="2"/>
  <c r="BW322" i="2"/>
  <c r="BV719" i="2"/>
  <c r="AO608" i="2"/>
  <c r="AN612" i="2"/>
  <c r="AO723" i="2"/>
  <c r="AQ628" i="2"/>
  <c r="AP634" i="2"/>
  <c r="AN37" i="10"/>
  <c r="AO609" i="2"/>
  <c r="AO35" i="10"/>
  <c r="AP594" i="2"/>
  <c r="BX646" i="2" l="1"/>
  <c r="BX656" i="2" s="1"/>
  <c r="BX667" i="2" s="1"/>
  <c r="BX675" i="2" s="1"/>
  <c r="BV661" i="2"/>
  <c r="BV713" i="2"/>
  <c r="BV583" i="2" s="1"/>
  <c r="BV600" i="2" s="1"/>
  <c r="BY264" i="2"/>
  <c r="BY265" i="2"/>
  <c r="BY305" i="2" s="1"/>
  <c r="BX751" i="2"/>
  <c r="BX586" i="2" s="1"/>
  <c r="CQ11" i="18"/>
  <c r="BX320" i="2"/>
  <c r="BW22" i="10" s="1"/>
  <c r="BX739" i="2"/>
  <c r="BX578" i="2" s="1"/>
  <c r="BX602" i="2" s="1"/>
  <c r="BW705" i="2"/>
  <c r="BW707" i="2" s="1"/>
  <c r="BW694" i="2"/>
  <c r="BV577" i="2"/>
  <c r="BV599" i="2" s="1"/>
  <c r="BW716" i="2"/>
  <c r="BW718" i="2"/>
  <c r="BW472" i="2"/>
  <c r="BW566" i="2" s="1"/>
  <c r="BV33" i="10" s="1"/>
  <c r="BW323" i="2"/>
  <c r="BX11" i="10"/>
  <c r="BX14" i="10" s="1"/>
  <c r="BY233" i="2"/>
  <c r="BY228" i="2"/>
  <c r="BY230" i="2" s="1"/>
  <c r="BX306" i="2"/>
  <c r="BX308" i="2" s="1"/>
  <c r="BX316" i="2" s="1"/>
  <c r="BV668" i="2"/>
  <c r="BV673" i="2"/>
  <c r="BV676" i="2" s="1"/>
  <c r="BZ220" i="2"/>
  <c r="BZ221" i="2" s="1"/>
  <c r="BZ222" i="2"/>
  <c r="BW654" i="2"/>
  <c r="BW647" i="2"/>
  <c r="BY465" i="2"/>
  <c r="BY464" i="2"/>
  <c r="BX270" i="2"/>
  <c r="BW680" i="2"/>
  <c r="BW682" i="2"/>
  <c r="BV584" i="2"/>
  <c r="BV601" i="2" s="1"/>
  <c r="BV658" i="2"/>
  <c r="AO610" i="2"/>
  <c r="AO612" i="2" s="1"/>
  <c r="AQ630" i="2"/>
  <c r="AP575" i="2"/>
  <c r="BW710" i="2" l="1"/>
  <c r="BV677" i="2"/>
  <c r="BV576" i="2" s="1"/>
  <c r="BV598" i="2" s="1"/>
  <c r="AP608" i="2"/>
  <c r="BW572" i="2"/>
  <c r="BY466" i="2"/>
  <c r="BY646" i="2" s="1"/>
  <c r="BY656" i="2" s="1"/>
  <c r="BY667" i="2" s="1"/>
  <c r="BY675" i="2" s="1"/>
  <c r="BW648" i="2"/>
  <c r="BX712" i="2"/>
  <c r="BW711" i="2"/>
  <c r="BW717" i="2"/>
  <c r="BW719" i="2" s="1"/>
  <c r="BW665" i="2"/>
  <c r="BW657" i="2"/>
  <c r="BW681" i="2" s="1"/>
  <c r="BW683" i="2" s="1"/>
  <c r="BZ242" i="2"/>
  <c r="BZ250" i="2"/>
  <c r="BZ251" i="2" s="1"/>
  <c r="BZ253" i="2" s="1"/>
  <c r="BZ255" i="2" s="1"/>
  <c r="BZ257" i="2" s="1"/>
  <c r="BZ227" i="2"/>
  <c r="BZ224" i="2"/>
  <c r="BZ450" i="2"/>
  <c r="BZ451" i="2" s="1"/>
  <c r="BZ453" i="2" s="1"/>
  <c r="BZ455" i="2" s="1"/>
  <c r="BZ457" i="2" s="1"/>
  <c r="BX689" i="2"/>
  <c r="BX693" i="2" s="1"/>
  <c r="BX564" i="2"/>
  <c r="BW42" i="10" s="1"/>
  <c r="BX474" i="2"/>
  <c r="BX748" i="2" s="1"/>
  <c r="BX587" i="2" s="1"/>
  <c r="BX605" i="2" s="1"/>
  <c r="CQ23" i="18"/>
  <c r="CQ13" i="18"/>
  <c r="CQ25" i="18" s="1"/>
  <c r="BY266" i="2"/>
  <c r="BY268" i="2"/>
  <c r="BX562" i="2"/>
  <c r="BX644" i="2"/>
  <c r="BX322" i="2"/>
  <c r="BX318" i="2"/>
  <c r="BW21" i="10" s="1"/>
  <c r="BW24" i="10" s="1"/>
  <c r="BZ285" i="2"/>
  <c r="BZ287" i="2" s="1"/>
  <c r="BZ289" i="2" s="1"/>
  <c r="CA216" i="2"/>
  <c r="BZ304" i="2"/>
  <c r="BY244" i="2"/>
  <c r="BY246" i="2" s="1"/>
  <c r="BY270" i="2" s="1"/>
  <c r="BY302" i="2"/>
  <c r="BX745" i="2"/>
  <c r="BX579" i="2" s="1"/>
  <c r="BX603" i="2" s="1"/>
  <c r="BW16" i="10"/>
  <c r="AN38" i="10"/>
  <c r="AQ635" i="2"/>
  <c r="AQ596" i="2" s="1"/>
  <c r="AQ568" i="2"/>
  <c r="AQ570" i="2" s="1"/>
  <c r="AP597" i="2"/>
  <c r="AP606" i="2" s="1"/>
  <c r="AP580" i="2"/>
  <c r="AP581" i="2" s="1"/>
  <c r="AP591" i="2" s="1"/>
  <c r="BY470" i="2" l="1"/>
  <c r="BW661" i="2"/>
  <c r="BW713" i="2"/>
  <c r="BX710" i="2" s="1"/>
  <c r="CA220" i="2"/>
  <c r="CA221" i="2" s="1"/>
  <c r="CA222" i="2"/>
  <c r="CR11" i="18"/>
  <c r="BY751" i="2"/>
  <c r="BY586" i="2" s="1"/>
  <c r="BY320" i="2"/>
  <c r="BX22" i="10" s="1"/>
  <c r="BY739" i="2"/>
  <c r="BY578" i="2" s="1"/>
  <c r="BY602" i="2" s="1"/>
  <c r="BW577" i="2"/>
  <c r="BW599" i="2" s="1"/>
  <c r="BX716" i="2"/>
  <c r="BZ465" i="2"/>
  <c r="BZ464" i="2"/>
  <c r="BY11" i="10"/>
  <c r="BY14" i="10" s="1"/>
  <c r="BY306" i="2"/>
  <c r="BY308" i="2" s="1"/>
  <c r="BY316" i="2" s="1"/>
  <c r="BY318" i="2" s="1"/>
  <c r="BX21" i="10" s="1"/>
  <c r="BZ473" i="2"/>
  <c r="BZ618" i="2" s="1"/>
  <c r="BX472" i="2"/>
  <c r="BX566" i="2" s="1"/>
  <c r="BW33" i="10" s="1"/>
  <c r="BX323" i="2"/>
  <c r="BZ233" i="2"/>
  <c r="BZ228" i="2"/>
  <c r="BZ230" i="2" s="1"/>
  <c r="BX680" i="2"/>
  <c r="BW584" i="2"/>
  <c r="BW601" i="2" s="1"/>
  <c r="BY644" i="2"/>
  <c r="BY562" i="2"/>
  <c r="BX647" i="2"/>
  <c r="BX654" i="2"/>
  <c r="BW673" i="2"/>
  <c r="BW676" i="2" s="1"/>
  <c r="BW668" i="2"/>
  <c r="BW658" i="2"/>
  <c r="BX694" i="2"/>
  <c r="BX705" i="2"/>
  <c r="BX707" i="2" s="1"/>
  <c r="BZ265" i="2"/>
  <c r="BZ305" i="2" s="1"/>
  <c r="BZ264" i="2"/>
  <c r="AQ597" i="2"/>
  <c r="AQ594" i="2"/>
  <c r="AP35" i="10"/>
  <c r="AO37" i="10"/>
  <c r="AP609" i="2"/>
  <c r="AP610" i="2" s="1"/>
  <c r="AP614" i="2"/>
  <c r="BW583" i="2" l="1"/>
  <c r="BW600" i="2" s="1"/>
  <c r="BX24" i="10"/>
  <c r="BY322" i="2"/>
  <c r="BY323" i="2" s="1"/>
  <c r="BZ466" i="2"/>
  <c r="BZ470" i="2" s="1"/>
  <c r="BW677" i="2"/>
  <c r="BW576" i="2" s="1"/>
  <c r="BW598" i="2" s="1"/>
  <c r="BZ268" i="2"/>
  <c r="BZ266" i="2"/>
  <c r="BX572" i="2"/>
  <c r="BZ244" i="2"/>
  <c r="BZ246" i="2" s="1"/>
  <c r="BZ302" i="2"/>
  <c r="BY654" i="2"/>
  <c r="BY647" i="2"/>
  <c r="CR13" i="18"/>
  <c r="CR25" i="18" s="1"/>
  <c r="CR23" i="18"/>
  <c r="BY712" i="2"/>
  <c r="BX711" i="2"/>
  <c r="BX713" i="2" s="1"/>
  <c r="BX717" i="2"/>
  <c r="BX719" i="2" s="1"/>
  <c r="BX665" i="2"/>
  <c r="BX657" i="2"/>
  <c r="BX681" i="2" s="1"/>
  <c r="BX683" i="2" s="1"/>
  <c r="CA450" i="2"/>
  <c r="CA451" i="2" s="1"/>
  <c r="CA242" i="2"/>
  <c r="CA250" i="2"/>
  <c r="CA251" i="2" s="1"/>
  <c r="CA253" i="2" s="1"/>
  <c r="CA255" i="2" s="1"/>
  <c r="CA257" i="2" s="1"/>
  <c r="CA227" i="2"/>
  <c r="CA224" i="2"/>
  <c r="BX648" i="2"/>
  <c r="BY689" i="2"/>
  <c r="BY693" i="2" s="1"/>
  <c r="BY474" i="2"/>
  <c r="BY748" i="2" s="1"/>
  <c r="BY587" i="2" s="1"/>
  <c r="BY605" i="2" s="1"/>
  <c r="BY564" i="2"/>
  <c r="BX42" i="10" s="1"/>
  <c r="BX16" i="10"/>
  <c r="BY745" i="2"/>
  <c r="BY579" i="2" s="1"/>
  <c r="BY603" i="2" s="1"/>
  <c r="CA285" i="2"/>
  <c r="CA287" i="2" s="1"/>
  <c r="CA289" i="2" s="1"/>
  <c r="CB216" i="2"/>
  <c r="CA304" i="2"/>
  <c r="AQ606" i="2"/>
  <c r="AQ614" i="2" s="1"/>
  <c r="AP723" i="2"/>
  <c r="AP612" i="2"/>
  <c r="AO38" i="10"/>
  <c r="AQ608" i="2"/>
  <c r="BY472" i="2" l="1"/>
  <c r="BY566" i="2" s="1"/>
  <c r="BX33" i="10" s="1"/>
  <c r="BZ646" i="2"/>
  <c r="BZ656" i="2" s="1"/>
  <c r="BZ667" i="2" s="1"/>
  <c r="BZ675" i="2" s="1"/>
  <c r="BZ270" i="2"/>
  <c r="BZ562" i="2" s="1"/>
  <c r="BX658" i="2"/>
  <c r="BX661" i="2"/>
  <c r="BY716" i="2"/>
  <c r="BX577" i="2"/>
  <c r="BX599" i="2" s="1"/>
  <c r="BY694" i="2"/>
  <c r="BY705" i="2"/>
  <c r="BY707" i="2" s="1"/>
  <c r="BZ306" i="2"/>
  <c r="BZ308" i="2" s="1"/>
  <c r="BZ316" i="2" s="1"/>
  <c r="CB222" i="2"/>
  <c r="CB220" i="2"/>
  <c r="CB221" i="2" s="1"/>
  <c r="CA265" i="2"/>
  <c r="CA305" i="2" s="1"/>
  <c r="CA264" i="2"/>
  <c r="BY710" i="2"/>
  <c r="BX583" i="2"/>
  <c r="BX600" i="2" s="1"/>
  <c r="BZ751" i="2"/>
  <c r="BZ586" i="2" s="1"/>
  <c r="BZ739" i="2"/>
  <c r="BZ578" i="2" s="1"/>
  <c r="BZ602" i="2" s="1"/>
  <c r="CS11" i="18"/>
  <c r="BZ320" i="2"/>
  <c r="BY22" i="10" s="1"/>
  <c r="BZ11" i="10"/>
  <c r="K11" i="10" s="1"/>
  <c r="BX584" i="2"/>
  <c r="BX601" i="2" s="1"/>
  <c r="BY680" i="2"/>
  <c r="BY648" i="2"/>
  <c r="CA473" i="2"/>
  <c r="J15" i="9" s="1"/>
  <c r="J9" i="9"/>
  <c r="K67" i="10"/>
  <c r="CA228" i="2"/>
  <c r="CA230" i="2" s="1"/>
  <c r="CA233" i="2"/>
  <c r="CA453" i="2"/>
  <c r="CA455" i="2" s="1"/>
  <c r="CA457" i="2" s="1"/>
  <c r="BX673" i="2"/>
  <c r="BX676" i="2" s="1"/>
  <c r="BX668" i="2"/>
  <c r="BY657" i="2"/>
  <c r="BY681" i="2" s="1"/>
  <c r="BY665" i="2"/>
  <c r="AP37" i="10"/>
  <c r="AQ609" i="2"/>
  <c r="AQ610" i="2" s="1"/>
  <c r="AR614" i="2"/>
  <c r="AQ723" i="2"/>
  <c r="BZ14" i="10" l="1"/>
  <c r="BZ318" i="2"/>
  <c r="BY21" i="10" s="1"/>
  <c r="BY24" i="10" s="1"/>
  <c r="BY572" i="2"/>
  <c r="BZ644" i="2"/>
  <c r="BZ654" i="2" s="1"/>
  <c r="CA618" i="2"/>
  <c r="BY658" i="2"/>
  <c r="BZ322" i="2"/>
  <c r="BX677" i="2"/>
  <c r="BX576" i="2" s="1"/>
  <c r="BX598" i="2" s="1"/>
  <c r="BY683" i="2"/>
  <c r="BZ680" i="2" s="1"/>
  <c r="BY668" i="2"/>
  <c r="BY673" i="2"/>
  <c r="BY676" i="2" s="1"/>
  <c r="CA464" i="2"/>
  <c r="CA465" i="2"/>
  <c r="BY711" i="2"/>
  <c r="BY713" i="2" s="1"/>
  <c r="BZ712" i="2"/>
  <c r="BY717" i="2"/>
  <c r="BY719" i="2" s="1"/>
  <c r="R9" i="9"/>
  <c r="R12" i="9" s="1"/>
  <c r="J12" i="9"/>
  <c r="J17" i="9" s="1"/>
  <c r="BZ474" i="2"/>
  <c r="BZ748" i="2" s="1"/>
  <c r="BZ587" i="2" s="1"/>
  <c r="BZ605" i="2" s="1"/>
  <c r="BZ689" i="2"/>
  <c r="BZ693" i="2" s="1"/>
  <c r="BZ564" i="2"/>
  <c r="BY42" i="10" s="1"/>
  <c r="CA244" i="2"/>
  <c r="CA246" i="2" s="1"/>
  <c r="CA302" i="2"/>
  <c r="BY16" i="10"/>
  <c r="BZ745" i="2"/>
  <c r="BZ579" i="2" s="1"/>
  <c r="BZ603" i="2" s="1"/>
  <c r="CA266" i="2"/>
  <c r="CA268" i="2"/>
  <c r="CC216" i="2"/>
  <c r="CB285" i="2"/>
  <c r="CB287" i="2" s="1"/>
  <c r="CB289" i="2" s="1"/>
  <c r="CB473" i="2" s="1"/>
  <c r="CB618" i="2" s="1"/>
  <c r="CB304" i="2"/>
  <c r="CS23" i="18"/>
  <c r="CS13" i="18"/>
  <c r="CS25" i="18" s="1"/>
  <c r="CB227" i="2"/>
  <c r="CB250" i="2"/>
  <c r="CB251" i="2" s="1"/>
  <c r="CB253" i="2" s="1"/>
  <c r="CB255" i="2" s="1"/>
  <c r="CB257" i="2" s="1"/>
  <c r="CB242" i="2"/>
  <c r="CB224" i="2"/>
  <c r="CB450" i="2"/>
  <c r="CB451" i="2" s="1"/>
  <c r="CB453" i="2" s="1"/>
  <c r="CB455" i="2" s="1"/>
  <c r="CB457" i="2" s="1"/>
  <c r="AR723" i="2"/>
  <c r="AS614" i="2"/>
  <c r="AP38" i="10"/>
  <c r="AQ612" i="2"/>
  <c r="H38" i="10"/>
  <c r="BZ323" i="2" l="1"/>
  <c r="BZ472" i="2"/>
  <c r="BZ566" i="2" s="1"/>
  <c r="BY33" i="10" s="1"/>
  <c r="BZ647" i="2"/>
  <c r="BZ648" i="2" s="1"/>
  <c r="BZ682" i="2"/>
  <c r="BY584" i="2"/>
  <c r="BY601" i="2" s="1"/>
  <c r="BY661" i="2"/>
  <c r="BY677" i="2" s="1"/>
  <c r="CA466" i="2"/>
  <c r="CA646" i="2" s="1"/>
  <c r="CA656" i="2" s="1"/>
  <c r="CA667" i="2" s="1"/>
  <c r="CA675" i="2" s="1"/>
  <c r="CB465" i="2"/>
  <c r="CB464" i="2"/>
  <c r="CC220" i="2"/>
  <c r="CC221" i="2" s="1"/>
  <c r="CC222" i="2"/>
  <c r="BZ657" i="2"/>
  <c r="BZ665" i="2"/>
  <c r="CA270" i="2"/>
  <c r="BY577" i="2"/>
  <c r="BY599" i="2" s="1"/>
  <c r="BZ716" i="2"/>
  <c r="BZ718" i="2"/>
  <c r="CB233" i="2"/>
  <c r="CB228" i="2"/>
  <c r="CB230" i="2" s="1"/>
  <c r="CA751" i="2"/>
  <c r="CA586" i="2" s="1"/>
  <c r="CT11" i="18"/>
  <c r="CA320" i="2"/>
  <c r="BZ22" i="10" s="1"/>
  <c r="CA739" i="2"/>
  <c r="CA578" i="2" s="1"/>
  <c r="BZ694" i="2"/>
  <c r="BZ705" i="2"/>
  <c r="BZ707" i="2" s="1"/>
  <c r="BZ710" i="2"/>
  <c r="BY583" i="2"/>
  <c r="BY600" i="2" s="1"/>
  <c r="CA11" i="10"/>
  <c r="CB264" i="2"/>
  <c r="CB265" i="2"/>
  <c r="CB305" i="2" s="1"/>
  <c r="CA306" i="2"/>
  <c r="CA308" i="2" s="1"/>
  <c r="CA316" i="2" s="1"/>
  <c r="AS723" i="2"/>
  <c r="AT614" i="2"/>
  <c r="CA470" i="2" l="1"/>
  <c r="BZ572" i="2"/>
  <c r="BZ658" i="2"/>
  <c r="BZ681" i="2"/>
  <c r="BZ683" i="2" s="1"/>
  <c r="BZ584" i="2" s="1"/>
  <c r="BZ601" i="2" s="1"/>
  <c r="CB466" i="2"/>
  <c r="CA474" i="2"/>
  <c r="CA748" i="2" s="1"/>
  <c r="CA587" i="2" s="1"/>
  <c r="CA689" i="2"/>
  <c r="CA693" i="2" s="1"/>
  <c r="CA564" i="2"/>
  <c r="CB266" i="2"/>
  <c r="CB268" i="2"/>
  <c r="BZ16" i="10"/>
  <c r="CA745" i="2"/>
  <c r="CA579" i="2" s="1"/>
  <c r="CT23" i="18"/>
  <c r="CT13" i="18"/>
  <c r="CT25" i="18" s="1"/>
  <c r="CC450" i="2"/>
  <c r="CC451" i="2" s="1"/>
  <c r="CC453" i="2" s="1"/>
  <c r="CC455" i="2" s="1"/>
  <c r="CC457" i="2" s="1"/>
  <c r="CC242" i="2"/>
  <c r="CC250" i="2"/>
  <c r="CC251" i="2" s="1"/>
  <c r="CC253" i="2" s="1"/>
  <c r="CC255" i="2" s="1"/>
  <c r="CC257" i="2" s="1"/>
  <c r="CC227" i="2"/>
  <c r="CC224" i="2"/>
  <c r="BZ661" i="2"/>
  <c r="BY576" i="2"/>
  <c r="BY598" i="2" s="1"/>
  <c r="CA602" i="2"/>
  <c r="CA644" i="2"/>
  <c r="CA318" i="2"/>
  <c r="BZ21" i="10" s="1"/>
  <c r="BZ24" i="10" s="1"/>
  <c r="CA562" i="2"/>
  <c r="CA322" i="2"/>
  <c r="CC304" i="2"/>
  <c r="CC285" i="2"/>
  <c r="CC287" i="2" s="1"/>
  <c r="CC289" i="2" s="1"/>
  <c r="CC473" i="2" s="1"/>
  <c r="CC618" i="2" s="1"/>
  <c r="CD216" i="2"/>
  <c r="CA712" i="2"/>
  <c r="BZ717" i="2"/>
  <c r="BZ719" i="2" s="1"/>
  <c r="BZ711" i="2"/>
  <c r="BZ713" i="2" s="1"/>
  <c r="BZ673" i="2"/>
  <c r="BZ676" i="2" s="1"/>
  <c r="BZ668" i="2"/>
  <c r="CA13" i="10"/>
  <c r="CB244" i="2"/>
  <c r="CB246" i="2" s="1"/>
  <c r="CB302" i="2"/>
  <c r="AU614" i="2"/>
  <c r="AT723" i="2"/>
  <c r="CB270" i="2" l="1"/>
  <c r="CB562" i="2" s="1"/>
  <c r="CB646" i="2"/>
  <c r="CB656" i="2" s="1"/>
  <c r="CB667" i="2" s="1"/>
  <c r="CB675" i="2" s="1"/>
  <c r="CB470" i="2"/>
  <c r="CA680" i="2"/>
  <c r="CA710" i="2"/>
  <c r="BZ583" i="2"/>
  <c r="BZ600" i="2" s="1"/>
  <c r="CC264" i="2"/>
  <c r="CC265" i="2"/>
  <c r="CC305" i="2" s="1"/>
  <c r="CA716" i="2"/>
  <c r="BZ577" i="2"/>
  <c r="BZ599" i="2" s="1"/>
  <c r="BZ677" i="2"/>
  <c r="CB11" i="10"/>
  <c r="CA603" i="2"/>
  <c r="BZ42" i="10"/>
  <c r="K42" i="10"/>
  <c r="CA654" i="2"/>
  <c r="CA647" i="2"/>
  <c r="CC233" i="2"/>
  <c r="CC228" i="2"/>
  <c r="CC230" i="2" s="1"/>
  <c r="CC464" i="2"/>
  <c r="CC465" i="2"/>
  <c r="CA694" i="2"/>
  <c r="CA705" i="2"/>
  <c r="CA707" i="2" s="1"/>
  <c r="CB306" i="2"/>
  <c r="CB308" i="2" s="1"/>
  <c r="CD220" i="2"/>
  <c r="CD221" i="2" s="1"/>
  <c r="CD222" i="2"/>
  <c r="CA323" i="2"/>
  <c r="CA472" i="2"/>
  <c r="CA566" i="2" s="1"/>
  <c r="CB320" i="2"/>
  <c r="CA22" i="10" s="1"/>
  <c r="CA12" i="10"/>
  <c r="CA14" i="10" s="1"/>
  <c r="CU11" i="18"/>
  <c r="CB751" i="2"/>
  <c r="CB586" i="2" s="1"/>
  <c r="CB739" i="2"/>
  <c r="CB578" i="2" s="1"/>
  <c r="CB602" i="2" s="1"/>
  <c r="CA605" i="2"/>
  <c r="AV614" i="2"/>
  <c r="AU723" i="2"/>
  <c r="CB644" i="2" l="1"/>
  <c r="CB654" i="2" s="1"/>
  <c r="CU13" i="18"/>
  <c r="CU25" i="18" s="1"/>
  <c r="CU23" i="18"/>
  <c r="CA572" i="2"/>
  <c r="BZ33" i="10"/>
  <c r="BZ576" i="2"/>
  <c r="BZ598" i="2" s="1"/>
  <c r="CA661" i="2"/>
  <c r="CB322" i="2"/>
  <c r="CB316" i="2"/>
  <c r="CA648" i="2"/>
  <c r="CB745" i="2"/>
  <c r="CB579" i="2" s="1"/>
  <c r="CB603" i="2" s="1"/>
  <c r="CA16" i="10"/>
  <c r="CD250" i="2"/>
  <c r="CD251" i="2" s="1"/>
  <c r="CD253" i="2" s="1"/>
  <c r="CD255" i="2" s="1"/>
  <c r="CD257" i="2" s="1"/>
  <c r="CD450" i="2"/>
  <c r="CD451" i="2" s="1"/>
  <c r="CD453" i="2" s="1"/>
  <c r="CD455" i="2" s="1"/>
  <c r="CD457" i="2" s="1"/>
  <c r="CD227" i="2"/>
  <c r="CD224" i="2"/>
  <c r="CD242" i="2"/>
  <c r="CC466" i="2"/>
  <c r="CA657" i="2"/>
  <c r="CA681" i="2" s="1"/>
  <c r="CA683" i="2" s="1"/>
  <c r="CA665" i="2"/>
  <c r="CC268" i="2"/>
  <c r="CC266" i="2"/>
  <c r="CD285" i="2"/>
  <c r="CD287" i="2" s="1"/>
  <c r="CD289" i="2" s="1"/>
  <c r="CD473" i="2" s="1"/>
  <c r="CD618" i="2" s="1"/>
  <c r="CD304" i="2"/>
  <c r="CE216" i="2"/>
  <c r="CA711" i="2"/>
  <c r="CA713" i="2" s="1"/>
  <c r="CA717" i="2"/>
  <c r="CA719" i="2" s="1"/>
  <c r="CB712" i="2"/>
  <c r="CC302" i="2"/>
  <c r="CC244" i="2"/>
  <c r="CC246" i="2" s="1"/>
  <c r="AW614" i="2"/>
  <c r="AV723" i="2"/>
  <c r="CB647" i="2" l="1"/>
  <c r="CB648" i="2" s="1"/>
  <c r="CC270" i="2"/>
  <c r="CC562" i="2" s="1"/>
  <c r="CB710" i="2"/>
  <c r="CA583" i="2"/>
  <c r="CC646" i="2"/>
  <c r="CC656" i="2" s="1"/>
  <c r="CC667" i="2" s="1"/>
  <c r="CC675" i="2" s="1"/>
  <c r="CB13" i="10"/>
  <c r="CC470" i="2"/>
  <c r="CA577" i="2"/>
  <c r="CB716" i="2"/>
  <c r="CD465" i="2"/>
  <c r="CD464" i="2"/>
  <c r="CB657" i="2"/>
  <c r="CB665" i="2"/>
  <c r="CC306" i="2"/>
  <c r="CC308" i="2" s="1"/>
  <c r="CC316" i="2" s="1"/>
  <c r="CE222" i="2"/>
  <c r="CE220" i="2"/>
  <c r="CE221" i="2" s="1"/>
  <c r="CV11" i="18"/>
  <c r="CC739" i="2"/>
  <c r="CC578" i="2" s="1"/>
  <c r="CC602" i="2" s="1"/>
  <c r="CC751" i="2"/>
  <c r="CC586" i="2" s="1"/>
  <c r="CC320" i="2"/>
  <c r="CB22" i="10" s="1"/>
  <c r="CB12" i="10"/>
  <c r="CB14" i="10" s="1"/>
  <c r="CC11" i="10"/>
  <c r="CD265" i="2"/>
  <c r="CD305" i="2" s="1"/>
  <c r="CD264" i="2"/>
  <c r="CA658" i="2"/>
  <c r="CA673" i="2"/>
  <c r="CA676" i="2" s="1"/>
  <c r="CA668" i="2"/>
  <c r="CD233" i="2"/>
  <c r="CD228" i="2"/>
  <c r="CD230" i="2" s="1"/>
  <c r="CB318" i="2"/>
  <c r="CA21" i="10" s="1"/>
  <c r="CA24" i="10" s="1"/>
  <c r="CB564" i="2"/>
  <c r="CB689" i="2"/>
  <c r="CB693" i="2" s="1"/>
  <c r="CB474" i="2"/>
  <c r="CB748" i="2" s="1"/>
  <c r="CB587" i="2" s="1"/>
  <c r="CB605" i="2" s="1"/>
  <c r="CA584" i="2"/>
  <c r="CB680" i="2"/>
  <c r="CB472" i="2"/>
  <c r="CB566" i="2" s="1"/>
  <c r="CA33" i="10" s="1"/>
  <c r="AW723" i="2"/>
  <c r="AX614" i="2"/>
  <c r="CB323" i="2" l="1"/>
  <c r="CB681" i="2"/>
  <c r="CB683" i="2" s="1"/>
  <c r="CC680" i="2" s="1"/>
  <c r="CC644" i="2"/>
  <c r="CC647" i="2" s="1"/>
  <c r="CA677" i="2"/>
  <c r="CB661" i="2" s="1"/>
  <c r="CB705" i="2"/>
  <c r="CB707" i="2" s="1"/>
  <c r="CB694" i="2"/>
  <c r="CA600" i="2"/>
  <c r="CA601" i="2"/>
  <c r="CB572" i="2"/>
  <c r="CA42" i="10"/>
  <c r="CV13" i="18"/>
  <c r="CV25" i="18" s="1"/>
  <c r="CV23" i="18"/>
  <c r="CC318" i="2"/>
  <c r="CB21" i="10" s="1"/>
  <c r="CB24" i="10" s="1"/>
  <c r="CC564" i="2"/>
  <c r="CB42" i="10" s="1"/>
  <c r="CC689" i="2"/>
  <c r="CC693" i="2" s="1"/>
  <c r="CC474" i="2"/>
  <c r="CC748" i="2" s="1"/>
  <c r="CC587" i="2" s="1"/>
  <c r="CC605" i="2" s="1"/>
  <c r="CD466" i="2"/>
  <c r="CC322" i="2"/>
  <c r="CD244" i="2"/>
  <c r="CD246" i="2" s="1"/>
  <c r="CD302" i="2"/>
  <c r="CD268" i="2"/>
  <c r="CD266" i="2"/>
  <c r="CF216" i="2"/>
  <c r="CE304" i="2"/>
  <c r="CE285" i="2"/>
  <c r="CE287" i="2" s="1"/>
  <c r="CE289" i="2" s="1"/>
  <c r="CE473" i="2" s="1"/>
  <c r="CE618" i="2" s="1"/>
  <c r="CB668" i="2"/>
  <c r="CB673" i="2"/>
  <c r="CB676" i="2" s="1"/>
  <c r="CB16" i="10"/>
  <c r="CC745" i="2"/>
  <c r="CC579" i="2" s="1"/>
  <c r="CC603" i="2" s="1"/>
  <c r="CE242" i="2"/>
  <c r="CE224" i="2"/>
  <c r="CE450" i="2"/>
  <c r="CE451" i="2" s="1"/>
  <c r="CE453" i="2" s="1"/>
  <c r="CE455" i="2" s="1"/>
  <c r="CE457" i="2" s="1"/>
  <c r="CE227" i="2"/>
  <c r="CE250" i="2"/>
  <c r="CE251" i="2" s="1"/>
  <c r="CE253" i="2" s="1"/>
  <c r="CE255" i="2" s="1"/>
  <c r="CE257" i="2" s="1"/>
  <c r="CA599" i="2"/>
  <c r="CB658" i="2"/>
  <c r="AY614" i="2"/>
  <c r="AX723" i="2"/>
  <c r="CC654" i="2" l="1"/>
  <c r="CC665" i="2" s="1"/>
  <c r="CB584" i="2"/>
  <c r="CB601" i="2" s="1"/>
  <c r="CC682" i="2"/>
  <c r="CA576" i="2"/>
  <c r="CA598" i="2" s="1"/>
  <c r="CB677" i="2"/>
  <c r="CC661" i="2" s="1"/>
  <c r="CC648" i="2"/>
  <c r="CC705" i="2"/>
  <c r="CC707" i="2" s="1"/>
  <c r="CC694" i="2"/>
  <c r="CB717" i="2"/>
  <c r="CB719" i="2" s="1"/>
  <c r="CB711" i="2"/>
  <c r="CB713" i="2" s="1"/>
  <c r="CC712" i="2"/>
  <c r="CE465" i="2"/>
  <c r="CE464" i="2"/>
  <c r="CE228" i="2"/>
  <c r="CE230" i="2" s="1"/>
  <c r="CE233" i="2"/>
  <c r="CF222" i="2"/>
  <c r="CF220" i="2"/>
  <c r="CF221" i="2" s="1"/>
  <c r="CD751" i="2"/>
  <c r="CD586" i="2" s="1"/>
  <c r="CW11" i="18"/>
  <c r="CD739" i="2"/>
  <c r="CD578" i="2" s="1"/>
  <c r="CD602" i="2" s="1"/>
  <c r="CD320" i="2"/>
  <c r="CC22" i="10" s="1"/>
  <c r="CC12" i="10"/>
  <c r="CC14" i="10" s="1"/>
  <c r="CC323" i="2"/>
  <c r="CC472" i="2"/>
  <c r="CC566" i="2" s="1"/>
  <c r="CB33" i="10" s="1"/>
  <c r="CE265" i="2"/>
  <c r="CE305" i="2" s="1"/>
  <c r="CE264" i="2"/>
  <c r="CD11" i="10"/>
  <c r="CD306" i="2"/>
  <c r="CD308" i="2" s="1"/>
  <c r="CD316" i="2" s="1"/>
  <c r="CD646" i="2"/>
  <c r="CD656" i="2" s="1"/>
  <c r="CD667" i="2" s="1"/>
  <c r="CD675" i="2" s="1"/>
  <c r="CC13" i="10"/>
  <c r="CD470" i="2"/>
  <c r="CD270" i="2"/>
  <c r="AZ614" i="2"/>
  <c r="AY723" i="2"/>
  <c r="CC657" i="2" l="1"/>
  <c r="CC681" i="2" s="1"/>
  <c r="CC683" i="2" s="1"/>
  <c r="CC584" i="2" s="1"/>
  <c r="CC601" i="2" s="1"/>
  <c r="CB576" i="2"/>
  <c r="CB598" i="2" s="1"/>
  <c r="CC572" i="2"/>
  <c r="CE466" i="2"/>
  <c r="CE470" i="2" s="1"/>
  <c r="CD562" i="2"/>
  <c r="CD322" i="2"/>
  <c r="CD472" i="2" s="1"/>
  <c r="CD566" i="2" s="1"/>
  <c r="CC33" i="10" s="1"/>
  <c r="CD644" i="2"/>
  <c r="CD318" i="2"/>
  <c r="CE266" i="2"/>
  <c r="CE268" i="2"/>
  <c r="CF227" i="2"/>
  <c r="CF450" i="2"/>
  <c r="CF451" i="2" s="1"/>
  <c r="CF453" i="2" s="1"/>
  <c r="CF455" i="2" s="1"/>
  <c r="CF457" i="2" s="1"/>
  <c r="CF242" i="2"/>
  <c r="CF224" i="2"/>
  <c r="CF250" i="2"/>
  <c r="CF251" i="2" s="1"/>
  <c r="CF253" i="2" s="1"/>
  <c r="CF255" i="2" s="1"/>
  <c r="CF257" i="2" s="1"/>
  <c r="CE302" i="2"/>
  <c r="CE244" i="2"/>
  <c r="CE246" i="2" s="1"/>
  <c r="CW13" i="18"/>
  <c r="CW25" i="18" s="1"/>
  <c r="CW23" i="18"/>
  <c r="CD712" i="2"/>
  <c r="CC711" i="2"/>
  <c r="CC717" i="2"/>
  <c r="CD474" i="2"/>
  <c r="CD748" i="2" s="1"/>
  <c r="CD587" i="2" s="1"/>
  <c r="CD605" i="2" s="1"/>
  <c r="CD564" i="2"/>
  <c r="CC42" i="10" s="1"/>
  <c r="CD689" i="2"/>
  <c r="CD693" i="2" s="1"/>
  <c r="CC16" i="10"/>
  <c r="CD745" i="2"/>
  <c r="CD579" i="2" s="1"/>
  <c r="CD603" i="2" s="1"/>
  <c r="CC668" i="2"/>
  <c r="CC673" i="2"/>
  <c r="CC676" i="2" s="1"/>
  <c r="CC710" i="2"/>
  <c r="CB583" i="2"/>
  <c r="CB600" i="2" s="1"/>
  <c r="CF304" i="2"/>
  <c r="CF285" i="2"/>
  <c r="CF287" i="2" s="1"/>
  <c r="CF289" i="2" s="1"/>
  <c r="CF473" i="2" s="1"/>
  <c r="CF618" i="2" s="1"/>
  <c r="CG216" i="2"/>
  <c r="CE646" i="2"/>
  <c r="CE656" i="2" s="1"/>
  <c r="CE667" i="2" s="1"/>
  <c r="CE675" i="2" s="1"/>
  <c r="CD13" i="10"/>
  <c r="CB577" i="2"/>
  <c r="CB599" i="2" s="1"/>
  <c r="CC716" i="2"/>
  <c r="CC718" i="2"/>
  <c r="BA614" i="2"/>
  <c r="AZ723" i="2"/>
  <c r="CC658" i="2" l="1"/>
  <c r="CD680" i="2"/>
  <c r="CE270" i="2"/>
  <c r="CE644" i="2" s="1"/>
  <c r="CC713" i="2"/>
  <c r="CC583" i="2" s="1"/>
  <c r="CC600" i="2" s="1"/>
  <c r="CC677" i="2"/>
  <c r="CE11" i="10"/>
  <c r="CD323" i="2"/>
  <c r="CC21" i="10"/>
  <c r="CC24" i="10" s="1"/>
  <c r="CC719" i="2"/>
  <c r="CE306" i="2"/>
  <c r="CE308" i="2" s="1"/>
  <c r="CE316" i="2" s="1"/>
  <c r="CF465" i="2"/>
  <c r="CF464" i="2"/>
  <c r="CD654" i="2"/>
  <c r="CD647" i="2"/>
  <c r="CG222" i="2"/>
  <c r="CG220" i="2"/>
  <c r="CG221" i="2" s="1"/>
  <c r="CD694" i="2"/>
  <c r="CD705" i="2"/>
  <c r="CD707" i="2" s="1"/>
  <c r="CF264" i="2"/>
  <c r="CF265" i="2"/>
  <c r="CF305" i="2" s="1"/>
  <c r="CF228" i="2"/>
  <c r="CF230" i="2" s="1"/>
  <c r="CF233" i="2"/>
  <c r="CE751" i="2"/>
  <c r="CE586" i="2" s="1"/>
  <c r="CX11" i="18"/>
  <c r="CE739" i="2"/>
  <c r="CE578" i="2" s="1"/>
  <c r="CE602" i="2" s="1"/>
  <c r="CD12" i="10"/>
  <c r="CD14" i="10" s="1"/>
  <c r="CE320" i="2"/>
  <c r="CD22" i="10" s="1"/>
  <c r="CD572" i="2"/>
  <c r="BA723" i="2"/>
  <c r="BB614" i="2"/>
  <c r="CD710" i="2" l="1"/>
  <c r="CE562" i="2"/>
  <c r="CD16" i="10"/>
  <c r="CE745" i="2"/>
  <c r="CE579" i="2" s="1"/>
  <c r="CE603" i="2" s="1"/>
  <c r="CF266" i="2"/>
  <c r="CF268" i="2"/>
  <c r="CG224" i="2"/>
  <c r="CG227" i="2"/>
  <c r="CG450" i="2"/>
  <c r="CG451" i="2" s="1"/>
  <c r="CG453" i="2" s="1"/>
  <c r="CG455" i="2" s="1"/>
  <c r="CG457" i="2" s="1"/>
  <c r="CG250" i="2"/>
  <c r="CG251" i="2" s="1"/>
  <c r="CG253" i="2" s="1"/>
  <c r="CG255" i="2" s="1"/>
  <c r="CG257" i="2" s="1"/>
  <c r="CG242" i="2"/>
  <c r="CE322" i="2"/>
  <c r="CE472" i="2" s="1"/>
  <c r="CE566" i="2" s="1"/>
  <c r="CD33" i="10" s="1"/>
  <c r="CE712" i="2"/>
  <c r="CD717" i="2"/>
  <c r="CD711" i="2"/>
  <c r="CD648" i="2"/>
  <c r="CX23" i="18"/>
  <c r="CX13" i="18"/>
  <c r="CX25" i="18" s="1"/>
  <c r="CF244" i="2"/>
  <c r="CF246" i="2" s="1"/>
  <c r="CF302" i="2"/>
  <c r="CD657" i="2"/>
  <c r="CD681" i="2" s="1"/>
  <c r="CD683" i="2" s="1"/>
  <c r="CD665" i="2"/>
  <c r="CE474" i="2"/>
  <c r="CE748" i="2" s="1"/>
  <c r="CE587" i="2" s="1"/>
  <c r="CE605" i="2" s="1"/>
  <c r="CE689" i="2"/>
  <c r="CE693" i="2" s="1"/>
  <c r="CE564" i="2"/>
  <c r="CD42" i="10" s="1"/>
  <c r="CE647" i="2"/>
  <c r="CE654" i="2"/>
  <c r="CG285" i="2"/>
  <c r="CG287" i="2" s="1"/>
  <c r="CG289" i="2" s="1"/>
  <c r="CG473" i="2" s="1"/>
  <c r="CG618" i="2" s="1"/>
  <c r="CG304" i="2"/>
  <c r="CH216" i="2"/>
  <c r="CF466" i="2"/>
  <c r="CD716" i="2"/>
  <c r="CC577" i="2"/>
  <c r="CC599" i="2" s="1"/>
  <c r="CE318" i="2"/>
  <c r="CC576" i="2"/>
  <c r="CC598" i="2" s="1"/>
  <c r="CD661" i="2"/>
  <c r="BC614" i="2"/>
  <c r="BB723" i="2"/>
  <c r="CD713" i="2" l="1"/>
  <c r="CD583" i="2" s="1"/>
  <c r="CD600" i="2" s="1"/>
  <c r="CF270" i="2"/>
  <c r="CF562" i="2" s="1"/>
  <c r="CD658" i="2"/>
  <c r="CE648" i="2"/>
  <c r="CE694" i="2"/>
  <c r="CE705" i="2"/>
  <c r="CE707" i="2" s="1"/>
  <c r="CF306" i="2"/>
  <c r="CF308" i="2" s="1"/>
  <c r="CF316" i="2" s="1"/>
  <c r="CE572" i="2"/>
  <c r="CD719" i="2"/>
  <c r="CG265" i="2"/>
  <c r="CG305" i="2" s="1"/>
  <c r="CG264" i="2"/>
  <c r="CE12" i="10"/>
  <c r="CE14" i="10" s="1"/>
  <c r="CY11" i="18"/>
  <c r="CF739" i="2"/>
  <c r="CF578" i="2" s="1"/>
  <c r="CF602" i="2" s="1"/>
  <c r="CF751" i="2"/>
  <c r="CF586" i="2" s="1"/>
  <c r="CF320" i="2"/>
  <c r="CE22" i="10" s="1"/>
  <c r="CE13" i="10"/>
  <c r="CF470" i="2"/>
  <c r="CF646" i="2"/>
  <c r="CF656" i="2" s="1"/>
  <c r="CF667" i="2" s="1"/>
  <c r="CF675" i="2" s="1"/>
  <c r="CG464" i="2"/>
  <c r="CG465" i="2"/>
  <c r="CE323" i="2"/>
  <c r="CD21" i="10"/>
  <c r="CD24" i="10" s="1"/>
  <c r="CH222" i="2"/>
  <c r="CH220" i="2"/>
  <c r="CH221" i="2" s="1"/>
  <c r="CD668" i="2"/>
  <c r="CD673" i="2"/>
  <c r="CD676" i="2" s="1"/>
  <c r="CE657" i="2"/>
  <c r="CE681" i="2" s="1"/>
  <c r="CE665" i="2"/>
  <c r="CE680" i="2"/>
  <c r="CD584" i="2"/>
  <c r="CD601" i="2" s="1"/>
  <c r="CF11" i="10"/>
  <c r="CG228" i="2"/>
  <c r="CG230" i="2" s="1"/>
  <c r="CG233" i="2"/>
  <c r="BC723" i="2"/>
  <c r="CE710" i="2" l="1"/>
  <c r="CF644" i="2"/>
  <c r="CF654" i="2" s="1"/>
  <c r="CF322" i="2"/>
  <c r="CF472" i="2" s="1"/>
  <c r="CF566" i="2" s="1"/>
  <c r="CE33" i="10" s="1"/>
  <c r="CD677" i="2"/>
  <c r="CE661" i="2" s="1"/>
  <c r="CG302" i="2"/>
  <c r="CG244" i="2"/>
  <c r="CG246" i="2" s="1"/>
  <c r="CH304" i="2"/>
  <c r="CH285" i="2"/>
  <c r="CH287" i="2" s="1"/>
  <c r="CH289" i="2" s="1"/>
  <c r="CH473" i="2" s="1"/>
  <c r="CH618" i="2" s="1"/>
  <c r="CI216" i="2"/>
  <c r="CG268" i="2"/>
  <c r="CG266" i="2"/>
  <c r="CE658" i="2"/>
  <c r="CH227" i="2"/>
  <c r="CH242" i="2"/>
  <c r="CH250" i="2"/>
  <c r="CH251" i="2" s="1"/>
  <c r="CH253" i="2" s="1"/>
  <c r="CH255" i="2" s="1"/>
  <c r="CH257" i="2" s="1"/>
  <c r="CH224" i="2"/>
  <c r="CH450" i="2"/>
  <c r="CH451" i="2" s="1"/>
  <c r="CH453" i="2" s="1"/>
  <c r="CH455" i="2" s="1"/>
  <c r="CH457" i="2" s="1"/>
  <c r="CF318" i="2"/>
  <c r="CE21" i="10" s="1"/>
  <c r="CE24" i="10" s="1"/>
  <c r="CF474" i="2"/>
  <c r="CF748" i="2" s="1"/>
  <c r="CF587" i="2" s="1"/>
  <c r="CF605" i="2" s="1"/>
  <c r="CF689" i="2"/>
  <c r="CF693" i="2" s="1"/>
  <c r="CF564" i="2"/>
  <c r="CE42" i="10" s="1"/>
  <c r="CG466" i="2"/>
  <c r="CE673" i="2"/>
  <c r="CE676" i="2" s="1"/>
  <c r="CE668" i="2"/>
  <c r="CY23" i="18"/>
  <c r="CY13" i="18"/>
  <c r="CY25" i="18" s="1"/>
  <c r="CD577" i="2"/>
  <c r="CD599" i="2" s="1"/>
  <c r="CE716" i="2"/>
  <c r="CE711" i="2"/>
  <c r="CF712" i="2"/>
  <c r="CE717" i="2"/>
  <c r="CE683" i="2"/>
  <c r="CE16" i="10"/>
  <c r="CF745" i="2"/>
  <c r="CF579" i="2" s="1"/>
  <c r="CF603" i="2" s="1"/>
  <c r="CE713" i="2" l="1"/>
  <c r="CF710" i="2" s="1"/>
  <c r="CF647" i="2"/>
  <c r="CF648" i="2" s="1"/>
  <c r="CD576" i="2"/>
  <c r="CD598" i="2" s="1"/>
  <c r="CF323" i="2"/>
  <c r="CE719" i="2"/>
  <c r="CF716" i="2" s="1"/>
  <c r="CF694" i="2"/>
  <c r="CF705" i="2"/>
  <c r="CF707" i="2" s="1"/>
  <c r="CH228" i="2"/>
  <c r="CH230" i="2" s="1"/>
  <c r="CH233" i="2"/>
  <c r="CZ11" i="18"/>
  <c r="CG751" i="2"/>
  <c r="CG586" i="2" s="1"/>
  <c r="CG320" i="2"/>
  <c r="CF22" i="10" s="1"/>
  <c r="CG739" i="2"/>
  <c r="CG578" i="2" s="1"/>
  <c r="CG602" i="2" s="1"/>
  <c r="CF12" i="10"/>
  <c r="CF14" i="10" s="1"/>
  <c r="CH264" i="2"/>
  <c r="CH265" i="2"/>
  <c r="CH305" i="2" s="1"/>
  <c r="CG646" i="2"/>
  <c r="CG656" i="2" s="1"/>
  <c r="CG667" i="2" s="1"/>
  <c r="CG675" i="2" s="1"/>
  <c r="CG470" i="2"/>
  <c r="CF13" i="10"/>
  <c r="CF657" i="2"/>
  <c r="CF665" i="2"/>
  <c r="CE677" i="2"/>
  <c r="CF572" i="2"/>
  <c r="CG11" i="10"/>
  <c r="CG270" i="2"/>
  <c r="CF680" i="2"/>
  <c r="CF682" i="2"/>
  <c r="CE584" i="2"/>
  <c r="CE601" i="2" s="1"/>
  <c r="CH464" i="2"/>
  <c r="CH465" i="2"/>
  <c r="CI222" i="2"/>
  <c r="CI220" i="2"/>
  <c r="CI221" i="2" s="1"/>
  <c r="CG306" i="2"/>
  <c r="CG308" i="2" s="1"/>
  <c r="CG316" i="2" s="1"/>
  <c r="CE583" i="2" l="1"/>
  <c r="CE600" i="2" s="1"/>
  <c r="CF718" i="2"/>
  <c r="CF681" i="2"/>
  <c r="CF683" i="2" s="1"/>
  <c r="CE577" i="2"/>
  <c r="CE599" i="2" s="1"/>
  <c r="CI224" i="2"/>
  <c r="CI250" i="2"/>
  <c r="CI251" i="2" s="1"/>
  <c r="CI253" i="2" s="1"/>
  <c r="CI255" i="2" s="1"/>
  <c r="CI257" i="2" s="1"/>
  <c r="CI242" i="2"/>
  <c r="CI227" i="2"/>
  <c r="CI450" i="2"/>
  <c r="CI451" i="2" s="1"/>
  <c r="CI453" i="2" s="1"/>
  <c r="CI455" i="2" s="1"/>
  <c r="CI457" i="2" s="1"/>
  <c r="CF661" i="2"/>
  <c r="CE576" i="2"/>
  <c r="CE598" i="2" s="1"/>
  <c r="CG474" i="2"/>
  <c r="CG748" i="2" s="1"/>
  <c r="CG587" i="2" s="1"/>
  <c r="CG605" i="2" s="1"/>
  <c r="CG689" i="2"/>
  <c r="CG693" i="2" s="1"/>
  <c r="CG564" i="2"/>
  <c r="CF42" i="10" s="1"/>
  <c r="CF658" i="2"/>
  <c r="CH266" i="2"/>
  <c r="CH268" i="2"/>
  <c r="CF16" i="10"/>
  <c r="CG745" i="2"/>
  <c r="CG579" i="2" s="1"/>
  <c r="CG603" i="2" s="1"/>
  <c r="CH302" i="2"/>
  <c r="CH244" i="2"/>
  <c r="CH246" i="2" s="1"/>
  <c r="CH270" i="2" s="1"/>
  <c r="CH466" i="2"/>
  <c r="CG644" i="2"/>
  <c r="CG562" i="2"/>
  <c r="CG322" i="2"/>
  <c r="CG318" i="2"/>
  <c r="CF21" i="10" s="1"/>
  <c r="CF24" i="10" s="1"/>
  <c r="CG712" i="2"/>
  <c r="CF711" i="2"/>
  <c r="CF713" i="2" s="1"/>
  <c r="CF717" i="2"/>
  <c r="CI304" i="2"/>
  <c r="CI285" i="2"/>
  <c r="CI287" i="2" s="1"/>
  <c r="CI289" i="2" s="1"/>
  <c r="CI473" i="2" s="1"/>
  <c r="CI618" i="2" s="1"/>
  <c r="CJ216" i="2"/>
  <c r="CF668" i="2"/>
  <c r="CF673" i="2"/>
  <c r="CF676" i="2" s="1"/>
  <c r="CZ13" i="18"/>
  <c r="CZ25" i="18" s="1"/>
  <c r="CZ23" i="18"/>
  <c r="CF719" i="2" l="1"/>
  <c r="CF577" i="2" s="1"/>
  <c r="CF599" i="2" s="1"/>
  <c r="CF677" i="2"/>
  <c r="CF576" i="2" s="1"/>
  <c r="CF598" i="2" s="1"/>
  <c r="CJ220" i="2"/>
  <c r="CJ221" i="2" s="1"/>
  <c r="CJ222" i="2"/>
  <c r="CF583" i="2"/>
  <c r="CF600" i="2" s="1"/>
  <c r="CG710" i="2"/>
  <c r="CH646" i="2"/>
  <c r="CH656" i="2" s="1"/>
  <c r="CH667" i="2" s="1"/>
  <c r="CH675" i="2" s="1"/>
  <c r="CH470" i="2"/>
  <c r="CG13" i="10"/>
  <c r="CG694" i="2"/>
  <c r="CG705" i="2"/>
  <c r="CG707" i="2" s="1"/>
  <c r="CG654" i="2"/>
  <c r="CG647" i="2"/>
  <c r="CH562" i="2"/>
  <c r="CH644" i="2"/>
  <c r="CG12" i="10"/>
  <c r="CG14" i="10" s="1"/>
  <c r="DA11" i="18"/>
  <c r="CH739" i="2"/>
  <c r="CH578" i="2" s="1"/>
  <c r="CH602" i="2" s="1"/>
  <c r="CH751" i="2"/>
  <c r="CH586" i="2" s="1"/>
  <c r="CH320" i="2"/>
  <c r="CG22" i="10" s="1"/>
  <c r="CH11" i="10"/>
  <c r="CH306" i="2"/>
  <c r="CH308" i="2" s="1"/>
  <c r="CH316" i="2" s="1"/>
  <c r="CF584" i="2"/>
  <c r="CF601" i="2" s="1"/>
  <c r="CG680" i="2"/>
  <c r="CI264" i="2"/>
  <c r="CI265" i="2"/>
  <c r="CI305" i="2" s="1"/>
  <c r="CG472" i="2"/>
  <c r="CG566" i="2" s="1"/>
  <c r="CF33" i="10" s="1"/>
  <c r="CG323" i="2"/>
  <c r="CI464" i="2"/>
  <c r="CI465" i="2"/>
  <c r="CI233" i="2"/>
  <c r="CI228" i="2"/>
  <c r="CI230" i="2" s="1"/>
  <c r="CG716" i="2" l="1"/>
  <c r="CG661" i="2"/>
  <c r="CI466" i="2"/>
  <c r="CH689" i="2"/>
  <c r="CH693" i="2" s="1"/>
  <c r="CH474" i="2"/>
  <c r="CH748" i="2" s="1"/>
  <c r="CH587" i="2" s="1"/>
  <c r="CH605" i="2" s="1"/>
  <c r="CH564" i="2"/>
  <c r="CG42" i="10" s="1"/>
  <c r="CH745" i="2"/>
  <c r="CH579" i="2" s="1"/>
  <c r="CH603" i="2" s="1"/>
  <c r="CG16" i="10"/>
  <c r="CJ242" i="2"/>
  <c r="CJ250" i="2"/>
  <c r="CJ251" i="2" s="1"/>
  <c r="CJ253" i="2" s="1"/>
  <c r="CJ255" i="2" s="1"/>
  <c r="CJ257" i="2" s="1"/>
  <c r="CJ224" i="2"/>
  <c r="CJ227" i="2"/>
  <c r="CJ450" i="2"/>
  <c r="CJ451" i="2" s="1"/>
  <c r="CJ453" i="2" s="1"/>
  <c r="CJ455" i="2" s="1"/>
  <c r="CJ457" i="2" s="1"/>
  <c r="CI244" i="2"/>
  <c r="CI246" i="2" s="1"/>
  <c r="CI302" i="2"/>
  <c r="CH318" i="2"/>
  <c r="CG21" i="10" s="1"/>
  <c r="CG24" i="10" s="1"/>
  <c r="CG648" i="2"/>
  <c r="CG572" i="2"/>
  <c r="CJ285" i="2"/>
  <c r="CJ287" i="2" s="1"/>
  <c r="CJ289" i="2" s="1"/>
  <c r="CJ473" i="2" s="1"/>
  <c r="CJ618" i="2" s="1"/>
  <c r="CK216" i="2"/>
  <c r="CJ304" i="2"/>
  <c r="CI268" i="2"/>
  <c r="CI266" i="2"/>
  <c r="DA13" i="18"/>
  <c r="DA25" i="18" s="1"/>
  <c r="DA23" i="18"/>
  <c r="CH322" i="2"/>
  <c r="CG665" i="2"/>
  <c r="CG657" i="2"/>
  <c r="CG681" i="2" s="1"/>
  <c r="CG683" i="2" s="1"/>
  <c r="CH654" i="2"/>
  <c r="CH647" i="2"/>
  <c r="CH712" i="2"/>
  <c r="CG717" i="2"/>
  <c r="CG719" i="2" s="1"/>
  <c r="CG711" i="2"/>
  <c r="CG713" i="2" s="1"/>
  <c r="CO220" i="2"/>
  <c r="CP220" i="2"/>
  <c r="CQ220" i="2"/>
  <c r="CR220" i="2"/>
  <c r="CS220" i="2"/>
  <c r="CG583" i="2" l="1"/>
  <c r="CG600" i="2" s="1"/>
  <c r="CH710" i="2"/>
  <c r="CG584" i="2"/>
  <c r="CG601" i="2" s="1"/>
  <c r="CH680" i="2"/>
  <c r="CH716" i="2"/>
  <c r="CG577" i="2"/>
  <c r="CG599" i="2" s="1"/>
  <c r="CH665" i="2"/>
  <c r="CH657" i="2"/>
  <c r="CH681" i="2" s="1"/>
  <c r="DB11" i="18"/>
  <c r="CI751" i="2"/>
  <c r="CI586" i="2" s="1"/>
  <c r="CI739" i="2"/>
  <c r="CI578" i="2" s="1"/>
  <c r="CI602" i="2" s="1"/>
  <c r="CI320" i="2"/>
  <c r="CH22" i="10" s="1"/>
  <c r="CH12" i="10"/>
  <c r="CH14" i="10" s="1"/>
  <c r="CI270" i="2"/>
  <c r="CJ264" i="2"/>
  <c r="CJ265" i="2"/>
  <c r="CJ305" i="2" s="1"/>
  <c r="CH694" i="2"/>
  <c r="CH705" i="2"/>
  <c r="CH707" i="2" s="1"/>
  <c r="CG673" i="2"/>
  <c r="CG676" i="2" s="1"/>
  <c r="CG668" i="2"/>
  <c r="CG658" i="2"/>
  <c r="CJ465" i="2"/>
  <c r="CJ464" i="2"/>
  <c r="CI11" i="10"/>
  <c r="CH648" i="2"/>
  <c r="CH472" i="2"/>
  <c r="CH566" i="2" s="1"/>
  <c r="CH323" i="2"/>
  <c r="CK222" i="2"/>
  <c r="CK220" i="2"/>
  <c r="CK221" i="2" s="1"/>
  <c r="CI646" i="2"/>
  <c r="CI656" i="2" s="1"/>
  <c r="CI667" i="2" s="1"/>
  <c r="CI675" i="2" s="1"/>
  <c r="CI470" i="2"/>
  <c r="CH13" i="10"/>
  <c r="CI306" i="2"/>
  <c r="CI308" i="2" s="1"/>
  <c r="CI316" i="2" s="1"/>
  <c r="CJ228" i="2"/>
  <c r="CJ230" i="2" s="1"/>
  <c r="CJ233" i="2"/>
  <c r="CR242" i="2"/>
  <c r="CS242" i="2"/>
  <c r="CO224" i="2"/>
  <c r="CP224" i="2"/>
  <c r="CQ224" i="2"/>
  <c r="CR224" i="2"/>
  <c r="CS224" i="2"/>
  <c r="CO304" i="2"/>
  <c r="CP304" i="2"/>
  <c r="CQ304" i="2"/>
  <c r="I44" i="10" s="1"/>
  <c r="CR304" i="2"/>
  <c r="J44" i="10" s="1"/>
  <c r="CS304" i="2"/>
  <c r="K44" i="10" s="1"/>
  <c r="CH658" i="2" l="1"/>
  <c r="CH683" i="2"/>
  <c r="CH584" i="2" s="1"/>
  <c r="CH601" i="2" s="1"/>
  <c r="CG677" i="2"/>
  <c r="CH661" i="2" s="1"/>
  <c r="CG33" i="10"/>
  <c r="CH572" i="2"/>
  <c r="CJ466" i="2"/>
  <c r="CI712" i="2"/>
  <c r="CH711" i="2"/>
  <c r="CH713" i="2" s="1"/>
  <c r="CH717" i="2"/>
  <c r="CH719" i="2" s="1"/>
  <c r="CI644" i="2"/>
  <c r="CI318" i="2"/>
  <c r="CH21" i="10" s="1"/>
  <c r="CH24" i="10" s="1"/>
  <c r="CI562" i="2"/>
  <c r="CI322" i="2"/>
  <c r="CK285" i="2"/>
  <c r="CK287" i="2" s="1"/>
  <c r="CK289" i="2" s="1"/>
  <c r="CK473" i="2" s="1"/>
  <c r="CK618" i="2" s="1"/>
  <c r="CK304" i="2"/>
  <c r="CL216" i="2"/>
  <c r="CH16" i="10"/>
  <c r="CI745" i="2"/>
  <c r="CI579" i="2" s="1"/>
  <c r="CI603" i="2" s="1"/>
  <c r="CH673" i="2"/>
  <c r="CH676" i="2" s="1"/>
  <c r="CH668" i="2"/>
  <c r="CJ244" i="2"/>
  <c r="CJ246" i="2" s="1"/>
  <c r="CJ302" i="2"/>
  <c r="CK227" i="2"/>
  <c r="CK224" i="2"/>
  <c r="CK250" i="2"/>
  <c r="CK251" i="2" s="1"/>
  <c r="CK253" i="2" s="1"/>
  <c r="CK255" i="2" s="1"/>
  <c r="CK257" i="2" s="1"/>
  <c r="CK242" i="2"/>
  <c r="CK450" i="2"/>
  <c r="CK451" i="2" s="1"/>
  <c r="CK453" i="2" s="1"/>
  <c r="CK455" i="2" s="1"/>
  <c r="CK457" i="2" s="1"/>
  <c r="CI564" i="2"/>
  <c r="CH42" i="10" s="1"/>
  <c r="CI689" i="2"/>
  <c r="CI693" i="2" s="1"/>
  <c r="CI474" i="2"/>
  <c r="CI748" i="2" s="1"/>
  <c r="CI587" i="2" s="1"/>
  <c r="CI605" i="2" s="1"/>
  <c r="CJ268" i="2"/>
  <c r="CJ266" i="2"/>
  <c r="DB23" i="18"/>
  <c r="DB13" i="18"/>
  <c r="DB25" i="18" s="1"/>
  <c r="CO233" i="2"/>
  <c r="CP233" i="2"/>
  <c r="CQ233" i="2"/>
  <c r="CR233" i="2"/>
  <c r="CS233" i="2"/>
  <c r="CO305" i="2"/>
  <c r="CP305" i="2"/>
  <c r="CQ305" i="2"/>
  <c r="I52" i="10" s="1"/>
  <c r="CR305" i="2"/>
  <c r="J52" i="10" s="1"/>
  <c r="CS305" i="2"/>
  <c r="K52" i="10" s="1"/>
  <c r="J11" i="10"/>
  <c r="CO228" i="2"/>
  <c r="CP228" i="2"/>
  <c r="CQ228" i="2"/>
  <c r="CR228" i="2"/>
  <c r="CS228" i="2"/>
  <c r="CI682" i="2" l="1"/>
  <c r="CI680" i="2"/>
  <c r="CG576" i="2"/>
  <c r="CG598" i="2" s="1"/>
  <c r="CH677" i="2"/>
  <c r="CH576" i="2" s="1"/>
  <c r="CI694" i="2"/>
  <c r="CI705" i="2"/>
  <c r="CI707" i="2" s="1"/>
  <c r="CK264" i="2"/>
  <c r="CK265" i="2"/>
  <c r="CK305" i="2" s="1"/>
  <c r="CJ270" i="2"/>
  <c r="CI472" i="2"/>
  <c r="CI566" i="2" s="1"/>
  <c r="CH33" i="10" s="1"/>
  <c r="CI323" i="2"/>
  <c r="CH577" i="2"/>
  <c r="CH599" i="2" s="1"/>
  <c r="CI718" i="2"/>
  <c r="CI716" i="2"/>
  <c r="CH583" i="2"/>
  <c r="CH600" i="2" s="1"/>
  <c r="CI710" i="2"/>
  <c r="CK233" i="2"/>
  <c r="CK228" i="2"/>
  <c r="CK230" i="2" s="1"/>
  <c r="CL220" i="2"/>
  <c r="CL221" i="2" s="1"/>
  <c r="CL222" i="2"/>
  <c r="CJ739" i="2"/>
  <c r="CJ578" i="2" s="1"/>
  <c r="CJ602" i="2" s="1"/>
  <c r="CJ751" i="2"/>
  <c r="CJ586" i="2" s="1"/>
  <c r="CJ320" i="2"/>
  <c r="CI22" i="10" s="1"/>
  <c r="CI12" i="10"/>
  <c r="CI14" i="10" s="1"/>
  <c r="DC11" i="18"/>
  <c r="CK464" i="2"/>
  <c r="CK465" i="2"/>
  <c r="CJ11" i="10"/>
  <c r="CJ306" i="2"/>
  <c r="CJ308" i="2" s="1"/>
  <c r="CJ316" i="2" s="1"/>
  <c r="CI647" i="2"/>
  <c r="CI654" i="2"/>
  <c r="CJ646" i="2"/>
  <c r="CJ656" i="2" s="1"/>
  <c r="CJ667" i="2" s="1"/>
  <c r="CJ675" i="2" s="1"/>
  <c r="CI13" i="10"/>
  <c r="CJ470" i="2"/>
  <c r="CO230" i="2"/>
  <c r="CP230" i="2"/>
  <c r="CQ230" i="2"/>
  <c r="CR230" i="2"/>
  <c r="CS230" i="2"/>
  <c r="CO464" i="2"/>
  <c r="CP464" i="2"/>
  <c r="CQ464" i="2"/>
  <c r="CR464" i="2"/>
  <c r="CS464" i="2"/>
  <c r="CO268" i="2"/>
  <c r="CP268" i="2"/>
  <c r="CQ268" i="2"/>
  <c r="CR268" i="2"/>
  <c r="CS268" i="2"/>
  <c r="BO619" i="2"/>
  <c r="BO626" i="2" s="1"/>
  <c r="BF619" i="2"/>
  <c r="BF626" i="2" s="1"/>
  <c r="BN619" i="2"/>
  <c r="BN626" i="2" s="1"/>
  <c r="BM619" i="2"/>
  <c r="BM626" i="2" s="1"/>
  <c r="BJ619" i="2"/>
  <c r="BJ626" i="2" s="1"/>
  <c r="BI619" i="2"/>
  <c r="BI626" i="2" s="1"/>
  <c r="BK619" i="2"/>
  <c r="BK626" i="2" s="1"/>
  <c r="BE619" i="2"/>
  <c r="BE626" i="2" s="1"/>
  <c r="BG619" i="2"/>
  <c r="BG626" i="2" s="1"/>
  <c r="BH619" i="2"/>
  <c r="BH626" i="2" s="1"/>
  <c r="BL619" i="2"/>
  <c r="BL626" i="2" s="1"/>
  <c r="BD619" i="2"/>
  <c r="BD626" i="2" s="1"/>
  <c r="BY619" i="2"/>
  <c r="BY626" i="2" s="1"/>
  <c r="BV619" i="2"/>
  <c r="BV626" i="2" s="1"/>
  <c r="BP619" i="2"/>
  <c r="BP626" i="2" s="1"/>
  <c r="BU619" i="2"/>
  <c r="BU626" i="2" s="1"/>
  <c r="BW619" i="2"/>
  <c r="BW626" i="2" s="1"/>
  <c r="CA619" i="2"/>
  <c r="CA626" i="2" s="1"/>
  <c r="CB623" i="2" s="1"/>
  <c r="BT619" i="2"/>
  <c r="BT626" i="2" s="1"/>
  <c r="BR619" i="2"/>
  <c r="BR626" i="2" s="1"/>
  <c r="BQ619" i="2"/>
  <c r="BQ626" i="2" s="1"/>
  <c r="BZ619" i="2"/>
  <c r="BZ626" i="2" s="1"/>
  <c r="CA623" i="2" s="1"/>
  <c r="BS619" i="2"/>
  <c r="BS626" i="2" s="1"/>
  <c r="BX619" i="2"/>
  <c r="BX626" i="2" s="1"/>
  <c r="CI661" i="2" l="1"/>
  <c r="CK466" i="2"/>
  <c r="CH598" i="2"/>
  <c r="CI572" i="2"/>
  <c r="CI648" i="2"/>
  <c r="DC23" i="18"/>
  <c r="DC13" i="18"/>
  <c r="DC25" i="18" s="1"/>
  <c r="CM216" i="2"/>
  <c r="CL304" i="2"/>
  <c r="CL285" i="2"/>
  <c r="CL287" i="2" s="1"/>
  <c r="CL289" i="2" s="1"/>
  <c r="CL473" i="2" s="1"/>
  <c r="CL618" i="2" s="1"/>
  <c r="CJ745" i="2"/>
  <c r="CJ579" i="2" s="1"/>
  <c r="CJ603" i="2" s="1"/>
  <c r="CI16" i="10"/>
  <c r="CK244" i="2"/>
  <c r="CK246" i="2" s="1"/>
  <c r="CK302" i="2"/>
  <c r="CJ562" i="2"/>
  <c r="CJ644" i="2"/>
  <c r="CJ322" i="2"/>
  <c r="CJ318" i="2"/>
  <c r="CI21" i="10" s="1"/>
  <c r="CI24" i="10" s="1"/>
  <c r="CJ564" i="2"/>
  <c r="CI42" i="10" s="1"/>
  <c r="CJ474" i="2"/>
  <c r="CJ748" i="2" s="1"/>
  <c r="CJ587" i="2" s="1"/>
  <c r="CJ605" i="2" s="1"/>
  <c r="CJ689" i="2"/>
  <c r="CJ693" i="2" s="1"/>
  <c r="CI711" i="2"/>
  <c r="CI713" i="2" s="1"/>
  <c r="CJ712" i="2"/>
  <c r="CI717" i="2"/>
  <c r="CI719" i="2" s="1"/>
  <c r="CI657" i="2"/>
  <c r="CI681" i="2" s="1"/>
  <c r="CI683" i="2" s="1"/>
  <c r="CI665" i="2"/>
  <c r="CL227" i="2"/>
  <c r="CL242" i="2"/>
  <c r="CL450" i="2"/>
  <c r="CL451" i="2" s="1"/>
  <c r="CL453" i="2" s="1"/>
  <c r="CL455" i="2" s="1"/>
  <c r="CL457" i="2" s="1"/>
  <c r="CL224" i="2"/>
  <c r="CL250" i="2"/>
  <c r="CL251" i="2" s="1"/>
  <c r="CL253" i="2" s="1"/>
  <c r="CL255" i="2" s="1"/>
  <c r="CL257" i="2" s="1"/>
  <c r="CK268" i="2"/>
  <c r="CK266" i="2"/>
  <c r="CA624" i="2"/>
  <c r="CA636" i="2" s="1"/>
  <c r="BY623" i="2"/>
  <c r="BY624" i="2" s="1"/>
  <c r="BY636" i="2" s="1"/>
  <c r="BS623" i="2"/>
  <c r="BS624" i="2" s="1"/>
  <c r="BS636" i="2" s="1"/>
  <c r="BV623" i="2"/>
  <c r="BV624" i="2" s="1"/>
  <c r="BV636" i="2" s="1"/>
  <c r="BE623" i="2"/>
  <c r="BE624" i="2" s="1"/>
  <c r="BE636" i="2" s="1"/>
  <c r="BD624" i="2"/>
  <c r="BD634" i="2"/>
  <c r="BF623" i="2"/>
  <c r="BF624" i="2" s="1"/>
  <c r="BF636" i="2" s="1"/>
  <c r="BN623" i="2"/>
  <c r="BN624" i="2" s="1"/>
  <c r="BN636" i="2" s="1"/>
  <c r="J12" i="10"/>
  <c r="DK11" i="18"/>
  <c r="DK13" i="18" s="1"/>
  <c r="CO320" i="2"/>
  <c r="G22" i="10" s="1"/>
  <c r="CP320" i="2"/>
  <c r="H22" i="10" s="1"/>
  <c r="CQ320" i="2"/>
  <c r="I22" i="10" s="1"/>
  <c r="CR320" i="2"/>
  <c r="J22" i="10" s="1"/>
  <c r="CS320" i="2"/>
  <c r="K22" i="10" s="1"/>
  <c r="CQ682" i="2"/>
  <c r="CR682" i="2"/>
  <c r="CS682" i="2"/>
  <c r="BU623" i="2"/>
  <c r="BU624" i="2" s="1"/>
  <c r="BU636" i="2" s="1"/>
  <c r="BQ623" i="2"/>
  <c r="BQ624" i="2" s="1"/>
  <c r="BQ636" i="2" s="1"/>
  <c r="BM623" i="2"/>
  <c r="BM624" i="2" s="1"/>
  <c r="BM636" i="2" s="1"/>
  <c r="BL623" i="2"/>
  <c r="BL624" i="2" s="1"/>
  <c r="BL636" i="2" s="1"/>
  <c r="BO623" i="2"/>
  <c r="BO624" i="2" s="1"/>
  <c r="BO636" i="2" s="1"/>
  <c r="I12" i="10"/>
  <c r="DJ11" i="18"/>
  <c r="DJ13" i="18" s="1"/>
  <c r="BW623" i="2"/>
  <c r="BW624" i="2" s="1"/>
  <c r="BW636" i="2" s="1"/>
  <c r="BI623" i="2"/>
  <c r="BI624" i="2" s="1"/>
  <c r="BI636" i="2" s="1"/>
  <c r="BJ623" i="2"/>
  <c r="BJ624" i="2" s="1"/>
  <c r="BJ636" i="2" s="1"/>
  <c r="BG623" i="2"/>
  <c r="BG624" i="2" s="1"/>
  <c r="BG636" i="2" s="1"/>
  <c r="DI11" i="18"/>
  <c r="DI13" i="18" s="1"/>
  <c r="CO244" i="2"/>
  <c r="CP244" i="2"/>
  <c r="CQ244" i="2"/>
  <c r="CR244" i="2"/>
  <c r="CS244" i="2"/>
  <c r="BT623" i="2"/>
  <c r="BT624" i="2" s="1"/>
  <c r="BT636" i="2" s="1"/>
  <c r="BR623" i="2"/>
  <c r="BR624" i="2" s="1"/>
  <c r="BR636" i="2" s="1"/>
  <c r="BX623" i="2"/>
  <c r="BX624" i="2" s="1"/>
  <c r="BX636" i="2" s="1"/>
  <c r="BZ623" i="2"/>
  <c r="BZ624" i="2" s="1"/>
  <c r="BZ636" i="2" s="1"/>
  <c r="BH623" i="2"/>
  <c r="BH624" i="2" s="1"/>
  <c r="BH636" i="2" s="1"/>
  <c r="BK623" i="2"/>
  <c r="BK624" i="2" s="1"/>
  <c r="BK636" i="2" s="1"/>
  <c r="BP623" i="2"/>
  <c r="BP624" i="2" s="1"/>
  <c r="DL11" i="18"/>
  <c r="DH11" i="18"/>
  <c r="DH13" i="18" s="1"/>
  <c r="CO466" i="2"/>
  <c r="CP466" i="2"/>
  <c r="CQ466" i="2"/>
  <c r="CR466" i="2"/>
  <c r="CS466" i="2"/>
  <c r="CO302" i="2"/>
  <c r="CP302" i="2"/>
  <c r="CQ302" i="2"/>
  <c r="I54" i="10" s="1"/>
  <c r="I57" i="10" s="1"/>
  <c r="CR302" i="2"/>
  <c r="J54" i="10" s="1"/>
  <c r="J57" i="10" s="1"/>
  <c r="CS302" i="2"/>
  <c r="K54" i="10" s="1"/>
  <c r="K57" i="10" s="1"/>
  <c r="CK470" i="2" l="1"/>
  <c r="CJ13" i="10"/>
  <c r="CK646" i="2"/>
  <c r="CK656" i="2" s="1"/>
  <c r="CK667" i="2" s="1"/>
  <c r="CK675" i="2" s="1"/>
  <c r="CJ710" i="2"/>
  <c r="CI583" i="2"/>
  <c r="CI600" i="2" s="1"/>
  <c r="CJ716" i="2"/>
  <c r="CI577" i="2"/>
  <c r="CI599" i="2" s="1"/>
  <c r="DD11" i="18"/>
  <c r="CK751" i="2"/>
  <c r="CK586" i="2" s="1"/>
  <c r="CJ12" i="10"/>
  <c r="CJ14" i="10" s="1"/>
  <c r="CK739" i="2"/>
  <c r="CK578" i="2" s="1"/>
  <c r="CK602" i="2" s="1"/>
  <c r="CK320" i="2"/>
  <c r="CJ22" i="10" s="1"/>
  <c r="CL465" i="2"/>
  <c r="CL464" i="2"/>
  <c r="CI673" i="2"/>
  <c r="CI676" i="2" s="1"/>
  <c r="CI668" i="2"/>
  <c r="CK11" i="10"/>
  <c r="CJ680" i="2"/>
  <c r="CI584" i="2"/>
  <c r="CI601" i="2" s="1"/>
  <c r="CK306" i="2"/>
  <c r="CK308" i="2" s="1"/>
  <c r="CK316" i="2" s="1"/>
  <c r="CM222" i="2"/>
  <c r="CM220" i="2"/>
  <c r="CT220" i="2" s="1"/>
  <c r="CL265" i="2"/>
  <c r="CL305" i="2" s="1"/>
  <c r="CL264" i="2"/>
  <c r="CJ705" i="2"/>
  <c r="CJ707" i="2" s="1"/>
  <c r="CJ694" i="2"/>
  <c r="CJ472" i="2"/>
  <c r="CJ566" i="2" s="1"/>
  <c r="CI33" i="10" s="1"/>
  <c r="CJ323" i="2"/>
  <c r="CK270" i="2"/>
  <c r="CL228" i="2"/>
  <c r="CL233" i="2"/>
  <c r="CJ654" i="2"/>
  <c r="CJ647" i="2"/>
  <c r="CI658" i="2"/>
  <c r="H13" i="10"/>
  <c r="CO646" i="2"/>
  <c r="CO647" i="2" s="1"/>
  <c r="CO648" i="2" s="1"/>
  <c r="CP646" i="2"/>
  <c r="CP647" i="2" s="1"/>
  <c r="CP648" i="2" s="1"/>
  <c r="CQ646" i="2"/>
  <c r="CQ647" i="2" s="1"/>
  <c r="CQ648" i="2" s="1"/>
  <c r="CR646" i="2"/>
  <c r="CS646" i="2"/>
  <c r="H11" i="18"/>
  <c r="K11" i="18"/>
  <c r="N11" i="18"/>
  <c r="B11" i="18"/>
  <c r="DL13" i="18"/>
  <c r="Q11" i="18"/>
  <c r="C11" i="18"/>
  <c r="T11" i="18"/>
  <c r="W11" i="18"/>
  <c r="CO246" i="2"/>
  <c r="CP246" i="2"/>
  <c r="CQ246" i="2"/>
  <c r="CR246" i="2"/>
  <c r="CS246" i="2"/>
  <c r="BD575" i="2"/>
  <c r="BE630" i="2"/>
  <c r="G13" i="10"/>
  <c r="CS624" i="2"/>
  <c r="BP636" i="2"/>
  <c r="CS636" i="2" s="1"/>
  <c r="CR624" i="2"/>
  <c r="BD636" i="2"/>
  <c r="CR636" i="2" s="1"/>
  <c r="J13" i="10"/>
  <c r="CQ602" i="2"/>
  <c r="CR602" i="2"/>
  <c r="CS602" i="2"/>
  <c r="CQ718" i="2"/>
  <c r="CR718" i="2"/>
  <c r="CS718" i="2"/>
  <c r="CO306" i="2"/>
  <c r="CP306" i="2"/>
  <c r="CQ306" i="2"/>
  <c r="CR306" i="2"/>
  <c r="CS306" i="2"/>
  <c r="I13" i="10"/>
  <c r="CO470" i="2"/>
  <c r="CO472" i="2" s="1"/>
  <c r="CP470" i="2"/>
  <c r="CQ470" i="2"/>
  <c r="CR470" i="2"/>
  <c r="CS470" i="2"/>
  <c r="K14" i="10"/>
  <c r="J14" i="10" l="1"/>
  <c r="CK745" i="2"/>
  <c r="CK579" i="2" s="1"/>
  <c r="CK603" i="2" s="1"/>
  <c r="CJ16" i="10"/>
  <c r="CM221" i="2"/>
  <c r="CJ648" i="2"/>
  <c r="CL230" i="2"/>
  <c r="CJ572" i="2"/>
  <c r="CJ665" i="2"/>
  <c r="CJ657" i="2"/>
  <c r="CJ681" i="2" s="1"/>
  <c r="CJ683" i="2" s="1"/>
  <c r="CK562" i="2"/>
  <c r="CK644" i="2"/>
  <c r="CK322" i="2"/>
  <c r="CK318" i="2"/>
  <c r="CJ21" i="10" s="1"/>
  <c r="CJ24" i="10" s="1"/>
  <c r="CK712" i="2"/>
  <c r="CJ711" i="2"/>
  <c r="CJ713" i="2" s="1"/>
  <c r="CJ717" i="2"/>
  <c r="CJ719" i="2" s="1"/>
  <c r="CL266" i="2"/>
  <c r="CL268" i="2"/>
  <c r="CM224" i="2"/>
  <c r="CM227" i="2"/>
  <c r="CM450" i="2"/>
  <c r="CM451" i="2" s="1"/>
  <c r="CM250" i="2"/>
  <c r="CM251" i="2" s="1"/>
  <c r="CM253" i="2" s="1"/>
  <c r="CM255" i="2" s="1"/>
  <c r="CM257" i="2" s="1"/>
  <c r="CM242" i="2"/>
  <c r="CK564" i="2"/>
  <c r="CJ42" i="10" s="1"/>
  <c r="CK689" i="2"/>
  <c r="CK693" i="2" s="1"/>
  <c r="CK474" i="2"/>
  <c r="CK748" i="2" s="1"/>
  <c r="CK587" i="2" s="1"/>
  <c r="CK605" i="2" s="1"/>
  <c r="CI677" i="2"/>
  <c r="CL466" i="2"/>
  <c r="DD13" i="18"/>
  <c r="DD25" i="18" s="1"/>
  <c r="DD23" i="18"/>
  <c r="CR603" i="2"/>
  <c r="CS603" i="2"/>
  <c r="CP472" i="2"/>
  <c r="CR308" i="2"/>
  <c r="CS308" i="2"/>
  <c r="I14" i="10"/>
  <c r="CN270" i="2"/>
  <c r="CR270" i="2"/>
  <c r="CS270" i="2"/>
  <c r="R11" i="18"/>
  <c r="Q23" i="18"/>
  <c r="Q13" i="18"/>
  <c r="Q25" i="18" s="1"/>
  <c r="K23" i="18"/>
  <c r="L11" i="18"/>
  <c r="K13" i="18"/>
  <c r="K25" i="18" s="1"/>
  <c r="CO656" i="2"/>
  <c r="CO657" i="2" s="1"/>
  <c r="CO658" i="2" s="1"/>
  <c r="CP656" i="2"/>
  <c r="CP657" i="2" s="1"/>
  <c r="CP658" i="2" s="1"/>
  <c r="CQ656" i="2"/>
  <c r="CQ657" i="2" s="1"/>
  <c r="CQ658" i="2" s="1"/>
  <c r="CR656" i="2"/>
  <c r="CS656" i="2"/>
  <c r="K23" i="10"/>
  <c r="W23" i="18"/>
  <c r="X11" i="18"/>
  <c r="W13" i="18"/>
  <c r="W25" i="18" s="1"/>
  <c r="I11" i="18"/>
  <c r="H23" i="18"/>
  <c r="I23" i="18" s="1"/>
  <c r="H13" i="18"/>
  <c r="H25" i="18" s="1"/>
  <c r="J23" i="10"/>
  <c r="BE632" i="2"/>
  <c r="BE568" i="2"/>
  <c r="BE570" i="2" s="1"/>
  <c r="BE635" i="2"/>
  <c r="BE596" i="2" s="1"/>
  <c r="T23" i="18"/>
  <c r="U11" i="18"/>
  <c r="T13" i="18"/>
  <c r="T25" i="18" s="1"/>
  <c r="B23" i="18"/>
  <c r="B13" i="18"/>
  <c r="B25" i="18" s="1"/>
  <c r="CQ472" i="2"/>
  <c r="G14" i="10"/>
  <c r="BD597" i="2"/>
  <c r="BD606" i="2" s="1"/>
  <c r="BD580" i="2"/>
  <c r="BD581" i="2" s="1"/>
  <c r="BD591" i="2" s="1"/>
  <c r="D11" i="18"/>
  <c r="C23" i="18"/>
  <c r="C13" i="18"/>
  <c r="C25" i="18" s="1"/>
  <c r="O11" i="18"/>
  <c r="N23" i="18"/>
  <c r="N13" i="18"/>
  <c r="N25" i="18" s="1"/>
  <c r="H14" i="10"/>
  <c r="K15" i="10" l="1"/>
  <c r="J15" i="10"/>
  <c r="O23" i="18"/>
  <c r="P23" i="18" s="1"/>
  <c r="U23" i="18"/>
  <c r="U25" i="18" s="1"/>
  <c r="V25" i="18" s="1"/>
  <c r="CJ658" i="2"/>
  <c r="CJ584" i="2"/>
  <c r="CJ601" i="2" s="1"/>
  <c r="CK680" i="2"/>
  <c r="CM264" i="2"/>
  <c r="CM265" i="2"/>
  <c r="CM305" i="2" s="1"/>
  <c r="CL751" i="2"/>
  <c r="CL586" i="2" s="1"/>
  <c r="CK12" i="10"/>
  <c r="CK14" i="10" s="1"/>
  <c r="CL739" i="2"/>
  <c r="CL578" i="2" s="1"/>
  <c r="CL602" i="2" s="1"/>
  <c r="DE11" i="18"/>
  <c r="CL320" i="2"/>
  <c r="CK694" i="2"/>
  <c r="CK705" i="2"/>
  <c r="CK707" i="2" s="1"/>
  <c r="CM453" i="2"/>
  <c r="CM455" i="2" s="1"/>
  <c r="CM457" i="2" s="1"/>
  <c r="CL302" i="2"/>
  <c r="CL244" i="2"/>
  <c r="CK13" i="10"/>
  <c r="CL470" i="2"/>
  <c r="CL646" i="2"/>
  <c r="CL656" i="2" s="1"/>
  <c r="CL667" i="2" s="1"/>
  <c r="CL675" i="2" s="1"/>
  <c r="CJ577" i="2"/>
  <c r="CJ599" i="2" s="1"/>
  <c r="CK716" i="2"/>
  <c r="CK472" i="2"/>
  <c r="CK566" i="2" s="1"/>
  <c r="CJ33" i="10" s="1"/>
  <c r="CK323" i="2"/>
  <c r="CJ668" i="2"/>
  <c r="CJ673" i="2"/>
  <c r="CJ676" i="2" s="1"/>
  <c r="CM304" i="2"/>
  <c r="CM285" i="2"/>
  <c r="CM287" i="2" s="1"/>
  <c r="CM289" i="2" s="1"/>
  <c r="CJ661" i="2"/>
  <c r="CI576" i="2"/>
  <c r="CI598" i="2" s="1"/>
  <c r="CL11" i="10"/>
  <c r="CT242" i="2"/>
  <c r="CM228" i="2"/>
  <c r="CM233" i="2"/>
  <c r="CT233" i="2" s="1"/>
  <c r="CT224" i="2"/>
  <c r="CJ583" i="2"/>
  <c r="CJ600" i="2" s="1"/>
  <c r="CK710" i="2"/>
  <c r="CK654" i="2"/>
  <c r="CK647" i="2"/>
  <c r="D23" i="18"/>
  <c r="D25" i="18" s="1"/>
  <c r="E25" i="18" s="1"/>
  <c r="H15" i="10"/>
  <c r="X23" i="18"/>
  <c r="Y23" i="18" s="1"/>
  <c r="BE589" i="2"/>
  <c r="BE594" i="2"/>
  <c r="BD35" i="10"/>
  <c r="Y11" i="18"/>
  <c r="X13" i="18"/>
  <c r="Y13" i="18" s="1"/>
  <c r="L23" i="18"/>
  <c r="I15" i="10"/>
  <c r="BC37" i="10"/>
  <c r="BD609" i="2"/>
  <c r="BD610" i="2" s="1"/>
  <c r="BD614" i="2"/>
  <c r="G15" i="10"/>
  <c r="G36" i="10"/>
  <c r="V11" i="18"/>
  <c r="U13" i="18"/>
  <c r="V13" i="18" s="1"/>
  <c r="BF628" i="2"/>
  <c r="BE634" i="2"/>
  <c r="J23" i="18"/>
  <c r="I25" i="18"/>
  <c r="J25" i="18" s="1"/>
  <c r="CO667" i="2"/>
  <c r="CO668" i="2" s="1"/>
  <c r="CP667" i="2"/>
  <c r="CP668" i="2" s="1"/>
  <c r="CQ667" i="2"/>
  <c r="CQ668" i="2" s="1"/>
  <c r="CR667" i="2"/>
  <c r="CS667" i="2"/>
  <c r="CN644" i="2"/>
  <c r="CN647" i="2" s="1"/>
  <c r="CR644" i="2"/>
  <c r="CR647" i="2" s="1"/>
  <c r="CR648" i="2" s="1"/>
  <c r="CS644" i="2"/>
  <c r="CS647" i="2" s="1"/>
  <c r="CS648" i="2" s="1"/>
  <c r="E11" i="18"/>
  <c r="D13" i="18"/>
  <c r="E13" i="18" s="1"/>
  <c r="J11" i="18"/>
  <c r="I13" i="18"/>
  <c r="J13" i="18" s="1"/>
  <c r="R23" i="18"/>
  <c r="CR562" i="2"/>
  <c r="CS562" i="2"/>
  <c r="CO316" i="2"/>
  <c r="CO474" i="2" s="1"/>
  <c r="CP316" i="2"/>
  <c r="CP474" i="2" s="1"/>
  <c r="CR316" i="2"/>
  <c r="CR474" i="2" s="1"/>
  <c r="CS316" i="2"/>
  <c r="CS474" i="2" s="1"/>
  <c r="P11" i="18"/>
  <c r="O13" i="18"/>
  <c r="P13" i="18" s="1"/>
  <c r="M11" i="18"/>
  <c r="L13" i="18"/>
  <c r="M13" i="18" s="1"/>
  <c r="S11" i="18"/>
  <c r="R13" i="18"/>
  <c r="S13" i="18" s="1"/>
  <c r="CO318" i="2"/>
  <c r="CP318" i="2"/>
  <c r="CQ318" i="2"/>
  <c r="CR318" i="2"/>
  <c r="J21" i="10" s="1"/>
  <c r="CS318" i="2"/>
  <c r="K21" i="10" s="1"/>
  <c r="CR322" i="2"/>
  <c r="CS322" i="2"/>
  <c r="V23" i="18" l="1"/>
  <c r="E23" i="18"/>
  <c r="O25" i="18"/>
  <c r="P25" i="18" s="1"/>
  <c r="CK648" i="2"/>
  <c r="K9" i="9"/>
  <c r="CM473" i="2"/>
  <c r="K15" i="9" s="1"/>
  <c r="L67" i="10"/>
  <c r="DE23" i="18"/>
  <c r="DE13" i="18"/>
  <c r="DE25" i="18" s="1"/>
  <c r="CT305" i="2"/>
  <c r="L52" i="10" s="1"/>
  <c r="CK665" i="2"/>
  <c r="CK657" i="2"/>
  <c r="CK681" i="2" s="1"/>
  <c r="CK683" i="2" s="1"/>
  <c r="CT304" i="2"/>
  <c r="L44" i="10" s="1"/>
  <c r="CM465" i="2"/>
  <c r="CM464" i="2"/>
  <c r="CK22" i="10"/>
  <c r="CM268" i="2"/>
  <c r="CM266" i="2"/>
  <c r="CM230" i="2"/>
  <c r="CT228" i="2"/>
  <c r="CL246" i="2"/>
  <c r="CL712" i="2"/>
  <c r="CK711" i="2"/>
  <c r="CK713" i="2" s="1"/>
  <c r="CK717" i="2"/>
  <c r="CK719" i="2" s="1"/>
  <c r="CK16" i="10"/>
  <c r="CL745" i="2"/>
  <c r="CL579" i="2" s="1"/>
  <c r="CL603" i="2" s="1"/>
  <c r="L11" i="10"/>
  <c r="CJ677" i="2"/>
  <c r="CL306" i="2"/>
  <c r="CK572" i="2"/>
  <c r="X25" i="18"/>
  <c r="Y25" i="18" s="1"/>
  <c r="K24" i="10"/>
  <c r="K65" i="10"/>
  <c r="K66" i="10" s="1"/>
  <c r="H21" i="10"/>
  <c r="CP323" i="2"/>
  <c r="CR564" i="2"/>
  <c r="CS564" i="2"/>
  <c r="BE575" i="2"/>
  <c r="BE597" i="2" s="1"/>
  <c r="BE606" i="2" s="1"/>
  <c r="BF630" i="2"/>
  <c r="BF632" i="2" s="1"/>
  <c r="BE590" i="2"/>
  <c r="J65" i="10"/>
  <c r="J66" i="10" s="1"/>
  <c r="J24" i="10"/>
  <c r="G21" i="10"/>
  <c r="CO323" i="2"/>
  <c r="CR689" i="2"/>
  <c r="CR693" i="2" s="1"/>
  <c r="CS689" i="2"/>
  <c r="CS693" i="2" s="1"/>
  <c r="CN648" i="2"/>
  <c r="CN658" i="2"/>
  <c r="M23" i="18"/>
  <c r="L25" i="18"/>
  <c r="M25" i="18" s="1"/>
  <c r="CS323" i="2"/>
  <c r="CS472" i="2"/>
  <c r="CO675" i="2"/>
  <c r="CO676" i="2" s="1"/>
  <c r="CP675" i="2"/>
  <c r="CP676" i="2" s="1"/>
  <c r="CQ675" i="2"/>
  <c r="CQ676" i="2" s="1"/>
  <c r="CR675" i="2"/>
  <c r="CS675" i="2"/>
  <c r="BD723" i="2"/>
  <c r="CO566" i="2"/>
  <c r="CQ566" i="2"/>
  <c r="CR566" i="2"/>
  <c r="CS566" i="2"/>
  <c r="CR472" i="2"/>
  <c r="CR323" i="2"/>
  <c r="I21" i="10"/>
  <c r="CQ323" i="2"/>
  <c r="S23" i="18"/>
  <c r="R25" i="18"/>
  <c r="S25" i="18" s="1"/>
  <c r="CR654" i="2"/>
  <c r="CR657" i="2" s="1"/>
  <c r="CR658" i="2" s="1"/>
  <c r="CS654" i="2"/>
  <c r="CS657" i="2" s="1"/>
  <c r="CS658" i="2" s="1"/>
  <c r="BC38" i="10"/>
  <c r="BE608" i="2"/>
  <c r="BD612" i="2"/>
  <c r="CM618" i="2" l="1"/>
  <c r="CL619" i="2" s="1"/>
  <c r="CL626" i="2" s="1"/>
  <c r="CK584" i="2"/>
  <c r="CK601" i="2" s="1"/>
  <c r="CL682" i="2"/>
  <c r="CT682" i="2" s="1"/>
  <c r="CL680" i="2"/>
  <c r="CL308" i="2"/>
  <c r="CM244" i="2"/>
  <c r="CM302" i="2"/>
  <c r="CT230" i="2"/>
  <c r="CM466" i="2"/>
  <c r="CT464" i="2"/>
  <c r="DF11" i="18"/>
  <c r="CM751" i="2"/>
  <c r="CM586" i="2" s="1"/>
  <c r="CM739" i="2"/>
  <c r="CM578" i="2" s="1"/>
  <c r="CL12" i="10"/>
  <c r="CL14" i="10" s="1"/>
  <c r="CM320" i="2"/>
  <c r="CT268" i="2"/>
  <c r="CK673" i="2"/>
  <c r="CK676" i="2" s="1"/>
  <c r="CK668" i="2"/>
  <c r="S9" i="9"/>
  <c r="S12" i="9" s="1"/>
  <c r="K12" i="9"/>
  <c r="K17" i="9" s="1"/>
  <c r="CJ576" i="2"/>
  <c r="CJ598" i="2" s="1"/>
  <c r="CK661" i="2"/>
  <c r="CL718" i="2"/>
  <c r="CT718" i="2" s="1"/>
  <c r="CK577" i="2"/>
  <c r="CK599" i="2" s="1"/>
  <c r="CL716" i="2"/>
  <c r="CL270" i="2"/>
  <c r="CK658" i="2"/>
  <c r="CL710" i="2"/>
  <c r="CK583" i="2"/>
  <c r="CK600" i="2" s="1"/>
  <c r="CS572" i="2"/>
  <c r="CR572" i="2"/>
  <c r="K69" i="10"/>
  <c r="K70" i="10" s="1"/>
  <c r="J69" i="10"/>
  <c r="J70" i="10" s="1"/>
  <c r="CR681" i="2"/>
  <c r="CS681" i="2"/>
  <c r="J33" i="10"/>
  <c r="J40" i="10" s="1"/>
  <c r="J25" i="10"/>
  <c r="J59" i="10"/>
  <c r="J60" i="10" s="1"/>
  <c r="BE580" i="2"/>
  <c r="BE581" i="2" s="1"/>
  <c r="BE591" i="2" s="1"/>
  <c r="K25" i="10"/>
  <c r="K33" i="10"/>
  <c r="K40" i="10" s="1"/>
  <c r="K59" i="10"/>
  <c r="K60" i="10" s="1"/>
  <c r="I65" i="10"/>
  <c r="I66" i="10" s="1"/>
  <c r="I24" i="10"/>
  <c r="CS694" i="2"/>
  <c r="CS705" i="2"/>
  <c r="CS707" i="2" s="1"/>
  <c r="CQ572" i="2"/>
  <c r="CR705" i="2"/>
  <c r="CR707" i="2" s="1"/>
  <c r="CR694" i="2"/>
  <c r="BF568" i="2"/>
  <c r="BF570" i="2" s="1"/>
  <c r="BF635" i="2"/>
  <c r="BF596" i="2" s="1"/>
  <c r="H65" i="10"/>
  <c r="H66" i="10" s="1"/>
  <c r="H24" i="10"/>
  <c r="BE609" i="2"/>
  <c r="BE610" i="2" s="1"/>
  <c r="BD37" i="10"/>
  <c r="CR665" i="2"/>
  <c r="CR668" i="2" s="1"/>
  <c r="CS665" i="2"/>
  <c r="CS668" i="2" s="1"/>
  <c r="CR605" i="2"/>
  <c r="CS605" i="2"/>
  <c r="CO572" i="2"/>
  <c r="BE614" i="2"/>
  <c r="BG628" i="2"/>
  <c r="BF634" i="2"/>
  <c r="G24" i="10"/>
  <c r="G25" i="10" s="1"/>
  <c r="G65" i="10"/>
  <c r="G66" i="10" s="1"/>
  <c r="CB619" i="2" l="1"/>
  <c r="CB626" i="2" s="1"/>
  <c r="CC623" i="2" s="1"/>
  <c r="CG619" i="2"/>
  <c r="CG626" i="2" s="1"/>
  <c r="CH623" i="2" s="1"/>
  <c r="CF619" i="2"/>
  <c r="CF626" i="2" s="1"/>
  <c r="CG623" i="2" s="1"/>
  <c r="CK619" i="2"/>
  <c r="CK626" i="2" s="1"/>
  <c r="CL623" i="2" s="1"/>
  <c r="CL624" i="2" s="1"/>
  <c r="CL636" i="2" s="1"/>
  <c r="CE619" i="2"/>
  <c r="CE626" i="2" s="1"/>
  <c r="CF623" i="2" s="1"/>
  <c r="CI619" i="2"/>
  <c r="CI626" i="2" s="1"/>
  <c r="CJ623" i="2" s="1"/>
  <c r="CH619" i="2"/>
  <c r="CH626" i="2" s="1"/>
  <c r="CI623" i="2" s="1"/>
  <c r="CC619" i="2"/>
  <c r="CC626" i="2" s="1"/>
  <c r="CD623" i="2" s="1"/>
  <c r="CD619" i="2"/>
  <c r="CD626" i="2" s="1"/>
  <c r="CE623" i="2" s="1"/>
  <c r="CJ619" i="2"/>
  <c r="CJ626" i="2" s="1"/>
  <c r="CK623" i="2" s="1"/>
  <c r="CM619" i="2"/>
  <c r="CM626" i="2" s="1"/>
  <c r="CK677" i="2"/>
  <c r="CL661" i="2" s="1"/>
  <c r="CL562" i="2"/>
  <c r="CL644" i="2"/>
  <c r="CL322" i="2"/>
  <c r="CM470" i="2"/>
  <c r="CT470" i="2" s="1"/>
  <c r="CL13" i="10"/>
  <c r="CM646" i="2"/>
  <c r="CT466" i="2"/>
  <c r="DF23" i="18"/>
  <c r="DF13" i="18"/>
  <c r="DF25" i="18" s="1"/>
  <c r="L12" i="10"/>
  <c r="CL16" i="10"/>
  <c r="CM745" i="2"/>
  <c r="CM579" i="2" s="1"/>
  <c r="CM306" i="2"/>
  <c r="CT302" i="2"/>
  <c r="L54" i="10" s="1"/>
  <c r="L57" i="10" s="1"/>
  <c r="CM623" i="2"/>
  <c r="CL22" i="10"/>
  <c r="CT320" i="2"/>
  <c r="L22" i="10" s="1"/>
  <c r="CM602" i="2"/>
  <c r="CT602" i="2" s="1"/>
  <c r="CM246" i="2"/>
  <c r="CT244" i="2"/>
  <c r="CL316" i="2"/>
  <c r="CN566" i="2"/>
  <c r="H69" i="10"/>
  <c r="H70" i="10" s="1"/>
  <c r="BF608" i="2"/>
  <c r="BD38" i="10"/>
  <c r="BE612" i="2"/>
  <c r="BG630" i="2"/>
  <c r="BG632" i="2" s="1"/>
  <c r="BF575" i="2"/>
  <c r="BF597" i="2" s="1"/>
  <c r="I69" i="10"/>
  <c r="I70" i="10" s="1"/>
  <c r="J36" i="10"/>
  <c r="G69" i="10"/>
  <c r="G70" i="10" s="1"/>
  <c r="BE723" i="2"/>
  <c r="CR673" i="2"/>
  <c r="CR676" i="2" s="1"/>
  <c r="CS673" i="2"/>
  <c r="CS676" i="2" s="1"/>
  <c r="H33" i="10"/>
  <c r="H25" i="10"/>
  <c r="BE35" i="10"/>
  <c r="BF594" i="2"/>
  <c r="BF589" i="2"/>
  <c r="I33" i="10"/>
  <c r="I25" i="10"/>
  <c r="I59" i="10"/>
  <c r="I60" i="10" s="1"/>
  <c r="K34" i="10"/>
  <c r="K36" i="10"/>
  <c r="CB624" i="2" l="1"/>
  <c r="CB636" i="2" s="1"/>
  <c r="CK624" i="2"/>
  <c r="CK636" i="2" s="1"/>
  <c r="CG624" i="2"/>
  <c r="CG636" i="2" s="1"/>
  <c r="CH624" i="2"/>
  <c r="CH636" i="2" s="1"/>
  <c r="CD624" i="2"/>
  <c r="CD636" i="2" s="1"/>
  <c r="CF624" i="2"/>
  <c r="CF636" i="2" s="1"/>
  <c r="CC624" i="2"/>
  <c r="CC636" i="2" s="1"/>
  <c r="CE624" i="2"/>
  <c r="CE636" i="2" s="1"/>
  <c r="CK576" i="2"/>
  <c r="CK598" i="2" s="1"/>
  <c r="CI624" i="2"/>
  <c r="CI636" i="2" s="1"/>
  <c r="CJ624" i="2"/>
  <c r="CJ636" i="2" s="1"/>
  <c r="CM624" i="2"/>
  <c r="CM636" i="2" s="1"/>
  <c r="CL564" i="2"/>
  <c r="CL474" i="2"/>
  <c r="CL748" i="2" s="1"/>
  <c r="CL587" i="2" s="1"/>
  <c r="CL605" i="2" s="1"/>
  <c r="CL689" i="2"/>
  <c r="CL318" i="2"/>
  <c r="CL323" i="2" s="1"/>
  <c r="CM656" i="2"/>
  <c r="CT646" i="2"/>
  <c r="CL472" i="2"/>
  <c r="CL566" i="2" s="1"/>
  <c r="CM603" i="2"/>
  <c r="CT603" i="2" s="1"/>
  <c r="CL647" i="2"/>
  <c r="CL654" i="2"/>
  <c r="CM270" i="2"/>
  <c r="CT246" i="2"/>
  <c r="CM308" i="2"/>
  <c r="CT306" i="2"/>
  <c r="L13" i="10"/>
  <c r="L23" i="10"/>
  <c r="CN572" i="2"/>
  <c r="BF606" i="2"/>
  <c r="BE37" i="10" s="1"/>
  <c r="BH628" i="2"/>
  <c r="BG634" i="2"/>
  <c r="CO717" i="2"/>
  <c r="CR717" i="2"/>
  <c r="CS717" i="2"/>
  <c r="I34" i="10"/>
  <c r="I36" i="10"/>
  <c r="I40" i="10"/>
  <c r="CO711" i="2"/>
  <c r="CR711" i="2"/>
  <c r="CS711" i="2"/>
  <c r="CR601" i="2"/>
  <c r="CS601" i="2"/>
  <c r="J34" i="10"/>
  <c r="BG568" i="2"/>
  <c r="BG570" i="2" s="1"/>
  <c r="BG589" i="2" s="1"/>
  <c r="BG590" i="2" s="1"/>
  <c r="BG635" i="2"/>
  <c r="BG596" i="2" s="1"/>
  <c r="BF590" i="2"/>
  <c r="BF580" i="2" s="1"/>
  <c r="BF581" i="2" s="1"/>
  <c r="BF591" i="2" s="1"/>
  <c r="H34" i="10"/>
  <c r="H36" i="10"/>
  <c r="CT636" i="2" l="1"/>
  <c r="CT624" i="2"/>
  <c r="CL572" i="2"/>
  <c r="CM644" i="2"/>
  <c r="CM322" i="2"/>
  <c r="CM562" i="2"/>
  <c r="CT270" i="2"/>
  <c r="L14" i="10"/>
  <c r="CL693" i="2"/>
  <c r="CM316" i="2"/>
  <c r="CT308" i="2"/>
  <c r="CL657" i="2"/>
  <c r="CL681" i="2" s="1"/>
  <c r="CL683" i="2" s="1"/>
  <c r="CL665" i="2"/>
  <c r="CM667" i="2"/>
  <c r="CT656" i="2"/>
  <c r="CK21" i="10"/>
  <c r="CK24" i="10" s="1"/>
  <c r="CL648" i="2"/>
  <c r="CK33" i="10"/>
  <c r="CK42" i="10"/>
  <c r="BF614" i="2"/>
  <c r="BF723" i="2" s="1"/>
  <c r="BF609" i="2"/>
  <c r="BF610" i="2" s="1"/>
  <c r="BG608" i="2" s="1"/>
  <c r="BG594" i="2"/>
  <c r="BF35" i="10"/>
  <c r="CR598" i="2"/>
  <c r="CS598" i="2"/>
  <c r="BG575" i="2"/>
  <c r="BG597" i="2" s="1"/>
  <c r="BH630" i="2"/>
  <c r="CL658" i="2" l="1"/>
  <c r="CM564" i="2"/>
  <c r="CM474" i="2"/>
  <c r="CM748" i="2" s="1"/>
  <c r="CM587" i="2" s="1"/>
  <c r="CM689" i="2"/>
  <c r="CT316" i="2"/>
  <c r="CT474" i="2" s="1"/>
  <c r="CL694" i="2"/>
  <c r="CL705" i="2"/>
  <c r="CL707" i="2" s="1"/>
  <c r="CM318" i="2"/>
  <c r="CM675" i="2"/>
  <c r="CT675" i="2" s="1"/>
  <c r="CT667" i="2"/>
  <c r="CL673" i="2"/>
  <c r="CL668" i="2"/>
  <c r="L15" i="10"/>
  <c r="CT562" i="2"/>
  <c r="CM680" i="2"/>
  <c r="CL584" i="2"/>
  <c r="CL601" i="2" s="1"/>
  <c r="CM472" i="2"/>
  <c r="CM566" i="2" s="1"/>
  <c r="CT322" i="2"/>
  <c r="CM647" i="2"/>
  <c r="CM654" i="2"/>
  <c r="CT644" i="2"/>
  <c r="CT647" i="2" s="1"/>
  <c r="CT648" i="2" s="1"/>
  <c r="BE38" i="10"/>
  <c r="BF612" i="2"/>
  <c r="BH632" i="2"/>
  <c r="BH568" i="2"/>
  <c r="BH570" i="2" s="1"/>
  <c r="BH635" i="2"/>
  <c r="BH596" i="2" s="1"/>
  <c r="BG606" i="2"/>
  <c r="CS599" i="2"/>
  <c r="CR600" i="2"/>
  <c r="CS600" i="2"/>
  <c r="BG580" i="2"/>
  <c r="BG581" i="2" s="1"/>
  <c r="BG591" i="2" s="1"/>
  <c r="CM323" i="2" l="1"/>
  <c r="CL21" i="10"/>
  <c r="CL24" i="10" s="1"/>
  <c r="CT318" i="2"/>
  <c r="L21" i="10" s="1"/>
  <c r="CM693" i="2"/>
  <c r="CT689" i="2"/>
  <c r="CT693" i="2" s="1"/>
  <c r="CM657" i="2"/>
  <c r="CM681" i="2" s="1"/>
  <c r="CT681" i="2" s="1"/>
  <c r="CM665" i="2"/>
  <c r="CT654" i="2"/>
  <c r="CT657" i="2" s="1"/>
  <c r="CT658" i="2" s="1"/>
  <c r="CT472" i="2"/>
  <c r="CL676" i="2"/>
  <c r="CL677" i="2" s="1"/>
  <c r="CM712" i="2"/>
  <c r="CL717" i="2"/>
  <c r="CL711" i="2"/>
  <c r="CM605" i="2"/>
  <c r="CT605" i="2" s="1"/>
  <c r="CM648" i="2"/>
  <c r="CL33" i="10"/>
  <c r="CT566" i="2"/>
  <c r="CM572" i="2"/>
  <c r="CL42" i="10"/>
  <c r="L42" i="10"/>
  <c r="CT564" i="2"/>
  <c r="BH589" i="2"/>
  <c r="BG35" i="10"/>
  <c r="BH594" i="2"/>
  <c r="BI628" i="2"/>
  <c r="BH634" i="2"/>
  <c r="BF37" i="10"/>
  <c r="BG609" i="2"/>
  <c r="BG610" i="2" s="1"/>
  <c r="BG614" i="2"/>
  <c r="CT323" i="2" l="1"/>
  <c r="CM658" i="2"/>
  <c r="CM683" i="2"/>
  <c r="CM584" i="2" s="1"/>
  <c r="CM601" i="2" s="1"/>
  <c r="CT601" i="2" s="1"/>
  <c r="CM661" i="2"/>
  <c r="CL576" i="2"/>
  <c r="CL598" i="2" s="1"/>
  <c r="CL713" i="2"/>
  <c r="CM673" i="2"/>
  <c r="CM668" i="2"/>
  <c r="CT665" i="2"/>
  <c r="CT668" i="2" s="1"/>
  <c r="L24" i="10"/>
  <c r="L65" i="10"/>
  <c r="L66" i="10" s="1"/>
  <c r="CL719" i="2"/>
  <c r="CT694" i="2"/>
  <c r="CT705" i="2"/>
  <c r="CT707" i="2" s="1"/>
  <c r="CT572" i="2"/>
  <c r="CM705" i="2"/>
  <c r="CM707" i="2" s="1"/>
  <c r="CM694" i="2"/>
  <c r="BG723" i="2"/>
  <c r="BG612" i="2"/>
  <c r="BF38" i="10"/>
  <c r="BH608" i="2"/>
  <c r="BH575" i="2"/>
  <c r="BH597" i="2" s="1"/>
  <c r="BH606" i="2" s="1"/>
  <c r="BI630" i="2"/>
  <c r="BH590" i="2"/>
  <c r="L69" i="10" l="1"/>
  <c r="L70" i="10" s="1"/>
  <c r="CM711" i="2"/>
  <c r="CT711" i="2" s="1"/>
  <c r="CM717" i="2"/>
  <c r="CT717" i="2" s="1"/>
  <c r="L33" i="10"/>
  <c r="L25" i="10"/>
  <c r="L59" i="10"/>
  <c r="L60" i="10" s="1"/>
  <c r="CM676" i="2"/>
  <c r="CM677" i="2" s="1"/>
  <c r="CM576" i="2" s="1"/>
  <c r="CT673" i="2"/>
  <c r="CT676" i="2" s="1"/>
  <c r="CM710" i="2"/>
  <c r="CL583" i="2"/>
  <c r="CL600" i="2" s="1"/>
  <c r="CL577" i="2"/>
  <c r="CL599" i="2" s="1"/>
  <c r="CM716" i="2"/>
  <c r="BG37" i="10"/>
  <c r="BH609" i="2"/>
  <c r="BH610" i="2" s="1"/>
  <c r="BH614" i="2"/>
  <c r="BI632" i="2"/>
  <c r="BI635" i="2"/>
  <c r="BI596" i="2" s="1"/>
  <c r="BI568" i="2"/>
  <c r="BI570" i="2" s="1"/>
  <c r="BH580" i="2"/>
  <c r="BH581" i="2" s="1"/>
  <c r="BH591" i="2" s="1"/>
  <c r="CM719" i="2" l="1"/>
  <c r="CM577" i="2" s="1"/>
  <c r="CM599" i="2" s="1"/>
  <c r="CT599" i="2" s="1"/>
  <c r="CM713" i="2"/>
  <c r="CM583" i="2" s="1"/>
  <c r="CM600" i="2" s="1"/>
  <c r="CT600" i="2" s="1"/>
  <c r="CM598" i="2"/>
  <c r="CT598" i="2" s="1"/>
  <c r="L34" i="10"/>
  <c r="L36" i="10"/>
  <c r="L40" i="10"/>
  <c r="BJ628" i="2"/>
  <c r="BI634" i="2"/>
  <c r="BH723" i="2"/>
  <c r="BI594" i="2"/>
  <c r="BH35" i="10"/>
  <c r="BI589" i="2"/>
  <c r="BH612" i="2"/>
  <c r="BI608" i="2"/>
  <c r="BG38" i="10"/>
  <c r="BI590" i="2" l="1"/>
  <c r="BI575" i="2"/>
  <c r="BI597" i="2" s="1"/>
  <c r="BI606" i="2" s="1"/>
  <c r="BJ630" i="2"/>
  <c r="BJ632" i="2" l="1"/>
  <c r="BJ635" i="2"/>
  <c r="BJ596" i="2" s="1"/>
  <c r="BJ568" i="2"/>
  <c r="BJ570" i="2" s="1"/>
  <c r="BI609" i="2"/>
  <c r="BI610" i="2" s="1"/>
  <c r="BH37" i="10"/>
  <c r="BI614" i="2"/>
  <c r="BI580" i="2"/>
  <c r="BI581" i="2" s="1"/>
  <c r="BI591" i="2" s="1"/>
  <c r="BK628" i="2" l="1"/>
  <c r="BJ634" i="2"/>
  <c r="BJ608" i="2"/>
  <c r="BI612" i="2"/>
  <c r="BH38" i="10"/>
  <c r="BI723" i="2"/>
  <c r="BJ594" i="2"/>
  <c r="BI35" i="10"/>
  <c r="BJ589" i="2"/>
  <c r="BJ590" i="2" l="1"/>
  <c r="BJ575" i="2"/>
  <c r="BJ597" i="2" s="1"/>
  <c r="BJ606" i="2" s="1"/>
  <c r="BK630" i="2"/>
  <c r="BK632" i="2" s="1"/>
  <c r="BJ580" i="2" l="1"/>
  <c r="BJ581" i="2" s="1"/>
  <c r="BJ591" i="2" s="1"/>
  <c r="BI37" i="10"/>
  <c r="BJ609" i="2"/>
  <c r="BJ610" i="2" s="1"/>
  <c r="BJ614" i="2"/>
  <c r="BL628" i="2"/>
  <c r="BK634" i="2"/>
  <c r="BK568" i="2"/>
  <c r="BK570" i="2" s="1"/>
  <c r="BK635" i="2"/>
  <c r="BK596" i="2" s="1"/>
  <c r="BJ35" i="10" l="1"/>
  <c r="BK594" i="2"/>
  <c r="BK589" i="2"/>
  <c r="BK608" i="2"/>
  <c r="BI38" i="10"/>
  <c r="BJ612" i="2"/>
  <c r="BL630" i="2"/>
  <c r="BK575" i="2"/>
  <c r="BK597" i="2" s="1"/>
  <c r="BJ723" i="2"/>
  <c r="BK606" i="2" l="1"/>
  <c r="BL632" i="2"/>
  <c r="BL568" i="2"/>
  <c r="BL570" i="2" s="1"/>
  <c r="BL635" i="2"/>
  <c r="BL596" i="2" s="1"/>
  <c r="BK590" i="2"/>
  <c r="BK580" i="2" s="1"/>
  <c r="BK581" i="2" s="1"/>
  <c r="BK591" i="2" s="1"/>
  <c r="BL594" i="2" l="1"/>
  <c r="BK35" i="10"/>
  <c r="BL589" i="2"/>
  <c r="BL590" i="2" s="1"/>
  <c r="BM628" i="2"/>
  <c r="BL634" i="2"/>
  <c r="BJ37" i="10"/>
  <c r="BK609" i="2"/>
  <c r="BK610" i="2" s="1"/>
  <c r="BK614" i="2"/>
  <c r="BL575" i="2" l="1"/>
  <c r="BL597" i="2" s="1"/>
  <c r="BL606" i="2" s="1"/>
  <c r="BL614" i="2" s="1"/>
  <c r="BM630" i="2"/>
  <c r="BK723" i="2"/>
  <c r="BL608" i="2"/>
  <c r="BK612" i="2"/>
  <c r="BJ38" i="10"/>
  <c r="BL580" i="2" l="1"/>
  <c r="BL581" i="2" s="1"/>
  <c r="BL591" i="2" s="1"/>
  <c r="BL723" i="2"/>
  <c r="BM632" i="2"/>
  <c r="BM568" i="2"/>
  <c r="BM570" i="2" s="1"/>
  <c r="BM635" i="2"/>
  <c r="BM596" i="2" s="1"/>
  <c r="BL609" i="2"/>
  <c r="BL610" i="2" s="1"/>
  <c r="BK37" i="10"/>
  <c r="BK38" i="10" l="1"/>
  <c r="BL612" i="2"/>
  <c r="BM608" i="2"/>
  <c r="BM589" i="2"/>
  <c r="BM594" i="2"/>
  <c r="BL35" i="10"/>
  <c r="BN628" i="2"/>
  <c r="BM634" i="2"/>
  <c r="BM575" i="2" l="1"/>
  <c r="BM597" i="2" s="1"/>
  <c r="BM606" i="2" s="1"/>
  <c r="BN630" i="2"/>
  <c r="BM590" i="2"/>
  <c r="BM580" i="2" l="1"/>
  <c r="BM581" i="2" s="1"/>
  <c r="BM591" i="2" s="1"/>
  <c r="BN568" i="2"/>
  <c r="BN570" i="2" s="1"/>
  <c r="BN635" i="2"/>
  <c r="BN596" i="2" s="1"/>
  <c r="BN632" i="2"/>
  <c r="BM609" i="2"/>
  <c r="BM610" i="2" s="1"/>
  <c r="BL37" i="10"/>
  <c r="BM614" i="2"/>
  <c r="BM723" i="2" l="1"/>
  <c r="BM35" i="10"/>
  <c r="BN594" i="2"/>
  <c r="BN589" i="2"/>
  <c r="BM612" i="2"/>
  <c r="BL38" i="10"/>
  <c r="BN608" i="2"/>
  <c r="BO628" i="2"/>
  <c r="BN634" i="2"/>
  <c r="BO630" i="2" l="1"/>
  <c r="BN575" i="2"/>
  <c r="BN597" i="2" s="1"/>
  <c r="BN606" i="2" s="1"/>
  <c r="BN590" i="2"/>
  <c r="BN580" i="2" l="1"/>
  <c r="BN581" i="2" s="1"/>
  <c r="BN591" i="2" s="1"/>
  <c r="BN609" i="2"/>
  <c r="BN610" i="2" s="1"/>
  <c r="BM37" i="10"/>
  <c r="BN614" i="2"/>
  <c r="BO632" i="2"/>
  <c r="BO568" i="2"/>
  <c r="BO570" i="2" s="1"/>
  <c r="BO635" i="2"/>
  <c r="BO596" i="2" s="1"/>
  <c r="BP628" i="2" l="1"/>
  <c r="BO634" i="2"/>
  <c r="BN723" i="2"/>
  <c r="BN35" i="10"/>
  <c r="BO594" i="2"/>
  <c r="BO589" i="2"/>
  <c r="BO608" i="2"/>
  <c r="BM38" i="10"/>
  <c r="BN612" i="2"/>
  <c r="CQ630" i="2"/>
  <c r="CO630" i="2"/>
  <c r="CR630" i="2"/>
  <c r="CP630" i="2"/>
  <c r="BO590" i="2" l="1"/>
  <c r="BO575" i="2"/>
  <c r="BP630" i="2"/>
  <c r="BP632" i="2" s="1"/>
  <c r="CQ597" i="2"/>
  <c r="CO597" i="2"/>
  <c r="CP597" i="2"/>
  <c r="CQ635" i="2"/>
  <c r="CO635" i="2"/>
  <c r="CR635" i="2"/>
  <c r="CP635" i="2"/>
  <c r="CQ568" i="2"/>
  <c r="CO568" i="2"/>
  <c r="CR568" i="2"/>
  <c r="CP568" i="2"/>
  <c r="BQ628" i="2" l="1"/>
  <c r="BP634" i="2"/>
  <c r="BO580" i="2"/>
  <c r="BP568" i="2"/>
  <c r="BP635" i="2"/>
  <c r="BO597" i="2"/>
  <c r="CQ596" i="2"/>
  <c r="CO596" i="2"/>
  <c r="CR596" i="2"/>
  <c r="CP596" i="2"/>
  <c r="CO570" i="2"/>
  <c r="CQ570" i="2"/>
  <c r="CR570" i="2"/>
  <c r="CP570" i="2"/>
  <c r="BO581" i="2" l="1"/>
  <c r="BP596" i="2"/>
  <c r="BP575" i="2"/>
  <c r="BP597" i="2" s="1"/>
  <c r="BQ630" i="2"/>
  <c r="BO606" i="2"/>
  <c r="CR597" i="2"/>
  <c r="BP570" i="2"/>
  <c r="I35" i="10"/>
  <c r="H35" i="10"/>
  <c r="J35" i="10"/>
  <c r="CO594" i="2"/>
  <c r="CO606" i="2" s="1"/>
  <c r="CQ594" i="2"/>
  <c r="CQ606" i="2" s="1"/>
  <c r="CR594" i="2"/>
  <c r="CP594" i="2"/>
  <c r="CP606" i="2" s="1"/>
  <c r="CR606" i="2" l="1"/>
  <c r="J37" i="10" s="1"/>
  <c r="BO35" i="10"/>
  <c r="BP594" i="2"/>
  <c r="BP606" i="2" s="1"/>
  <c r="BP589" i="2"/>
  <c r="BO609" i="2"/>
  <c r="BO610" i="2" s="1"/>
  <c r="BN37" i="10"/>
  <c r="BO614" i="2"/>
  <c r="BQ632" i="2"/>
  <c r="BQ568" i="2"/>
  <c r="BQ635" i="2"/>
  <c r="BO591" i="2"/>
  <c r="G37" i="10"/>
  <c r="H37" i="10"/>
  <c r="I37" i="10"/>
  <c r="BQ570" i="2" l="1"/>
  <c r="BQ589" i="2" s="1"/>
  <c r="BQ590" i="2" s="1"/>
  <c r="BR628" i="2"/>
  <c r="BQ634" i="2"/>
  <c r="BO612" i="2"/>
  <c r="J38" i="10"/>
  <c r="BN38" i="10"/>
  <c r="BP608" i="2"/>
  <c r="BP590" i="2"/>
  <c r="BP580" i="2" s="1"/>
  <c r="BP581" i="2" s="1"/>
  <c r="BP591" i="2" s="1"/>
  <c r="BQ596" i="2"/>
  <c r="BO723" i="2"/>
  <c r="BP614" i="2"/>
  <c r="BO37" i="10"/>
  <c r="BP609" i="2"/>
  <c r="CQ609" i="2"/>
  <c r="CO609" i="2"/>
  <c r="CR609" i="2"/>
  <c r="CP609" i="2"/>
  <c r="F723" i="2" l="1"/>
  <c r="F724" i="2" s="1"/>
  <c r="BR630" i="2"/>
  <c r="BR632" i="2" s="1"/>
  <c r="BQ575" i="2"/>
  <c r="BQ597" i="2" s="1"/>
  <c r="BP723" i="2"/>
  <c r="BP610" i="2"/>
  <c r="BP35" i="10"/>
  <c r="BQ594" i="2"/>
  <c r="BQ606" i="2" l="1"/>
  <c r="BR568" i="2"/>
  <c r="BR635" i="2"/>
  <c r="BQ608" i="2"/>
  <c r="BP612" i="2"/>
  <c r="BO38" i="10"/>
  <c r="BS628" i="2"/>
  <c r="BR634" i="2"/>
  <c r="BQ580" i="2"/>
  <c r="BQ581" i="2" s="1"/>
  <c r="BQ591" i="2" s="1"/>
  <c r="BR596" i="2" l="1"/>
  <c r="BR575" i="2"/>
  <c r="BR597" i="2" s="1"/>
  <c r="BS630" i="2"/>
  <c r="BR570" i="2"/>
  <c r="BP37" i="10"/>
  <c r="BQ609" i="2"/>
  <c r="BQ614" i="2"/>
  <c r="BS632" i="2" l="1"/>
  <c r="BS568" i="2"/>
  <c r="BS635" i="2"/>
  <c r="BQ723" i="2"/>
  <c r="BR589" i="2"/>
  <c r="BR594" i="2"/>
  <c r="BQ35" i="10"/>
  <c r="BQ610" i="2"/>
  <c r="BS596" i="2" l="1"/>
  <c r="BP38" i="10"/>
  <c r="BQ612" i="2"/>
  <c r="BR608" i="2"/>
  <c r="BS570" i="2"/>
  <c r="BS589" i="2" s="1"/>
  <c r="BS590" i="2" s="1"/>
  <c r="BR590" i="2"/>
  <c r="BR580" i="2" s="1"/>
  <c r="BR581" i="2" s="1"/>
  <c r="BR591" i="2" s="1"/>
  <c r="BR606" i="2"/>
  <c r="BT628" i="2"/>
  <c r="BS634" i="2"/>
  <c r="BR609" i="2" l="1"/>
  <c r="BQ37" i="10"/>
  <c r="BR614" i="2"/>
  <c r="BR35" i="10"/>
  <c r="BS594" i="2"/>
  <c r="BS575" i="2"/>
  <c r="BS597" i="2" s="1"/>
  <c r="BT630" i="2"/>
  <c r="BS606" i="2" l="1"/>
  <c r="BS609" i="2" s="1"/>
  <c r="BS580" i="2"/>
  <c r="BS581" i="2" s="1"/>
  <c r="BS591" i="2" s="1"/>
  <c r="BT632" i="2"/>
  <c r="BT635" i="2"/>
  <c r="BT568" i="2"/>
  <c r="BR723" i="2"/>
  <c r="BR610" i="2"/>
  <c r="BR37" i="10" l="1"/>
  <c r="BS614" i="2"/>
  <c r="BS723" i="2" s="1"/>
  <c r="BS608" i="2"/>
  <c r="BS610" i="2" s="1"/>
  <c r="BQ38" i="10"/>
  <c r="BR612" i="2"/>
  <c r="BT570" i="2"/>
  <c r="BT596" i="2"/>
  <c r="BU628" i="2"/>
  <c r="BT634" i="2"/>
  <c r="BT575" i="2" l="1"/>
  <c r="BT597" i="2" s="1"/>
  <c r="BU630" i="2"/>
  <c r="BT589" i="2"/>
  <c r="BT594" i="2"/>
  <c r="BS35" i="10"/>
  <c r="BS612" i="2"/>
  <c r="BR38" i="10"/>
  <c r="BT608" i="2"/>
  <c r="BT606" i="2" l="1"/>
  <c r="BT614" i="2" s="1"/>
  <c r="BT590" i="2"/>
  <c r="BT580" i="2" s="1"/>
  <c r="BT581" i="2" s="1"/>
  <c r="BT591" i="2" s="1"/>
  <c r="BU632" i="2"/>
  <c r="BU568" i="2"/>
  <c r="BU570" i="2" s="1"/>
  <c r="BU589" i="2" s="1"/>
  <c r="BU590" i="2" s="1"/>
  <c r="BU635" i="2"/>
  <c r="BU596" i="2" s="1"/>
  <c r="BS37" i="10" l="1"/>
  <c r="BT609" i="2"/>
  <c r="BT610" i="2" s="1"/>
  <c r="BT35" i="10"/>
  <c r="BU594" i="2"/>
  <c r="BT723" i="2"/>
  <c r="BV628" i="2"/>
  <c r="BU634" i="2"/>
  <c r="BT612" i="2" l="1"/>
  <c r="BS38" i="10"/>
  <c r="BU608" i="2"/>
  <c r="BU575" i="2"/>
  <c r="BV630" i="2"/>
  <c r="BV568" i="2" l="1"/>
  <c r="BV570" i="2" s="1"/>
  <c r="BV635" i="2"/>
  <c r="BV596" i="2" s="1"/>
  <c r="BU597" i="2"/>
  <c r="BU606" i="2" s="1"/>
  <c r="BU580" i="2"/>
  <c r="BU581" i="2" s="1"/>
  <c r="BU591" i="2" s="1"/>
  <c r="BV632" i="2"/>
  <c r="BV589" i="2" l="1"/>
  <c r="BU35" i="10"/>
  <c r="BV594" i="2"/>
  <c r="BT37" i="10"/>
  <c r="BU609" i="2"/>
  <c r="BU614" i="2"/>
  <c r="BW628" i="2"/>
  <c r="BV634" i="2"/>
  <c r="BV575" i="2" l="1"/>
  <c r="BW630" i="2"/>
  <c r="BW632" i="2" s="1"/>
  <c r="BU723" i="2"/>
  <c r="BU610" i="2"/>
  <c r="BV590" i="2"/>
  <c r="BW568" i="2" l="1"/>
  <c r="BW570" i="2" s="1"/>
  <c r="BW635" i="2"/>
  <c r="BW596" i="2" s="1"/>
  <c r="BU612" i="2"/>
  <c r="BV608" i="2"/>
  <c r="BT38" i="10"/>
  <c r="BX628" i="2"/>
  <c r="BW634" i="2"/>
  <c r="BV580" i="2"/>
  <c r="BV581" i="2" s="1"/>
  <c r="BV591" i="2" s="1"/>
  <c r="BV597" i="2"/>
  <c r="BV606" i="2" s="1"/>
  <c r="BW575" i="2" l="1"/>
  <c r="BW597" i="2" s="1"/>
  <c r="BX630" i="2"/>
  <c r="BX632" i="2" s="1"/>
  <c r="BU37" i="10"/>
  <c r="BV609" i="2"/>
  <c r="BV610" i="2" s="1"/>
  <c r="BV614" i="2"/>
  <c r="BW594" i="2"/>
  <c r="BV35" i="10"/>
  <c r="BW589" i="2"/>
  <c r="BU38" i="10" l="1"/>
  <c r="BW608" i="2"/>
  <c r="BV612" i="2"/>
  <c r="BY628" i="2"/>
  <c r="BX634" i="2"/>
  <c r="BX635" i="2"/>
  <c r="BX596" i="2" s="1"/>
  <c r="BX568" i="2"/>
  <c r="BX570" i="2" s="1"/>
  <c r="BX589" i="2" s="1"/>
  <c r="BX590" i="2" s="1"/>
  <c r="BW590" i="2"/>
  <c r="BW580" i="2" s="1"/>
  <c r="BW581" i="2" s="1"/>
  <c r="BW591" i="2" s="1"/>
  <c r="BV723" i="2"/>
  <c r="BW606" i="2"/>
  <c r="BW609" i="2" l="1"/>
  <c r="BW610" i="2" s="1"/>
  <c r="BV37" i="10"/>
  <c r="BY630" i="2"/>
  <c r="BY632" i="2" s="1"/>
  <c r="BX575" i="2"/>
  <c r="BX597" i="2" s="1"/>
  <c r="BX594" i="2"/>
  <c r="BW35" i="10"/>
  <c r="BW614" i="2"/>
  <c r="BX606" i="2" l="1"/>
  <c r="BX614" i="2" s="1"/>
  <c r="BZ628" i="2"/>
  <c r="BY634" i="2"/>
  <c r="BX608" i="2"/>
  <c r="BV38" i="10"/>
  <c r="BW612" i="2"/>
  <c r="BW723" i="2"/>
  <c r="BY635" i="2"/>
  <c r="BY596" i="2" s="1"/>
  <c r="BY568" i="2"/>
  <c r="BY570" i="2" s="1"/>
  <c r="BX580" i="2"/>
  <c r="BX581" i="2" s="1"/>
  <c r="BX591" i="2" s="1"/>
  <c r="BX609" i="2" l="1"/>
  <c r="BX610" i="2" s="1"/>
  <c r="BW37" i="10"/>
  <c r="BY589" i="2"/>
  <c r="BY594" i="2"/>
  <c r="BX35" i="10"/>
  <c r="BY575" i="2"/>
  <c r="BY597" i="2" s="1"/>
  <c r="BZ630" i="2"/>
  <c r="BX723" i="2"/>
  <c r="BY606" i="2" l="1"/>
  <c r="BY614" i="2" s="1"/>
  <c r="BY723" i="2" s="1"/>
  <c r="BZ632" i="2"/>
  <c r="BZ568" i="2"/>
  <c r="BZ570" i="2" s="1"/>
  <c r="BZ635" i="2"/>
  <c r="BZ596" i="2" s="1"/>
  <c r="BY590" i="2"/>
  <c r="BY580" i="2" s="1"/>
  <c r="BY581" i="2" s="1"/>
  <c r="BY591" i="2" s="1"/>
  <c r="BW38" i="10"/>
  <c r="BY608" i="2"/>
  <c r="BX612" i="2"/>
  <c r="BX37" i="10" l="1"/>
  <c r="BY609" i="2"/>
  <c r="BY610" i="2" s="1"/>
  <c r="BY612" i="2" s="1"/>
  <c r="BY35" i="10"/>
  <c r="BZ594" i="2"/>
  <c r="BZ589" i="2"/>
  <c r="BZ590" i="2" s="1"/>
  <c r="CA628" i="2"/>
  <c r="BZ634" i="2"/>
  <c r="BX38" i="10" l="1"/>
  <c r="BZ608" i="2"/>
  <c r="CA630" i="2"/>
  <c r="BZ575" i="2"/>
  <c r="BZ597" i="2" s="1"/>
  <c r="BZ606" i="2" s="1"/>
  <c r="BZ580" i="2" l="1"/>
  <c r="BZ581" i="2" s="1"/>
  <c r="BZ591" i="2" s="1"/>
  <c r="BY37" i="10"/>
  <c r="BZ609" i="2"/>
  <c r="BZ610" i="2" s="1"/>
  <c r="BZ614" i="2"/>
  <c r="CA632" i="2"/>
  <c r="CA635" i="2"/>
  <c r="CA596" i="2" s="1"/>
  <c r="CA568" i="2"/>
  <c r="CA570" i="2" s="1"/>
  <c r="BZ723" i="2" l="1"/>
  <c r="CB628" i="2"/>
  <c r="CA634" i="2"/>
  <c r="CA589" i="2"/>
  <c r="BZ35" i="10"/>
  <c r="CA594" i="2"/>
  <c r="BY38" i="10"/>
  <c r="BZ612" i="2"/>
  <c r="CA608" i="2"/>
  <c r="CB630" i="2" l="1"/>
  <c r="CA575" i="2"/>
  <c r="CA590" i="2"/>
  <c r="CA580" i="2" l="1"/>
  <c r="CA597" i="2"/>
  <c r="CA606" i="2" s="1"/>
  <c r="CB632" i="2"/>
  <c r="CB568" i="2"/>
  <c r="CB635" i="2"/>
  <c r="CA581" i="2" l="1"/>
  <c r="CA591" i="2" s="1"/>
  <c r="CC628" i="2"/>
  <c r="CB634" i="2"/>
  <c r="CB596" i="2"/>
  <c r="CB570" i="2"/>
  <c r="BZ37" i="10"/>
  <c r="CA609" i="2"/>
  <c r="CA610" i="2" s="1"/>
  <c r="CA614" i="2"/>
  <c r="CA723" i="2" l="1"/>
  <c r="CB594" i="2"/>
  <c r="CA35" i="10"/>
  <c r="CB589" i="2"/>
  <c r="CB590" i="2" s="1"/>
  <c r="CA612" i="2"/>
  <c r="BZ38" i="10"/>
  <c r="CB608" i="2"/>
  <c r="K38" i="10"/>
  <c r="CB575" i="2"/>
  <c r="CB597" i="2" s="1"/>
  <c r="CC630" i="2"/>
  <c r="CC568" i="2" l="1"/>
  <c r="CC635" i="2"/>
  <c r="CB606" i="2"/>
  <c r="CC632" i="2"/>
  <c r="CB580" i="2"/>
  <c r="CB581" i="2" s="1"/>
  <c r="CB591" i="2" s="1"/>
  <c r="BX725" i="2"/>
  <c r="CA725" i="2"/>
  <c r="AQ725" i="2"/>
  <c r="AJ725" i="2"/>
  <c r="X725" i="2"/>
  <c r="AC725" i="2"/>
  <c r="AM725" i="2"/>
  <c r="AN725" i="2"/>
  <c r="P725" i="2"/>
  <c r="R725" i="2"/>
  <c r="BC725" i="2"/>
  <c r="Y725" i="2"/>
  <c r="AU725" i="2"/>
  <c r="AS725" i="2"/>
  <c r="BF725" i="2"/>
  <c r="AT725" i="2"/>
  <c r="BA725" i="2"/>
  <c r="U725" i="2"/>
  <c r="AI725" i="2"/>
  <c r="AL725" i="2"/>
  <c r="Q725" i="2"/>
  <c r="AD725" i="2"/>
  <c r="W725" i="2"/>
  <c r="AO725" i="2"/>
  <c r="AR725" i="2"/>
  <c r="AE725" i="2"/>
  <c r="T725" i="2"/>
  <c r="Z725" i="2"/>
  <c r="AY725" i="2"/>
  <c r="AZ725" i="2"/>
  <c r="AP725" i="2"/>
  <c r="BE725" i="2"/>
  <c r="BI725" i="2"/>
  <c r="AK725" i="2"/>
  <c r="BD725" i="2"/>
  <c r="AW725" i="2"/>
  <c r="AH725" i="2"/>
  <c r="BJ725" i="2"/>
  <c r="AB725" i="2"/>
  <c r="AV725" i="2"/>
  <c r="S725" i="2"/>
  <c r="V725" i="2"/>
  <c r="AG725" i="2"/>
  <c r="BB725" i="2"/>
  <c r="AA725" i="2"/>
  <c r="BG725" i="2"/>
  <c r="AF725" i="2"/>
  <c r="AX725" i="2"/>
  <c r="BH725" i="2"/>
  <c r="BK725" i="2"/>
  <c r="BL725" i="2"/>
  <c r="BM725" i="2"/>
  <c r="BN725" i="2"/>
  <c r="BP725" i="2"/>
  <c r="BO725" i="2"/>
  <c r="BS725" i="2"/>
  <c r="BQ725" i="2"/>
  <c r="BR725" i="2"/>
  <c r="BT725" i="2"/>
  <c r="BV725" i="2"/>
  <c r="BY725" i="2"/>
  <c r="BU725" i="2"/>
  <c r="BZ725" i="2"/>
  <c r="BW725" i="2"/>
  <c r="BY731" i="2" l="1"/>
  <c r="BY730" i="2"/>
  <c r="BY729" i="2"/>
  <c r="BY732" i="2"/>
  <c r="BY728" i="2"/>
  <c r="BT729" i="2"/>
  <c r="BT731" i="2"/>
  <c r="BT728" i="2"/>
  <c r="BT730" i="2"/>
  <c r="BT732" i="2"/>
  <c r="BL732" i="2"/>
  <c r="BL729" i="2"/>
  <c r="BL730" i="2"/>
  <c r="BL728" i="2"/>
  <c r="BL731" i="2"/>
  <c r="AF731" i="2"/>
  <c r="AF728" i="2"/>
  <c r="AF732" i="2"/>
  <c r="AF729" i="2"/>
  <c r="AF730" i="2"/>
  <c r="AB732" i="2"/>
  <c r="AB730" i="2"/>
  <c r="AB728" i="2"/>
  <c r="AB729" i="2"/>
  <c r="AB731" i="2"/>
  <c r="BD732" i="2"/>
  <c r="BD728" i="2"/>
  <c r="BD729" i="2"/>
  <c r="BD731" i="2"/>
  <c r="BD730" i="2"/>
  <c r="AP729" i="2"/>
  <c r="AP732" i="2"/>
  <c r="AP730" i="2"/>
  <c r="AP728" i="2"/>
  <c r="AP731" i="2"/>
  <c r="T730" i="2"/>
  <c r="T728" i="2"/>
  <c r="T731" i="2"/>
  <c r="T732" i="2"/>
  <c r="T729" i="2"/>
  <c r="W732" i="2"/>
  <c r="W728" i="2"/>
  <c r="W731" i="2"/>
  <c r="W730" i="2"/>
  <c r="W729" i="2"/>
  <c r="AI731" i="2"/>
  <c r="AI728" i="2"/>
  <c r="AI729" i="2"/>
  <c r="AI732" i="2"/>
  <c r="AI730" i="2"/>
  <c r="BF731" i="2"/>
  <c r="BF732" i="2"/>
  <c r="BF730" i="2"/>
  <c r="BF728" i="2"/>
  <c r="BF729" i="2"/>
  <c r="BC730" i="2"/>
  <c r="BC731" i="2"/>
  <c r="BC728" i="2"/>
  <c r="BC729" i="2"/>
  <c r="BC732" i="2"/>
  <c r="AM729" i="2"/>
  <c r="AM730" i="2"/>
  <c r="AM731" i="2"/>
  <c r="AM732" i="2"/>
  <c r="AM728" i="2"/>
  <c r="AQ730" i="2"/>
  <c r="AQ732" i="2"/>
  <c r="AQ728" i="2"/>
  <c r="AQ731" i="2"/>
  <c r="AQ729" i="2"/>
  <c r="BZ728" i="2"/>
  <c r="BZ730" i="2"/>
  <c r="BZ729" i="2"/>
  <c r="BZ731" i="2"/>
  <c r="BZ732" i="2"/>
  <c r="BO728" i="2"/>
  <c r="BO731" i="2"/>
  <c r="BO732" i="2"/>
  <c r="BO729" i="2"/>
  <c r="BO730" i="2"/>
  <c r="AG729" i="2"/>
  <c r="AG730" i="2"/>
  <c r="AG732" i="2"/>
  <c r="AG728" i="2"/>
  <c r="AG731" i="2"/>
  <c r="BU731" i="2"/>
  <c r="BU732" i="2"/>
  <c r="BU729" i="2"/>
  <c r="BU728" i="2"/>
  <c r="BU730" i="2"/>
  <c r="BR731" i="2"/>
  <c r="BR729" i="2"/>
  <c r="BR728" i="2"/>
  <c r="BR730" i="2"/>
  <c r="BR732" i="2"/>
  <c r="BP730" i="2"/>
  <c r="BP729" i="2"/>
  <c r="BP732" i="2"/>
  <c r="BP731" i="2"/>
  <c r="BP728" i="2"/>
  <c r="BK731" i="2"/>
  <c r="BK728" i="2"/>
  <c r="BK729" i="2"/>
  <c r="BK730" i="2"/>
  <c r="BK732" i="2"/>
  <c r="BG730" i="2"/>
  <c r="BG732" i="2"/>
  <c r="BG728" i="2"/>
  <c r="BG731" i="2"/>
  <c r="BG729" i="2"/>
  <c r="V731" i="2"/>
  <c r="V729" i="2"/>
  <c r="V730" i="2"/>
  <c r="V728" i="2"/>
  <c r="V732" i="2"/>
  <c r="BJ732" i="2"/>
  <c r="BJ728" i="2"/>
  <c r="BJ731" i="2"/>
  <c r="BJ730" i="2"/>
  <c r="BJ729" i="2"/>
  <c r="AK728" i="2"/>
  <c r="AK731" i="2"/>
  <c r="AK730" i="2"/>
  <c r="AK732" i="2"/>
  <c r="AK729" i="2"/>
  <c r="AZ732" i="2"/>
  <c r="AZ731" i="2"/>
  <c r="AZ728" i="2"/>
  <c r="AZ730" i="2"/>
  <c r="AZ729" i="2"/>
  <c r="AE731" i="2"/>
  <c r="AE730" i="2"/>
  <c r="AE728" i="2"/>
  <c r="AE732" i="2"/>
  <c r="AE729" i="2"/>
  <c r="AD729" i="2"/>
  <c r="AD731" i="2"/>
  <c r="AD732" i="2"/>
  <c r="AD730" i="2"/>
  <c r="AD728" i="2"/>
  <c r="U731" i="2"/>
  <c r="U729" i="2"/>
  <c r="U732" i="2"/>
  <c r="U730" i="2"/>
  <c r="U728" i="2"/>
  <c r="AS731" i="2"/>
  <c r="AS732" i="2"/>
  <c r="AS729" i="2"/>
  <c r="AS728" i="2"/>
  <c r="AS730" i="2"/>
  <c r="R730" i="2"/>
  <c r="R732" i="2"/>
  <c r="R731" i="2"/>
  <c r="R729" i="2"/>
  <c r="R728" i="2"/>
  <c r="AC729" i="2"/>
  <c r="AC731" i="2"/>
  <c r="AC728" i="2"/>
  <c r="AC730" i="2"/>
  <c r="AC732" i="2"/>
  <c r="CA729" i="2"/>
  <c r="CA730" i="2"/>
  <c r="CA728" i="2"/>
  <c r="CA732" i="2"/>
  <c r="CA731" i="2"/>
  <c r="CD628" i="2"/>
  <c r="CC634" i="2"/>
  <c r="CC596" i="2"/>
  <c r="BQ729" i="2"/>
  <c r="BQ730" i="2"/>
  <c r="BQ731" i="2"/>
  <c r="BQ728" i="2"/>
  <c r="BQ732" i="2"/>
  <c r="BN731" i="2"/>
  <c r="BN730" i="2"/>
  <c r="BN728" i="2"/>
  <c r="BN729" i="2"/>
  <c r="BN732" i="2"/>
  <c r="BH731" i="2"/>
  <c r="BH730" i="2"/>
  <c r="BH732" i="2"/>
  <c r="BH728" i="2"/>
  <c r="BH729" i="2"/>
  <c r="AA731" i="2"/>
  <c r="AA728" i="2"/>
  <c r="AA732" i="2"/>
  <c r="AA729" i="2"/>
  <c r="AA730" i="2"/>
  <c r="S731" i="2"/>
  <c r="S730" i="2"/>
  <c r="S728" i="2"/>
  <c r="S732" i="2"/>
  <c r="S729" i="2"/>
  <c r="AH728" i="2"/>
  <c r="AH732" i="2"/>
  <c r="AH729" i="2"/>
  <c r="AH731" i="2"/>
  <c r="AH730" i="2"/>
  <c r="BI732" i="2"/>
  <c r="BI731" i="2"/>
  <c r="BI729" i="2"/>
  <c r="BI730" i="2"/>
  <c r="BI728" i="2"/>
  <c r="AY732" i="2"/>
  <c r="AY729" i="2"/>
  <c r="AY731" i="2"/>
  <c r="AY728" i="2"/>
  <c r="AY730" i="2"/>
  <c r="AR728" i="2"/>
  <c r="AR732" i="2"/>
  <c r="AR729" i="2"/>
  <c r="AR730" i="2"/>
  <c r="AR731" i="2"/>
  <c r="Q732" i="2"/>
  <c r="Q730" i="2"/>
  <c r="Q729" i="2"/>
  <c r="Q731" i="2"/>
  <c r="Q728" i="2"/>
  <c r="BA728" i="2"/>
  <c r="BA732" i="2"/>
  <c r="BA729" i="2"/>
  <c r="BA731" i="2"/>
  <c r="BA730" i="2"/>
  <c r="AU732" i="2"/>
  <c r="AU728" i="2"/>
  <c r="AU731" i="2"/>
  <c r="AU729" i="2"/>
  <c r="AU730" i="2"/>
  <c r="P730" i="2"/>
  <c r="P728" i="2"/>
  <c r="P729" i="2"/>
  <c r="P732" i="2"/>
  <c r="P731" i="2"/>
  <c r="X731" i="2"/>
  <c r="X732" i="2"/>
  <c r="X728" i="2"/>
  <c r="X729" i="2"/>
  <c r="X730" i="2"/>
  <c r="BX731" i="2"/>
  <c r="BX728" i="2"/>
  <c r="BX732" i="2"/>
  <c r="BX729" i="2"/>
  <c r="BX730" i="2"/>
  <c r="CC570" i="2"/>
  <c r="BW732" i="2"/>
  <c r="BW730" i="2"/>
  <c r="BW729" i="2"/>
  <c r="BW731" i="2"/>
  <c r="BW728" i="2"/>
  <c r="BV729" i="2"/>
  <c r="BV732" i="2"/>
  <c r="BV730" i="2"/>
  <c r="BV728" i="2"/>
  <c r="BV731" i="2"/>
  <c r="BS730" i="2"/>
  <c r="BS728" i="2"/>
  <c r="BS732" i="2"/>
  <c r="BS731" i="2"/>
  <c r="BS729" i="2"/>
  <c r="BM731" i="2"/>
  <c r="BM728" i="2"/>
  <c r="BM729" i="2"/>
  <c r="BM732" i="2"/>
  <c r="BM730" i="2"/>
  <c r="AX728" i="2"/>
  <c r="AX729" i="2"/>
  <c r="AX730" i="2"/>
  <c r="AX731" i="2"/>
  <c r="AX732" i="2"/>
  <c r="BB732" i="2"/>
  <c r="BB728" i="2"/>
  <c r="BB730" i="2"/>
  <c r="BB731" i="2"/>
  <c r="BB729" i="2"/>
  <c r="AV732" i="2"/>
  <c r="AV729" i="2"/>
  <c r="AV730" i="2"/>
  <c r="AV728" i="2"/>
  <c r="AV731" i="2"/>
  <c r="AW729" i="2"/>
  <c r="AW728" i="2"/>
  <c r="AW732" i="2"/>
  <c r="AW730" i="2"/>
  <c r="AW731" i="2"/>
  <c r="BE731" i="2"/>
  <c r="BE729" i="2"/>
  <c r="BE730" i="2"/>
  <c r="BE728" i="2"/>
  <c r="BE732" i="2"/>
  <c r="Z730" i="2"/>
  <c r="Z728" i="2"/>
  <c r="Z731" i="2"/>
  <c r="Z732" i="2"/>
  <c r="Z729" i="2"/>
  <c r="AO731" i="2"/>
  <c r="AO729" i="2"/>
  <c r="AO728" i="2"/>
  <c r="AO732" i="2"/>
  <c r="AO730" i="2"/>
  <c r="AL730" i="2"/>
  <c r="AL729" i="2"/>
  <c r="AL732" i="2"/>
  <c r="AL728" i="2"/>
  <c r="AL731" i="2"/>
  <c r="AT732" i="2"/>
  <c r="AT729" i="2"/>
  <c r="AT730" i="2"/>
  <c r="AT728" i="2"/>
  <c r="AT731" i="2"/>
  <c r="Y728" i="2"/>
  <c r="Y730" i="2"/>
  <c r="Y731" i="2"/>
  <c r="Y732" i="2"/>
  <c r="Y729" i="2"/>
  <c r="AN730" i="2"/>
  <c r="AN732" i="2"/>
  <c r="AN729" i="2"/>
  <c r="AN731" i="2"/>
  <c r="AN728" i="2"/>
  <c r="AJ732" i="2"/>
  <c r="AJ729" i="2"/>
  <c r="AJ730" i="2"/>
  <c r="AJ728" i="2"/>
  <c r="AJ731" i="2"/>
  <c r="CB609" i="2"/>
  <c r="CA37" i="10"/>
  <c r="CB614" i="2"/>
  <c r="CB610" i="2" l="1"/>
  <c r="CC575" i="2"/>
  <c r="CC597" i="2" s="1"/>
  <c r="CD630" i="2"/>
  <c r="CD632" i="2" s="1"/>
  <c r="CB723" i="2"/>
  <c r="CB725" i="2" s="1"/>
  <c r="CC589" i="2"/>
  <c r="CB35" i="10"/>
  <c r="CC594" i="2"/>
  <c r="CB729" i="2" l="1"/>
  <c r="CB731" i="2"/>
  <c r="CB732" i="2"/>
  <c r="CB728" i="2"/>
  <c r="CB730" i="2"/>
  <c r="CC606" i="2"/>
  <c r="CC608" i="2"/>
  <c r="CB612" i="2"/>
  <c r="CA38" i="10"/>
  <c r="CE628" i="2"/>
  <c r="CD634" i="2"/>
  <c r="CC590" i="2"/>
  <c r="CC580" i="2" s="1"/>
  <c r="CC581" i="2" s="1"/>
  <c r="CC591" i="2" s="1"/>
  <c r="CD635" i="2"/>
  <c r="CD568" i="2"/>
  <c r="CD596" i="2" l="1"/>
  <c r="CC609" i="2"/>
  <c r="CC610" i="2" s="1"/>
  <c r="CB37" i="10"/>
  <c r="CC614" i="2"/>
  <c r="CD570" i="2"/>
  <c r="CD575" i="2"/>
  <c r="CD597" i="2" s="1"/>
  <c r="CE630" i="2"/>
  <c r="CC612" i="2" l="1"/>
  <c r="CD608" i="2"/>
  <c r="CB38" i="10"/>
  <c r="CD594" i="2"/>
  <c r="CC35" i="10"/>
  <c r="CD589" i="2"/>
  <c r="CE568" i="2"/>
  <c r="CE635" i="2"/>
  <c r="CC723" i="2"/>
  <c r="CC725" i="2" s="1"/>
  <c r="CE632" i="2"/>
  <c r="CE596" i="2" l="1"/>
  <c r="CE570" i="2"/>
  <c r="CE589" i="2" s="1"/>
  <c r="CC730" i="2"/>
  <c r="CC731" i="2"/>
  <c r="CC732" i="2"/>
  <c r="CC729" i="2"/>
  <c r="CC728" i="2"/>
  <c r="CD590" i="2"/>
  <c r="CD580" i="2" s="1"/>
  <c r="CD581" i="2" s="1"/>
  <c r="CD591" i="2" s="1"/>
  <c r="CE634" i="2"/>
  <c r="CF628" i="2"/>
  <c r="CD606" i="2"/>
  <c r="CF630" i="2" l="1"/>
  <c r="CE575" i="2"/>
  <c r="CE597" i="2" s="1"/>
  <c r="CC37" i="10"/>
  <c r="CD609" i="2"/>
  <c r="CD614" i="2"/>
  <c r="CE590" i="2"/>
  <c r="CD35" i="10"/>
  <c r="CE594" i="2"/>
  <c r="CE580" i="2" l="1"/>
  <c r="CE581" i="2" s="1"/>
  <c r="CE591" i="2" s="1"/>
  <c r="CE606" i="2"/>
  <c r="CE614" i="2" s="1"/>
  <c r="CD723" i="2"/>
  <c r="CD725" i="2" s="1"/>
  <c r="CF635" i="2"/>
  <c r="CF568" i="2"/>
  <c r="CD610" i="2"/>
  <c r="CF632" i="2"/>
  <c r="CE723" i="2" l="1"/>
  <c r="CE725" i="2" s="1"/>
  <c r="CD729" i="2"/>
  <c r="CD728" i="2"/>
  <c r="CD730" i="2"/>
  <c r="CD732" i="2"/>
  <c r="CD731" i="2"/>
  <c r="CG628" i="2"/>
  <c r="CF634" i="2"/>
  <c r="CF570" i="2"/>
  <c r="CD612" i="2"/>
  <c r="CC38" i="10"/>
  <c r="CE608" i="2"/>
  <c r="CF596" i="2"/>
  <c r="CD37" i="10"/>
  <c r="CE609" i="2"/>
  <c r="CE610" i="2" l="1"/>
  <c r="CF594" i="2"/>
  <c r="CE35" i="10"/>
  <c r="CF589" i="2"/>
  <c r="CE730" i="2"/>
  <c r="CE729" i="2"/>
  <c r="CE731" i="2"/>
  <c r="CE732" i="2"/>
  <c r="CE728" i="2"/>
  <c r="CG630" i="2"/>
  <c r="CF575" i="2"/>
  <c r="CF597" i="2" s="1"/>
  <c r="CF590" i="2" l="1"/>
  <c r="CF580" i="2" s="1"/>
  <c r="CF581" i="2" s="1"/>
  <c r="CF591" i="2" s="1"/>
  <c r="CG635" i="2"/>
  <c r="CG596" i="2" s="1"/>
  <c r="CG568" i="2"/>
  <c r="CG570" i="2" s="1"/>
  <c r="CF606" i="2"/>
  <c r="CD38" i="10"/>
  <c r="CE612" i="2"/>
  <c r="CF608" i="2"/>
  <c r="CG632" i="2"/>
  <c r="CF35" i="10" l="1"/>
  <c r="CG594" i="2"/>
  <c r="CH628" i="2"/>
  <c r="CG634" i="2"/>
  <c r="CE37" i="10"/>
  <c r="CF609" i="2"/>
  <c r="CF610" i="2" s="1"/>
  <c r="CF614" i="2"/>
  <c r="CG589" i="2"/>
  <c r="CG575" i="2" l="1"/>
  <c r="CH630" i="2"/>
  <c r="CG590" i="2"/>
  <c r="CF723" i="2"/>
  <c r="CF725" i="2" s="1"/>
  <c r="CE38" i="10"/>
  <c r="CG608" i="2"/>
  <c r="CF612" i="2"/>
  <c r="CG580" i="2" l="1"/>
  <c r="CG581" i="2" s="1"/>
  <c r="CG591" i="2" s="1"/>
  <c r="CH632" i="2"/>
  <c r="CH635" i="2"/>
  <c r="CH596" i="2" s="1"/>
  <c r="CH568" i="2"/>
  <c r="CH570" i="2" s="1"/>
  <c r="CF729" i="2"/>
  <c r="CF730" i="2"/>
  <c r="CF728" i="2"/>
  <c r="CF731" i="2"/>
  <c r="CF732" i="2"/>
  <c r="CG597" i="2"/>
  <c r="CG606" i="2" s="1"/>
  <c r="CG609" i="2" l="1"/>
  <c r="CG610" i="2" s="1"/>
  <c r="CF37" i="10"/>
  <c r="CG614" i="2"/>
  <c r="CH594" i="2"/>
  <c r="CG35" i="10"/>
  <c r="CH589" i="2"/>
  <c r="CH590" i="2" s="1"/>
  <c r="CI628" i="2"/>
  <c r="CH634" i="2"/>
  <c r="CI630" i="2" l="1"/>
  <c r="CH575" i="2"/>
  <c r="CH597" i="2" s="1"/>
  <c r="CH606" i="2" s="1"/>
  <c r="CG723" i="2"/>
  <c r="CG725" i="2" s="1"/>
  <c r="CH608" i="2"/>
  <c r="CG612" i="2"/>
  <c r="CF38" i="10"/>
  <c r="CG37" i="10" l="1"/>
  <c r="CH609" i="2"/>
  <c r="CH610" i="2" s="1"/>
  <c r="CI632" i="2"/>
  <c r="CI568" i="2"/>
  <c r="CI570" i="2" s="1"/>
  <c r="CI635" i="2"/>
  <c r="CI596" i="2" s="1"/>
  <c r="CG730" i="2"/>
  <c r="CG728" i="2"/>
  <c r="CG729" i="2"/>
  <c r="CG732" i="2"/>
  <c r="CG731" i="2"/>
  <c r="CH614" i="2"/>
  <c r="CH723" i="2" s="1"/>
  <c r="CH725" i="2" s="1"/>
  <c r="CH580" i="2"/>
  <c r="CH581" i="2" s="1"/>
  <c r="CH591" i="2" s="1"/>
  <c r="CH732" i="2" l="1"/>
  <c r="CH729" i="2"/>
  <c r="CH728" i="2"/>
  <c r="CH731" i="2"/>
  <c r="CH730" i="2"/>
  <c r="CI589" i="2"/>
  <c r="CH35" i="10"/>
  <c r="CI594" i="2"/>
  <c r="CG38" i="10"/>
  <c r="CH612" i="2"/>
  <c r="CI608" i="2"/>
  <c r="CJ628" i="2"/>
  <c r="CI634" i="2"/>
  <c r="CI575" i="2" l="1"/>
  <c r="CI597" i="2" s="1"/>
  <c r="CI606" i="2" s="1"/>
  <c r="CJ630" i="2"/>
  <c r="CJ632" i="2" s="1"/>
  <c r="CI590" i="2"/>
  <c r="CI580" i="2" l="1"/>
  <c r="CI581" i="2" s="1"/>
  <c r="CI591" i="2" s="1"/>
  <c r="CJ568" i="2"/>
  <c r="CJ570" i="2" s="1"/>
  <c r="CJ635" i="2"/>
  <c r="CJ596" i="2" s="1"/>
  <c r="CK628" i="2"/>
  <c r="CJ634" i="2"/>
  <c r="CI614" i="2"/>
  <c r="CI609" i="2"/>
  <c r="CI610" i="2" s="1"/>
  <c r="CH37" i="10"/>
  <c r="CK630" i="2" l="1"/>
  <c r="CJ575" i="2"/>
  <c r="CI612" i="2"/>
  <c r="CJ608" i="2"/>
  <c r="CH38" i="10"/>
  <c r="CI723" i="2"/>
  <c r="CI725" i="2" s="1"/>
  <c r="CJ594" i="2"/>
  <c r="CI35" i="10"/>
  <c r="CJ589" i="2"/>
  <c r="CJ590" i="2" l="1"/>
  <c r="CJ580" i="2" s="1"/>
  <c r="CJ581" i="2" s="1"/>
  <c r="CJ591" i="2" s="1"/>
  <c r="CI729" i="2"/>
  <c r="CI728" i="2"/>
  <c r="CI732" i="2"/>
  <c r="CI731" i="2"/>
  <c r="CI730" i="2"/>
  <c r="CJ597" i="2"/>
  <c r="CJ606" i="2" s="1"/>
  <c r="CK632" i="2"/>
  <c r="CK635" i="2"/>
  <c r="CK596" i="2" s="1"/>
  <c r="CK568" i="2"/>
  <c r="CK570" i="2" s="1"/>
  <c r="CK589" i="2" s="1"/>
  <c r="CK590" i="2" s="1"/>
  <c r="CJ609" i="2" l="1"/>
  <c r="CJ610" i="2" s="1"/>
  <c r="CI37" i="10"/>
  <c r="CJ614" i="2"/>
  <c r="CL628" i="2"/>
  <c r="CK634" i="2"/>
  <c r="CJ35" i="10"/>
  <c r="CK594" i="2"/>
  <c r="CJ723" i="2" l="1"/>
  <c r="CJ725" i="2" s="1"/>
  <c r="CK575" i="2"/>
  <c r="CL630" i="2"/>
  <c r="CI38" i="10"/>
  <c r="CK608" i="2"/>
  <c r="CJ612" i="2"/>
  <c r="CL632" i="2" l="1"/>
  <c r="CL635" i="2"/>
  <c r="CL596" i="2" s="1"/>
  <c r="CL568" i="2"/>
  <c r="CL570" i="2" s="1"/>
  <c r="CK597" i="2"/>
  <c r="CK606" i="2" s="1"/>
  <c r="CK580" i="2"/>
  <c r="CK581" i="2" s="1"/>
  <c r="CK591" i="2" s="1"/>
  <c r="CJ730" i="2"/>
  <c r="CJ729" i="2"/>
  <c r="CJ732" i="2"/>
  <c r="CJ728" i="2"/>
  <c r="CJ731" i="2"/>
  <c r="CJ37" i="10" l="1"/>
  <c r="CK609" i="2"/>
  <c r="CK610" i="2" s="1"/>
  <c r="CK614" i="2"/>
  <c r="CK723" i="2" s="1"/>
  <c r="CK725" i="2" s="1"/>
  <c r="CL589" i="2"/>
  <c r="CL594" i="2"/>
  <c r="CK35" i="10"/>
  <c r="CM628" i="2"/>
  <c r="CL634" i="2"/>
  <c r="CL575" i="2" l="1"/>
  <c r="CL597" i="2" s="1"/>
  <c r="CL606" i="2" s="1"/>
  <c r="CM630" i="2"/>
  <c r="CL590" i="2"/>
  <c r="CK728" i="2"/>
  <c r="CK731" i="2"/>
  <c r="CK732" i="2"/>
  <c r="CK730" i="2"/>
  <c r="CK729" i="2"/>
  <c r="CL608" i="2"/>
  <c r="CJ38" i="10"/>
  <c r="CK612" i="2"/>
  <c r="CL580" i="2" l="1"/>
  <c r="CL581" i="2" s="1"/>
  <c r="CL591" i="2" s="1"/>
  <c r="CM632" i="2"/>
  <c r="CM634" i="2" s="1"/>
  <c r="CM575" i="2" s="1"/>
  <c r="CM568" i="2"/>
  <c r="CM635" i="2"/>
  <c r="CS630" i="2"/>
  <c r="CT630" i="2"/>
  <c r="CL614" i="2"/>
  <c r="CL609" i="2"/>
  <c r="CL610" i="2" s="1"/>
  <c r="CK37" i="10"/>
  <c r="CM608" i="2" l="1"/>
  <c r="CK38" i="10"/>
  <c r="CL612" i="2"/>
  <c r="CM597" i="2"/>
  <c r="CM596" i="2"/>
  <c r="CS635" i="2"/>
  <c r="CT635" i="2"/>
  <c r="CL723" i="2"/>
  <c r="CL725" i="2" s="1"/>
  <c r="CM570" i="2"/>
  <c r="CS568" i="2"/>
  <c r="CT568" i="2"/>
  <c r="CL732" i="2" l="1"/>
  <c r="CL729" i="2"/>
  <c r="CL731" i="2"/>
  <c r="CL730" i="2"/>
  <c r="CL728" i="2"/>
  <c r="CN597" i="2"/>
  <c r="CN606" i="2" s="1"/>
  <c r="CS597" i="2"/>
  <c r="CT597" i="2"/>
  <c r="CL35" i="10"/>
  <c r="CM594" i="2"/>
  <c r="CS570" i="2"/>
  <c r="CT570" i="2"/>
  <c r="CM589" i="2"/>
  <c r="CS596" i="2"/>
  <c r="CT596" i="2"/>
  <c r="L35" i="10" l="1"/>
  <c r="K35" i="10"/>
  <c r="CM606" i="2"/>
  <c r="CS594" i="2"/>
  <c r="CS606" i="2" s="1"/>
  <c r="CT594" i="2"/>
  <c r="CT606" i="2" s="1"/>
  <c r="F37" i="10"/>
  <c r="CN614" i="2"/>
  <c r="CO614" i="2" s="1"/>
  <c r="CP614" i="2" s="1"/>
  <c r="CQ614" i="2" s="1"/>
  <c r="CR614" i="2" s="1"/>
  <c r="CM590" i="2"/>
  <c r="CM580" i="2" l="1"/>
  <c r="L37" i="10"/>
  <c r="K37" i="10"/>
  <c r="CS614" i="2"/>
  <c r="CT614" i="2" s="1"/>
  <c r="CM609" i="2"/>
  <c r="CL37" i="10"/>
  <c r="CM614" i="2"/>
  <c r="CM723" i="2" s="1"/>
  <c r="CM725" i="2" s="1"/>
  <c r="CS609" i="2" l="1"/>
  <c r="CT609" i="2"/>
  <c r="CM610" i="2"/>
  <c r="CM728" i="2"/>
  <c r="F728" i="2" s="1"/>
  <c r="CM732" i="2"/>
  <c r="F732" i="2" s="1"/>
  <c r="CM731" i="2"/>
  <c r="F731" i="2" s="1"/>
  <c r="CM729" i="2"/>
  <c r="F729" i="2" s="1"/>
  <c r="CM730" i="2"/>
  <c r="F730" i="2" s="1"/>
  <c r="CM581" i="2"/>
  <c r="F733" i="2" l="1"/>
  <c r="CM591" i="2"/>
  <c r="D591" i="2" s="1"/>
  <c r="L38" i="10"/>
  <c r="CM612" i="2"/>
  <c r="CL38" i="10"/>
  <c r="F735" i="2" l="1"/>
  <c r="H7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Bala</author>
  </authors>
  <commentList>
    <comment ref="D21" authorId="0" shapeId="0" xr:uid="{00000000-0006-0000-0100-000001000000}">
      <text>
        <r>
          <rPr>
            <b/>
            <sz val="9"/>
            <color indexed="81"/>
            <rFont val="Tahoma"/>
            <family val="2"/>
          </rPr>
          <t>Bala:</t>
        </r>
        <r>
          <rPr>
            <sz val="9"/>
            <color indexed="81"/>
            <rFont val="Tahoma"/>
            <family val="2"/>
          </rPr>
          <t xml:space="preserve">
why has this changed by 100k? </t>
        </r>
      </text>
    </comment>
    <comment ref="D22" authorId="0" shapeId="0" xr:uid="{00000000-0006-0000-0100-000002000000}">
      <text>
        <r>
          <rPr>
            <b/>
            <sz val="9"/>
            <color indexed="81"/>
            <rFont val="Tahoma"/>
            <family val="2"/>
          </rPr>
          <t>Bala:</t>
        </r>
        <r>
          <rPr>
            <sz val="9"/>
            <color indexed="81"/>
            <rFont val="Tahoma"/>
            <family val="2"/>
          </rPr>
          <t xml:space="preserve">
Wy has this moved by 150k? </t>
        </r>
      </text>
    </comment>
    <comment ref="D23" authorId="0" shapeId="0" xr:uid="{00000000-0006-0000-0100-000003000000}">
      <text>
        <r>
          <rPr>
            <b/>
            <sz val="9"/>
            <color indexed="81"/>
            <rFont val="Tahoma"/>
            <family val="2"/>
          </rPr>
          <t>Bala:</t>
        </r>
        <r>
          <rPr>
            <sz val="9"/>
            <color indexed="81"/>
            <rFont val="Tahoma"/>
            <family val="2"/>
          </rPr>
          <t xml:space="preserve">
redeuced by 15m</t>
        </r>
      </text>
    </comment>
  </commentList>
</comments>
</file>

<file path=xl/sharedStrings.xml><?xml version="1.0" encoding="utf-8"?>
<sst xmlns="http://schemas.openxmlformats.org/spreadsheetml/2006/main" count="2294" uniqueCount="919">
  <si>
    <t>BOOKINGS</t>
  </si>
  <si>
    <t>Tickets per event</t>
  </si>
  <si>
    <t>FTE</t>
  </si>
  <si>
    <t>ADVERTISING</t>
  </si>
  <si>
    <t>COLLINS</t>
  </si>
  <si>
    <t>GBP</t>
  </si>
  <si>
    <t>Booking fee</t>
  </si>
  <si>
    <t>Ticketing</t>
  </si>
  <si>
    <t>Total</t>
  </si>
  <si>
    <t>Calendar month</t>
  </si>
  <si>
    <t>Calendar quarter</t>
  </si>
  <si>
    <t>Project month</t>
  </si>
  <si>
    <t>Project year</t>
  </si>
  <si>
    <t>Flags and Miscellaneous</t>
  </si>
  <si>
    <t>Past/Future</t>
  </si>
  <si>
    <t>Bookings traffic conversion rate</t>
  </si>
  <si>
    <t>Bookings drop off rate</t>
  </si>
  <si>
    <t>Normal bookings</t>
  </si>
  <si>
    <t>Normal party size</t>
  </si>
  <si>
    <t>Normal heads booked</t>
  </si>
  <si>
    <t>Calendar year</t>
  </si>
  <si>
    <t>BOOKINGS VOLUMES</t>
  </si>
  <si>
    <t>BOOKINGS REVENUES</t>
  </si>
  <si>
    <t>BOOKINGS VARIABLE COSTS</t>
  </si>
  <si>
    <t>Surplus Capacity</t>
  </si>
  <si>
    <t>Bookings FTE Required</t>
  </si>
  <si>
    <t>Bookings Staffing Costs</t>
  </si>
  <si>
    <t>Actual Bookings FTE</t>
  </si>
  <si>
    <t>Total Bookings Variable Costs</t>
  </si>
  <si>
    <t>Total Bookings Contribution</t>
  </si>
  <si>
    <t>Total Booking Sales</t>
  </si>
  <si>
    <t>Bookings</t>
  </si>
  <si>
    <t>Advertising</t>
  </si>
  <si>
    <t>Collins</t>
  </si>
  <si>
    <t>Contribution</t>
  </si>
  <si>
    <t>Overheads</t>
  </si>
  <si>
    <t>National insurance</t>
  </si>
  <si>
    <t>Central payroll expense</t>
  </si>
  <si>
    <t>Professional fees</t>
  </si>
  <si>
    <t>Depreciation</t>
  </si>
  <si>
    <t>TICKETING</t>
  </si>
  <si>
    <t>TICKETING VOLUMES</t>
  </si>
  <si>
    <t>TICKETING REVENUES</t>
  </si>
  <si>
    <t>TICKETING VARIABLE COSTS</t>
  </si>
  <si>
    <t>DESIGN MY NIGHT - CALCULATION SHEET</t>
  </si>
  <si>
    <t>BOOKINGS RELEVANT FIXED COSTS</t>
  </si>
  <si>
    <t>Relevant Fixed Cost 1</t>
  </si>
  <si>
    <t>Total Bookings Relevant Fixed Costs</t>
  </si>
  <si>
    <t>Tickets sold</t>
  </si>
  <si>
    <t>Ticketing Sales</t>
  </si>
  <si>
    <t>Ticketing  Staffing Costs</t>
  </si>
  <si>
    <t>Ticketing Other Variable Costs</t>
  </si>
  <si>
    <t>Other Variable Cost 1</t>
  </si>
  <si>
    <t>Other Variable Cost 2</t>
  </si>
  <si>
    <t>Ticketing Transaction Costs</t>
  </si>
  <si>
    <t>Total Ticketing Variable Costs</t>
  </si>
  <si>
    <t>Total Ticketing Contribution</t>
  </si>
  <si>
    <t>TICKETING RELEVANT FIXED COSTS</t>
  </si>
  <si>
    <t>Debit Credit Split</t>
  </si>
  <si>
    <t>Number of Debit Transactions</t>
  </si>
  <si>
    <t>Number of Credit Transactions</t>
  </si>
  <si>
    <t>Credit Fees</t>
  </si>
  <si>
    <t>Debit Fees</t>
  </si>
  <si>
    <t>Transaction Fees</t>
  </si>
  <si>
    <t>Ticketing Credit Fee</t>
  </si>
  <si>
    <t>Ticketing Debit Fee</t>
  </si>
  <si>
    <t>Ticketing Transaction Fee</t>
  </si>
  <si>
    <t>Ticketing Transactions</t>
  </si>
  <si>
    <t>Advertising Sales</t>
  </si>
  <si>
    <t>ADVERTISING VOLUMES</t>
  </si>
  <si>
    <t>Volume Driver 1</t>
  </si>
  <si>
    <t>Volume Driver 2</t>
  </si>
  <si>
    <t>Volume Driver 3</t>
  </si>
  <si>
    <t>Volume Driver 4</t>
  </si>
  <si>
    <t>Volume Driver 5</t>
  </si>
  <si>
    <t>ADVERTISING REVENUES</t>
  </si>
  <si>
    <t>Transaction cost calculation item 1</t>
  </si>
  <si>
    <t>Transaction cost calculation item 2</t>
  </si>
  <si>
    <t>Transaction cost calculation item 3</t>
  </si>
  <si>
    <t>Transaction cost calculation item 4</t>
  </si>
  <si>
    <t>Transaction cost calculation item 5</t>
  </si>
  <si>
    <t>Transaction cost calculation item 6</t>
  </si>
  <si>
    <t>Transaction cost calculation item 7</t>
  </si>
  <si>
    <t>Transaction cost calculation item 8</t>
  </si>
  <si>
    <t>Transaction cost calculation item 9</t>
  </si>
  <si>
    <t>Transaction cost calculation item 10</t>
  </si>
  <si>
    <t>Transaction cost calculation item 11</t>
  </si>
  <si>
    <t>Transaction cost calculation item 12</t>
  </si>
  <si>
    <t>ADVERTISING VARIABLE COSTS</t>
  </si>
  <si>
    <t>Advertising Staffing Costs</t>
  </si>
  <si>
    <t>Advertising Transaction Costs</t>
  </si>
  <si>
    <t>Advertising Other Variable Costs</t>
  </si>
  <si>
    <t>Total Advertising Variable Costs</t>
  </si>
  <si>
    <t>ADVERTISING RELEVANT FIXED COSTS</t>
  </si>
  <si>
    <t>COLLINS VOLUMES</t>
  </si>
  <si>
    <t>COLLINS REVENUES</t>
  </si>
  <si>
    <t>Opening</t>
  </si>
  <si>
    <t>New venues signed up</t>
  </si>
  <si>
    <t>Lost to churn</t>
  </si>
  <si>
    <t>Total venues signed up (after churn)</t>
  </si>
  <si>
    <t>Initial traffic</t>
  </si>
  <si>
    <t>Long-run traffic</t>
  </si>
  <si>
    <t>ASSUMPTIONS</t>
  </si>
  <si>
    <t>COLLINS VARIABLE COSTS</t>
  </si>
  <si>
    <t>Collins Staffing Costs</t>
  </si>
  <si>
    <t>Collins Other Variable Costs</t>
  </si>
  <si>
    <t>Total Collins Variable Costs</t>
  </si>
  <si>
    <t>COLLINS RELEVANT FIXED COSTS</t>
  </si>
  <si>
    <t>Total Collins Relevant Fixed Costs</t>
  </si>
  <si>
    <t>Total Collins Contribution</t>
  </si>
  <si>
    <t>Total Collins Sales</t>
  </si>
  <si>
    <t>Total Advertising Relevant Fixed Costs</t>
  </si>
  <si>
    <t>Total Advertising Contribution</t>
  </si>
  <si>
    <t>Total Ticketing Relevant Fixed Costs</t>
  </si>
  <si>
    <t>Churn rate</t>
  </si>
  <si>
    <t>Sign up rate</t>
  </si>
  <si>
    <t>Text Messaging Sales</t>
  </si>
  <si>
    <t>Payment Processing Sales</t>
  </si>
  <si>
    <t>Echo Fee</t>
  </si>
  <si>
    <t>Sales force travel costs</t>
  </si>
  <si>
    <t>Collins new venues sign up capacity</t>
  </si>
  <si>
    <t>Collins Sales Efficiency Gains</t>
  </si>
  <si>
    <t>Baseline Collins new venues sign up capacity</t>
  </si>
  <si>
    <t>Collins Sales FTE Required</t>
  </si>
  <si>
    <t>Surplus Sales Capacity</t>
  </si>
  <si>
    <t>Baseline customer support capacity</t>
  </si>
  <si>
    <t>bookings/fte</t>
  </si>
  <si>
    <t>venues/fte</t>
  </si>
  <si>
    <t>Collins Support capacity</t>
  </si>
  <si>
    <t>Collins Support FTE Required</t>
  </si>
  <si>
    <t>Surplus Support Capacity</t>
  </si>
  <si>
    <t>Actual Collins Support FTE</t>
  </si>
  <si>
    <t>Total Collins FTE</t>
  </si>
  <si>
    <t>Actual Collins Sales FTE</t>
  </si>
  <si>
    <t>SEASONALITY--BOOKINGS</t>
  </si>
  <si>
    <t>Jan</t>
  </si>
  <si>
    <t>Feb</t>
  </si>
  <si>
    <t>Mar</t>
  </si>
  <si>
    <t>Apr</t>
  </si>
  <si>
    <t>May</t>
  </si>
  <si>
    <t>Jun</t>
  </si>
  <si>
    <t>Jul</t>
  </si>
  <si>
    <t>Aug</t>
  </si>
  <si>
    <t>Sep</t>
  </si>
  <si>
    <t>Oct</t>
  </si>
  <si>
    <t>Nov</t>
  </si>
  <si>
    <t>Dec</t>
  </si>
  <si>
    <t>% of annual sales generated in month</t>
  </si>
  <si>
    <t>Adjustment factor</t>
  </si>
  <si>
    <t>Affects how demand fluctuates seasonally</t>
  </si>
  <si>
    <t>SEASONALITY--ADVERTISING</t>
  </si>
  <si>
    <t>SEASONALITY--TICKETING</t>
  </si>
  <si>
    <t>SEASONALITY ASSUMPTIONS</t>
  </si>
  <si>
    <t>Month</t>
  </si>
  <si>
    <t>Launch Date</t>
  </si>
  <si>
    <t>Constant</t>
  </si>
  <si>
    <t>Months to reach long run traffic</t>
  </si>
  <si>
    <t>Item</t>
  </si>
  <si>
    <t>Visits</t>
  </si>
  <si>
    <t>Months</t>
  </si>
  <si>
    <t>%</t>
  </si>
  <si>
    <t>Heads</t>
  </si>
  <si>
    <t>£/head</t>
  </si>
  <si>
    <t>COMMENT/QUESTIONS</t>
  </si>
  <si>
    <t>£</t>
  </si>
  <si>
    <t>Potential traffic</t>
  </si>
  <si>
    <t>Seasonal adjustment</t>
  </si>
  <si>
    <t>Baseline bookings per fte</t>
  </si>
  <si>
    <t>bookings/fte/month</t>
  </si>
  <si>
    <t>Bookings efficiency gains</t>
  </si>
  <si>
    <t>Actual bookings per fte</t>
  </si>
  <si>
    <t>General assumptions</t>
  </si>
  <si>
    <t>Basic salary</t>
  </si>
  <si>
    <t>£/month</t>
  </si>
  <si>
    <t>Bookings salaries</t>
  </si>
  <si>
    <t>Bookings bonus</t>
  </si>
  <si>
    <t>% sales</t>
  </si>
  <si>
    <t>Bookings bonus %</t>
  </si>
  <si>
    <t>Corporation tax rate</t>
  </si>
  <si>
    <t>VAT rate</t>
  </si>
  <si>
    <t>NI rate</t>
  </si>
  <si>
    <t>Potential events per month</t>
  </si>
  <si>
    <t>Events</t>
  </si>
  <si>
    <t>Months to reach long-run events per month</t>
  </si>
  <si>
    <t>% adj factor</t>
  </si>
  <si>
    <t>Events per month (seasonally adjusted)</t>
  </si>
  <si>
    <t>Traffic (seasonally adjusted)</t>
  </si>
  <si>
    <t>Tickets/event</t>
  </si>
  <si>
    <t>£/ticket</t>
  </si>
  <si>
    <t>Actual ticketing per person per month</t>
  </si>
  <si>
    <t>Baseline events per fte</t>
  </si>
  <si>
    <t>events/fte/month</t>
  </si>
  <si>
    <t>Ticketing efficiency gains</t>
  </si>
  <si>
    <t>Ticketing FTE Required</t>
  </si>
  <si>
    <t>Actual ticketing FTE</t>
  </si>
  <si>
    <t>fte</t>
  </si>
  <si>
    <t>Ticketing salaries</t>
  </si>
  <si>
    <t>Ticketing bonus %</t>
  </si>
  <si>
    <t>Ticketing bonus</t>
  </si>
  <si>
    <t>Tickets</t>
  </si>
  <si>
    <t>Average transaction value (ticketing)</t>
  </si>
  <si>
    <t>Tickets per transaction</t>
  </si>
  <si>
    <t>tickets</t>
  </si>
  <si>
    <t>%Dr/all transactions</t>
  </si>
  <si>
    <t>£/transaction</t>
  </si>
  <si>
    <t>£/transaction value</t>
  </si>
  <si>
    <t>COLLINS-INTERNATIONAL</t>
  </si>
  <si>
    <t>Advertising active flag</t>
  </si>
  <si>
    <t>Bookings active flag</t>
  </si>
  <si>
    <t>Ticketing active flag</t>
  </si>
  <si>
    <t>Collins active flag</t>
  </si>
  <si>
    <t>Collins international active flag</t>
  </si>
  <si>
    <t>Counter</t>
  </si>
  <si>
    <t>Collins International</t>
  </si>
  <si>
    <t>Start</t>
  </si>
  <si>
    <t>End</t>
  </si>
  <si>
    <t>Advertising per month</t>
  </si>
  <si>
    <t>Initial advertising per month</t>
  </si>
  <si>
    <t>Advertising annual growth rate</t>
  </si>
  <si>
    <t>Baseline advertising per fte</t>
  </si>
  <si>
    <t>Advertising efficiency gains</t>
  </si>
  <si>
    <t>Actual advertsing per person per month</t>
  </si>
  <si>
    <t>Actual advertising FTE</t>
  </si>
  <si>
    <t>Advertsing salaries</t>
  </si>
  <si>
    <t>Advertsing bonus %</t>
  </si>
  <si>
    <t>Advertsing bonus</t>
  </si>
  <si>
    <t>Advertsing FTE</t>
  </si>
  <si>
    <t>Y/N</t>
  </si>
  <si>
    <t>Initial venues signed up</t>
  </si>
  <si>
    <t>Venues</t>
  </si>
  <si>
    <t>% per annum</t>
  </si>
  <si>
    <t>venues</t>
  </si>
  <si>
    <t>Long-run venues</t>
  </si>
  <si>
    <t>Venues paying for Collins</t>
  </si>
  <si>
    <t>Collins licence fee</t>
  </si>
  <si>
    <t>Average ticket value</t>
  </si>
  <si>
    <t>Average ticket commission</t>
  </si>
  <si>
    <t>Bookings Other Variable Costs</t>
  </si>
  <si>
    <t>% Collins clients using text messaging</t>
  </si>
  <si>
    <t>Collins clients using text messaging</t>
  </si>
  <si>
    <t>No. text messages per booking</t>
  </si>
  <si>
    <t>Collins Text</t>
  </si>
  <si>
    <t>Collins Payments</t>
  </si>
  <si>
    <t>message/booking</t>
  </si>
  <si>
    <t>Average no. of bookings per collins client</t>
  </si>
  <si>
    <t>new venues/month</t>
  </si>
  <si>
    <t>venues/month</t>
  </si>
  <si>
    <t>Collins support efficiency gains</t>
  </si>
  <si>
    <t>£/fte/wk</t>
  </si>
  <si>
    <t>Travel cost per week</t>
  </si>
  <si>
    <t>TOTAL DMN CONTRIBUTION</t>
  </si>
  <si>
    <t>SUMIF_LOOKUP</t>
  </si>
  <si>
    <t>Cont</t>
  </si>
  <si>
    <t>COLLINS INTERNATIONAL</t>
  </si>
  <si>
    <t>Total Collins International Contribution</t>
  </si>
  <si>
    <t>Total Collins International Relevant Fixed Costs</t>
  </si>
  <si>
    <t>Total Collins International Variable Costs</t>
  </si>
  <si>
    <t>Collins International Other Variable Costs</t>
  </si>
  <si>
    <t>Collins International Transaction Costs</t>
  </si>
  <si>
    <t>Collins International Staffing Costs</t>
  </si>
  <si>
    <t>COLLINS INTERNATIONAL VARIABLE COSTS</t>
  </si>
  <si>
    <t>Total Collins International Sales</t>
  </si>
  <si>
    <t>COLLINS INTERNATIONAL REVENUES</t>
  </si>
  <si>
    <t>COLLINS INTERNATIONAL VOLUMES</t>
  </si>
  <si>
    <t>COLLINS INTERNATIONAL RELEVANT FIXED COSTS</t>
  </si>
  <si>
    <t>Blank Assumption</t>
  </si>
  <si>
    <t>Senior 1</t>
  </si>
  <si>
    <t>Senior 2</t>
  </si>
  <si>
    <t>CTO</t>
  </si>
  <si>
    <t>Senior developer</t>
  </si>
  <si>
    <t>Junior developer 2</t>
  </si>
  <si>
    <t>CMO</t>
  </si>
  <si>
    <t>Sales Manager</t>
  </si>
  <si>
    <t>Marketing 3</t>
  </si>
  <si>
    <t>National editor</t>
  </si>
  <si>
    <t>FD</t>
  </si>
  <si>
    <t>Finance manager</t>
  </si>
  <si>
    <t>Sales ledger</t>
  </si>
  <si>
    <t>Other 1</t>
  </si>
  <si>
    <t>Month appointed</t>
  </si>
  <si>
    <t>Central salaries</t>
  </si>
  <si>
    <t>Bonuses</t>
  </si>
  <si>
    <t>Central salary expense</t>
  </si>
  <si>
    <t>Total central payroll expense</t>
  </si>
  <si>
    <t>Other central expense</t>
  </si>
  <si>
    <t>Other Central expense 3</t>
  </si>
  <si>
    <t>Other Central expense 4</t>
  </si>
  <si>
    <t>Other Central expense 5</t>
  </si>
  <si>
    <t>Total other central expense</t>
  </si>
  <si>
    <t>Central bonus %</t>
  </si>
  <si>
    <t>Accomodation per unit</t>
  </si>
  <si>
    <t>Rent per unit</t>
  </si>
  <si>
    <t>£/year</t>
  </si>
  <si>
    <t>fte/unit</t>
  </si>
  <si>
    <t>Rent expense</t>
  </si>
  <si>
    <t>TOTAL DMN VARIABLE HEADCOUNT</t>
  </si>
  <si>
    <t>TOTAL OVERHEADS</t>
  </si>
  <si>
    <t>TOTAL EBITDA</t>
  </si>
  <si>
    <t>Sundry - semi fixed</t>
  </si>
  <si>
    <t>Sundry-fixed</t>
  </si>
  <si>
    <t xml:space="preserve"> </t>
  </si>
  <si>
    <t>Comment</t>
  </si>
  <si>
    <t>TOTAL EBIT</t>
  </si>
  <si>
    <t>£/december</t>
  </si>
  <si>
    <t>Private hire commission</t>
  </si>
  <si>
    <t>Total booking fee</t>
  </si>
  <si>
    <t>Report_Lookup</t>
  </si>
  <si>
    <t>Report lookup</t>
  </si>
  <si>
    <t>Metric</t>
  </si>
  <si>
    <t>Bookings_Sales</t>
  </si>
  <si>
    <t>Sales</t>
  </si>
  <si>
    <t>Bookings_FTE</t>
  </si>
  <si>
    <t>Bookings_OVC</t>
  </si>
  <si>
    <t>Bookings_SC</t>
  </si>
  <si>
    <t>Bookings_Cont</t>
  </si>
  <si>
    <t>Bookings_FC</t>
  </si>
  <si>
    <t>5 YR Trend</t>
  </si>
  <si>
    <t>Ticketing_TC</t>
  </si>
  <si>
    <t>Ticketing_FC</t>
  </si>
  <si>
    <t>Ticketing_SC</t>
  </si>
  <si>
    <t>Ticketing_Sales</t>
  </si>
  <si>
    <t>Ticketing_OVC</t>
  </si>
  <si>
    <t>Ticketing_FTE</t>
  </si>
  <si>
    <t>Bookings_KV</t>
  </si>
  <si>
    <t>Ticketing_KV</t>
  </si>
  <si>
    <t>Advertising_Sales</t>
  </si>
  <si>
    <t>Advertising_FTE</t>
  </si>
  <si>
    <t>Advertising_SC</t>
  </si>
  <si>
    <t>Advertising_TC</t>
  </si>
  <si>
    <t>Advertising_OVC</t>
  </si>
  <si>
    <t>Advertising_FC</t>
  </si>
  <si>
    <t>Collins_KV</t>
  </si>
  <si>
    <t>Collins_Sales</t>
  </si>
  <si>
    <t>Collins_FTE</t>
  </si>
  <si>
    <t>Collins_SC</t>
  </si>
  <si>
    <t>Collins_OVC</t>
  </si>
  <si>
    <t>Collins_FC</t>
  </si>
  <si>
    <t>Collins international licence fee</t>
  </si>
  <si>
    <t>Venues paying for Collins International</t>
  </si>
  <si>
    <t>Collins international churn rate</t>
  </si>
  <si>
    <t>Collins International Total venues signed up (after churn)</t>
  </si>
  <si>
    <t>Collins international lost to churn</t>
  </si>
  <si>
    <t>countries</t>
  </si>
  <si>
    <t>Launch cost per country</t>
  </si>
  <si>
    <t>£/new country</t>
  </si>
  <si>
    <t>Collins international licence sales</t>
  </si>
  <si>
    <t>Number of new countries launched</t>
  </si>
  <si>
    <t>Country1</t>
  </si>
  <si>
    <t>Country2</t>
  </si>
  <si>
    <t>Country3</t>
  </si>
  <si>
    <t>Country4</t>
  </si>
  <si>
    <t>Country5</t>
  </si>
  <si>
    <t>Country6</t>
  </si>
  <si>
    <t>Country7</t>
  </si>
  <si>
    <t>Country8</t>
  </si>
  <si>
    <t>Country9</t>
  </si>
  <si>
    <t>Country10</t>
  </si>
  <si>
    <t>Sign up rate per country</t>
  </si>
  <si>
    <t>Launch month</t>
  </si>
  <si>
    <t>Collins international opening venues</t>
  </si>
  <si>
    <t>Number of countries active</t>
  </si>
  <si>
    <t>Collins International Actual Sales FTE</t>
  </si>
  <si>
    <t>Collins International Total FTE</t>
  </si>
  <si>
    <t>Collins International Salary</t>
  </si>
  <si>
    <t>Launch costs</t>
  </si>
  <si>
    <t>Relevant Fixed Cost 2</t>
  </si>
  <si>
    <t>Collins International_KV</t>
  </si>
  <si>
    <t>Collins International_Sales</t>
  </si>
  <si>
    <t>Collins International_SC</t>
  </si>
  <si>
    <t>Collins International_TC</t>
  </si>
  <si>
    <t>Collins International_OVC</t>
  </si>
  <si>
    <t>Collins International_FC</t>
  </si>
  <si>
    <t>Collins International_FTE</t>
  </si>
  <si>
    <t>Central_SC</t>
  </si>
  <si>
    <t>Central</t>
  </si>
  <si>
    <t>Central FTE</t>
  </si>
  <si>
    <t>Central_FTE</t>
  </si>
  <si>
    <t>Central_OCE</t>
  </si>
  <si>
    <t>Total Contribution</t>
  </si>
  <si>
    <t>CHECK SUM</t>
  </si>
  <si>
    <t>Lookup</t>
  </si>
  <si>
    <t>Design My Night</t>
  </si>
  <si>
    <t>DESIGN MY NIGHT - HEADCOUNT SUMMARY</t>
  </si>
  <si>
    <t>NI Rate</t>
  </si>
  <si>
    <t>Fixed assets</t>
  </si>
  <si>
    <t>Trade debtors</t>
  </si>
  <si>
    <t>VAT debtor</t>
  </si>
  <si>
    <t>Cash</t>
  </si>
  <si>
    <t>Assets</t>
  </si>
  <si>
    <t>Trade creditors</t>
  </si>
  <si>
    <t>VAT creditor</t>
  </si>
  <si>
    <t>Retained earnings</t>
  </si>
  <si>
    <t>Liabilities and shareholders' equity</t>
  </si>
  <si>
    <t>EBIT</t>
  </si>
  <si>
    <t>Capex</t>
  </si>
  <si>
    <t>Change in cash</t>
  </si>
  <si>
    <t>Check</t>
  </si>
  <si>
    <t xml:space="preserve">Incremental funding </t>
  </si>
  <si>
    <t>Balance Sheet</t>
  </si>
  <si>
    <t>Acquired</t>
  </si>
  <si>
    <t>Written off</t>
  </si>
  <si>
    <t>F&amp;F</t>
  </si>
  <si>
    <t>Opening F&amp;F assets</t>
  </si>
  <si>
    <t>Closing gross F&amp;F assets</t>
  </si>
  <si>
    <t>Opening F&amp;F depreciation</t>
  </si>
  <si>
    <t>Closing F&amp;F depreciation</t>
  </si>
  <si>
    <t>Net F&amp;F assets</t>
  </si>
  <si>
    <t>Balance Sheet and Cashflow Assumptions</t>
  </si>
  <si>
    <t>UX expert</t>
  </si>
  <si>
    <t>UX Expert</t>
  </si>
  <si>
    <t>Total FTE</t>
  </si>
  <si>
    <t>YEAR END HEAD COUNTS</t>
  </si>
  <si>
    <t>F&amp;F per head</t>
  </si>
  <si>
    <t>£/fte</t>
  </si>
  <si>
    <t>Content Team 1</t>
  </si>
  <si>
    <t>Content Team 2</t>
  </si>
  <si>
    <t>Content Team 3</t>
  </si>
  <si>
    <t>Depreciation rate</t>
  </si>
  <si>
    <t>% (db)</t>
  </si>
  <si>
    <t>Smoothed FTE</t>
  </si>
  <si>
    <t>Target Year End Bookings traffic conversion rate</t>
  </si>
  <si>
    <t>Prior Year bookings traffic conversion rate</t>
  </si>
  <si>
    <t>Current year end bookings traffic conversion rate</t>
  </si>
  <si>
    <t>bookings/client</t>
  </si>
  <si>
    <t>Clients</t>
  </si>
  <si>
    <t>Text messages per month</t>
  </si>
  <si>
    <t>messages/month</t>
  </si>
  <si>
    <t>£/message</t>
  </si>
  <si>
    <t>Central Marketing</t>
  </si>
  <si>
    <t>% bookings requiring deposit</t>
  </si>
  <si>
    <t>Average deposit value</t>
  </si>
  <si>
    <t>£/booking</t>
  </si>
  <si>
    <t>No. of deposits taken</t>
  </si>
  <si>
    <t>deposits</t>
  </si>
  <si>
    <t>No. of Collins bookings per month</t>
  </si>
  <si>
    <t>bookings/month</t>
  </si>
  <si>
    <t>No. of Collins bookings with messaging per month</t>
  </si>
  <si>
    <t>Collins debit income</t>
  </si>
  <si>
    <t>Collins credit income</t>
  </si>
  <si>
    <t>Number of debit transactions</t>
  </si>
  <si>
    <t>Number of credit transactions</t>
  </si>
  <si>
    <t>Collins credit income per transaction</t>
  </si>
  <si>
    <t>Collins debit income per transaction</t>
  </si>
  <si>
    <t>Month of year end</t>
  </si>
  <si>
    <t>Collins_Msg_Sales</t>
  </si>
  <si>
    <t>Collins_Pay_Sales</t>
  </si>
  <si>
    <t>Collins_Lic_Sales</t>
  </si>
  <si>
    <t>transactions</t>
  </si>
  <si>
    <t>Credit fees</t>
  </si>
  <si>
    <t>Debit fees</t>
  </si>
  <si>
    <t>Transaction fees</t>
  </si>
  <si>
    <t>Bookings fee per text message</t>
  </si>
  <si>
    <t>Collins text active flag</t>
  </si>
  <si>
    <t>Collins payment active flag</t>
  </si>
  <si>
    <t>Bookings text messaging fees</t>
  </si>
  <si>
    <t>Collins income per text message</t>
  </si>
  <si>
    <t>Collins fee per text message</t>
  </si>
  <si>
    <t>Collins text messaging fees</t>
  </si>
  <si>
    <t>% 12mth revenue</t>
  </si>
  <si>
    <t>Colins bonus %</t>
  </si>
  <si>
    <t>Collins bonus</t>
  </si>
  <si>
    <t>Units required</t>
  </si>
  <si>
    <t>units</t>
  </si>
  <si>
    <t>£/unit/year</t>
  </si>
  <si>
    <t>Bookings basic salary</t>
  </si>
  <si>
    <t>£/fte/month</t>
  </si>
  <si>
    <t>Ticketing basic salary</t>
  </si>
  <si>
    <t>Advertising basic salary</t>
  </si>
  <si>
    <t>Collins basic salary</t>
  </si>
  <si>
    <t>Collins international basic salary</t>
  </si>
  <si>
    <t>Central Overheads</t>
  </si>
  <si>
    <t>EBITDA</t>
  </si>
  <si>
    <t>Central_TOH</t>
  </si>
  <si>
    <t>Tot_EBITDA</t>
  </si>
  <si>
    <t>Tot_EBIT</t>
  </si>
  <si>
    <t>CHECK SUMS</t>
  </si>
  <si>
    <t>Internal Check</t>
  </si>
  <si>
    <t>Check to Calc Sheet</t>
  </si>
  <si>
    <t>Check to Summary P&amp;L</t>
  </si>
  <si>
    <t>Fixed Asset and Depreciation Workings</t>
  </si>
  <si>
    <t>Sales excluding VAT</t>
  </si>
  <si>
    <t>Sales including VAT</t>
  </si>
  <si>
    <t>Total Sales</t>
  </si>
  <si>
    <t>Check Sum</t>
  </si>
  <si>
    <t>Bookings invoiced amounts</t>
  </si>
  <si>
    <t>Ticketing invoiced amounts</t>
  </si>
  <si>
    <t>Advertising invoiced amounts</t>
  </si>
  <si>
    <t>Collins invoiced amounts</t>
  </si>
  <si>
    <t>Collins International invoiced amounts</t>
  </si>
  <si>
    <t>Bookings receipts</t>
  </si>
  <si>
    <t>Ticketing receipts</t>
  </si>
  <si>
    <t>Advertising receipts</t>
  </si>
  <si>
    <t>Collins receipts</t>
  </si>
  <si>
    <t>Collins International receipts</t>
  </si>
  <si>
    <t>months to payment</t>
  </si>
  <si>
    <t>Total invoiced</t>
  </si>
  <si>
    <t>Total Receipts</t>
  </si>
  <si>
    <t>Paid to HRMC</t>
  </si>
  <si>
    <t>VAT creditor opening balance</t>
  </si>
  <si>
    <t>VAT creditor arising in month</t>
  </si>
  <si>
    <t>VAT creditor closing balance</t>
  </si>
  <si>
    <t>Trade Debtors (Receivables)</t>
  </si>
  <si>
    <t>Trade debtors opening balance</t>
  </si>
  <si>
    <t>Trade debtors closing balance</t>
  </si>
  <si>
    <t>VAT Creditor (Payables)</t>
  </si>
  <si>
    <t>Creditor and Debitor Workings</t>
  </si>
  <si>
    <t>Bookings staff costs</t>
  </si>
  <si>
    <t>Ticketing staff costs</t>
  </si>
  <si>
    <t>Advertising staff costs</t>
  </si>
  <si>
    <t>Collins staff costs</t>
  </si>
  <si>
    <t>Collins International staff costs</t>
  </si>
  <si>
    <t>Central staff costs</t>
  </si>
  <si>
    <t>Total staff costs</t>
  </si>
  <si>
    <t>DMN_Total Staff Cost</t>
  </si>
  <si>
    <t>Total Bookings Costs</t>
  </si>
  <si>
    <t>Total Ticketing Costs</t>
  </si>
  <si>
    <t>Total Advertising Costs</t>
  </si>
  <si>
    <t>Total Collins Costs</t>
  </si>
  <si>
    <t>Total Collins International Costs</t>
  </si>
  <si>
    <t>Variable Headcount</t>
  </si>
  <si>
    <t>Central Headcount</t>
  </si>
  <si>
    <t>DMN_VAR_FTE</t>
  </si>
  <si>
    <t>CHECK SUM TO CALC SHEET TOTALS</t>
  </si>
  <si>
    <t>Total costs</t>
  </si>
  <si>
    <t>Total sales</t>
  </si>
  <si>
    <t>Bookings_Tot Cost</t>
  </si>
  <si>
    <t>Advertising_Tot Cost</t>
  </si>
  <si>
    <t>Collins International_Tot Cost</t>
  </si>
  <si>
    <t>Collins_Tot Cost</t>
  </si>
  <si>
    <t>Ticketing_Tot Cost</t>
  </si>
  <si>
    <t>DMN Total Costs</t>
  </si>
  <si>
    <t>Bookings total costs</t>
  </si>
  <si>
    <t>Ticketing total costs</t>
  </si>
  <si>
    <t>Advertising total costs</t>
  </si>
  <si>
    <t>Collins total costs</t>
  </si>
  <si>
    <t>Collins International total costs</t>
  </si>
  <si>
    <t>Central total overheads</t>
  </si>
  <si>
    <t>Costs</t>
  </si>
  <si>
    <t>CHECK 1</t>
  </si>
  <si>
    <t>Total costs (excluding staff &amp; depreciation)</t>
  </si>
  <si>
    <t>Total costs (excluding staff &amp; depreciation) including VAT</t>
  </si>
  <si>
    <t>Trade Creditor (Payables)</t>
  </si>
  <si>
    <t>Trade creditor opening balance</t>
  </si>
  <si>
    <t>Trade creditor arising in month</t>
  </si>
  <si>
    <t>Trade creditor closing balance</t>
  </si>
  <si>
    <t>Trade creditors paid in month</t>
  </si>
  <si>
    <t>VAT Debtor (Receivable)</t>
  </si>
  <si>
    <t>VAT debtor opening balance</t>
  </si>
  <si>
    <t>VAT debtor arising in month</t>
  </si>
  <si>
    <t>Received from HRMC</t>
  </si>
  <si>
    <t>(Balancing item)</t>
  </si>
  <si>
    <t>CASH FLOW (top down)</t>
  </si>
  <si>
    <t>Existing trade debtors</t>
  </si>
  <si>
    <t>Existing VAT debtor</t>
  </si>
  <si>
    <t>Existing trade creditors</t>
  </si>
  <si>
    <t>Existing VAT creditors</t>
  </si>
  <si>
    <t>NOTE CASH IN FLOWS ARE POSITIVE</t>
  </si>
  <si>
    <t>Ticketing_Cont</t>
  </si>
  <si>
    <t>Advertising_Cont</t>
  </si>
  <si>
    <t>Collins_Cont</t>
  </si>
  <si>
    <t>Collins International_Cont</t>
  </si>
  <si>
    <t>Opening cash</t>
  </si>
  <si>
    <t>Closing cash</t>
  </si>
  <si>
    <t>Tot_Close in cash</t>
  </si>
  <si>
    <t>Tot_Change In cash</t>
  </si>
  <si>
    <t>** Memorandum items</t>
  </si>
  <si>
    <t>Total Cost</t>
  </si>
  <si>
    <t>DMN_Total_Cost</t>
  </si>
  <si>
    <t>Collins international clients using text messaging</t>
  </si>
  <si>
    <t>Collins international text messages per month</t>
  </si>
  <si>
    <t>Collins international No. of deposits taken</t>
  </si>
  <si>
    <t>Collins international average deposit value</t>
  </si>
  <si>
    <t>Collins international % bookings requiring deposit</t>
  </si>
  <si>
    <t>Collins international No. text messages per booking</t>
  </si>
  <si>
    <t>Collins international no. of bookings with messaging per month</t>
  </si>
  <si>
    <t>Collins international % clients using text messaging</t>
  </si>
  <si>
    <t>Collins international No. of bookings per month</t>
  </si>
  <si>
    <t>Collins international Average no. of bookings per client</t>
  </si>
  <si>
    <t>% clients</t>
  </si>
  <si>
    <t>Collins international Average deposit value</t>
  </si>
  <si>
    <t>Collins international text active flag</t>
  </si>
  <si>
    <t>Collins international payment active flag</t>
  </si>
  <si>
    <t>Collins International Text</t>
  </si>
  <si>
    <t>Collins International Payments</t>
  </si>
  <si>
    <t>Please ensure start date &gt; Collins intnerational start date</t>
  </si>
  <si>
    <t>Collins international income per text message</t>
  </si>
  <si>
    <t>Collins international fee per text message</t>
  </si>
  <si>
    <t>Collins international credit income per transaction</t>
  </si>
  <si>
    <t>Collins international debit income per transaction</t>
  </si>
  <si>
    <t>% of transaction value</t>
  </si>
  <si>
    <t>Collins International_Lic_Sales</t>
  </si>
  <si>
    <t>Collins International_Msg_Sales</t>
  </si>
  <si>
    <t>Collins International_Pay_Sales</t>
  </si>
  <si>
    <t>Collins international text messaging fees</t>
  </si>
  <si>
    <t>Collins international credit fee</t>
  </si>
  <si>
    <t>Collins international debit fee</t>
  </si>
  <si>
    <t>Collins international transaction fee</t>
  </si>
  <si>
    <t>Collins international Baseline Collins new venues sign up capacity</t>
  </si>
  <si>
    <t>Collins international Sales Efficiency Gains</t>
  </si>
  <si>
    <t>Collins international new venues sign up capacity</t>
  </si>
  <si>
    <t>Collins international Sales FTE Required</t>
  </si>
  <si>
    <t>Collins international new venues signed up</t>
  </si>
  <si>
    <t>venues in month</t>
  </si>
  <si>
    <t>Colins international bonus %</t>
  </si>
  <si>
    <t>Collins international bonus</t>
  </si>
  <si>
    <t>International salary taxes</t>
  </si>
  <si>
    <t>Collins international recurring cost</t>
  </si>
  <si>
    <t>Collins international recurring cost per fte</t>
  </si>
  <si>
    <t>BS_FA</t>
  </si>
  <si>
    <t>BS_TD</t>
  </si>
  <si>
    <t>BS_VD</t>
  </si>
  <si>
    <t>BS_Cash</t>
  </si>
  <si>
    <t>BS_Assets</t>
  </si>
  <si>
    <t>BS_TC</t>
  </si>
  <si>
    <t>BS_VC</t>
  </si>
  <si>
    <t>BS_RE</t>
  </si>
  <si>
    <t>BS_L&amp;SE</t>
  </si>
  <si>
    <t>DMN_IncFund</t>
  </si>
  <si>
    <t>Tot_Open in cash</t>
  </si>
  <si>
    <t>Tot_Change in cash</t>
  </si>
  <si>
    <t>Bookings text messages</t>
  </si>
  <si>
    <t>No. text messages per booking (bookings)</t>
  </si>
  <si>
    <t>messages</t>
  </si>
  <si>
    <t>£/venue</t>
  </si>
  <si>
    <t>Collins international server cost</t>
  </si>
  <si>
    <t>Collins server cost</t>
  </si>
  <si>
    <t>Collins server cost per venue</t>
  </si>
  <si>
    <t>Collins international server cost per venue</t>
  </si>
  <si>
    <t>Collins Licence Sales</t>
  </si>
  <si>
    <t>Funding (net of opening cash balance)</t>
  </si>
  <si>
    <t>Opening cash balance</t>
  </si>
  <si>
    <t>Movement in working capital</t>
  </si>
  <si>
    <t>Funding requirement before opening cash balance</t>
  </si>
  <si>
    <t>Funding requirement (net of opening cash balance)</t>
  </si>
  <si>
    <t>Maximum funding flag</t>
  </si>
  <si>
    <t>Exisiting fixed assets</t>
  </si>
  <si>
    <t>Existing cash</t>
  </si>
  <si>
    <t>Existing retained earnings</t>
  </si>
  <si>
    <t>Minimum closing cash</t>
  </si>
  <si>
    <t>Next 12 months</t>
  </si>
  <si>
    <t>Cash injections</t>
  </si>
  <si>
    <t>Investment Round XX</t>
  </si>
  <si>
    <t>Test round A</t>
  </si>
  <si>
    <t>Cash from financing</t>
  </si>
  <si>
    <t>Collins target licence fee</t>
  </si>
  <si>
    <t>Prior year collins licence fee</t>
  </si>
  <si>
    <t>GROWTH %</t>
  </si>
  <si>
    <t>6 YR Trend</t>
  </si>
  <si>
    <t>VAT</t>
  </si>
  <si>
    <t>Blended average</t>
  </si>
  <si>
    <t>Charge</t>
  </si>
  <si>
    <t>credit</t>
  </si>
  <si>
    <t>debit</t>
  </si>
  <si>
    <t>amex</t>
  </si>
  <si>
    <t>Net</t>
  </si>
  <si>
    <t>Paid to card</t>
  </si>
  <si>
    <t>DMN fee</t>
  </si>
  <si>
    <t>Split</t>
  </si>
  <si>
    <t>Card</t>
  </si>
  <si>
    <t>Average transaction value</t>
  </si>
  <si>
    <t>Transactions per customer per month</t>
  </si>
  <si>
    <t>Customers added per month</t>
  </si>
  <si>
    <t>Month start</t>
  </si>
  <si>
    <t>Customers initial</t>
  </si>
  <si>
    <t>Net Collins Pay income, net of VAT</t>
  </si>
  <si>
    <t>Paid to card providers</t>
  </si>
  <si>
    <t>DMN commission income ex VAT</t>
  </si>
  <si>
    <t>Card provider fee</t>
  </si>
  <si>
    <t>DMN transaction fee</t>
  </si>
  <si>
    <t>Card provider blended fee %</t>
  </si>
  <si>
    <t>DMN blended fee % to Collins customers</t>
  </si>
  <si>
    <t>Total transaction value</t>
  </si>
  <si>
    <t>Transactions per customer</t>
  </si>
  <si>
    <t>Additions</t>
  </si>
  <si>
    <t>Upper bound: maximum % of Collins customers using Collins Pay</t>
  </si>
  <si>
    <t>Collins Pay customers before upper bound</t>
  </si>
  <si>
    <t>Maximum Collins Pay customers</t>
  </si>
  <si>
    <t>Collins Pay customers after upper bound</t>
  </si>
  <si>
    <t>EBIT %</t>
  </si>
  <si>
    <t>Collins Pay transaction costs</t>
  </si>
  <si>
    <t>Events per year</t>
  </si>
  <si>
    <t>Total transactions - raw</t>
  </si>
  <si>
    <t>Seasonal adjustment factor (taken from bookings</t>
  </si>
  <si>
    <t>Total transactions - seasonally adjusted</t>
  </si>
  <si>
    <t>Total FTE Cost</t>
  </si>
  <si>
    <t>Collins Account Manager</t>
  </si>
  <si>
    <t>Please set end date to 31/12/2020 if never ending.</t>
  </si>
  <si>
    <t>Gross profit</t>
  </si>
  <si>
    <t>Total Gross Profit</t>
  </si>
  <si>
    <t>Staff costs moved</t>
  </si>
  <si>
    <t>New overheads total</t>
  </si>
  <si>
    <t>Collins_Pay_TC</t>
  </si>
  <si>
    <t>Collins Contribution before Payments</t>
  </si>
  <si>
    <t>Collins_Sub Cont</t>
  </si>
  <si>
    <t>Collins Pay Contribution</t>
  </si>
  <si>
    <t>Collins_Pay Cont</t>
  </si>
  <si>
    <t>Staff costs</t>
  </si>
  <si>
    <t>Marketing</t>
  </si>
  <si>
    <t>Office cost</t>
  </si>
  <si>
    <t>Other</t>
  </si>
  <si>
    <t>COS</t>
  </si>
  <si>
    <t>DMN_Server_Cost</t>
  </si>
  <si>
    <t>Central_Rent</t>
  </si>
  <si>
    <t>Central_Other</t>
  </si>
  <si>
    <t>Central_Marketing</t>
  </si>
  <si>
    <t>Collins_SF_TC</t>
  </si>
  <si>
    <t>Collins_Txt</t>
  </si>
  <si>
    <t>Dec-16 Balance Sheet and Cashflow Assumptions</t>
  </si>
  <si>
    <t>Existing depreciation</t>
  </si>
  <si>
    <t>VAT debtor closing balance</t>
  </si>
  <si>
    <t>Settlement account</t>
  </si>
  <si>
    <t>Other debtors</t>
  </si>
  <si>
    <t>Prepayments</t>
  </si>
  <si>
    <t>Staff loans</t>
  </si>
  <si>
    <t>Accruals</t>
  </si>
  <si>
    <t>Collins Pay holding account</t>
  </si>
  <si>
    <t>Customer deposits</t>
  </si>
  <si>
    <t>Deferred income</t>
  </si>
  <si>
    <t>Accrued income</t>
  </si>
  <si>
    <t>Income in Advance</t>
  </si>
  <si>
    <t>PAYE Payable</t>
  </si>
  <si>
    <t>Provision for Corporation Tax</t>
  </si>
  <si>
    <t>Rounding</t>
  </si>
  <si>
    <t>Suspense</t>
  </si>
  <si>
    <t xml:space="preserve">Sale of Tickets Control </t>
  </si>
  <si>
    <t>Share capital</t>
  </si>
  <si>
    <t>Share premium</t>
  </si>
  <si>
    <t>Other current assets</t>
  </si>
  <si>
    <t>Sale of tickets control</t>
  </si>
  <si>
    <t>Other current liabilities / total costs</t>
  </si>
  <si>
    <t>Other current assets / total revenue</t>
  </si>
  <si>
    <t>Total DMN direct costs</t>
  </si>
  <si>
    <t>Settlement account / tickets + payments</t>
  </si>
  <si>
    <t>Sale of tickets control / Tonic revenue</t>
  </si>
  <si>
    <t>Closing balance</t>
  </si>
  <si>
    <t>Sale of tickets control account</t>
  </si>
  <si>
    <t>Other current liabilities</t>
  </si>
  <si>
    <t>Change in settlement account</t>
  </si>
  <si>
    <t>Change in other current assets</t>
  </si>
  <si>
    <t>Change is sale of tickets control</t>
  </si>
  <si>
    <t>Change in other current liabilities</t>
  </si>
  <si>
    <t>Share capital and equity</t>
  </si>
  <si>
    <t>BS_SA</t>
  </si>
  <si>
    <t>BS_OC</t>
  </si>
  <si>
    <t>BS_STC</t>
  </si>
  <si>
    <t>BS_OCL</t>
  </si>
  <si>
    <t>BS_SCE</t>
  </si>
  <si>
    <t>BS_CP</t>
  </si>
  <si>
    <t>Collins Pay holding account / Collins pay revenue</t>
  </si>
  <si>
    <t>Collins pay holding account</t>
  </si>
  <si>
    <t>Jan-Nov</t>
  </si>
  <si>
    <t>December</t>
  </si>
  <si>
    <t>1-11</t>
  </si>
  <si>
    <t>New 16</t>
  </si>
  <si>
    <t>New 17</t>
  </si>
  <si>
    <t>New 18</t>
  </si>
  <si>
    <t>New 19</t>
  </si>
  <si>
    <t>New 20</t>
  </si>
  <si>
    <t>New 21</t>
  </si>
  <si>
    <t>New 22</t>
  </si>
  <si>
    <t>New 23</t>
  </si>
  <si>
    <t>New 24</t>
  </si>
  <si>
    <t>New 25</t>
  </si>
  <si>
    <t>Vouchers</t>
  </si>
  <si>
    <t>Vouchers customers before upper bound</t>
  </si>
  <si>
    <t>Maximum Vouchers customers</t>
  </si>
  <si>
    <t>Vouchers customers after upper bound</t>
  </si>
  <si>
    <t>Net Vouchers income, net of VAT</t>
  </si>
  <si>
    <t>DMN voucher commission income ex VAT</t>
  </si>
  <si>
    <t>Voucher contribution</t>
  </si>
  <si>
    <t>Vouchers_KV</t>
  </si>
  <si>
    <t>Vouchers_Sales_net</t>
  </si>
  <si>
    <t>Vouchers_costs</t>
  </si>
  <si>
    <t>Vouchers costs (placeholder)</t>
  </si>
  <si>
    <t>Vouchers costs</t>
  </si>
  <si>
    <t>Vouchers_contribution</t>
  </si>
  <si>
    <t>Vouchers_staff_costs</t>
  </si>
  <si>
    <t>Vouchers staff costs</t>
  </si>
  <si>
    <t>Vouchers invoiced amounts</t>
  </si>
  <si>
    <t>Vouchers receipts</t>
  </si>
  <si>
    <t>Developer</t>
  </si>
  <si>
    <t>Gross Profit</t>
  </si>
  <si>
    <t>Advertising Executive</t>
  </si>
  <si>
    <t>Marketing Manager</t>
  </si>
  <si>
    <t>Finance Manager</t>
  </si>
  <si>
    <t>Marketing Assistant</t>
  </si>
  <si>
    <t>Vouchers sales executive</t>
  </si>
  <si>
    <t>Office Manager</t>
  </si>
  <si>
    <t>DBP Specialist Account Manager</t>
  </si>
  <si>
    <t>Blank assumption</t>
  </si>
  <si>
    <t>MOVEMENT BETWEEN DMN MODEL DATED 4 DEC AND MODEL PROVIDED DURING FDD</t>
  </si>
  <si>
    <t>FY18</t>
  </si>
  <si>
    <t>FY15</t>
  </si>
  <si>
    <t>FY16</t>
  </si>
  <si>
    <t>FY17</t>
  </si>
  <si>
    <t>FY19</t>
  </si>
  <si>
    <t>FY20</t>
  </si>
  <si>
    <t>FY21</t>
  </si>
  <si>
    <t>Actual</t>
  </si>
  <si>
    <t>Outturn</t>
  </si>
  <si>
    <t>Forecast</t>
  </si>
  <si>
    <t>Order Intake Summary</t>
  </si>
  <si>
    <t>FY14</t>
  </si>
  <si>
    <t>Tonic - Ticketing</t>
  </si>
  <si>
    <t>Total Order Intake</t>
  </si>
  <si>
    <t>mvmnt £</t>
  </si>
  <si>
    <t>mvmnt %</t>
  </si>
  <si>
    <t>Collins - Reservations</t>
  </si>
  <si>
    <t>Collins - Pay</t>
  </si>
  <si>
    <t>CY17</t>
  </si>
  <si>
    <t>CY18</t>
  </si>
  <si>
    <t>CY14</t>
  </si>
  <si>
    <t>CY15</t>
  </si>
  <si>
    <t>CY16</t>
  </si>
  <si>
    <t>CY19</t>
  </si>
  <si>
    <t>CY20</t>
  </si>
  <si>
    <t>CY21</t>
  </si>
  <si>
    <t>CY22</t>
  </si>
  <si>
    <t>CY23</t>
  </si>
  <si>
    <t>CY24</t>
  </si>
  <si>
    <t>CY25</t>
  </si>
  <si>
    <t>CY26</t>
  </si>
  <si>
    <t>Unit</t>
  </si>
  <si>
    <t>Sales FTE</t>
  </si>
  <si>
    <t>Order Intake / Sales FTE</t>
  </si>
  <si>
    <t>na</t>
  </si>
  <si>
    <t>Collins - Subscription</t>
  </si>
  <si>
    <t>3rd party software</t>
  </si>
  <si>
    <t>Hosting</t>
  </si>
  <si>
    <t>Other costs</t>
  </si>
  <si>
    <t>Sales Staff Costs</t>
  </si>
  <si>
    <t>Sales Commissions</t>
  </si>
  <si>
    <t>Sales Travel</t>
  </si>
  <si>
    <t>Marketing Staff Costs</t>
  </si>
  <si>
    <t>Marketing Spend</t>
  </si>
  <si>
    <t>Consulting Staff Costs</t>
  </si>
  <si>
    <t>3rd Party Consultants</t>
  </si>
  <si>
    <t>Development Staff Costs</t>
  </si>
  <si>
    <t>Support Staff Costs</t>
  </si>
  <si>
    <t>Customer Success Staff Costs</t>
  </si>
  <si>
    <t>Management Staff Costs</t>
  </si>
  <si>
    <t>HR,IT,Finance &amp; Admin Staff</t>
  </si>
  <si>
    <t>Premises &amp; Communication</t>
  </si>
  <si>
    <t>Administration</t>
  </si>
  <si>
    <t>Revenue</t>
  </si>
  <si>
    <t>EBITDA Check</t>
  </si>
  <si>
    <t>VOUCHERS</t>
  </si>
  <si>
    <t>Newsletter distribution costs</t>
  </si>
  <si>
    <t>Stripe dispute refunds</t>
  </si>
  <si>
    <t>Banking</t>
  </si>
  <si>
    <t>National Insurance Rate</t>
  </si>
  <si>
    <t>Key Assumptions</t>
  </si>
  <si>
    <t>Pension Rate</t>
  </si>
  <si>
    <t>Employee Cost Forecast</t>
  </si>
  <si>
    <t>x</t>
  </si>
  <si>
    <t xml:space="preserve">HR,IT,Finance &amp; Admin </t>
  </si>
  <si>
    <t xml:space="preserve">Management  </t>
  </si>
  <si>
    <t xml:space="preserve">Customer Success  </t>
  </si>
  <si>
    <t xml:space="preserve">Support  </t>
  </si>
  <si>
    <t xml:space="preserve">Development  </t>
  </si>
  <si>
    <t xml:space="preserve">Consulting  </t>
  </si>
  <si>
    <t xml:space="preserve">Marketing  </t>
  </si>
  <si>
    <t xml:space="preserve">Sales  </t>
  </si>
  <si>
    <t>Monthly £</t>
  </si>
  <si>
    <t>Total Annual £</t>
  </si>
  <si>
    <t>Head Count</t>
  </si>
  <si>
    <t>N</t>
  </si>
  <si>
    <t>37.5 hours</t>
  </si>
  <si>
    <t>F</t>
  </si>
  <si>
    <t>Leaving on Completion?</t>
  </si>
  <si>
    <t>Pay Rise Date</t>
  </si>
  <si>
    <t>Pay rise</t>
  </si>
  <si>
    <t>Total Annual  (Incl. Bonus)</t>
  </si>
  <si>
    <t>Total Annual  (Excl. Bonus)</t>
  </si>
  <si>
    <t>On Costs on Bonus</t>
  </si>
  <si>
    <t>On Costs on Base</t>
  </si>
  <si>
    <t>Total Comp</t>
  </si>
  <si>
    <t>OTE Bonus + Commission</t>
  </si>
  <si>
    <t>Working Hours</t>
  </si>
  <si>
    <t>Full or Part Time</t>
  </si>
  <si>
    <t>End Date</t>
  </si>
  <si>
    <t>Start Date</t>
  </si>
  <si>
    <t>Role</t>
  </si>
  <si>
    <t>Name</t>
  </si>
  <si>
    <t>Total Staff cost incl. T&amp;E</t>
  </si>
  <si>
    <t xml:space="preserve">Accrue bonuses until </t>
  </si>
  <si>
    <t>On  Rate</t>
  </si>
  <si>
    <t>Collins Salaries</t>
  </si>
  <si>
    <t>Employee Head Count</t>
  </si>
  <si>
    <t>NI on Bonuses</t>
  </si>
  <si>
    <t>INCLUDES ON COSTS</t>
  </si>
  <si>
    <t>Advertsing NI on Bonuses</t>
  </si>
  <si>
    <t>Ticketing NI on Bonuses</t>
  </si>
  <si>
    <t>DMN Model Mapping (Bookings, Ticketing, Advertising, Collins, Central)</t>
  </si>
  <si>
    <t>Bookings NI on Bonuses</t>
  </si>
  <si>
    <t>Rent Expense</t>
  </si>
  <si>
    <t>Note: Bonus + Commission included in 'Calculation' tab</t>
  </si>
  <si>
    <t>Tonic actual</t>
  </si>
  <si>
    <t>Total Revenue</t>
  </si>
  <si>
    <t>Growth</t>
  </si>
  <si>
    <t>2019 Forecast</t>
  </si>
  <si>
    <t>2018*</t>
  </si>
  <si>
    <t>EO 19</t>
  </si>
  <si>
    <t>EO 20</t>
  </si>
  <si>
    <t>Stripe 2019</t>
  </si>
  <si>
    <t>Joe blog</t>
  </si>
  <si>
    <t>Subscriptions</t>
  </si>
  <si>
    <t>Reservations</t>
  </si>
  <si>
    <t>Payments</t>
  </si>
  <si>
    <t>Subscription</t>
  </si>
  <si>
    <t>Group</t>
  </si>
  <si>
    <t>Examplez FTE</t>
  </si>
  <si>
    <t>Examplez Ltd</t>
  </si>
  <si>
    <t>Test Company Ltd</t>
  </si>
  <si>
    <t>Payment Product</t>
  </si>
  <si>
    <t>Voucher Software</t>
  </si>
  <si>
    <t>Booking Software</t>
  </si>
  <si>
    <t>Stripe Fees 2018</t>
  </si>
  <si>
    <t>Vouchering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</si>
</sst>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
    <numFmt numFmtId="168" formatCode="#,##0_);\(#,##0\)"/>
    <numFmt numFmtId="169" formatCode="#,##0_)"/>
    <numFmt numFmtId="170" formatCode="0.0%_)"/>
    <numFmt numFmtId="171" formatCode="0.00%_)"/>
    <numFmt numFmtId="172" formatCode="d/mm/yyyy;@"/>
    <numFmt numFmtId="173" formatCode="_-* #,##0.0_-;\-* #,##0.0_-;_-* &quot;-&quot;?_-;_-@_-"/>
    <numFmt numFmtId="174" formatCode="0.0000%"/>
    <numFmt numFmtId="175" formatCode="_-* #,##0.00_-;\-* #,##0.00_-;_-* &quot;-&quot;_-;_-@_-"/>
    <numFmt numFmtId="176" formatCode="mmm\-yyyy"/>
    <numFmt numFmtId="177" formatCode="_-[$£-809]* #,##0.00_-;\-[$£-809]* #,##0.00_-;_-[$£-809]* &quot;-&quot;??_-;_-@_-"/>
    <numFmt numFmtId="178" formatCode="_-&quot;£&quot;* #,##0_-;\-&quot;£&quot;* #,##0_-;_-&quot;£&quot;* &quot;-&quot;??_-;_-@_-"/>
    <numFmt numFmtId="179" formatCode="_-[$£-809]* #,##0_-;\-[$£-809]* #,##0_-;_-[$£-809]* &quot;-&quot;??_-;_-@_-"/>
    <numFmt numFmtId="180" formatCode="#,##0.00_);\(#,##0.00\)"/>
    <numFmt numFmtId="181" formatCode="0.0\x"/>
    <numFmt numFmtId="182" formatCode="0.000%"/>
    <numFmt numFmtId="183" formatCode="#,##0\ ;\(#,##0\);\ \-"/>
    <numFmt numFmtId="184" formatCode="#,##0_ ;[Red]\-#,##0\ "/>
    <numFmt numFmtId="185" formatCode="#,##0\ ;\(#,##0\);&quot;-&quot;"/>
    <numFmt numFmtId="186" formatCode="0%;\(0%\);&quot;-&quot;"/>
    <numFmt numFmtId="187" formatCode="#,##0;\(#,##0\);&quot;- &quot;"/>
    <numFmt numFmtId="188" formatCode="_-* #,##0_-;\-* #,##0_-;_-* &quot;-&quot;?_-;_-@_-"/>
    <numFmt numFmtId="189" formatCode="#,##0;[Black]\(#,##0\)"/>
  </numFmts>
  <fonts count="8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2"/>
      <color theme="1"/>
      <name val="Calibri"/>
      <family val="2"/>
      <scheme val="minor"/>
    </font>
    <font>
      <sz val="12"/>
      <color theme="1"/>
      <name val="Calibri"/>
      <family val="2"/>
      <scheme val="minor"/>
    </font>
    <font>
      <b/>
      <sz val="18"/>
      <color theme="3"/>
      <name val="Cambria"/>
      <family val="2"/>
      <scheme val="major"/>
    </font>
    <font>
      <b/>
      <sz val="11"/>
      <color theme="3"/>
      <name val="Calibri"/>
      <family val="2"/>
      <scheme val="minor"/>
    </font>
    <font>
      <sz val="12"/>
      <color rgb="FF9C0006"/>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sz val="8"/>
      <name val="Calibri"/>
      <family val="2"/>
      <scheme val="minor"/>
    </font>
    <font>
      <i/>
      <sz val="10"/>
      <color theme="1"/>
      <name val="Calibri"/>
      <family val="2"/>
      <scheme val="minor"/>
    </font>
    <font>
      <sz val="10"/>
      <color theme="1"/>
      <name val="Calibri"/>
      <family val="2"/>
      <scheme val="minor"/>
    </font>
    <font>
      <sz val="12"/>
      <color theme="0" tint="-0.249977111117893"/>
      <name val="Calibri"/>
      <family val="2"/>
      <scheme val="minor"/>
    </font>
    <font>
      <b/>
      <sz val="12"/>
      <color theme="0" tint="-0.249977111117893"/>
      <name val="Calibri"/>
      <family val="2"/>
      <scheme val="minor"/>
    </font>
    <font>
      <i/>
      <sz val="12"/>
      <color rgb="FF7F7F7F"/>
      <name val="Calibri"/>
      <family val="2"/>
      <scheme val="minor"/>
    </font>
    <font>
      <i/>
      <sz val="12"/>
      <color theme="1"/>
      <name val="Calibri"/>
      <family val="2"/>
      <scheme val="minor"/>
    </font>
    <font>
      <sz val="12"/>
      <color rgb="FFBFBFBF"/>
      <name val="Calibri"/>
      <family val="2"/>
      <scheme val="minor"/>
    </font>
    <font>
      <sz val="10"/>
      <name val="Arial"/>
      <family val="2"/>
    </font>
    <font>
      <sz val="8"/>
      <color theme="1"/>
      <name val="Calibri"/>
      <family val="2"/>
      <scheme val="minor"/>
    </font>
    <font>
      <b/>
      <sz val="8"/>
      <color theme="1"/>
      <name val="Calibri"/>
      <family val="2"/>
      <scheme val="minor"/>
    </font>
    <font>
      <b/>
      <sz val="11"/>
      <color theme="0"/>
      <name val="Calibri"/>
      <family val="2"/>
    </font>
    <font>
      <b/>
      <sz val="18"/>
      <color theme="3"/>
      <name val="Cambria"/>
      <family val="2"/>
      <scheme val="major"/>
    </font>
    <font>
      <sz val="12"/>
      <color theme="1"/>
      <name val="Calibri"/>
      <family val="2"/>
      <scheme val="minor"/>
    </font>
    <font>
      <sz val="12"/>
      <color theme="0"/>
      <name val="Calibri"/>
      <family val="2"/>
      <scheme val="minor"/>
    </font>
    <font>
      <b/>
      <sz val="11"/>
      <color theme="3"/>
      <name val="Calibri"/>
      <family val="2"/>
      <scheme val="minor"/>
    </font>
    <font>
      <sz val="12"/>
      <color rgb="FF3F3F76"/>
      <name val="Calibri"/>
      <family val="2"/>
      <scheme val="minor"/>
    </font>
    <font>
      <sz val="12"/>
      <color theme="0" tint="-0.249977111117893"/>
      <name val="Calibri"/>
      <family val="2"/>
      <scheme val="minor"/>
    </font>
    <font>
      <sz val="12"/>
      <color rgb="FFFF0000"/>
      <name val="Calibri"/>
      <family val="2"/>
      <scheme val="minor"/>
    </font>
    <font>
      <sz val="12"/>
      <color rgb="FF000000"/>
      <name val="Calibri"/>
      <family val="2"/>
      <scheme val="minor"/>
    </font>
    <font>
      <sz val="12"/>
      <name val="Calibri"/>
      <family val="2"/>
      <scheme val="minor"/>
    </font>
    <font>
      <sz val="12"/>
      <color rgb="FF9C0006"/>
      <name val="Calibri"/>
      <family val="2"/>
      <scheme val="minor"/>
    </font>
    <font>
      <b/>
      <sz val="12"/>
      <color rgb="FF3F3F76"/>
      <name val="Calibri"/>
      <family val="2"/>
      <scheme val="minor"/>
    </font>
    <font>
      <i/>
      <sz val="11"/>
      <color theme="1"/>
      <name val="Calibri"/>
      <family val="2"/>
    </font>
    <font>
      <b/>
      <sz val="11"/>
      <color theme="3"/>
      <name val="Cambria"/>
      <family val="2"/>
      <scheme val="major"/>
    </font>
    <font>
      <sz val="11"/>
      <color theme="0" tint="-0.249977111117893"/>
      <name val="Calibri"/>
      <family val="2"/>
      <scheme val="minor"/>
    </font>
    <font>
      <b/>
      <sz val="11"/>
      <color theme="0" tint="-0.249977111117893"/>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sz val="11"/>
      <name val="Calibri"/>
      <family val="2"/>
      <scheme val="minor"/>
    </font>
    <font>
      <b/>
      <sz val="9"/>
      <color indexed="81"/>
      <name val="Tahoma"/>
      <family val="2"/>
    </font>
    <font>
      <sz val="9"/>
      <color indexed="81"/>
      <name val="Tahoma"/>
      <family val="2"/>
    </font>
    <font>
      <b/>
      <i/>
      <sz val="12"/>
      <color theme="0"/>
      <name val="Calibri"/>
      <family val="2"/>
      <scheme val="minor"/>
    </font>
    <font>
      <sz val="12"/>
      <color theme="3" tint="0.39997558519241921"/>
      <name val="Calibri"/>
      <family val="2"/>
      <scheme val="minor"/>
    </font>
    <font>
      <b/>
      <i/>
      <sz val="12"/>
      <name val="Calibri"/>
      <family val="2"/>
      <scheme val="minor"/>
    </font>
    <font>
      <b/>
      <i/>
      <sz val="12"/>
      <color theme="1"/>
      <name val="Calibri"/>
      <family val="2"/>
      <scheme val="minor"/>
    </font>
    <font>
      <i/>
      <sz val="11"/>
      <color theme="1"/>
      <name val="Calibri"/>
      <family val="2"/>
      <scheme val="minor"/>
    </font>
    <font>
      <b/>
      <sz val="10"/>
      <color theme="0"/>
      <name val="Calibri"/>
      <family val="2"/>
      <scheme val="minor"/>
    </font>
    <font>
      <sz val="10"/>
      <color theme="0"/>
      <name val="Calibri"/>
      <family val="2"/>
      <scheme val="minor"/>
    </font>
    <font>
      <b/>
      <sz val="10"/>
      <name val="Calibri"/>
      <family val="2"/>
      <scheme val="minor"/>
    </font>
    <font>
      <sz val="10"/>
      <name val="Calibri"/>
      <family val="2"/>
      <scheme val="minor"/>
    </font>
    <font>
      <sz val="11"/>
      <color indexed="8"/>
      <name val="Calibri"/>
      <family val="2"/>
    </font>
    <font>
      <sz val="11"/>
      <color rgb="FF0070C0"/>
      <name val="Calibri"/>
      <family val="2"/>
      <scheme val="minor"/>
    </font>
    <font>
      <sz val="10"/>
      <color rgb="FF0070C0"/>
      <name val="Calibri"/>
      <family val="2"/>
      <scheme val="minor"/>
    </font>
    <font>
      <sz val="12"/>
      <color rgb="FF0070C0"/>
      <name val="Calibri"/>
      <family val="2"/>
      <scheme val="minor"/>
    </font>
    <font>
      <sz val="11"/>
      <color rgb="FFFF0000"/>
      <name val="Calibri"/>
      <family val="2"/>
      <scheme val="minor"/>
    </font>
    <font>
      <sz val="11"/>
      <color rgb="FF3F3F76"/>
      <name val="Calibri"/>
      <family val="2"/>
      <scheme val="minor"/>
    </font>
    <font>
      <b/>
      <sz val="11"/>
      <name val="Calibri"/>
      <family val="2"/>
      <scheme val="minor"/>
    </font>
    <font>
      <sz val="12"/>
      <color rgb="FF00B050"/>
      <name val="Calibri"/>
      <family val="2"/>
      <scheme val="minor"/>
    </font>
    <font>
      <sz val="11"/>
      <color rgb="FF00B050"/>
      <name val="Calibri"/>
      <family val="2"/>
      <scheme val="minor"/>
    </font>
    <font>
      <b/>
      <sz val="10"/>
      <color rgb="FFFF0000"/>
      <name val="Calibri"/>
      <family val="2"/>
      <scheme val="minor"/>
    </font>
    <font>
      <sz val="10"/>
      <color rgb="FF00FFFF"/>
      <name val="Calibri"/>
      <family val="2"/>
      <scheme val="minor"/>
    </font>
    <font>
      <b/>
      <i/>
      <sz val="10"/>
      <color theme="3"/>
      <name val="Calibri"/>
      <family val="2"/>
      <scheme val="minor"/>
    </font>
    <font>
      <sz val="11"/>
      <name val="Arial"/>
      <family val="2"/>
    </font>
    <font>
      <b/>
      <sz val="11"/>
      <color rgb="FF3F3F3F"/>
      <name val="Calibri"/>
      <family val="2"/>
      <scheme val="minor"/>
    </font>
    <font>
      <sz val="11"/>
      <color rgb="FF9C0006"/>
      <name val="Calibri"/>
      <family val="2"/>
      <scheme val="minor"/>
    </font>
    <font>
      <sz val="11"/>
      <color rgb="FFBFBFBF"/>
      <name val="Calibri"/>
      <family val="2"/>
      <scheme val="minor"/>
    </font>
    <font>
      <sz val="10"/>
      <color rgb="FFFF0000"/>
      <name val="Calibri"/>
      <family val="2"/>
      <scheme val="minor"/>
    </font>
    <font>
      <sz val="9"/>
      <name val="Arial"/>
      <family val="2"/>
    </font>
    <font>
      <sz val="10"/>
      <color theme="1"/>
      <name val="Arial"/>
      <family val="2"/>
    </font>
  </fonts>
  <fills count="30">
    <fill>
      <patternFill patternType="none"/>
    </fill>
    <fill>
      <patternFill patternType="gray125"/>
    </fill>
    <fill>
      <patternFill patternType="solid">
        <fgColor rgb="FFFFC7CE"/>
      </patternFill>
    </fill>
    <fill>
      <patternFill patternType="solid">
        <fgColor rgb="FFFFCC99"/>
      </patternFill>
    </fill>
    <fill>
      <patternFill patternType="solid">
        <fgColor rgb="FFF2F2F2"/>
      </patternFill>
    </fill>
    <fill>
      <patternFill patternType="solid">
        <fgColor theme="4"/>
      </patternFill>
    </fill>
    <fill>
      <patternFill patternType="solid">
        <fgColor theme="4" tint="0.59999389629810485"/>
        <bgColor indexed="65"/>
      </patternFill>
    </fill>
    <fill>
      <patternFill patternType="solid">
        <fgColor theme="5"/>
      </patternFill>
    </fill>
    <fill>
      <patternFill patternType="solid">
        <fgColor theme="0" tint="-0.14999847407452621"/>
        <bgColor indexed="64"/>
      </patternFill>
    </fill>
    <fill>
      <patternFill patternType="solid">
        <fgColor rgb="FFA5A5A5"/>
      </patternFill>
    </fill>
    <fill>
      <patternFill patternType="solid">
        <fgColor rgb="FFFF0000"/>
        <bgColor indexed="64"/>
      </patternFill>
    </fill>
    <fill>
      <patternFill patternType="solid">
        <fgColor rgb="FFD9D9D9"/>
        <bgColor rgb="FF000000"/>
      </patternFill>
    </fill>
    <fill>
      <patternFill patternType="solid">
        <fgColor theme="3" tint="0.79998168889431442"/>
        <bgColor indexed="64"/>
      </patternFill>
    </fill>
    <fill>
      <patternFill patternType="solid">
        <fgColor theme="3"/>
        <bgColor indexed="64"/>
      </patternFill>
    </fill>
    <fill>
      <patternFill patternType="solid">
        <fgColor rgb="FFFFFF00"/>
        <bgColor indexed="64"/>
      </patternFill>
    </fill>
    <fill>
      <patternFill patternType="solid">
        <fgColor rgb="FFFFC000"/>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002060"/>
        <bgColor indexed="64"/>
      </patternFill>
    </fill>
    <fill>
      <patternFill patternType="solid">
        <fgColor rgb="FFFFFFCC"/>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93C47D"/>
        <bgColor indexed="64"/>
      </patternFill>
    </fill>
  </fills>
  <borders count="23">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auto="1"/>
      </top>
      <bottom/>
      <diagonal/>
    </border>
    <border>
      <left style="thin">
        <color auto="1"/>
      </left>
      <right/>
      <top/>
      <bottom/>
      <diagonal/>
    </border>
    <border>
      <left style="thin">
        <color rgb="FF3F3F3F"/>
      </left>
      <right style="thin">
        <color rgb="FF3F3F3F"/>
      </right>
      <top/>
      <bottom style="thin">
        <color rgb="FF3F3F3F"/>
      </bottom>
      <diagonal/>
    </border>
    <border>
      <left/>
      <right/>
      <top/>
      <bottom style="thin">
        <color auto="1"/>
      </bottom>
      <diagonal/>
    </border>
    <border>
      <left style="thin">
        <color rgb="FF7F7F7F"/>
      </left>
      <right/>
      <top style="thin">
        <color rgb="FF7F7F7F"/>
      </top>
      <bottom style="thin">
        <color rgb="FF7F7F7F"/>
      </bottom>
      <diagonal/>
    </border>
    <border>
      <left style="thin">
        <color rgb="FF3F3F3F"/>
      </left>
      <right style="thin">
        <color rgb="FF3F3F3F"/>
      </right>
      <top style="thin">
        <color rgb="FF3F3F3F"/>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indexed="64"/>
      </top>
      <bottom style="medium">
        <color indexed="64"/>
      </bottom>
      <diagonal/>
    </border>
    <border>
      <left style="thin">
        <color rgb="FFB2B2B2"/>
      </left>
      <right style="thin">
        <color rgb="FFB2B2B2"/>
      </right>
      <top style="thin">
        <color rgb="FFB2B2B2"/>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style="medium">
        <color rgb="FF000000"/>
      </top>
      <bottom style="medium">
        <color rgb="FFCCCCCC"/>
      </bottom>
      <diagonal/>
    </border>
  </borders>
  <cellStyleXfs count="2788">
    <xf numFmtId="0" fontId="0" fillId="0" borderId="0"/>
    <xf numFmtId="43" fontId="12"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2" borderId="0" applyNumberFormat="0" applyBorder="0" applyAlignment="0" applyProtection="0"/>
    <xf numFmtId="0" fontId="16" fillId="3" borderId="2" applyNumberFormat="0" applyAlignment="0" applyProtection="0"/>
    <xf numFmtId="0" fontId="17" fillId="4" borderId="3" applyNumberFormat="0" applyAlignment="0" applyProtection="0"/>
    <xf numFmtId="0" fontId="18" fillId="4" borderId="2" applyNumberFormat="0" applyAlignment="0" applyProtection="0"/>
    <xf numFmtId="0" fontId="21" fillId="5" borderId="0" applyNumberFormat="0" applyBorder="0" applyAlignment="0" applyProtection="0"/>
    <xf numFmtId="0" fontId="12" fillId="6" borderId="0" applyNumberFormat="0" applyBorder="0" applyAlignment="0" applyProtection="0"/>
    <xf numFmtId="0" fontId="21" fillId="7"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6" fillId="0" borderId="0"/>
    <xf numFmtId="9" fontId="26"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9" fillId="9" borderId="8"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32" fillId="0" borderId="0">
      <alignment vertical="center"/>
    </xf>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44" fontId="11" fillId="0" borderId="0" applyFont="0" applyFill="0" applyBorder="0" applyAlignment="0" applyProtection="0"/>
    <xf numFmtId="0" fontId="10" fillId="0" borderId="0"/>
    <xf numFmtId="43" fontId="11" fillId="0" borderId="0" applyFont="0" applyFill="0" applyBorder="0" applyAlignment="0" applyProtection="0"/>
    <xf numFmtId="9" fontId="11"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52" fillId="7" borderId="0" applyNumberFormat="0" applyBorder="0" applyAlignment="0" applyProtection="0"/>
    <xf numFmtId="43" fontId="66" fillId="0" borderId="0" applyFont="0" applyFill="0" applyBorder="0" applyAlignment="0" applyProtection="0"/>
    <xf numFmtId="9" fontId="66" fillId="0" borderId="0" applyFont="0" applyFill="0" applyBorder="0" applyAlignment="0" applyProtection="0"/>
    <xf numFmtId="43" fontId="11" fillId="0" borderId="0" applyFont="0" applyFill="0" applyBorder="0" applyAlignment="0" applyProtection="0"/>
    <xf numFmtId="0" fontId="11" fillId="6" borderId="0" applyNumberFormat="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66" fillId="0" borderId="0" applyFont="0" applyFill="0" applyBorder="0" applyAlignment="0" applyProtection="0"/>
    <xf numFmtId="0" fontId="6" fillId="0" borderId="0"/>
    <xf numFmtId="43" fontId="6" fillId="0" borderId="0" applyFont="0" applyFill="0" applyBorder="0" applyAlignment="0" applyProtection="0"/>
    <xf numFmtId="0" fontId="6" fillId="25" borderId="17" applyNumberFormat="0" applyFont="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66"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66"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cellStyleXfs>
  <cellXfs count="477">
    <xf numFmtId="0" fontId="0" fillId="0" borderId="0" xfId="0"/>
    <xf numFmtId="165" fontId="0" fillId="0" borderId="0" xfId="1" applyNumberFormat="1" applyFont="1"/>
    <xf numFmtId="0" fontId="21" fillId="5" borderId="0" xfId="9"/>
    <xf numFmtId="0" fontId="19" fillId="5" borderId="0" xfId="9" applyFont="1"/>
    <xf numFmtId="0" fontId="20" fillId="0" borderId="0" xfId="0" applyFont="1"/>
    <xf numFmtId="0" fontId="13" fillId="0" borderId="0" xfId="3"/>
    <xf numFmtId="165" fontId="0" fillId="0" borderId="0" xfId="0" applyNumberFormat="1"/>
    <xf numFmtId="9" fontId="0" fillId="0" borderId="0" xfId="2" applyFont="1"/>
    <xf numFmtId="0" fontId="17" fillId="4" borderId="3" xfId="7"/>
    <xf numFmtId="0" fontId="14" fillId="0" borderId="1" xfId="4"/>
    <xf numFmtId="0" fontId="0" fillId="0" borderId="0" xfId="0" applyFont="1"/>
    <xf numFmtId="0" fontId="20" fillId="0" borderId="7" xfId="0" applyFont="1" applyBorder="1"/>
    <xf numFmtId="165" fontId="20" fillId="0" borderId="7" xfId="0" applyNumberFormat="1" applyFont="1" applyBorder="1"/>
    <xf numFmtId="165" fontId="20" fillId="0" borderId="7" xfId="1" applyNumberFormat="1" applyFont="1" applyBorder="1"/>
    <xf numFmtId="165" fontId="20" fillId="0" borderId="0" xfId="0" applyNumberFormat="1" applyFont="1" applyBorder="1"/>
    <xf numFmtId="0" fontId="26" fillId="0" borderId="0" xfId="188"/>
    <xf numFmtId="10" fontId="26" fillId="0" borderId="0" xfId="188" applyNumberFormat="1"/>
    <xf numFmtId="169" fontId="26" fillId="0" borderId="0" xfId="188" applyNumberFormat="1"/>
    <xf numFmtId="0" fontId="26" fillId="0" borderId="0" xfId="188" applyFont="1" applyFill="1"/>
    <xf numFmtId="0" fontId="25" fillId="0" borderId="0" xfId="188" applyFont="1"/>
    <xf numFmtId="170" fontId="26" fillId="0" borderId="0" xfId="189" applyNumberFormat="1" applyFont="1" applyFill="1" applyBorder="1"/>
    <xf numFmtId="168" fontId="26" fillId="0" borderId="0" xfId="188" applyNumberFormat="1" applyFont="1" applyFill="1" applyBorder="1"/>
    <xf numFmtId="171" fontId="26" fillId="0" borderId="0" xfId="189" applyNumberFormat="1" applyFont="1" applyFill="1" applyBorder="1"/>
    <xf numFmtId="10" fontId="26" fillId="0" borderId="0" xfId="188" applyNumberFormat="1" applyFont="1"/>
    <xf numFmtId="170" fontId="16" fillId="3" borderId="2" xfId="6" applyNumberFormat="1"/>
    <xf numFmtId="0" fontId="14" fillId="0" borderId="1" xfId="4" applyAlignment="1">
      <alignment horizontal="center"/>
    </xf>
    <xf numFmtId="170" fontId="18" fillId="4" borderId="2" xfId="8" applyNumberFormat="1"/>
    <xf numFmtId="0" fontId="14" fillId="0" borderId="0" xfId="4" applyBorder="1"/>
    <xf numFmtId="0" fontId="12" fillId="0" borderId="0" xfId="188" applyFont="1" applyBorder="1"/>
    <xf numFmtId="170" fontId="17" fillId="4" borderId="3" xfId="7" applyNumberFormat="1"/>
    <xf numFmtId="3" fontId="0" fillId="0" borderId="0" xfId="0" applyNumberFormat="1"/>
    <xf numFmtId="0" fontId="27" fillId="8" borderId="0" xfId="0" applyFont="1" applyFill="1"/>
    <xf numFmtId="0" fontId="28" fillId="8" borderId="0" xfId="0" applyFont="1" applyFill="1"/>
    <xf numFmtId="0" fontId="0" fillId="0" borderId="0" xfId="0" applyFont="1" applyBorder="1"/>
    <xf numFmtId="9" fontId="26" fillId="0" borderId="0" xfId="188" applyNumberFormat="1"/>
    <xf numFmtId="165" fontId="20" fillId="0" borderId="0" xfId="1" applyNumberFormat="1" applyFont="1"/>
    <xf numFmtId="17" fontId="14" fillId="0" borderId="1" xfId="4" applyNumberFormat="1"/>
    <xf numFmtId="0" fontId="19" fillId="9" borderId="8" xfId="768"/>
    <xf numFmtId="165" fontId="19" fillId="9" borderId="8" xfId="768" applyNumberFormat="1"/>
    <xf numFmtId="14" fontId="27" fillId="8" borderId="0" xfId="0" applyNumberFormat="1" applyFont="1" applyFill="1"/>
    <xf numFmtId="176" fontId="27" fillId="8" borderId="0" xfId="0" applyNumberFormat="1" applyFont="1" applyFill="1"/>
    <xf numFmtId="0" fontId="31" fillId="11" borderId="0" xfId="0" applyFont="1" applyFill="1"/>
    <xf numFmtId="0" fontId="29" fillId="0" borderId="0" xfId="1203"/>
    <xf numFmtId="165" fontId="29" fillId="0" borderId="0" xfId="1203" applyNumberFormat="1"/>
    <xf numFmtId="0" fontId="30" fillId="0" borderId="0" xfId="0" applyFont="1" applyFill="1" applyBorder="1"/>
    <xf numFmtId="9" fontId="0" fillId="0" borderId="0" xfId="2" applyFont="1" applyFill="1"/>
    <xf numFmtId="0" fontId="0" fillId="0" borderId="0" xfId="0" applyFill="1"/>
    <xf numFmtId="17" fontId="14" fillId="0" borderId="0" xfId="4" quotePrefix="1" applyNumberFormat="1" applyFill="1" applyBorder="1" applyAlignment="1">
      <alignment horizontal="right"/>
    </xf>
    <xf numFmtId="165" fontId="0" fillId="0" borderId="0" xfId="1" applyNumberFormat="1" applyFont="1" applyAlignment="1">
      <alignment horizontal="center"/>
    </xf>
    <xf numFmtId="165" fontId="20" fillId="0" borderId="0" xfId="1" applyNumberFormat="1" applyFont="1" applyAlignment="1">
      <alignment horizontal="center"/>
    </xf>
    <xf numFmtId="0" fontId="33" fillId="0" borderId="0" xfId="0" applyFont="1"/>
    <xf numFmtId="165" fontId="34" fillId="0" borderId="7" xfId="0" applyNumberFormat="1" applyFont="1" applyBorder="1"/>
    <xf numFmtId="9" fontId="20" fillId="0" borderId="7" xfId="2" applyFont="1" applyBorder="1"/>
    <xf numFmtId="178" fontId="0" fillId="0" borderId="0" xfId="2749" applyNumberFormat="1" applyFont="1"/>
    <xf numFmtId="0" fontId="10" fillId="0" borderId="0" xfId="2750"/>
    <xf numFmtId="0" fontId="10" fillId="0" borderId="0" xfId="2750" applyFill="1"/>
    <xf numFmtId="179" fontId="10" fillId="0" borderId="0" xfId="2750" applyNumberFormat="1" applyFill="1"/>
    <xf numFmtId="8" fontId="0" fillId="0" borderId="0" xfId="0" applyNumberFormat="1"/>
    <xf numFmtId="165" fontId="0" fillId="0" borderId="0" xfId="2" applyNumberFormat="1" applyFont="1"/>
    <xf numFmtId="165" fontId="11" fillId="0" borderId="0" xfId="1" applyNumberFormat="1" applyFont="1"/>
    <xf numFmtId="17" fontId="10" fillId="0" borderId="0" xfId="2750" applyNumberFormat="1" applyFill="1"/>
    <xf numFmtId="9" fontId="10" fillId="0" borderId="0" xfId="2750" applyNumberFormat="1" applyFill="1"/>
    <xf numFmtId="0" fontId="10" fillId="0" borderId="0" xfId="2750" applyFill="1" applyAlignment="1">
      <alignment horizontal="center"/>
    </xf>
    <xf numFmtId="10" fontId="10" fillId="0" borderId="0" xfId="2750" applyNumberFormat="1" applyFill="1"/>
    <xf numFmtId="0" fontId="35" fillId="13" borderId="0" xfId="2750" applyFont="1" applyFill="1" applyAlignment="1">
      <alignment horizontal="center"/>
    </xf>
    <xf numFmtId="165" fontId="33" fillId="0" borderId="0" xfId="1" applyNumberFormat="1" applyFont="1" applyFill="1"/>
    <xf numFmtId="165" fontId="33" fillId="0" borderId="0" xfId="2" applyNumberFormat="1" applyFont="1" applyFill="1"/>
    <xf numFmtId="165" fontId="0" fillId="0" borderId="0" xfId="1" applyNumberFormat="1" applyFont="1" applyFill="1"/>
    <xf numFmtId="0" fontId="47" fillId="0" borderId="0" xfId="2750" applyFont="1" applyBorder="1"/>
    <xf numFmtId="0" fontId="35" fillId="0" borderId="0" xfId="2750" applyFont="1" applyFill="1" applyAlignment="1">
      <alignment horizontal="center"/>
    </xf>
    <xf numFmtId="0" fontId="48" fillId="0" borderId="0" xfId="3" applyFont="1"/>
    <xf numFmtId="0" fontId="49" fillId="8" borderId="0" xfId="0" applyFont="1" applyFill="1"/>
    <xf numFmtId="0" fontId="50" fillId="8" borderId="0" xfId="0" applyFont="1" applyFill="1"/>
    <xf numFmtId="0" fontId="51" fillId="5" borderId="0" xfId="9" applyFont="1"/>
    <xf numFmtId="0" fontId="52" fillId="5" borderId="0" xfId="9" applyFont="1"/>
    <xf numFmtId="0" fontId="53" fillId="0" borderId="0" xfId="0" applyFont="1"/>
    <xf numFmtId="0" fontId="51" fillId="9" borderId="8" xfId="768" applyFont="1"/>
    <xf numFmtId="165" fontId="51" fillId="9" borderId="8" xfId="768" applyNumberFormat="1" applyFont="1"/>
    <xf numFmtId="0" fontId="53" fillId="0" borderId="7" xfId="0" applyFont="1" applyFill="1" applyBorder="1"/>
    <xf numFmtId="0" fontId="53" fillId="0" borderId="7" xfId="0" applyFont="1" applyBorder="1"/>
    <xf numFmtId="165" fontId="53" fillId="0" borderId="7" xfId="1" applyNumberFormat="1" applyFont="1" applyBorder="1"/>
    <xf numFmtId="0" fontId="54" fillId="0" borderId="0" xfId="0" applyFont="1" applyFill="1"/>
    <xf numFmtId="0" fontId="54" fillId="0" borderId="0" xfId="5" applyFont="1" applyFill="1"/>
    <xf numFmtId="165" fontId="54" fillId="0" borderId="0" xfId="5" applyNumberFormat="1" applyFont="1" applyFill="1"/>
    <xf numFmtId="0" fontId="54" fillId="0" borderId="7" xfId="5" applyFont="1" applyFill="1" applyBorder="1"/>
    <xf numFmtId="183" fontId="0" fillId="0" borderId="0" xfId="0" applyNumberFormat="1"/>
    <xf numFmtId="183" fontId="20" fillId="0" borderId="0" xfId="0" applyNumberFormat="1" applyFont="1"/>
    <xf numFmtId="183" fontId="20" fillId="0" borderId="9" xfId="1" applyNumberFormat="1" applyFont="1" applyBorder="1" applyAlignment="1">
      <alignment horizontal="right"/>
    </xf>
    <xf numFmtId="17" fontId="51" fillId="16" borderId="1" xfId="4" applyNumberFormat="1" applyFont="1" applyFill="1"/>
    <xf numFmtId="0" fontId="20" fillId="19" borderId="0" xfId="0" applyFont="1" applyFill="1"/>
    <xf numFmtId="165" fontId="0" fillId="19" borderId="0" xfId="1" applyNumberFormat="1" applyFont="1" applyFill="1"/>
    <xf numFmtId="0" fontId="0" fillId="19" borderId="0" xfId="0" applyFont="1" applyFill="1"/>
    <xf numFmtId="17" fontId="19" fillId="16" borderId="7" xfId="0" applyNumberFormat="1" applyFont="1" applyFill="1" applyBorder="1" applyAlignment="1">
      <alignment horizontal="center" vertical="top"/>
    </xf>
    <xf numFmtId="184" fontId="20" fillId="20" borderId="0" xfId="2751" applyNumberFormat="1" applyFont="1" applyFill="1" applyBorder="1" applyAlignment="1">
      <alignment horizontal="center" vertical="top"/>
    </xf>
    <xf numFmtId="17" fontId="57" fillId="21" borderId="0" xfId="0" applyNumberFormat="1" applyFont="1" applyFill="1" applyBorder="1" applyAlignment="1">
      <alignment horizontal="right" vertical="top"/>
    </xf>
    <xf numFmtId="0" fontId="58" fillId="8" borderId="0" xfId="0" applyFont="1" applyFill="1"/>
    <xf numFmtId="185" fontId="58" fillId="8" borderId="0" xfId="0" applyNumberFormat="1" applyFont="1" applyFill="1" applyBorder="1"/>
    <xf numFmtId="186" fontId="58" fillId="8" borderId="0" xfId="189" applyNumberFormat="1" applyFont="1" applyFill="1" applyBorder="1"/>
    <xf numFmtId="187" fontId="19" fillId="23" borderId="15" xfId="2751" applyNumberFormat="1" applyFont="1" applyFill="1" applyBorder="1" applyAlignment="1">
      <alignment horizontal="right" vertical="top"/>
    </xf>
    <xf numFmtId="9" fontId="19" fillId="23" borderId="15" xfId="2" applyFont="1" applyFill="1" applyBorder="1" applyAlignment="1">
      <alignment horizontal="right" vertical="top"/>
    </xf>
    <xf numFmtId="17" fontId="59" fillId="21" borderId="0" xfId="0" applyNumberFormat="1" applyFont="1" applyFill="1" applyBorder="1" applyAlignment="1">
      <alignment horizontal="right" vertical="top"/>
    </xf>
    <xf numFmtId="17" fontId="59" fillId="22" borderId="0" xfId="0" applyNumberFormat="1" applyFont="1" applyFill="1" applyBorder="1" applyAlignment="1">
      <alignment horizontal="right" vertical="top"/>
    </xf>
    <xf numFmtId="187" fontId="19" fillId="23" borderId="0" xfId="2751" applyNumberFormat="1" applyFont="1" applyFill="1" applyBorder="1" applyAlignment="1">
      <alignment horizontal="right" vertical="top"/>
    </xf>
    <xf numFmtId="9" fontId="19" fillId="23" borderId="0" xfId="2" applyFont="1" applyFill="1" applyBorder="1" applyAlignment="1">
      <alignment horizontal="right" vertical="top"/>
    </xf>
    <xf numFmtId="17" fontId="60" fillId="21" borderId="0" xfId="0" applyNumberFormat="1" applyFont="1" applyFill="1" applyBorder="1" applyAlignment="1">
      <alignment horizontal="right" vertical="top"/>
    </xf>
    <xf numFmtId="0" fontId="9" fillId="19" borderId="0" xfId="0" applyFont="1" applyFill="1"/>
    <xf numFmtId="0" fontId="61" fillId="19" borderId="0" xfId="0" applyFont="1" applyFill="1"/>
    <xf numFmtId="165" fontId="19" fillId="24" borderId="15" xfId="1" applyNumberFormat="1" applyFont="1" applyFill="1" applyBorder="1" applyAlignment="1">
      <alignment vertical="top"/>
    </xf>
    <xf numFmtId="0" fontId="60" fillId="19" borderId="0" xfId="0" applyFont="1" applyFill="1"/>
    <xf numFmtId="165" fontId="0" fillId="19" borderId="0" xfId="1" applyNumberFormat="1" applyFont="1" applyFill="1" applyAlignment="1">
      <alignment horizontal="right"/>
    </xf>
    <xf numFmtId="165" fontId="19" fillId="24" borderId="15" xfId="1" applyNumberFormat="1" applyFont="1" applyFill="1" applyBorder="1" applyAlignment="1">
      <alignment horizontal="right" vertical="top"/>
    </xf>
    <xf numFmtId="0" fontId="36" fillId="0" borderId="0" xfId="3" applyFont="1" applyAlignment="1">
      <alignment vertical="top"/>
    </xf>
    <xf numFmtId="0" fontId="37" fillId="0" borderId="0" xfId="0" applyFont="1" applyAlignment="1">
      <alignment vertical="top"/>
    </xf>
    <xf numFmtId="0" fontId="37" fillId="0" borderId="0" xfId="0" applyFont="1" applyAlignment="1">
      <alignment vertical="top" wrapText="1"/>
    </xf>
    <xf numFmtId="0" fontId="37" fillId="0" borderId="0" xfId="0" applyFont="1" applyFill="1" applyBorder="1" applyAlignment="1">
      <alignment vertical="top"/>
    </xf>
    <xf numFmtId="0" fontId="38" fillId="5" borderId="0" xfId="9" applyFont="1" applyAlignment="1">
      <alignment vertical="top"/>
    </xf>
    <xf numFmtId="0" fontId="38" fillId="5" borderId="0" xfId="9" applyFont="1" applyAlignment="1">
      <alignment vertical="top" wrapText="1"/>
    </xf>
    <xf numFmtId="0" fontId="38" fillId="0" borderId="0" xfId="9" applyFont="1" applyFill="1" applyBorder="1" applyAlignment="1">
      <alignment vertical="top"/>
    </xf>
    <xf numFmtId="0" fontId="37" fillId="0" borderId="0" xfId="0" applyFont="1" applyFill="1" applyAlignment="1">
      <alignment vertical="top"/>
    </xf>
    <xf numFmtId="0" fontId="37" fillId="0" borderId="0" xfId="0" applyFont="1" applyFill="1" applyAlignment="1">
      <alignment vertical="top" wrapText="1"/>
    </xf>
    <xf numFmtId="0" fontId="39" fillId="0" borderId="1" xfId="4" applyFont="1" applyAlignment="1">
      <alignment vertical="top"/>
    </xf>
    <xf numFmtId="0" fontId="39" fillId="0" borderId="1" xfId="4" applyFont="1" applyAlignment="1">
      <alignment horizontal="right" vertical="top"/>
    </xf>
    <xf numFmtId="0" fontId="39" fillId="0" borderId="1" xfId="4" applyFont="1" applyAlignment="1">
      <alignment horizontal="right" vertical="top" wrapText="1"/>
    </xf>
    <xf numFmtId="0" fontId="39" fillId="0" borderId="0" xfId="4" applyFont="1" applyFill="1" applyBorder="1" applyAlignment="1">
      <alignment vertical="top"/>
    </xf>
    <xf numFmtId="172" fontId="37" fillId="0" borderId="0" xfId="0" applyNumberFormat="1" applyFont="1" applyAlignment="1">
      <alignment vertical="top"/>
    </xf>
    <xf numFmtId="172" fontId="37" fillId="0" borderId="0" xfId="0" applyNumberFormat="1" applyFont="1" applyAlignment="1">
      <alignment vertical="top" wrapText="1"/>
    </xf>
    <xf numFmtId="172" fontId="40" fillId="3" borderId="2" xfId="6" applyNumberFormat="1" applyFont="1" applyAlignment="1">
      <alignment vertical="top"/>
    </xf>
    <xf numFmtId="14" fontId="40" fillId="3" borderId="2" xfId="6" applyNumberFormat="1" applyFont="1" applyAlignment="1">
      <alignment vertical="top"/>
    </xf>
    <xf numFmtId="14" fontId="40" fillId="3" borderId="2" xfId="6" applyNumberFormat="1" applyFont="1" applyAlignment="1">
      <alignment vertical="top" wrapText="1"/>
    </xf>
    <xf numFmtId="0" fontId="14" fillId="0" borderId="1" xfId="4" applyFont="1" applyAlignment="1">
      <alignment vertical="top"/>
    </xf>
    <xf numFmtId="0" fontId="39" fillId="0" borderId="1" xfId="4" applyFont="1" applyAlignment="1">
      <alignment vertical="top" wrapText="1"/>
    </xf>
    <xf numFmtId="17" fontId="39" fillId="0" borderId="1" xfId="4" applyNumberFormat="1" applyFont="1" applyAlignment="1">
      <alignment vertical="top"/>
    </xf>
    <xf numFmtId="0" fontId="0" fillId="0" borderId="0" xfId="0" applyAlignment="1">
      <alignment vertical="top"/>
    </xf>
    <xf numFmtId="0" fontId="0" fillId="0" borderId="0" xfId="0" applyFont="1" applyAlignment="1">
      <alignment vertical="top"/>
    </xf>
    <xf numFmtId="0" fontId="21" fillId="5" borderId="0" xfId="9" applyAlignment="1">
      <alignment vertical="top"/>
    </xf>
    <xf numFmtId="0" fontId="21" fillId="5" borderId="0" xfId="9" applyAlignment="1">
      <alignment vertical="top" wrapText="1"/>
    </xf>
    <xf numFmtId="0" fontId="0" fillId="0" borderId="0" xfId="0" applyAlignment="1">
      <alignment vertical="top" wrapText="1"/>
    </xf>
    <xf numFmtId="0" fontId="16" fillId="3" borderId="2" xfId="6" applyAlignment="1">
      <alignment vertical="top"/>
    </xf>
    <xf numFmtId="0" fontId="0" fillId="0" borderId="0" xfId="0" applyBorder="1" applyAlignment="1">
      <alignment horizontal="left" vertical="top"/>
    </xf>
    <xf numFmtId="0" fontId="0" fillId="0" borderId="0" xfId="0" applyBorder="1" applyAlignment="1">
      <alignment horizontal="left" vertical="top" wrapText="1"/>
    </xf>
    <xf numFmtId="0" fontId="0" fillId="0" borderId="0" xfId="0" applyBorder="1" applyAlignment="1">
      <alignment vertical="top"/>
    </xf>
    <xf numFmtId="0" fontId="0" fillId="0" borderId="0" xfId="0" applyBorder="1" applyAlignment="1">
      <alignment vertical="top" wrapText="1"/>
    </xf>
    <xf numFmtId="10" fontId="16" fillId="3" borderId="2" xfId="6" applyNumberFormat="1" applyAlignment="1">
      <alignment vertical="top"/>
    </xf>
    <xf numFmtId="10" fontId="17" fillId="4" borderId="3" xfId="7" applyNumberFormat="1" applyAlignment="1">
      <alignment vertical="top"/>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17" fillId="4" borderId="3" xfId="7" applyAlignment="1">
      <alignment vertical="top"/>
    </xf>
    <xf numFmtId="0" fontId="0" fillId="0" borderId="0" xfId="0" applyFont="1" applyFill="1" applyBorder="1" applyAlignment="1">
      <alignment vertical="top"/>
    </xf>
    <xf numFmtId="0" fontId="27" fillId="8" borderId="2" xfId="6" applyFont="1" applyFill="1" applyAlignment="1">
      <alignment vertical="top"/>
    </xf>
    <xf numFmtId="165" fontId="16" fillId="3" borderId="2" xfId="2751" applyNumberFormat="1" applyFont="1" applyFill="1" applyBorder="1" applyAlignment="1">
      <alignment vertical="top"/>
    </xf>
    <xf numFmtId="167" fontId="16" fillId="3" borderId="2" xfId="6" applyNumberFormat="1" applyAlignment="1">
      <alignment vertical="top"/>
    </xf>
    <xf numFmtId="167" fontId="17" fillId="4" borderId="3" xfId="7" applyNumberFormat="1" applyAlignment="1">
      <alignment vertical="top"/>
    </xf>
    <xf numFmtId="2" fontId="17" fillId="4" borderId="3" xfId="7" applyNumberFormat="1" applyAlignment="1">
      <alignment vertical="top"/>
    </xf>
    <xf numFmtId="2" fontId="16" fillId="3" borderId="2" xfId="6" applyNumberFormat="1" applyAlignment="1">
      <alignment vertical="top"/>
    </xf>
    <xf numFmtId="9" fontId="16" fillId="3" borderId="2" xfId="6" applyNumberFormat="1" applyAlignment="1">
      <alignment vertical="top"/>
    </xf>
    <xf numFmtId="9" fontId="17" fillId="4" borderId="3" xfId="7" applyNumberFormat="1" applyAlignment="1">
      <alignment vertical="top"/>
    </xf>
    <xf numFmtId="0" fontId="42" fillId="8" borderId="2" xfId="6" applyFont="1" applyFill="1" applyAlignment="1">
      <alignment vertical="top"/>
    </xf>
    <xf numFmtId="0" fontId="21" fillId="5" borderId="0" xfId="9" applyBorder="1" applyAlignment="1">
      <alignment horizontal="left" vertical="top"/>
    </xf>
    <xf numFmtId="0" fontId="21" fillId="5" borderId="0" xfId="9" applyBorder="1" applyAlignment="1">
      <alignment horizontal="left" vertical="top" wrapText="1"/>
    </xf>
    <xf numFmtId="0" fontId="21" fillId="5" borderId="2" xfId="9" applyBorder="1" applyAlignment="1">
      <alignment vertical="top"/>
    </xf>
    <xf numFmtId="0" fontId="16" fillId="3" borderId="2" xfId="6" applyAlignment="1">
      <alignment horizontal="right" vertical="top"/>
    </xf>
    <xf numFmtId="0" fontId="16" fillId="8" borderId="2" xfId="6" applyFill="1" applyAlignment="1">
      <alignment vertical="top"/>
    </xf>
    <xf numFmtId="165" fontId="16" fillId="3" borderId="2" xfId="6" applyNumberFormat="1" applyAlignment="1">
      <alignment vertical="top"/>
    </xf>
    <xf numFmtId="0" fontId="43" fillId="0" borderId="0" xfId="0" applyFont="1" applyAlignment="1">
      <alignment horizontal="left" vertical="top"/>
    </xf>
    <xf numFmtId="0" fontId="43" fillId="0" borderId="0" xfId="0" applyFont="1" applyAlignment="1">
      <alignment horizontal="left" vertical="top" wrapText="1"/>
    </xf>
    <xf numFmtId="0" fontId="0" fillId="0" borderId="0" xfId="0" applyFont="1" applyBorder="1" applyAlignment="1">
      <alignment vertical="top"/>
    </xf>
    <xf numFmtId="182" fontId="16" fillId="3" borderId="2" xfId="6" applyNumberFormat="1" applyAlignment="1">
      <alignment vertical="top"/>
    </xf>
    <xf numFmtId="0" fontId="38" fillId="5" borderId="0" xfId="9" applyFont="1" applyBorder="1" applyAlignment="1">
      <alignment horizontal="left" vertical="top"/>
    </xf>
    <xf numFmtId="0" fontId="38" fillId="5" borderId="0" xfId="9" applyFont="1" applyBorder="1" applyAlignment="1">
      <alignment horizontal="left" vertical="top" wrapText="1"/>
    </xf>
    <xf numFmtId="0" fontId="38" fillId="5" borderId="2" xfId="9" applyFont="1" applyBorder="1" applyAlignment="1">
      <alignment vertical="top"/>
    </xf>
    <xf numFmtId="0" fontId="37" fillId="0" borderId="0" xfId="0" applyFont="1" applyFill="1" applyBorder="1" applyAlignment="1">
      <alignment horizontal="left" vertical="top"/>
    </xf>
    <xf numFmtId="0" fontId="37" fillId="0" borderId="0" xfId="0" applyFont="1" applyFill="1" applyBorder="1" applyAlignment="1">
      <alignment horizontal="left" vertical="top" wrapText="1"/>
    </xf>
    <xf numFmtId="0" fontId="40" fillId="8" borderId="2" xfId="6" applyFont="1" applyFill="1" applyAlignment="1">
      <alignment vertical="top"/>
    </xf>
    <xf numFmtId="0" fontId="41" fillId="8" borderId="2" xfId="6" applyFont="1" applyFill="1" applyAlignment="1">
      <alignment vertical="top"/>
    </xf>
    <xf numFmtId="0" fontId="44" fillId="0" borderId="0" xfId="5" applyFont="1" applyFill="1" applyAlignment="1">
      <alignment vertical="top"/>
    </xf>
    <xf numFmtId="0" fontId="44" fillId="0" borderId="0" xfId="5" applyFont="1" applyFill="1" applyBorder="1" applyAlignment="1">
      <alignment horizontal="left" vertical="top"/>
    </xf>
    <xf numFmtId="0" fontId="45" fillId="0" borderId="0" xfId="5" applyFont="1" applyFill="1" applyBorder="1" applyAlignment="1">
      <alignment horizontal="left" vertical="top" wrapText="1"/>
    </xf>
    <xf numFmtId="0" fontId="46" fillId="3" borderId="2" xfId="6" applyFont="1" applyAlignment="1">
      <alignment horizontal="right" vertical="top"/>
    </xf>
    <xf numFmtId="0" fontId="40" fillId="3" borderId="2" xfId="6" applyFont="1" applyAlignment="1">
      <alignment vertical="top"/>
    </xf>
    <xf numFmtId="165" fontId="40" fillId="3" borderId="2" xfId="6" applyNumberFormat="1" applyFont="1" applyAlignment="1">
      <alignment vertical="top"/>
    </xf>
    <xf numFmtId="165" fontId="17" fillId="4" borderId="3" xfId="7" applyNumberFormat="1" applyAlignment="1">
      <alignment vertical="top"/>
    </xf>
    <xf numFmtId="0" fontId="0" fillId="0" borderId="0" xfId="0" applyFont="1" applyFill="1" applyBorder="1" applyAlignment="1">
      <alignment horizontal="left" vertical="top"/>
    </xf>
    <xf numFmtId="3" fontId="40" fillId="3" borderId="2" xfId="6" applyNumberFormat="1" applyFont="1" applyAlignment="1">
      <alignment vertical="top"/>
    </xf>
    <xf numFmtId="3" fontId="17" fillId="4" borderId="3" xfId="7" applyNumberFormat="1" applyAlignment="1">
      <alignment vertical="top"/>
    </xf>
    <xf numFmtId="10" fontId="40" fillId="3" borderId="2" xfId="6" applyNumberFormat="1" applyFont="1" applyAlignment="1">
      <alignment vertical="top"/>
    </xf>
    <xf numFmtId="0" fontId="37" fillId="0" borderId="10" xfId="0" applyFont="1" applyBorder="1" applyAlignment="1">
      <alignment vertical="top"/>
    </xf>
    <xf numFmtId="165" fontId="40" fillId="3" borderId="2" xfId="1" applyNumberFormat="1" applyFont="1" applyFill="1" applyBorder="1" applyAlignment="1">
      <alignment vertical="top"/>
    </xf>
    <xf numFmtId="165" fontId="41" fillId="8" borderId="2" xfId="6" applyNumberFormat="1" applyFont="1" applyFill="1" applyAlignment="1">
      <alignment vertical="top"/>
    </xf>
    <xf numFmtId="166" fontId="40" fillId="3" borderId="2" xfId="2" applyNumberFormat="1" applyFont="1" applyFill="1" applyBorder="1" applyAlignment="1">
      <alignment vertical="top"/>
    </xf>
    <xf numFmtId="166" fontId="41" fillId="8" borderId="2" xfId="2" applyNumberFormat="1" applyFont="1" applyFill="1" applyBorder="1" applyAlignment="1">
      <alignment vertical="top"/>
    </xf>
    <xf numFmtId="165" fontId="41" fillId="8" borderId="2" xfId="1" applyNumberFormat="1" applyFont="1" applyFill="1" applyBorder="1" applyAlignment="1">
      <alignment vertical="top"/>
    </xf>
    <xf numFmtId="10" fontId="37" fillId="0" borderId="0" xfId="0" applyNumberFormat="1" applyFont="1" applyAlignment="1">
      <alignment vertical="top"/>
    </xf>
    <xf numFmtId="3" fontId="37" fillId="0" borderId="0" xfId="0" applyNumberFormat="1" applyFont="1" applyAlignment="1">
      <alignment vertical="top"/>
    </xf>
    <xf numFmtId="16" fontId="37" fillId="0" borderId="0" xfId="0" quotePrefix="1" applyNumberFormat="1" applyFont="1" applyAlignment="1">
      <alignment horizontal="right" vertical="top"/>
    </xf>
    <xf numFmtId="9" fontId="40" fillId="3" borderId="2" xfId="2" applyFont="1" applyFill="1" applyBorder="1" applyAlignment="1">
      <alignment vertical="top"/>
    </xf>
    <xf numFmtId="181" fontId="40" fillId="3" borderId="2" xfId="2" applyNumberFormat="1" applyFont="1" applyFill="1" applyBorder="1" applyAlignment="1">
      <alignment vertical="top"/>
    </xf>
    <xf numFmtId="4" fontId="37" fillId="0" borderId="0" xfId="0" applyNumberFormat="1" applyFont="1" applyAlignment="1">
      <alignment vertical="top"/>
    </xf>
    <xf numFmtId="17" fontId="14" fillId="15" borderId="1" xfId="4" applyNumberFormat="1" applyFill="1"/>
    <xf numFmtId="0" fontId="21" fillId="15" borderId="0" xfId="9" applyFill="1"/>
    <xf numFmtId="14" fontId="16" fillId="3" borderId="2" xfId="6" applyNumberFormat="1" applyAlignment="1">
      <alignment vertical="top"/>
    </xf>
    <xf numFmtId="9" fontId="16" fillId="3" borderId="2" xfId="2" applyFont="1" applyFill="1" applyBorder="1" applyAlignment="1">
      <alignment vertical="top"/>
    </xf>
    <xf numFmtId="10" fontId="16" fillId="3" borderId="2" xfId="2" applyNumberFormat="1" applyFont="1" applyFill="1" applyBorder="1" applyAlignment="1">
      <alignment vertical="top"/>
    </xf>
    <xf numFmtId="44" fontId="16" fillId="3" borderId="2" xfId="6" applyNumberFormat="1" applyAlignment="1">
      <alignment vertical="top"/>
    </xf>
    <xf numFmtId="43" fontId="16" fillId="3" borderId="2" xfId="6" applyNumberFormat="1" applyAlignment="1">
      <alignment vertical="top"/>
    </xf>
    <xf numFmtId="10" fontId="40" fillId="3" borderId="2" xfId="2" applyNumberFormat="1" applyFont="1" applyFill="1" applyBorder="1" applyAlignment="1">
      <alignment vertical="top"/>
    </xf>
    <xf numFmtId="0" fontId="0" fillId="0" borderId="0" xfId="0"/>
    <xf numFmtId="166" fontId="16" fillId="3" borderId="2" xfId="6" applyNumberFormat="1" applyAlignment="1">
      <alignment vertical="top"/>
    </xf>
    <xf numFmtId="165" fontId="42" fillId="0" borderId="0" xfId="0" applyNumberFormat="1" applyFont="1"/>
    <xf numFmtId="165" fontId="11" fillId="0" borderId="0" xfId="1" applyNumberFormat="1" applyFont="1" applyFill="1"/>
    <xf numFmtId="0" fontId="73" fillId="0" borderId="0" xfId="0" applyFont="1" applyAlignment="1">
      <alignment vertical="top"/>
    </xf>
    <xf numFmtId="0" fontId="73" fillId="0" borderId="0" xfId="0" applyFont="1" applyFill="1" applyBorder="1" applyAlignment="1">
      <alignment horizontal="left" vertical="top"/>
    </xf>
    <xf numFmtId="0" fontId="73" fillId="0" borderId="0" xfId="0" applyFont="1" applyFill="1" applyBorder="1" applyAlignment="1">
      <alignment horizontal="left" vertical="top" wrapText="1"/>
    </xf>
    <xf numFmtId="0" fontId="73" fillId="3" borderId="2" xfId="6" applyFont="1" applyAlignment="1">
      <alignment vertical="top"/>
    </xf>
    <xf numFmtId="165" fontId="73" fillId="3" borderId="2" xfId="6" applyNumberFormat="1" applyFont="1" applyAlignment="1">
      <alignment vertical="top"/>
    </xf>
    <xf numFmtId="0" fontId="73" fillId="0" borderId="0" xfId="0" applyFont="1" applyFill="1" applyBorder="1" applyAlignment="1">
      <alignment vertical="top"/>
    </xf>
    <xf numFmtId="183" fontId="0" fillId="15" borderId="0" xfId="0" applyNumberFormat="1" applyFill="1"/>
    <xf numFmtId="0" fontId="65" fillId="0" borderId="0" xfId="2767" applyFont="1" applyFill="1" applyBorder="1" applyAlignment="1">
      <alignment vertical="top"/>
    </xf>
    <xf numFmtId="0" fontId="63" fillId="0" borderId="0" xfId="2767" applyFont="1" applyFill="1" applyBorder="1" applyAlignment="1">
      <alignment vertical="top"/>
    </xf>
    <xf numFmtId="0" fontId="65" fillId="0" borderId="0" xfId="2767" applyFont="1" applyFill="1" applyBorder="1" applyAlignment="1">
      <alignment vertical="top" wrapText="1"/>
    </xf>
    <xf numFmtId="0" fontId="65" fillId="0" borderId="0" xfId="2767" applyFont="1" applyFill="1" applyBorder="1" applyAlignment="1">
      <alignment horizontal="center" vertical="top"/>
    </xf>
    <xf numFmtId="0" fontId="65" fillId="0" borderId="0" xfId="2767" applyFont="1" applyFill="1" applyBorder="1" applyAlignment="1">
      <alignment horizontal="right" vertical="top"/>
    </xf>
    <xf numFmtId="165" fontId="64" fillId="0" borderId="15" xfId="2767" applyNumberFormat="1" applyFont="1" applyFill="1" applyBorder="1" applyAlignment="1">
      <alignment vertical="top"/>
    </xf>
    <xf numFmtId="0" fontId="64" fillId="0" borderId="0" xfId="2767" applyFont="1" applyFill="1" applyBorder="1" applyAlignment="1">
      <alignment vertical="top"/>
    </xf>
    <xf numFmtId="43" fontId="65" fillId="0" borderId="0" xfId="2767" applyNumberFormat="1" applyFont="1" applyFill="1" applyBorder="1" applyAlignment="1">
      <alignment horizontal="left" vertical="top"/>
    </xf>
    <xf numFmtId="165" fontId="65" fillId="0" borderId="0" xfId="2768" applyNumberFormat="1" applyFont="1" applyFill="1" applyBorder="1" applyAlignment="1">
      <alignment horizontal="left" vertical="top"/>
    </xf>
    <xf numFmtId="0" fontId="64" fillId="0" borderId="0" xfId="2767" applyFont="1" applyFill="1" applyBorder="1" applyAlignment="1">
      <alignment horizontal="right" vertical="top"/>
    </xf>
    <xf numFmtId="165" fontId="65" fillId="0" borderId="0" xfId="2767" applyNumberFormat="1" applyFont="1" applyFill="1" applyBorder="1" applyAlignment="1">
      <alignment vertical="top"/>
    </xf>
    <xf numFmtId="165" fontId="64" fillId="0" borderId="16" xfId="2767" applyNumberFormat="1" applyFont="1" applyFill="1" applyBorder="1" applyAlignment="1">
      <alignment vertical="top"/>
    </xf>
    <xf numFmtId="38" fontId="65" fillId="0" borderId="0" xfId="2767" applyNumberFormat="1" applyFont="1" applyFill="1" applyBorder="1" applyAlignment="1">
      <alignment vertical="top"/>
    </xf>
    <xf numFmtId="0" fontId="65" fillId="0" borderId="0" xfId="2767" applyFont="1" applyFill="1" applyBorder="1" applyAlignment="1">
      <alignment horizontal="left" vertical="top" wrapText="1"/>
    </xf>
    <xf numFmtId="14" fontId="65" fillId="0" borderId="12" xfId="2767" applyNumberFormat="1" applyFont="1" applyFill="1" applyBorder="1" applyAlignment="1">
      <alignment horizontal="right" vertical="top"/>
    </xf>
    <xf numFmtId="0" fontId="65" fillId="0" borderId="12" xfId="2767" applyFont="1" applyFill="1" applyBorder="1" applyAlignment="1">
      <alignment vertical="top"/>
    </xf>
    <xf numFmtId="0" fontId="64" fillId="0" borderId="12" xfId="2767" applyFont="1" applyFill="1" applyBorder="1" applyAlignment="1">
      <alignment vertical="top"/>
    </xf>
    <xf numFmtId="165" fontId="65" fillId="0" borderId="0" xfId="2757" applyNumberFormat="1" applyFont="1" applyFill="1" applyBorder="1" applyAlignment="1">
      <alignment vertical="top"/>
    </xf>
    <xf numFmtId="14" fontId="65" fillId="0" borderId="0" xfId="2767" applyNumberFormat="1" applyFont="1" applyFill="1" applyBorder="1" applyAlignment="1">
      <alignment horizontal="right" vertical="top"/>
    </xf>
    <xf numFmtId="0" fontId="75" fillId="0" borderId="0" xfId="2767" applyFont="1" applyFill="1" applyBorder="1" applyAlignment="1">
      <alignment vertical="top"/>
    </xf>
    <xf numFmtId="0" fontId="65" fillId="26" borderId="0" xfId="2767" applyFont="1" applyFill="1" applyBorder="1" applyAlignment="1">
      <alignment horizontal="center" vertical="top"/>
    </xf>
    <xf numFmtId="9" fontId="65" fillId="26" borderId="0" xfId="2767" applyNumberFormat="1" applyFont="1" applyFill="1" applyBorder="1" applyAlignment="1">
      <alignment vertical="top"/>
    </xf>
    <xf numFmtId="165" fontId="65" fillId="17" borderId="0" xfId="2768" applyNumberFormat="1" applyFont="1" applyFill="1" applyBorder="1" applyAlignment="1">
      <alignment vertical="top"/>
    </xf>
    <xf numFmtId="165" fontId="65" fillId="0" borderId="0" xfId="2768" applyNumberFormat="1" applyFont="1" applyFill="1" applyBorder="1" applyAlignment="1">
      <alignment vertical="top"/>
    </xf>
    <xf numFmtId="165" fontId="65" fillId="25" borderId="17" xfId="2769" applyNumberFormat="1" applyFont="1" applyAlignment="1">
      <alignment vertical="top"/>
    </xf>
    <xf numFmtId="14" fontId="65" fillId="25" borderId="17" xfId="2769" applyNumberFormat="1" applyFont="1" applyAlignment="1">
      <alignment horizontal="center" vertical="top"/>
    </xf>
    <xf numFmtId="0" fontId="76" fillId="0" borderId="0" xfId="2767" applyFont="1" applyFill="1" applyBorder="1" applyAlignment="1">
      <alignment vertical="top"/>
    </xf>
    <xf numFmtId="165" fontId="76" fillId="0" borderId="0" xfId="2767" applyNumberFormat="1" applyFont="1" applyFill="1" applyBorder="1" applyAlignment="1">
      <alignment vertical="top"/>
    </xf>
    <xf numFmtId="0" fontId="62" fillId="16" borderId="0" xfId="2767" applyFont="1" applyFill="1" applyBorder="1" applyAlignment="1">
      <alignment vertical="top" wrapText="1"/>
    </xf>
    <xf numFmtId="17" fontId="62" fillId="16" borderId="0" xfId="2767" applyNumberFormat="1" applyFont="1" applyFill="1" applyAlignment="1">
      <alignment horizontal="center" vertical="top"/>
    </xf>
    <xf numFmtId="0" fontId="62" fillId="16" borderId="0" xfId="2767" applyFont="1" applyFill="1" applyBorder="1" applyAlignment="1">
      <alignment horizontal="center" vertical="top" wrapText="1"/>
    </xf>
    <xf numFmtId="0" fontId="62" fillId="16" borderId="0" xfId="2767" applyFont="1" applyFill="1" applyAlignment="1">
      <alignment horizontal="center" vertical="top" wrapText="1"/>
    </xf>
    <xf numFmtId="0" fontId="64" fillId="18" borderId="0" xfId="2767" applyFont="1" applyFill="1" applyAlignment="1"/>
    <xf numFmtId="10" fontId="77" fillId="0" borderId="0" xfId="2767" applyNumberFormat="1" applyFont="1" applyFill="1" applyBorder="1" applyAlignment="1">
      <alignment horizontal="center" vertical="center"/>
    </xf>
    <xf numFmtId="43" fontId="65" fillId="0" borderId="0" xfId="2757" applyFont="1" applyFill="1" applyBorder="1" applyAlignment="1">
      <alignment vertical="top" wrapText="1"/>
    </xf>
    <xf numFmtId="0" fontId="26" fillId="0" borderId="0" xfId="2767" applyFont="1" applyAlignment="1">
      <alignment horizontal="center"/>
    </xf>
    <xf numFmtId="17" fontId="65" fillId="25" borderId="17" xfId="2769" applyNumberFormat="1" applyFont="1" applyAlignment="1">
      <alignment vertical="top"/>
    </xf>
    <xf numFmtId="10" fontId="64" fillId="0" borderId="18" xfId="2769" applyNumberFormat="1" applyFont="1" applyFill="1" applyBorder="1" applyAlignment="1">
      <alignment vertical="top"/>
    </xf>
    <xf numFmtId="0" fontId="25" fillId="0" borderId="0" xfId="2767" applyFont="1" applyAlignment="1">
      <alignment horizontal="center"/>
    </xf>
    <xf numFmtId="10" fontId="65" fillId="25" borderId="19" xfId="2769" applyNumberFormat="1" applyFont="1" applyBorder="1" applyAlignment="1">
      <alignment vertical="top"/>
    </xf>
    <xf numFmtId="10" fontId="65" fillId="25" borderId="17" xfId="2769" applyNumberFormat="1" applyFont="1" applyAlignment="1">
      <alignment vertical="top"/>
    </xf>
    <xf numFmtId="0" fontId="53" fillId="0" borderId="0" xfId="2770" applyFont="1" applyFill="1" applyBorder="1"/>
    <xf numFmtId="43" fontId="65" fillId="0" borderId="0" xfId="2767" applyNumberFormat="1" applyFont="1" applyFill="1" applyBorder="1" applyAlignment="1">
      <alignment vertical="top"/>
    </xf>
    <xf numFmtId="0" fontId="5" fillId="0" borderId="0" xfId="0" applyFont="1"/>
    <xf numFmtId="0" fontId="53" fillId="6" borderId="0" xfId="10" applyFont="1"/>
    <xf numFmtId="0" fontId="5" fillId="0" borderId="0" xfId="0" applyFont="1" applyBorder="1" applyAlignment="1">
      <alignment horizontal="left"/>
    </xf>
    <xf numFmtId="0" fontId="5" fillId="0" borderId="0" xfId="0" applyFont="1" applyFill="1" applyBorder="1"/>
    <xf numFmtId="0" fontId="49" fillId="8" borderId="0" xfId="5" applyFont="1" applyFill="1"/>
    <xf numFmtId="41" fontId="5" fillId="0" borderId="0" xfId="0" applyNumberFormat="1" applyFont="1"/>
    <xf numFmtId="0" fontId="10" fillId="0" borderId="0" xfId="2750" applyFont="1"/>
    <xf numFmtId="0" fontId="10" fillId="0" borderId="0" xfId="2750" applyFont="1" applyFill="1"/>
    <xf numFmtId="0" fontId="10" fillId="0" borderId="7" xfId="2750" applyFont="1" applyBorder="1"/>
    <xf numFmtId="0" fontId="5" fillId="0" borderId="0" xfId="0" applyFont="1" applyFill="1"/>
    <xf numFmtId="0" fontId="50" fillId="8" borderId="7" xfId="0" applyFont="1" applyFill="1" applyBorder="1"/>
    <xf numFmtId="0" fontId="10" fillId="0" borderId="0" xfId="2750" applyFont="1" applyBorder="1"/>
    <xf numFmtId="0" fontId="74" fillId="0" borderId="0" xfId="0" applyFont="1"/>
    <xf numFmtId="0" fontId="53" fillId="12" borderId="0" xfId="10" applyFont="1" applyFill="1"/>
    <xf numFmtId="0" fontId="78" fillId="0" borderId="0" xfId="0" applyFont="1"/>
    <xf numFmtId="41" fontId="51" fillId="9" borderId="8" xfId="768" applyNumberFormat="1" applyFont="1"/>
    <xf numFmtId="0" fontId="54" fillId="0" borderId="0" xfId="11" applyFont="1" applyFill="1"/>
    <xf numFmtId="0" fontId="72" fillId="0" borderId="0" xfId="0" applyFont="1" applyFill="1"/>
    <xf numFmtId="0" fontId="54" fillId="0" borderId="0" xfId="0" applyFont="1" applyFill="1" applyBorder="1"/>
    <xf numFmtId="0" fontId="72" fillId="0" borderId="7" xfId="0" applyFont="1" applyFill="1" applyBorder="1"/>
    <xf numFmtId="0" fontId="54" fillId="0" borderId="0" xfId="0" applyFont="1" applyFill="1" applyBorder="1" applyAlignment="1">
      <alignment horizontal="left"/>
    </xf>
    <xf numFmtId="0" fontId="79" fillId="4" borderId="3" xfId="7" applyFont="1"/>
    <xf numFmtId="0" fontId="54" fillId="0" borderId="0" xfId="5" applyFont="1" applyFill="1" applyBorder="1"/>
    <xf numFmtId="0" fontId="54" fillId="0" borderId="12" xfId="5" applyFont="1" applyFill="1" applyBorder="1"/>
    <xf numFmtId="0" fontId="67" fillId="0" borderId="0" xfId="0" applyFont="1"/>
    <xf numFmtId="0" fontId="52" fillId="5" borderId="4" xfId="9" applyFont="1" applyBorder="1"/>
    <xf numFmtId="0" fontId="52" fillId="5" borderId="5" xfId="9" applyFont="1" applyBorder="1"/>
    <xf numFmtId="0" fontId="52" fillId="5" borderId="6" xfId="9" applyFont="1" applyBorder="1"/>
    <xf numFmtId="0" fontId="53" fillId="0" borderId="4" xfId="0" applyFont="1" applyBorder="1"/>
    <xf numFmtId="0" fontId="53" fillId="0" borderId="5" xfId="0" applyFont="1" applyBorder="1"/>
    <xf numFmtId="0" fontId="53" fillId="0" borderId="6" xfId="0" applyFont="1" applyBorder="1"/>
    <xf numFmtId="0" fontId="51" fillId="5" borderId="4" xfId="9" applyFont="1" applyBorder="1"/>
    <xf numFmtId="0" fontId="51" fillId="5" borderId="5" xfId="9" applyFont="1" applyBorder="1"/>
    <xf numFmtId="0" fontId="51" fillId="5" borderId="6" xfId="9" applyFont="1" applyBorder="1"/>
    <xf numFmtId="0" fontId="51" fillId="0" borderId="0" xfId="11" applyFont="1" applyFill="1"/>
    <xf numFmtId="0" fontId="5" fillId="8" borderId="0" xfId="0" applyFont="1" applyFill="1"/>
    <xf numFmtId="17" fontId="53" fillId="0" borderId="0" xfId="0" applyNumberFormat="1" applyFont="1"/>
    <xf numFmtId="0" fontId="53" fillId="0" borderId="0" xfId="0" applyNumberFormat="1" applyFont="1"/>
    <xf numFmtId="0" fontId="67" fillId="8" borderId="0" xfId="0" applyFont="1" applyFill="1"/>
    <xf numFmtId="0" fontId="71" fillId="3" borderId="2" xfId="6" applyFont="1"/>
    <xf numFmtId="0" fontId="71" fillId="3" borderId="13" xfId="6" applyFont="1" applyBorder="1"/>
    <xf numFmtId="0" fontId="54" fillId="0" borderId="0" xfId="6" applyFont="1" applyFill="1" applyBorder="1"/>
    <xf numFmtId="0" fontId="5" fillId="6" borderId="0" xfId="10" applyFont="1"/>
    <xf numFmtId="165" fontId="5" fillId="0" borderId="0" xfId="0" applyNumberFormat="1" applyFont="1"/>
    <xf numFmtId="0" fontId="5" fillId="0" borderId="0" xfId="0" applyFont="1" applyAlignment="1">
      <alignment horizontal="left"/>
    </xf>
    <xf numFmtId="165" fontId="5" fillId="0" borderId="0" xfId="1" applyNumberFormat="1" applyFont="1"/>
    <xf numFmtId="165" fontId="5" fillId="0" borderId="0" xfId="1" applyNumberFormat="1" applyFont="1" applyFill="1"/>
    <xf numFmtId="9" fontId="5" fillId="0" borderId="0" xfId="2" applyFont="1"/>
    <xf numFmtId="9" fontId="5" fillId="0" borderId="0" xfId="2" applyFont="1" applyFill="1"/>
    <xf numFmtId="165" fontId="5" fillId="0" borderId="0" xfId="0" applyNumberFormat="1" applyFont="1" applyFill="1"/>
    <xf numFmtId="10" fontId="54" fillId="0" borderId="0" xfId="5" applyNumberFormat="1" applyFont="1" applyFill="1" applyAlignment="1">
      <alignment horizontal="left"/>
    </xf>
    <xf numFmtId="10" fontId="54" fillId="0" borderId="0" xfId="5" applyNumberFormat="1" applyFont="1" applyFill="1"/>
    <xf numFmtId="10" fontId="5" fillId="0" borderId="0" xfId="2" applyNumberFormat="1" applyFont="1"/>
    <xf numFmtId="10" fontId="5" fillId="0" borderId="0" xfId="2" applyNumberFormat="1" applyFont="1" applyAlignment="1">
      <alignment horizontal="left"/>
    </xf>
    <xf numFmtId="9" fontId="5" fillId="0" borderId="0" xfId="2" applyNumberFormat="1" applyFont="1"/>
    <xf numFmtId="0" fontId="5" fillId="6" borderId="0" xfId="10" applyFont="1" applyAlignment="1">
      <alignment horizontal="left"/>
    </xf>
    <xf numFmtId="2" fontId="5" fillId="0" borderId="0" xfId="0" applyNumberFormat="1" applyFont="1"/>
    <xf numFmtId="43" fontId="5" fillId="0" borderId="0" xfId="0" applyNumberFormat="1" applyFont="1" applyAlignment="1">
      <alignment horizontal="left"/>
    </xf>
    <xf numFmtId="41" fontId="5" fillId="14" borderId="0" xfId="0" applyNumberFormat="1" applyFont="1" applyFill="1"/>
    <xf numFmtId="165" fontId="5" fillId="14" borderId="0" xfId="1" applyNumberFormat="1" applyFont="1" applyFill="1"/>
    <xf numFmtId="173" fontId="5" fillId="14" borderId="0" xfId="0" applyNumberFormat="1" applyFont="1" applyFill="1"/>
    <xf numFmtId="188" fontId="5" fillId="14" borderId="0" xfId="0" applyNumberFormat="1" applyFont="1" applyFill="1"/>
    <xf numFmtId="165" fontId="79" fillId="4" borderId="3" xfId="7" applyNumberFormat="1" applyFont="1"/>
    <xf numFmtId="3" fontId="5" fillId="0" borderId="0" xfId="0" applyNumberFormat="1" applyFont="1"/>
    <xf numFmtId="44" fontId="5" fillId="0" borderId="0" xfId="2749" applyFont="1"/>
    <xf numFmtId="188" fontId="5" fillId="0" borderId="0" xfId="0" applyNumberFormat="1" applyFont="1"/>
    <xf numFmtId="173" fontId="5" fillId="0" borderId="0" xfId="0" applyNumberFormat="1" applyFont="1"/>
    <xf numFmtId="43" fontId="5" fillId="0" borderId="0" xfId="1" applyFont="1"/>
    <xf numFmtId="43" fontId="5" fillId="0" borderId="0" xfId="0" applyNumberFormat="1" applyFont="1"/>
    <xf numFmtId="43" fontId="5" fillId="0" borderId="0" xfId="1" applyNumberFormat="1" applyFont="1"/>
    <xf numFmtId="0" fontId="53" fillId="0" borderId="0" xfId="0" applyFont="1" applyAlignment="1">
      <alignment horizontal="left"/>
    </xf>
    <xf numFmtId="165" fontId="53" fillId="0" borderId="0" xfId="0" applyNumberFormat="1" applyFont="1"/>
    <xf numFmtId="41" fontId="53" fillId="0" borderId="0" xfId="0" applyNumberFormat="1" applyFont="1"/>
    <xf numFmtId="0" fontId="53" fillId="8" borderId="0" xfId="0" applyFont="1" applyFill="1"/>
    <xf numFmtId="165" fontId="53" fillId="0" borderId="7" xfId="0" applyNumberFormat="1" applyFont="1" applyBorder="1"/>
    <xf numFmtId="10" fontId="5" fillId="0" borderId="0" xfId="0" applyNumberFormat="1" applyFont="1"/>
    <xf numFmtId="166" fontId="5" fillId="0" borderId="0" xfId="2" applyNumberFormat="1" applyFont="1"/>
    <xf numFmtId="164" fontId="5" fillId="0" borderId="0" xfId="1" applyNumberFormat="1" applyFont="1"/>
    <xf numFmtId="9" fontId="5" fillId="0" borderId="0" xfId="0" applyNumberFormat="1" applyFont="1"/>
    <xf numFmtId="43" fontId="49" fillId="8" borderId="0" xfId="0" applyNumberFormat="1" applyFont="1" applyFill="1"/>
    <xf numFmtId="43" fontId="5" fillId="0" borderId="0" xfId="1" applyFont="1" applyAlignment="1">
      <alignment horizontal="right"/>
    </xf>
    <xf numFmtId="165" fontId="50" fillId="8" borderId="7" xfId="0" applyNumberFormat="1" applyFont="1" applyFill="1" applyBorder="1"/>
    <xf numFmtId="41" fontId="49" fillId="8" borderId="0" xfId="0" applyNumberFormat="1" applyFont="1" applyFill="1"/>
    <xf numFmtId="0" fontId="80" fillId="0" borderId="0" xfId="5" applyFont="1" applyFill="1"/>
    <xf numFmtId="41" fontId="53" fillId="0" borderId="7" xfId="0" applyNumberFormat="1" applyFont="1" applyBorder="1"/>
    <xf numFmtId="0" fontId="5" fillId="0" borderId="0" xfId="0" applyFont="1" applyBorder="1"/>
    <xf numFmtId="41" fontId="5" fillId="0" borderId="0" xfId="0" applyNumberFormat="1" applyFont="1" applyBorder="1"/>
    <xf numFmtId="41" fontId="5" fillId="0" borderId="0" xfId="2" applyNumberFormat="1" applyFont="1"/>
    <xf numFmtId="0" fontId="53" fillId="0" borderId="0" xfId="0" applyFont="1" applyBorder="1"/>
    <xf numFmtId="166" fontId="5" fillId="0" borderId="0" xfId="2" applyNumberFormat="1" applyFont="1" applyFill="1"/>
    <xf numFmtId="165" fontId="5" fillId="0" borderId="0" xfId="1" applyNumberFormat="1" applyFont="1" applyAlignment="1">
      <alignment horizontal="right"/>
    </xf>
    <xf numFmtId="43" fontId="5" fillId="0" borderId="0" xfId="1" applyNumberFormat="1" applyFont="1" applyAlignment="1">
      <alignment horizontal="right"/>
    </xf>
    <xf numFmtId="175" fontId="5" fillId="0" borderId="0" xfId="0" applyNumberFormat="1" applyFont="1"/>
    <xf numFmtId="168" fontId="10" fillId="0" borderId="0" xfId="2750" applyNumberFormat="1" applyFont="1" applyFill="1"/>
    <xf numFmtId="180" fontId="10" fillId="0" borderId="0" xfId="2750" applyNumberFormat="1" applyFont="1" applyFill="1"/>
    <xf numFmtId="179" fontId="10" fillId="0" borderId="0" xfId="2750" applyNumberFormat="1" applyFont="1" applyFill="1"/>
    <xf numFmtId="10" fontId="10" fillId="0" borderId="0" xfId="2750" applyNumberFormat="1" applyFont="1"/>
    <xf numFmtId="177" fontId="10" fillId="0" borderId="0" xfId="2750" applyNumberFormat="1" applyFont="1"/>
    <xf numFmtId="179" fontId="10" fillId="0" borderId="0" xfId="2750" applyNumberFormat="1" applyFont="1"/>
    <xf numFmtId="0" fontId="5" fillId="0" borderId="7" xfId="0" applyFont="1" applyBorder="1"/>
    <xf numFmtId="10" fontId="5" fillId="0" borderId="7" xfId="2" applyNumberFormat="1" applyFont="1" applyBorder="1" applyAlignment="1">
      <alignment horizontal="left"/>
    </xf>
    <xf numFmtId="179" fontId="10" fillId="0" borderId="7" xfId="2750" applyNumberFormat="1" applyFont="1" applyBorder="1"/>
    <xf numFmtId="179" fontId="53" fillId="0" borderId="7" xfId="0" applyNumberFormat="1" applyFont="1" applyBorder="1"/>
    <xf numFmtId="165" fontId="53" fillId="0" borderId="0" xfId="0" applyNumberFormat="1" applyFont="1" applyBorder="1"/>
    <xf numFmtId="165" fontId="80" fillId="2" borderId="3" xfId="5" applyNumberFormat="1" applyFont="1" applyBorder="1"/>
    <xf numFmtId="0" fontId="81" fillId="11" borderId="0" xfId="0" applyFont="1" applyFill="1"/>
    <xf numFmtId="0" fontId="67" fillId="11" borderId="0" xfId="0" applyFont="1" applyFill="1"/>
    <xf numFmtId="165" fontId="5" fillId="0" borderId="0" xfId="1" applyNumberFormat="1" applyFont="1" applyAlignment="1">
      <alignment horizontal="left"/>
    </xf>
    <xf numFmtId="166" fontId="5" fillId="0" borderId="0" xfId="2" applyNumberFormat="1" applyFont="1" applyAlignment="1">
      <alignment horizontal="right"/>
    </xf>
    <xf numFmtId="43" fontId="53" fillId="0" borderId="0" xfId="0" applyNumberFormat="1" applyFont="1" applyBorder="1"/>
    <xf numFmtId="41" fontId="5" fillId="0" borderId="0" xfId="0" applyNumberFormat="1" applyFont="1" applyFill="1"/>
    <xf numFmtId="10" fontId="54" fillId="0" borderId="0" xfId="2" applyNumberFormat="1" applyFont="1" applyFill="1" applyAlignment="1">
      <alignment horizontal="left"/>
    </xf>
    <xf numFmtId="0" fontId="80" fillId="2" borderId="0" xfId="5" applyFont="1"/>
    <xf numFmtId="165" fontId="5" fillId="0" borderId="7" xfId="0" applyNumberFormat="1" applyFont="1" applyBorder="1"/>
    <xf numFmtId="41" fontId="79" fillId="0" borderId="0" xfId="7" applyNumberFormat="1" applyFont="1" applyFill="1" applyBorder="1"/>
    <xf numFmtId="17" fontId="5" fillId="0" borderId="0" xfId="0" applyNumberFormat="1" applyFont="1" applyBorder="1"/>
    <xf numFmtId="41" fontId="54" fillId="0" borderId="0" xfId="0" applyNumberFormat="1" applyFont="1" applyFill="1"/>
    <xf numFmtId="10" fontId="5" fillId="0" borderId="0" xfId="2" applyNumberFormat="1" applyFont="1" applyBorder="1" applyAlignment="1">
      <alignment horizontal="left"/>
    </xf>
    <xf numFmtId="179" fontId="10" fillId="0" borderId="0" xfId="2750" applyNumberFormat="1" applyFont="1" applyBorder="1"/>
    <xf numFmtId="41" fontId="79" fillId="4" borderId="3" xfId="7" applyNumberFormat="1" applyFont="1"/>
    <xf numFmtId="41" fontId="79" fillId="4" borderId="14" xfId="7" applyNumberFormat="1" applyFont="1" applyBorder="1"/>
    <xf numFmtId="165" fontId="5" fillId="15" borderId="0" xfId="1" applyNumberFormat="1" applyFont="1" applyFill="1" applyAlignment="1">
      <alignment horizontal="right"/>
    </xf>
    <xf numFmtId="165" fontId="70" fillId="15" borderId="0" xfId="1" applyNumberFormat="1" applyFont="1" applyFill="1" applyAlignment="1">
      <alignment horizontal="right"/>
    </xf>
    <xf numFmtId="0" fontId="74" fillId="8" borderId="0" xfId="0" applyFont="1" applyFill="1"/>
    <xf numFmtId="165" fontId="74" fillId="0" borderId="0" xfId="1" applyNumberFormat="1" applyFont="1" applyAlignment="1">
      <alignment horizontal="left"/>
    </xf>
    <xf numFmtId="165" fontId="74" fillId="0" borderId="0" xfId="1" applyNumberFormat="1" applyFont="1" applyAlignment="1">
      <alignment horizontal="right"/>
    </xf>
    <xf numFmtId="165" fontId="53" fillId="0" borderId="0" xfId="1" applyNumberFormat="1" applyFont="1" applyAlignment="1">
      <alignment horizontal="left"/>
    </xf>
    <xf numFmtId="174" fontId="5" fillId="0" borderId="0" xfId="2" applyNumberFormat="1" applyFont="1" applyAlignment="1">
      <alignment horizontal="left"/>
    </xf>
    <xf numFmtId="10" fontId="5" fillId="0" borderId="0" xfId="2" applyNumberFormat="1" applyFont="1" applyAlignment="1">
      <alignment horizontal="right"/>
    </xf>
    <xf numFmtId="9" fontId="5" fillId="0" borderId="0" xfId="2" applyNumberFormat="1" applyFont="1" applyAlignment="1">
      <alignment horizontal="right"/>
    </xf>
    <xf numFmtId="9" fontId="5" fillId="0" borderId="0" xfId="2" applyFont="1" applyAlignment="1">
      <alignment horizontal="right"/>
    </xf>
    <xf numFmtId="165" fontId="53" fillId="15" borderId="0" xfId="0" applyNumberFormat="1" applyFont="1" applyFill="1" applyBorder="1"/>
    <xf numFmtId="0" fontId="5" fillId="12" borderId="0" xfId="0" applyFont="1" applyFill="1"/>
    <xf numFmtId="168" fontId="5" fillId="0" borderId="0" xfId="0" applyNumberFormat="1" applyFont="1"/>
    <xf numFmtId="168" fontId="71" fillId="3" borderId="2" xfId="6" applyNumberFormat="1" applyFont="1"/>
    <xf numFmtId="165" fontId="71" fillId="3" borderId="2" xfId="1" applyNumberFormat="1" applyFont="1" applyFill="1" applyBorder="1"/>
    <xf numFmtId="168" fontId="53" fillId="0" borderId="7" xfId="0" applyNumberFormat="1" applyFont="1" applyBorder="1"/>
    <xf numFmtId="168" fontId="5" fillId="0" borderId="0" xfId="0" applyNumberFormat="1" applyFont="1" applyBorder="1"/>
    <xf numFmtId="41" fontId="71" fillId="3" borderId="2" xfId="6" applyNumberFormat="1" applyFont="1"/>
    <xf numFmtId="43" fontId="54" fillId="0" borderId="0" xfId="0" applyNumberFormat="1" applyFont="1" applyFill="1"/>
    <xf numFmtId="168" fontId="54" fillId="0" borderId="0" xfId="0" applyNumberFormat="1" applyFont="1" applyFill="1"/>
    <xf numFmtId="41" fontId="54" fillId="0" borderId="0" xfId="1" applyNumberFormat="1" applyFont="1" applyFill="1"/>
    <xf numFmtId="41" fontId="54" fillId="0" borderId="0" xfId="5" applyNumberFormat="1" applyFont="1" applyFill="1"/>
    <xf numFmtId="0" fontId="54" fillId="0" borderId="7" xfId="0" applyFont="1" applyFill="1" applyBorder="1"/>
    <xf numFmtId="168" fontId="54" fillId="0" borderId="7" xfId="0" applyNumberFormat="1" applyFont="1" applyFill="1" applyBorder="1"/>
    <xf numFmtId="41" fontId="54" fillId="0" borderId="7" xfId="0" applyNumberFormat="1" applyFont="1" applyFill="1" applyBorder="1"/>
    <xf numFmtId="9" fontId="54" fillId="0" borderId="0" xfId="2" applyFont="1" applyFill="1"/>
    <xf numFmtId="41" fontId="72" fillId="0" borderId="7" xfId="0" applyNumberFormat="1" applyFont="1" applyFill="1" applyBorder="1"/>
    <xf numFmtId="0" fontId="53" fillId="0" borderId="0" xfId="0" applyFont="1" applyFill="1"/>
    <xf numFmtId="165" fontId="54" fillId="0" borderId="0" xfId="0" applyNumberFormat="1" applyFont="1" applyFill="1"/>
    <xf numFmtId="0" fontId="79" fillId="4" borderId="11" xfId="7" applyFont="1" applyBorder="1"/>
    <xf numFmtId="41" fontId="79" fillId="4" borderId="3" xfId="7" applyNumberFormat="1" applyFont="1" applyAlignment="1">
      <alignment vertical="top"/>
    </xf>
    <xf numFmtId="41" fontId="79" fillId="10" borderId="3" xfId="7" applyNumberFormat="1" applyFont="1" applyFill="1"/>
    <xf numFmtId="3" fontId="54" fillId="0" borderId="0" xfId="5" applyNumberFormat="1" applyFont="1" applyFill="1"/>
    <xf numFmtId="168" fontId="54" fillId="0" borderId="0" xfId="5" applyNumberFormat="1" applyFont="1" applyFill="1"/>
    <xf numFmtId="168" fontId="54" fillId="0" borderId="12" xfId="5" applyNumberFormat="1" applyFont="1" applyFill="1" applyBorder="1"/>
    <xf numFmtId="168" fontId="54" fillId="0" borderId="7" xfId="5" applyNumberFormat="1" applyFont="1" applyFill="1" applyBorder="1"/>
    <xf numFmtId="0" fontId="82" fillId="0" borderId="0" xfId="2767" applyFont="1" applyFill="1" applyBorder="1" applyAlignment="1">
      <alignment vertical="top"/>
    </xf>
    <xf numFmtId="0" fontId="82" fillId="0" borderId="0" xfId="2767" applyFont="1" applyFill="1" applyBorder="1" applyAlignment="1">
      <alignment horizontal="left" vertical="top"/>
    </xf>
    <xf numFmtId="14" fontId="82" fillId="0" borderId="0" xfId="2767" applyNumberFormat="1" applyFont="1" applyFill="1" applyBorder="1" applyAlignment="1">
      <alignment horizontal="right" vertical="top"/>
    </xf>
    <xf numFmtId="14" fontId="82" fillId="25" borderId="17" xfId="2769" applyNumberFormat="1" applyFont="1" applyAlignment="1">
      <alignment horizontal="center" vertical="top"/>
    </xf>
    <xf numFmtId="0" fontId="82" fillId="0" borderId="0" xfId="2767" applyFont="1" applyFill="1" applyBorder="1" applyAlignment="1">
      <alignment horizontal="left" vertical="top" wrapText="1"/>
    </xf>
    <xf numFmtId="165" fontId="82" fillId="0" borderId="0" xfId="2768" applyNumberFormat="1" applyFont="1" applyFill="1" applyBorder="1" applyAlignment="1">
      <alignment vertical="top"/>
    </xf>
    <xf numFmtId="165" fontId="82" fillId="17" borderId="0" xfId="2768" applyNumberFormat="1" applyFont="1" applyFill="1" applyBorder="1" applyAlignment="1">
      <alignment vertical="top"/>
    </xf>
    <xf numFmtId="9" fontId="82" fillId="26" borderId="0" xfId="2767" applyNumberFormat="1" applyFont="1" applyFill="1" applyBorder="1" applyAlignment="1">
      <alignment vertical="top"/>
    </xf>
    <xf numFmtId="0" fontId="82" fillId="26" borderId="0" xfId="2767" applyFont="1" applyFill="1" applyBorder="1" applyAlignment="1">
      <alignment horizontal="center" vertical="top"/>
    </xf>
    <xf numFmtId="0" fontId="82" fillId="0" borderId="0" xfId="2767" applyFont="1" applyFill="1" applyBorder="1" applyAlignment="1">
      <alignment horizontal="center" vertical="top"/>
    </xf>
    <xf numFmtId="165" fontId="82" fillId="0" borderId="0" xfId="2757" applyNumberFormat="1" applyFont="1" applyFill="1" applyBorder="1" applyAlignment="1">
      <alignment vertical="top"/>
    </xf>
    <xf numFmtId="165" fontId="82" fillId="0" borderId="0" xfId="2767" applyNumberFormat="1" applyFont="1" applyFill="1" applyBorder="1" applyAlignment="1">
      <alignment vertical="top"/>
    </xf>
    <xf numFmtId="0" fontId="53" fillId="6" borderId="0" xfId="10" applyFont="1" applyAlignment="1">
      <alignment horizontal="left"/>
    </xf>
    <xf numFmtId="165" fontId="82" fillId="0" borderId="0" xfId="1" applyNumberFormat="1" applyFont="1" applyFill="1" applyBorder="1" applyAlignment="1">
      <alignment vertical="top"/>
    </xf>
    <xf numFmtId="165" fontId="5" fillId="0" borderId="9" xfId="0" applyNumberFormat="1" applyFont="1" applyBorder="1"/>
    <xf numFmtId="0" fontId="37" fillId="27" borderId="0" xfId="0" applyFont="1" applyFill="1" applyAlignment="1">
      <alignment vertical="top"/>
    </xf>
    <xf numFmtId="0" fontId="0" fillId="0" borderId="0" xfId="0"/>
    <xf numFmtId="165" fontId="5" fillId="0" borderId="0" xfId="0" applyNumberFormat="1" applyFont="1"/>
    <xf numFmtId="0" fontId="16" fillId="3" borderId="2" xfId="6" applyFont="1" applyAlignment="1">
      <alignment vertical="top"/>
    </xf>
    <xf numFmtId="165" fontId="16" fillId="3" borderId="2" xfId="6" applyNumberFormat="1" applyFont="1" applyAlignment="1">
      <alignment vertical="top"/>
    </xf>
    <xf numFmtId="3" fontId="16" fillId="3" borderId="2" xfId="6" applyNumberFormat="1" applyFont="1" applyAlignment="1">
      <alignment vertical="top"/>
    </xf>
    <xf numFmtId="3" fontId="16" fillId="3" borderId="2" xfId="6" applyNumberFormat="1" applyAlignment="1">
      <alignment vertical="top"/>
    </xf>
    <xf numFmtId="165" fontId="16" fillId="3" borderId="2" xfId="6" applyNumberFormat="1" applyFont="1"/>
    <xf numFmtId="0" fontId="69" fillId="27" borderId="0" xfId="0" applyFont="1" applyFill="1" applyBorder="1"/>
    <xf numFmtId="0" fontId="0" fillId="27" borderId="0" xfId="0" applyFill="1"/>
    <xf numFmtId="165" fontId="0" fillId="27" borderId="0" xfId="1" applyNumberFormat="1" applyFont="1" applyFill="1"/>
    <xf numFmtId="0" fontId="68" fillId="0" borderId="0" xfId="2767" applyFont="1" applyFill="1" applyBorder="1" applyAlignment="1">
      <alignment horizontal="left" vertical="top"/>
    </xf>
    <xf numFmtId="0" fontId="0" fillId="28" borderId="0" xfId="0" applyFont="1" applyFill="1" applyAlignment="1">
      <alignment vertical="top"/>
    </xf>
    <xf numFmtId="0" fontId="37" fillId="28" borderId="0" xfId="0" applyFont="1" applyFill="1" applyBorder="1" applyAlignment="1">
      <alignment horizontal="left" vertical="top"/>
    </xf>
    <xf numFmtId="0" fontId="37" fillId="28" borderId="0" xfId="0" applyFont="1" applyFill="1" applyBorder="1" applyAlignment="1">
      <alignment horizontal="left" vertical="top" wrapText="1"/>
    </xf>
    <xf numFmtId="0" fontId="41" fillId="28" borderId="2" xfId="6" applyFont="1" applyFill="1" applyAlignment="1">
      <alignment vertical="top"/>
    </xf>
    <xf numFmtId="165" fontId="16" fillId="28" borderId="2" xfId="6" applyNumberFormat="1" applyFont="1" applyFill="1" applyAlignment="1">
      <alignment vertical="top"/>
    </xf>
    <xf numFmtId="0" fontId="37" fillId="28" borderId="0" xfId="0" applyFont="1" applyFill="1" applyAlignment="1">
      <alignment vertical="top"/>
    </xf>
    <xf numFmtId="0" fontId="37" fillId="28" borderId="0" xfId="0" applyFont="1" applyFill="1" applyBorder="1" applyAlignment="1">
      <alignment vertical="top"/>
    </xf>
    <xf numFmtId="165" fontId="17" fillId="28" borderId="3" xfId="7" applyNumberFormat="1" applyFill="1" applyAlignment="1">
      <alignment vertical="top"/>
    </xf>
    <xf numFmtId="0" fontId="5" fillId="28" borderId="0" xfId="0" applyFont="1" applyFill="1"/>
    <xf numFmtId="10" fontId="5" fillId="28" borderId="0" xfId="2" applyNumberFormat="1" applyFont="1" applyFill="1" applyAlignment="1">
      <alignment horizontal="left"/>
    </xf>
    <xf numFmtId="165" fontId="5" fillId="28" borderId="0" xfId="0" applyNumberFormat="1" applyFont="1" applyFill="1"/>
    <xf numFmtId="41" fontId="5" fillId="28" borderId="0" xfId="0" applyNumberFormat="1" applyFont="1" applyFill="1"/>
    <xf numFmtId="165" fontId="5" fillId="28" borderId="0" xfId="1" applyNumberFormat="1" applyFont="1" applyFill="1" applyAlignment="1">
      <alignment horizontal="right"/>
    </xf>
    <xf numFmtId="165" fontId="74" fillId="28" borderId="0" xfId="1" applyNumberFormat="1" applyFont="1" applyFill="1" applyAlignment="1">
      <alignment horizontal="right"/>
    </xf>
    <xf numFmtId="189" fontId="83" fillId="0" borderId="0" xfId="0" applyNumberFormat="1" applyFont="1" applyFill="1" applyBorder="1" applyAlignment="1" applyProtection="1">
      <alignment horizontal="right" vertical="center"/>
    </xf>
    <xf numFmtId="6" fontId="84" fillId="29" borderId="20" xfId="0" applyNumberFormat="1" applyFont="1" applyFill="1" applyBorder="1" applyAlignment="1">
      <alignment horizontal="right" wrapText="1"/>
    </xf>
    <xf numFmtId="6" fontId="84" fillId="29" borderId="21" xfId="0" applyNumberFormat="1" applyFont="1" applyFill="1" applyBorder="1" applyAlignment="1">
      <alignment horizontal="right" wrapText="1"/>
    </xf>
    <xf numFmtId="0" fontId="4" fillId="0" borderId="0" xfId="2785"/>
    <xf numFmtId="9" fontId="0" fillId="0" borderId="0" xfId="2786" applyFont="1"/>
    <xf numFmtId="178" fontId="0" fillId="0" borderId="0" xfId="2787" applyNumberFormat="1" applyFont="1"/>
    <xf numFmtId="9" fontId="0" fillId="0" borderId="7" xfId="2786" applyFont="1" applyBorder="1"/>
    <xf numFmtId="178" fontId="0" fillId="0" borderId="7" xfId="2787" applyNumberFormat="1" applyFont="1" applyBorder="1"/>
    <xf numFmtId="0" fontId="4" fillId="0" borderId="7" xfId="2785" applyBorder="1"/>
    <xf numFmtId="3" fontId="4" fillId="0" borderId="0" xfId="2785" applyNumberFormat="1"/>
    <xf numFmtId="0" fontId="4" fillId="0" borderId="0" xfId="2785" applyAlignment="1">
      <alignment horizontal="center"/>
    </xf>
    <xf numFmtId="3" fontId="4" fillId="0" borderId="7" xfId="2785" applyNumberFormat="1" applyBorder="1"/>
    <xf numFmtId="0" fontId="3" fillId="0" borderId="0" xfId="2785" applyFont="1"/>
    <xf numFmtId="0" fontId="2" fillId="0" borderId="0" xfId="2785" applyFont="1"/>
    <xf numFmtId="44" fontId="4" fillId="0" borderId="0" xfId="2785" applyNumberFormat="1"/>
    <xf numFmtId="178" fontId="4" fillId="0" borderId="0" xfId="2749" applyNumberFormat="1" applyFont="1"/>
    <xf numFmtId="9" fontId="4" fillId="0" borderId="0" xfId="2" applyFont="1"/>
    <xf numFmtId="178" fontId="4" fillId="0" borderId="0" xfId="2785" applyNumberFormat="1"/>
    <xf numFmtId="8" fontId="43" fillId="0" borderId="22" xfId="0" applyNumberFormat="1" applyFont="1" applyBorder="1" applyAlignment="1">
      <alignment horizontal="right" wrapText="1"/>
    </xf>
    <xf numFmtId="0" fontId="1" fillId="0" borderId="0" xfId="2785" applyFont="1"/>
  </cellXfs>
  <cellStyles count="2788">
    <cellStyle name="40% - Accent1" xfId="10" builtinId="31"/>
    <cellStyle name="40% - Accent1 2" xfId="2760" xr:uid="{00000000-0005-0000-0000-000001000000}"/>
    <cellStyle name="Accent1" xfId="9" builtinId="29"/>
    <cellStyle name="Accent2" xfId="11" builtinId="33"/>
    <cellStyle name="Accent2 2" xfId="2756" xr:uid="{00000000-0005-0000-0000-000004000000}"/>
    <cellStyle name="Bad" xfId="5" builtinId="27"/>
    <cellStyle name="Calculation" xfId="8" builtinId="22"/>
    <cellStyle name="Check Cell" xfId="768" builtinId="23"/>
    <cellStyle name="Comma" xfId="1" builtinId="3"/>
    <cellStyle name="Comma 2" xfId="2751" xr:uid="{00000000-0005-0000-0000-000009000000}"/>
    <cellStyle name="Comma 2 2" xfId="2754" xr:uid="{00000000-0005-0000-0000-00000A000000}"/>
    <cellStyle name="Comma 2 2 2" xfId="2764" xr:uid="{00000000-0005-0000-0000-00000B000000}"/>
    <cellStyle name="Comma 2 2 2 2" xfId="2782" xr:uid="{00000000-0005-0000-0000-00000C000000}"/>
    <cellStyle name="Comma 2 2 3" xfId="2775" xr:uid="{00000000-0005-0000-0000-00000D000000}"/>
    <cellStyle name="Comma 2 3" xfId="2762" xr:uid="{00000000-0005-0000-0000-00000E000000}"/>
    <cellStyle name="Comma 2 3 2" xfId="2780" xr:uid="{00000000-0005-0000-0000-00000F000000}"/>
    <cellStyle name="Comma 2 4" xfId="2773" xr:uid="{00000000-0005-0000-0000-000010000000}"/>
    <cellStyle name="Comma 3" xfId="2757" xr:uid="{00000000-0005-0000-0000-000011000000}"/>
    <cellStyle name="Comma 3 2" xfId="2766" xr:uid="{00000000-0005-0000-0000-000012000000}"/>
    <cellStyle name="Comma 3 2 2" xfId="2784" xr:uid="{00000000-0005-0000-0000-000013000000}"/>
    <cellStyle name="Comma 3 3" xfId="2777" xr:uid="{00000000-0005-0000-0000-000014000000}"/>
    <cellStyle name="Comma 4" xfId="2759" xr:uid="{00000000-0005-0000-0000-000015000000}"/>
    <cellStyle name="Comma 4 2" xfId="2778" xr:uid="{00000000-0005-0000-0000-000016000000}"/>
    <cellStyle name="Comma 5" xfId="2768" xr:uid="{00000000-0005-0000-0000-000017000000}"/>
    <cellStyle name="Comma 6" xfId="2771" xr:uid="{00000000-0005-0000-0000-000018000000}"/>
    <cellStyle name="Currency" xfId="2749" builtinId="4"/>
    <cellStyle name="Currency 2" xfId="2761" xr:uid="{00000000-0005-0000-0000-00001A000000}"/>
    <cellStyle name="Currency 2 2" xfId="2779" xr:uid="{00000000-0005-0000-0000-00001B000000}"/>
    <cellStyle name="Currency 3" xfId="2772" xr:uid="{00000000-0005-0000-0000-00001C000000}"/>
    <cellStyle name="Currency 4" xfId="2787" xr:uid="{00000000-0005-0000-0000-00001D000000}"/>
    <cellStyle name="Explanatory Text" xfId="1203" builtinId="53"/>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5" builtinId="9" hidden="1"/>
    <cellStyle name="Followed Hyperlink" xfId="1447" builtinId="9" hidden="1"/>
    <cellStyle name="Followed Hyperlink" xfId="1449" builtinId="9" hidden="1"/>
    <cellStyle name="Followed Hyperlink" xfId="1451" builtinId="9" hidden="1"/>
    <cellStyle name="Followed Hyperlink" xfId="1453" builtinId="9" hidden="1"/>
    <cellStyle name="Followed Hyperlink" xfId="1455" builtinId="9" hidden="1"/>
    <cellStyle name="Followed Hyperlink" xfId="1457" builtinId="9" hidden="1"/>
    <cellStyle name="Followed Hyperlink" xfId="1459" builtinId="9" hidden="1"/>
    <cellStyle name="Followed Hyperlink" xfId="1461" builtinId="9" hidden="1"/>
    <cellStyle name="Followed Hyperlink" xfId="1463" builtinId="9" hidden="1"/>
    <cellStyle name="Followed Hyperlink" xfId="1465" builtinId="9" hidden="1"/>
    <cellStyle name="Followed Hyperlink" xfId="1467" builtinId="9" hidden="1"/>
    <cellStyle name="Followed Hyperlink" xfId="1469" builtinId="9" hidden="1"/>
    <cellStyle name="Followed Hyperlink" xfId="1471" builtinId="9" hidden="1"/>
    <cellStyle name="Followed Hyperlink" xfId="1473" builtinId="9" hidden="1"/>
    <cellStyle name="Followed Hyperlink" xfId="1475" builtinId="9" hidden="1"/>
    <cellStyle name="Followed Hyperlink" xfId="1477" builtinId="9" hidden="1"/>
    <cellStyle name="Followed Hyperlink" xfId="1479" builtinId="9" hidden="1"/>
    <cellStyle name="Followed Hyperlink" xfId="1481" builtinId="9" hidden="1"/>
    <cellStyle name="Followed Hyperlink" xfId="1483" builtinId="9" hidden="1"/>
    <cellStyle name="Followed Hyperlink" xfId="1485" builtinId="9" hidden="1"/>
    <cellStyle name="Followed Hyperlink" xfId="1487" builtinId="9" hidden="1"/>
    <cellStyle name="Followed Hyperlink" xfId="1489" builtinId="9" hidden="1"/>
    <cellStyle name="Followed Hyperlink" xfId="1491" builtinId="9" hidden="1"/>
    <cellStyle name="Followed Hyperlink" xfId="1493" builtinId="9" hidden="1"/>
    <cellStyle name="Followed Hyperlink" xfId="1495" builtinId="9" hidden="1"/>
    <cellStyle name="Followed Hyperlink" xfId="1497" builtinId="9" hidden="1"/>
    <cellStyle name="Followed Hyperlink" xfId="1499" builtinId="9" hidden="1"/>
    <cellStyle name="Followed Hyperlink" xfId="1501" builtinId="9" hidden="1"/>
    <cellStyle name="Followed Hyperlink" xfId="1503" builtinId="9" hidden="1"/>
    <cellStyle name="Followed Hyperlink" xfId="1505" builtinId="9" hidden="1"/>
    <cellStyle name="Followed Hyperlink" xfId="1507" builtinId="9" hidden="1"/>
    <cellStyle name="Followed Hyperlink" xfId="1509" builtinId="9" hidden="1"/>
    <cellStyle name="Followed Hyperlink" xfId="1511" builtinId="9" hidden="1"/>
    <cellStyle name="Followed Hyperlink" xfId="1513" builtinId="9" hidden="1"/>
    <cellStyle name="Followed Hyperlink" xfId="1515" builtinId="9" hidden="1"/>
    <cellStyle name="Followed Hyperlink" xfId="1517" builtinId="9" hidden="1"/>
    <cellStyle name="Followed Hyperlink" xfId="1519" builtinId="9" hidden="1"/>
    <cellStyle name="Followed Hyperlink" xfId="1521" builtinId="9" hidden="1"/>
    <cellStyle name="Followed Hyperlink" xfId="1523" builtinId="9" hidden="1"/>
    <cellStyle name="Followed Hyperlink" xfId="1525" builtinId="9" hidden="1"/>
    <cellStyle name="Followed Hyperlink" xfId="1527" builtinId="9" hidden="1"/>
    <cellStyle name="Followed Hyperlink" xfId="1529" builtinId="9" hidden="1"/>
    <cellStyle name="Followed Hyperlink" xfId="1531" builtinId="9" hidden="1"/>
    <cellStyle name="Followed Hyperlink" xfId="1533" builtinId="9" hidden="1"/>
    <cellStyle name="Followed Hyperlink" xfId="1535" builtinId="9" hidden="1"/>
    <cellStyle name="Followed Hyperlink" xfId="1537" builtinId="9" hidden="1"/>
    <cellStyle name="Followed Hyperlink" xfId="1539" builtinId="9" hidden="1"/>
    <cellStyle name="Followed Hyperlink" xfId="1541" builtinId="9" hidden="1"/>
    <cellStyle name="Followed Hyperlink" xfId="1543" builtinId="9" hidden="1"/>
    <cellStyle name="Followed Hyperlink" xfId="1545" builtinId="9" hidden="1"/>
    <cellStyle name="Followed Hyperlink" xfId="1547" builtinId="9" hidden="1"/>
    <cellStyle name="Followed Hyperlink" xfId="1549" builtinId="9" hidden="1"/>
    <cellStyle name="Followed Hyperlink" xfId="1551" builtinId="9" hidden="1"/>
    <cellStyle name="Followed Hyperlink" xfId="1553" builtinId="9" hidden="1"/>
    <cellStyle name="Followed Hyperlink" xfId="1555" builtinId="9" hidden="1"/>
    <cellStyle name="Followed Hyperlink" xfId="1557" builtinId="9" hidden="1"/>
    <cellStyle name="Followed Hyperlink" xfId="1559" builtinId="9" hidden="1"/>
    <cellStyle name="Followed Hyperlink" xfId="1561" builtinId="9" hidden="1"/>
    <cellStyle name="Followed Hyperlink" xfId="1563" builtinId="9" hidden="1"/>
    <cellStyle name="Followed Hyperlink" xfId="1565" builtinId="9" hidden="1"/>
    <cellStyle name="Followed Hyperlink" xfId="1567" builtinId="9" hidden="1"/>
    <cellStyle name="Followed Hyperlink" xfId="1569" builtinId="9" hidden="1"/>
    <cellStyle name="Followed Hyperlink" xfId="1571" builtinId="9" hidden="1"/>
    <cellStyle name="Followed Hyperlink" xfId="1573" builtinId="9" hidden="1"/>
    <cellStyle name="Followed Hyperlink" xfId="1575" builtinId="9" hidden="1"/>
    <cellStyle name="Followed Hyperlink" xfId="1577" builtinId="9" hidden="1"/>
    <cellStyle name="Followed Hyperlink" xfId="1579" builtinId="9" hidden="1"/>
    <cellStyle name="Followed Hyperlink" xfId="1581" builtinId="9" hidden="1"/>
    <cellStyle name="Followed Hyperlink" xfId="1583" builtinId="9" hidden="1"/>
    <cellStyle name="Followed Hyperlink" xfId="1585" builtinId="9" hidden="1"/>
    <cellStyle name="Followed Hyperlink" xfId="1587" builtinId="9" hidden="1"/>
    <cellStyle name="Followed Hyperlink" xfId="1589" builtinId="9" hidden="1"/>
    <cellStyle name="Followed Hyperlink" xfId="1591" builtinId="9" hidden="1"/>
    <cellStyle name="Followed Hyperlink" xfId="1593" builtinId="9" hidden="1"/>
    <cellStyle name="Followed Hyperlink" xfId="1595" builtinId="9" hidden="1"/>
    <cellStyle name="Followed Hyperlink" xfId="1597" builtinId="9" hidden="1"/>
    <cellStyle name="Followed Hyperlink" xfId="1599" builtinId="9" hidden="1"/>
    <cellStyle name="Followed Hyperlink" xfId="1601" builtinId="9" hidden="1"/>
    <cellStyle name="Followed Hyperlink" xfId="1603" builtinId="9" hidden="1"/>
    <cellStyle name="Followed Hyperlink" xfId="1605" builtinId="9" hidden="1"/>
    <cellStyle name="Followed Hyperlink" xfId="1607" builtinId="9" hidden="1"/>
    <cellStyle name="Followed Hyperlink" xfId="1609" builtinId="9" hidden="1"/>
    <cellStyle name="Followed Hyperlink" xfId="1611" builtinId="9" hidden="1"/>
    <cellStyle name="Followed Hyperlink" xfId="1613" builtinId="9" hidden="1"/>
    <cellStyle name="Followed Hyperlink" xfId="1615" builtinId="9" hidden="1"/>
    <cellStyle name="Followed Hyperlink" xfId="1617" builtinId="9" hidden="1"/>
    <cellStyle name="Followed Hyperlink" xfId="1619" builtinId="9" hidden="1"/>
    <cellStyle name="Followed Hyperlink" xfId="1621" builtinId="9" hidden="1"/>
    <cellStyle name="Followed Hyperlink" xfId="1623" builtinId="9" hidden="1"/>
    <cellStyle name="Followed Hyperlink" xfId="1625" builtinId="9" hidden="1"/>
    <cellStyle name="Followed Hyperlink" xfId="1627" builtinId="9" hidden="1"/>
    <cellStyle name="Followed Hyperlink" xfId="1629" builtinId="9" hidden="1"/>
    <cellStyle name="Followed Hyperlink" xfId="1631" builtinId="9" hidden="1"/>
    <cellStyle name="Followed Hyperlink" xfId="1633" builtinId="9" hidden="1"/>
    <cellStyle name="Followed Hyperlink" xfId="1635" builtinId="9" hidden="1"/>
    <cellStyle name="Followed Hyperlink" xfId="1637" builtinId="9" hidden="1"/>
    <cellStyle name="Followed Hyperlink" xfId="1639" builtinId="9" hidden="1"/>
    <cellStyle name="Followed Hyperlink" xfId="1641" builtinId="9" hidden="1"/>
    <cellStyle name="Followed Hyperlink" xfId="1643" builtinId="9" hidden="1"/>
    <cellStyle name="Followed Hyperlink" xfId="1645" builtinId="9" hidden="1"/>
    <cellStyle name="Followed Hyperlink" xfId="1647" builtinId="9" hidden="1"/>
    <cellStyle name="Followed Hyperlink" xfId="1649" builtinId="9" hidden="1"/>
    <cellStyle name="Followed Hyperlink" xfId="1651" builtinId="9" hidden="1"/>
    <cellStyle name="Followed Hyperlink" xfId="1653" builtinId="9" hidden="1"/>
    <cellStyle name="Followed Hyperlink" xfId="1655" builtinId="9" hidden="1"/>
    <cellStyle name="Followed Hyperlink" xfId="1657" builtinId="9" hidden="1"/>
    <cellStyle name="Followed Hyperlink" xfId="1659" builtinId="9" hidden="1"/>
    <cellStyle name="Followed Hyperlink" xfId="1661" builtinId="9" hidden="1"/>
    <cellStyle name="Followed Hyperlink" xfId="1663" builtinId="9" hidden="1"/>
    <cellStyle name="Followed Hyperlink" xfId="1665" builtinId="9" hidden="1"/>
    <cellStyle name="Followed Hyperlink" xfId="1667" builtinId="9" hidden="1"/>
    <cellStyle name="Followed Hyperlink" xfId="1669" builtinId="9" hidden="1"/>
    <cellStyle name="Followed Hyperlink" xfId="1671" builtinId="9" hidden="1"/>
    <cellStyle name="Followed Hyperlink" xfId="1673" builtinId="9" hidden="1"/>
    <cellStyle name="Followed Hyperlink" xfId="1675" builtinId="9" hidden="1"/>
    <cellStyle name="Followed Hyperlink" xfId="1677" builtinId="9" hidden="1"/>
    <cellStyle name="Followed Hyperlink" xfId="1679" builtinId="9" hidden="1"/>
    <cellStyle name="Followed Hyperlink" xfId="1681" builtinId="9" hidden="1"/>
    <cellStyle name="Followed Hyperlink" xfId="1683" builtinId="9" hidden="1"/>
    <cellStyle name="Followed Hyperlink" xfId="1685" builtinId="9" hidden="1"/>
    <cellStyle name="Followed Hyperlink" xfId="1687" builtinId="9" hidden="1"/>
    <cellStyle name="Followed Hyperlink" xfId="1689" builtinId="9" hidden="1"/>
    <cellStyle name="Followed Hyperlink" xfId="1691" builtinId="9" hidden="1"/>
    <cellStyle name="Followed Hyperlink" xfId="1693" builtinId="9" hidden="1"/>
    <cellStyle name="Followed Hyperlink" xfId="1695" builtinId="9" hidden="1"/>
    <cellStyle name="Followed Hyperlink" xfId="1697" builtinId="9" hidden="1"/>
    <cellStyle name="Followed Hyperlink" xfId="1699" builtinId="9" hidden="1"/>
    <cellStyle name="Followed Hyperlink" xfId="1701" builtinId="9" hidden="1"/>
    <cellStyle name="Followed Hyperlink" xfId="1703" builtinId="9" hidden="1"/>
    <cellStyle name="Followed Hyperlink" xfId="1705" builtinId="9" hidden="1"/>
    <cellStyle name="Followed Hyperlink" xfId="1707" builtinId="9" hidden="1"/>
    <cellStyle name="Followed Hyperlink" xfId="1709" builtinId="9" hidden="1"/>
    <cellStyle name="Followed Hyperlink" xfId="1711" builtinId="9" hidden="1"/>
    <cellStyle name="Followed Hyperlink" xfId="1713" builtinId="9" hidden="1"/>
    <cellStyle name="Followed Hyperlink" xfId="1715" builtinId="9" hidden="1"/>
    <cellStyle name="Followed Hyperlink" xfId="1717" builtinId="9" hidden="1"/>
    <cellStyle name="Followed Hyperlink" xfId="1719" builtinId="9" hidden="1"/>
    <cellStyle name="Followed Hyperlink" xfId="1721" builtinId="9" hidden="1"/>
    <cellStyle name="Followed Hyperlink" xfId="1723" builtinId="9" hidden="1"/>
    <cellStyle name="Followed Hyperlink" xfId="1725" builtinId="9" hidden="1"/>
    <cellStyle name="Followed Hyperlink" xfId="1727" builtinId="9" hidden="1"/>
    <cellStyle name="Followed Hyperlink" xfId="1729" builtinId="9" hidden="1"/>
    <cellStyle name="Followed Hyperlink" xfId="1731" builtinId="9" hidden="1"/>
    <cellStyle name="Followed Hyperlink" xfId="1733" builtinId="9" hidden="1"/>
    <cellStyle name="Followed Hyperlink" xfId="1735" builtinId="9" hidden="1"/>
    <cellStyle name="Followed Hyperlink" xfId="1737" builtinId="9" hidden="1"/>
    <cellStyle name="Followed Hyperlink" xfId="1739" builtinId="9" hidden="1"/>
    <cellStyle name="Followed Hyperlink" xfId="1741" builtinId="9" hidden="1"/>
    <cellStyle name="Followed Hyperlink" xfId="1743" builtinId="9" hidden="1"/>
    <cellStyle name="Followed Hyperlink" xfId="1745" builtinId="9" hidden="1"/>
    <cellStyle name="Followed Hyperlink" xfId="1747" builtinId="9" hidden="1"/>
    <cellStyle name="Followed Hyperlink" xfId="1749" builtinId="9" hidden="1"/>
    <cellStyle name="Followed Hyperlink" xfId="1751" builtinId="9" hidden="1"/>
    <cellStyle name="Followed Hyperlink" xfId="1753" builtinId="9" hidden="1"/>
    <cellStyle name="Followed Hyperlink" xfId="1755" builtinId="9" hidden="1"/>
    <cellStyle name="Followed Hyperlink" xfId="1757" builtinId="9" hidden="1"/>
    <cellStyle name="Followed Hyperlink" xfId="1759" builtinId="9" hidden="1"/>
    <cellStyle name="Followed Hyperlink" xfId="1761" builtinId="9" hidden="1"/>
    <cellStyle name="Followed Hyperlink" xfId="1763" builtinId="9" hidden="1"/>
    <cellStyle name="Followed Hyperlink" xfId="1765" builtinId="9" hidden="1"/>
    <cellStyle name="Followed Hyperlink" xfId="1767" builtinId="9" hidden="1"/>
    <cellStyle name="Followed Hyperlink" xfId="1769" builtinId="9" hidden="1"/>
    <cellStyle name="Followed Hyperlink" xfId="1771" builtinId="9" hidden="1"/>
    <cellStyle name="Followed Hyperlink" xfId="1773" builtinId="9" hidden="1"/>
    <cellStyle name="Followed Hyperlink" xfId="1775" builtinId="9" hidden="1"/>
    <cellStyle name="Followed Hyperlink" xfId="1777" builtinId="9" hidden="1"/>
    <cellStyle name="Followed Hyperlink" xfId="1779" builtinId="9" hidden="1"/>
    <cellStyle name="Followed Hyperlink" xfId="1781" builtinId="9" hidden="1"/>
    <cellStyle name="Followed Hyperlink" xfId="1783" builtinId="9" hidden="1"/>
    <cellStyle name="Followed Hyperlink" xfId="1785" builtinId="9" hidden="1"/>
    <cellStyle name="Followed Hyperlink" xfId="1787" builtinId="9" hidden="1"/>
    <cellStyle name="Followed Hyperlink" xfId="1789" builtinId="9" hidden="1"/>
    <cellStyle name="Followed Hyperlink" xfId="1791" builtinId="9" hidden="1"/>
    <cellStyle name="Followed Hyperlink" xfId="1793" builtinId="9" hidden="1"/>
    <cellStyle name="Followed Hyperlink" xfId="1795" builtinId="9" hidden="1"/>
    <cellStyle name="Followed Hyperlink" xfId="1797" builtinId="9" hidden="1"/>
    <cellStyle name="Followed Hyperlink" xfId="1799" builtinId="9" hidden="1"/>
    <cellStyle name="Followed Hyperlink" xfId="1801" builtinId="9" hidden="1"/>
    <cellStyle name="Followed Hyperlink" xfId="1803" builtinId="9" hidden="1"/>
    <cellStyle name="Followed Hyperlink" xfId="1805" builtinId="9" hidden="1"/>
    <cellStyle name="Followed Hyperlink" xfId="1807" builtinId="9" hidden="1"/>
    <cellStyle name="Followed Hyperlink" xfId="1809" builtinId="9" hidden="1"/>
    <cellStyle name="Followed Hyperlink" xfId="1811" builtinId="9" hidden="1"/>
    <cellStyle name="Followed Hyperlink" xfId="1813" builtinId="9" hidden="1"/>
    <cellStyle name="Followed Hyperlink" xfId="1815" builtinId="9" hidden="1"/>
    <cellStyle name="Followed Hyperlink" xfId="1817" builtinId="9" hidden="1"/>
    <cellStyle name="Followed Hyperlink" xfId="1819" builtinId="9" hidden="1"/>
    <cellStyle name="Followed Hyperlink" xfId="1821" builtinId="9" hidden="1"/>
    <cellStyle name="Followed Hyperlink" xfId="1823" builtinId="9" hidden="1"/>
    <cellStyle name="Followed Hyperlink" xfId="1825" builtinId="9" hidden="1"/>
    <cellStyle name="Followed Hyperlink" xfId="1827" builtinId="9" hidden="1"/>
    <cellStyle name="Followed Hyperlink" xfId="1829" builtinId="9" hidden="1"/>
    <cellStyle name="Followed Hyperlink" xfId="1831" builtinId="9" hidden="1"/>
    <cellStyle name="Followed Hyperlink" xfId="1833" builtinId="9" hidden="1"/>
    <cellStyle name="Followed Hyperlink" xfId="1835" builtinId="9" hidden="1"/>
    <cellStyle name="Followed Hyperlink" xfId="1837" builtinId="9" hidden="1"/>
    <cellStyle name="Followed Hyperlink" xfId="1839" builtinId="9" hidden="1"/>
    <cellStyle name="Followed Hyperlink" xfId="1841" builtinId="9" hidden="1"/>
    <cellStyle name="Followed Hyperlink" xfId="1843" builtinId="9" hidden="1"/>
    <cellStyle name="Followed Hyperlink" xfId="1845" builtinId="9" hidden="1"/>
    <cellStyle name="Followed Hyperlink" xfId="1847" builtinId="9" hidden="1"/>
    <cellStyle name="Followed Hyperlink" xfId="1849" builtinId="9" hidden="1"/>
    <cellStyle name="Followed Hyperlink" xfId="1851" builtinId="9" hidden="1"/>
    <cellStyle name="Followed Hyperlink" xfId="1853" builtinId="9" hidden="1"/>
    <cellStyle name="Followed Hyperlink" xfId="1855" builtinId="9" hidden="1"/>
    <cellStyle name="Followed Hyperlink" xfId="1857" builtinId="9" hidden="1"/>
    <cellStyle name="Followed Hyperlink" xfId="1859" builtinId="9" hidden="1"/>
    <cellStyle name="Followed Hyperlink" xfId="1861" builtinId="9" hidden="1"/>
    <cellStyle name="Followed Hyperlink" xfId="1863" builtinId="9" hidden="1"/>
    <cellStyle name="Followed Hyperlink" xfId="1865" builtinId="9" hidden="1"/>
    <cellStyle name="Followed Hyperlink" xfId="1867" builtinId="9" hidden="1"/>
    <cellStyle name="Followed Hyperlink" xfId="1869" builtinId="9" hidden="1"/>
    <cellStyle name="Followed Hyperlink" xfId="1871" builtinId="9" hidden="1"/>
    <cellStyle name="Followed Hyperlink" xfId="1873" builtinId="9" hidden="1"/>
    <cellStyle name="Followed Hyperlink" xfId="1875" builtinId="9" hidden="1"/>
    <cellStyle name="Followed Hyperlink" xfId="1877" builtinId="9" hidden="1"/>
    <cellStyle name="Followed Hyperlink" xfId="1879" builtinId="9" hidden="1"/>
    <cellStyle name="Followed Hyperlink" xfId="1881" builtinId="9" hidden="1"/>
    <cellStyle name="Followed Hyperlink" xfId="1883" builtinId="9" hidden="1"/>
    <cellStyle name="Followed Hyperlink" xfId="1885" builtinId="9" hidden="1"/>
    <cellStyle name="Followed Hyperlink" xfId="1887" builtinId="9" hidden="1"/>
    <cellStyle name="Followed Hyperlink" xfId="1889" builtinId="9" hidden="1"/>
    <cellStyle name="Followed Hyperlink" xfId="1891" builtinId="9" hidden="1"/>
    <cellStyle name="Followed Hyperlink" xfId="1893" builtinId="9" hidden="1"/>
    <cellStyle name="Followed Hyperlink" xfId="1895" builtinId="9" hidden="1"/>
    <cellStyle name="Followed Hyperlink" xfId="1897" builtinId="9" hidden="1"/>
    <cellStyle name="Followed Hyperlink" xfId="1899" builtinId="9" hidden="1"/>
    <cellStyle name="Followed Hyperlink" xfId="1901" builtinId="9" hidden="1"/>
    <cellStyle name="Followed Hyperlink" xfId="1903" builtinId="9" hidden="1"/>
    <cellStyle name="Followed Hyperlink" xfId="1905" builtinId="9" hidden="1"/>
    <cellStyle name="Followed Hyperlink" xfId="1907" builtinId="9" hidden="1"/>
    <cellStyle name="Followed Hyperlink" xfId="1909" builtinId="9" hidden="1"/>
    <cellStyle name="Followed Hyperlink" xfId="1911" builtinId="9" hidden="1"/>
    <cellStyle name="Followed Hyperlink" xfId="1913" builtinId="9" hidden="1"/>
    <cellStyle name="Followed Hyperlink" xfId="1915" builtinId="9" hidden="1"/>
    <cellStyle name="Followed Hyperlink" xfId="1917" builtinId="9" hidden="1"/>
    <cellStyle name="Followed Hyperlink" xfId="1919" builtinId="9" hidden="1"/>
    <cellStyle name="Followed Hyperlink" xfId="1921" builtinId="9" hidden="1"/>
    <cellStyle name="Followed Hyperlink" xfId="1923" builtinId="9" hidden="1"/>
    <cellStyle name="Followed Hyperlink" xfId="1925" builtinId="9" hidden="1"/>
    <cellStyle name="Followed Hyperlink" xfId="1927" builtinId="9" hidden="1"/>
    <cellStyle name="Followed Hyperlink" xfId="1929" builtinId="9" hidden="1"/>
    <cellStyle name="Followed Hyperlink" xfId="1931" builtinId="9" hidden="1"/>
    <cellStyle name="Followed Hyperlink" xfId="1933" builtinId="9" hidden="1"/>
    <cellStyle name="Followed Hyperlink" xfId="1935" builtinId="9" hidden="1"/>
    <cellStyle name="Followed Hyperlink" xfId="1937" builtinId="9" hidden="1"/>
    <cellStyle name="Followed Hyperlink" xfId="1939" builtinId="9" hidden="1"/>
    <cellStyle name="Followed Hyperlink" xfId="1941" builtinId="9" hidden="1"/>
    <cellStyle name="Followed Hyperlink" xfId="1943" builtinId="9" hidden="1"/>
    <cellStyle name="Followed Hyperlink" xfId="1945" builtinId="9" hidden="1"/>
    <cellStyle name="Followed Hyperlink" xfId="1947" builtinId="9" hidden="1"/>
    <cellStyle name="Followed Hyperlink" xfId="1949" builtinId="9" hidden="1"/>
    <cellStyle name="Followed Hyperlink" xfId="1951" builtinId="9" hidden="1"/>
    <cellStyle name="Followed Hyperlink" xfId="1953" builtinId="9" hidden="1"/>
    <cellStyle name="Followed Hyperlink" xfId="1955" builtinId="9" hidden="1"/>
    <cellStyle name="Followed Hyperlink" xfId="1957" builtinId="9" hidden="1"/>
    <cellStyle name="Followed Hyperlink" xfId="1959" builtinId="9" hidden="1"/>
    <cellStyle name="Followed Hyperlink" xfId="1961" builtinId="9" hidden="1"/>
    <cellStyle name="Followed Hyperlink" xfId="1963" builtinId="9" hidden="1"/>
    <cellStyle name="Followed Hyperlink" xfId="1965" builtinId="9" hidden="1"/>
    <cellStyle name="Followed Hyperlink" xfId="1967" builtinId="9" hidden="1"/>
    <cellStyle name="Followed Hyperlink" xfId="1969" builtinId="9" hidden="1"/>
    <cellStyle name="Followed Hyperlink" xfId="1971" builtinId="9" hidden="1"/>
    <cellStyle name="Followed Hyperlink" xfId="1973" builtinId="9" hidden="1"/>
    <cellStyle name="Followed Hyperlink" xfId="1975" builtinId="9" hidden="1"/>
    <cellStyle name="Followed Hyperlink" xfId="1977" builtinId="9" hidden="1"/>
    <cellStyle name="Followed Hyperlink" xfId="1979" builtinId="9" hidden="1"/>
    <cellStyle name="Followed Hyperlink" xfId="1981" builtinId="9" hidden="1"/>
    <cellStyle name="Followed Hyperlink" xfId="1983" builtinId="9" hidden="1"/>
    <cellStyle name="Followed Hyperlink" xfId="1985" builtinId="9" hidden="1"/>
    <cellStyle name="Followed Hyperlink" xfId="1987" builtinId="9" hidden="1"/>
    <cellStyle name="Followed Hyperlink" xfId="1989" builtinId="9" hidden="1"/>
    <cellStyle name="Followed Hyperlink" xfId="1991" builtinId="9" hidden="1"/>
    <cellStyle name="Followed Hyperlink" xfId="1993" builtinId="9" hidden="1"/>
    <cellStyle name="Followed Hyperlink" xfId="1995" builtinId="9" hidden="1"/>
    <cellStyle name="Followed Hyperlink" xfId="1997" builtinId="9" hidden="1"/>
    <cellStyle name="Followed Hyperlink" xfId="1999" builtinId="9" hidden="1"/>
    <cellStyle name="Followed Hyperlink" xfId="2001" builtinId="9" hidden="1"/>
    <cellStyle name="Followed Hyperlink" xfId="2003" builtinId="9" hidden="1"/>
    <cellStyle name="Followed Hyperlink" xfId="2005" builtinId="9" hidden="1"/>
    <cellStyle name="Followed Hyperlink" xfId="2007" builtinId="9" hidden="1"/>
    <cellStyle name="Followed Hyperlink" xfId="2009" builtinId="9" hidden="1"/>
    <cellStyle name="Followed Hyperlink" xfId="2011" builtinId="9" hidden="1"/>
    <cellStyle name="Followed Hyperlink" xfId="2013" builtinId="9" hidden="1"/>
    <cellStyle name="Followed Hyperlink" xfId="2015" builtinId="9" hidden="1"/>
    <cellStyle name="Followed Hyperlink" xfId="2017" builtinId="9" hidden="1"/>
    <cellStyle name="Followed Hyperlink" xfId="2019" builtinId="9" hidden="1"/>
    <cellStyle name="Followed Hyperlink" xfId="2021" builtinId="9" hidden="1"/>
    <cellStyle name="Followed Hyperlink" xfId="2023" builtinId="9" hidden="1"/>
    <cellStyle name="Followed Hyperlink" xfId="2025" builtinId="9" hidden="1"/>
    <cellStyle name="Followed Hyperlink" xfId="2027" builtinId="9" hidden="1"/>
    <cellStyle name="Followed Hyperlink" xfId="2029"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Followed Hyperlink" xfId="2047" builtinId="9" hidden="1"/>
    <cellStyle name="Followed Hyperlink" xfId="2049" builtinId="9" hidden="1"/>
    <cellStyle name="Followed Hyperlink" xfId="2051" builtinId="9" hidden="1"/>
    <cellStyle name="Followed Hyperlink" xfId="2053" builtinId="9" hidden="1"/>
    <cellStyle name="Followed Hyperlink" xfId="2055" builtinId="9" hidden="1"/>
    <cellStyle name="Followed Hyperlink" xfId="2057" builtinId="9" hidden="1"/>
    <cellStyle name="Followed Hyperlink" xfId="2059" builtinId="9" hidden="1"/>
    <cellStyle name="Followed Hyperlink" xfId="2061" builtinId="9" hidden="1"/>
    <cellStyle name="Followed Hyperlink" xfId="2063" builtinId="9" hidden="1"/>
    <cellStyle name="Followed Hyperlink" xfId="2065" builtinId="9" hidden="1"/>
    <cellStyle name="Followed Hyperlink" xfId="2067" builtinId="9" hidden="1"/>
    <cellStyle name="Followed Hyperlink" xfId="2069" builtinId="9" hidden="1"/>
    <cellStyle name="Followed Hyperlink" xfId="2071" builtinId="9" hidden="1"/>
    <cellStyle name="Followed Hyperlink" xfId="2073" builtinId="9" hidden="1"/>
    <cellStyle name="Followed Hyperlink" xfId="2075" builtinId="9" hidden="1"/>
    <cellStyle name="Followed Hyperlink" xfId="2077" builtinId="9" hidden="1"/>
    <cellStyle name="Followed Hyperlink" xfId="2079" builtinId="9" hidden="1"/>
    <cellStyle name="Followed Hyperlink" xfId="2081" builtinId="9" hidden="1"/>
    <cellStyle name="Followed Hyperlink" xfId="2083" builtinId="9" hidden="1"/>
    <cellStyle name="Followed Hyperlink" xfId="2085" builtinId="9" hidden="1"/>
    <cellStyle name="Followed Hyperlink" xfId="2087" builtinId="9" hidden="1"/>
    <cellStyle name="Followed Hyperlink" xfId="2089" builtinId="9" hidden="1"/>
    <cellStyle name="Followed Hyperlink" xfId="2091" builtinId="9" hidden="1"/>
    <cellStyle name="Followed Hyperlink" xfId="2093" builtinId="9" hidden="1"/>
    <cellStyle name="Followed Hyperlink" xfId="2095" builtinId="9" hidden="1"/>
    <cellStyle name="Followed Hyperlink" xfId="2097" builtinId="9" hidden="1"/>
    <cellStyle name="Followed Hyperlink" xfId="2099" builtinId="9" hidden="1"/>
    <cellStyle name="Followed Hyperlink" xfId="2101" builtinId="9" hidden="1"/>
    <cellStyle name="Followed Hyperlink" xfId="2103" builtinId="9" hidden="1"/>
    <cellStyle name="Followed Hyperlink" xfId="2105" builtinId="9" hidden="1"/>
    <cellStyle name="Followed Hyperlink" xfId="2107" builtinId="9" hidden="1"/>
    <cellStyle name="Followed Hyperlink" xfId="2109" builtinId="9" hidden="1"/>
    <cellStyle name="Followed Hyperlink" xfId="2111" builtinId="9" hidden="1"/>
    <cellStyle name="Followed Hyperlink" xfId="2113" builtinId="9" hidden="1"/>
    <cellStyle name="Followed Hyperlink" xfId="2115" builtinId="9" hidden="1"/>
    <cellStyle name="Followed Hyperlink" xfId="2117" builtinId="9" hidden="1"/>
    <cellStyle name="Followed Hyperlink" xfId="2119" builtinId="9" hidden="1"/>
    <cellStyle name="Followed Hyperlink" xfId="2121" builtinId="9" hidden="1"/>
    <cellStyle name="Followed Hyperlink" xfId="2123" builtinId="9" hidden="1"/>
    <cellStyle name="Followed Hyperlink" xfId="2125" builtinId="9" hidden="1"/>
    <cellStyle name="Followed Hyperlink" xfId="2127" builtinId="9" hidden="1"/>
    <cellStyle name="Followed Hyperlink" xfId="2129" builtinId="9" hidden="1"/>
    <cellStyle name="Followed Hyperlink" xfId="2131" builtinId="9" hidden="1"/>
    <cellStyle name="Followed Hyperlink" xfId="2133" builtinId="9" hidden="1"/>
    <cellStyle name="Followed Hyperlink" xfId="2135" builtinId="9" hidden="1"/>
    <cellStyle name="Followed Hyperlink" xfId="2137" builtinId="9" hidden="1"/>
    <cellStyle name="Followed Hyperlink" xfId="2139" builtinId="9" hidden="1"/>
    <cellStyle name="Followed Hyperlink" xfId="2141" builtinId="9" hidden="1"/>
    <cellStyle name="Followed Hyperlink" xfId="2143" builtinId="9" hidden="1"/>
    <cellStyle name="Followed Hyperlink" xfId="2145" builtinId="9" hidden="1"/>
    <cellStyle name="Followed Hyperlink" xfId="2147" builtinId="9" hidden="1"/>
    <cellStyle name="Followed Hyperlink" xfId="2149" builtinId="9" hidden="1"/>
    <cellStyle name="Followed Hyperlink" xfId="2151" builtinId="9" hidden="1"/>
    <cellStyle name="Followed Hyperlink" xfId="2153" builtinId="9" hidden="1"/>
    <cellStyle name="Followed Hyperlink" xfId="2155" builtinId="9" hidden="1"/>
    <cellStyle name="Followed Hyperlink" xfId="2157" builtinId="9" hidden="1"/>
    <cellStyle name="Followed Hyperlink" xfId="2159" builtinId="9" hidden="1"/>
    <cellStyle name="Followed Hyperlink" xfId="2161" builtinId="9" hidden="1"/>
    <cellStyle name="Followed Hyperlink" xfId="2163" builtinId="9" hidden="1"/>
    <cellStyle name="Followed Hyperlink" xfId="2165" builtinId="9" hidden="1"/>
    <cellStyle name="Followed Hyperlink" xfId="2167" builtinId="9" hidden="1"/>
    <cellStyle name="Followed Hyperlink" xfId="2169" builtinId="9" hidden="1"/>
    <cellStyle name="Followed Hyperlink" xfId="2171" builtinId="9" hidden="1"/>
    <cellStyle name="Followed Hyperlink" xfId="2173" builtinId="9" hidden="1"/>
    <cellStyle name="Followed Hyperlink" xfId="2175" builtinId="9" hidden="1"/>
    <cellStyle name="Followed Hyperlink" xfId="2177" builtinId="9" hidden="1"/>
    <cellStyle name="Followed Hyperlink" xfId="2179" builtinId="9" hidden="1"/>
    <cellStyle name="Followed Hyperlink" xfId="2181" builtinId="9" hidden="1"/>
    <cellStyle name="Followed Hyperlink" xfId="2183" builtinId="9" hidden="1"/>
    <cellStyle name="Followed Hyperlink" xfId="2185" builtinId="9" hidden="1"/>
    <cellStyle name="Followed Hyperlink" xfId="2187" builtinId="9" hidden="1"/>
    <cellStyle name="Followed Hyperlink" xfId="2189" builtinId="9" hidden="1"/>
    <cellStyle name="Followed Hyperlink" xfId="2191" builtinId="9" hidden="1"/>
    <cellStyle name="Followed Hyperlink" xfId="2193" builtinId="9" hidden="1"/>
    <cellStyle name="Followed Hyperlink" xfId="2195" builtinId="9" hidden="1"/>
    <cellStyle name="Followed Hyperlink" xfId="2197" builtinId="9" hidden="1"/>
    <cellStyle name="Followed Hyperlink" xfId="2199" builtinId="9" hidden="1"/>
    <cellStyle name="Followed Hyperlink" xfId="2201" builtinId="9" hidden="1"/>
    <cellStyle name="Followed Hyperlink" xfId="2203" builtinId="9" hidden="1"/>
    <cellStyle name="Followed Hyperlink" xfId="2205" builtinId="9" hidden="1"/>
    <cellStyle name="Followed Hyperlink" xfId="2207" builtinId="9" hidden="1"/>
    <cellStyle name="Followed Hyperlink" xfId="2209" builtinId="9" hidden="1"/>
    <cellStyle name="Followed Hyperlink" xfId="2211" builtinId="9" hidden="1"/>
    <cellStyle name="Followed Hyperlink" xfId="2213" builtinId="9" hidden="1"/>
    <cellStyle name="Followed Hyperlink" xfId="2215" builtinId="9" hidden="1"/>
    <cellStyle name="Followed Hyperlink" xfId="2217" builtinId="9" hidden="1"/>
    <cellStyle name="Followed Hyperlink" xfId="2219" builtinId="9" hidden="1"/>
    <cellStyle name="Followed Hyperlink" xfId="2221" builtinId="9" hidden="1"/>
    <cellStyle name="Followed Hyperlink" xfId="2223" builtinId="9" hidden="1"/>
    <cellStyle name="Followed Hyperlink" xfId="2225" builtinId="9" hidden="1"/>
    <cellStyle name="Followed Hyperlink" xfId="2227" builtinId="9" hidden="1"/>
    <cellStyle name="Followed Hyperlink" xfId="2229" builtinId="9" hidden="1"/>
    <cellStyle name="Followed Hyperlink" xfId="2231" builtinId="9" hidden="1"/>
    <cellStyle name="Followed Hyperlink" xfId="2233" builtinId="9" hidden="1"/>
    <cellStyle name="Followed Hyperlink" xfId="2235" builtinId="9" hidden="1"/>
    <cellStyle name="Followed Hyperlink" xfId="2237" builtinId="9" hidden="1"/>
    <cellStyle name="Followed Hyperlink" xfId="2239" builtinId="9" hidden="1"/>
    <cellStyle name="Followed Hyperlink" xfId="2241" builtinId="9" hidden="1"/>
    <cellStyle name="Followed Hyperlink" xfId="2243" builtinId="9" hidden="1"/>
    <cellStyle name="Followed Hyperlink" xfId="2245" builtinId="9" hidden="1"/>
    <cellStyle name="Followed Hyperlink" xfId="2247" builtinId="9" hidden="1"/>
    <cellStyle name="Followed Hyperlink" xfId="2249" builtinId="9" hidden="1"/>
    <cellStyle name="Followed Hyperlink" xfId="2251" builtinId="9" hidden="1"/>
    <cellStyle name="Followed Hyperlink" xfId="2253" builtinId="9" hidden="1"/>
    <cellStyle name="Followed Hyperlink" xfId="2255" builtinId="9" hidden="1"/>
    <cellStyle name="Followed Hyperlink" xfId="2257" builtinId="9" hidden="1"/>
    <cellStyle name="Followed Hyperlink" xfId="2259" builtinId="9" hidden="1"/>
    <cellStyle name="Followed Hyperlink" xfId="2261" builtinId="9" hidden="1"/>
    <cellStyle name="Followed Hyperlink" xfId="2263" builtinId="9" hidden="1"/>
    <cellStyle name="Followed Hyperlink" xfId="2265" builtinId="9" hidden="1"/>
    <cellStyle name="Followed Hyperlink" xfId="2267" builtinId="9" hidden="1"/>
    <cellStyle name="Followed Hyperlink" xfId="2269" builtinId="9" hidden="1"/>
    <cellStyle name="Followed Hyperlink" xfId="2271" builtinId="9" hidden="1"/>
    <cellStyle name="Followed Hyperlink" xfId="2273" builtinId="9" hidden="1"/>
    <cellStyle name="Followed Hyperlink" xfId="2275" builtinId="9" hidden="1"/>
    <cellStyle name="Followed Hyperlink" xfId="2277" builtinId="9" hidden="1"/>
    <cellStyle name="Followed Hyperlink" xfId="2279" builtinId="9" hidden="1"/>
    <cellStyle name="Followed Hyperlink" xfId="2281" builtinId="9" hidden="1"/>
    <cellStyle name="Followed Hyperlink" xfId="2283"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3"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337" builtinId="9" hidden="1"/>
    <cellStyle name="Followed Hyperlink" xfId="2339" builtinId="9" hidden="1"/>
    <cellStyle name="Followed Hyperlink" xfId="2341" builtinId="9" hidden="1"/>
    <cellStyle name="Followed Hyperlink" xfId="2343" builtinId="9" hidden="1"/>
    <cellStyle name="Followed Hyperlink" xfId="2345" builtinId="9" hidden="1"/>
    <cellStyle name="Followed Hyperlink" xfId="2347" builtinId="9" hidden="1"/>
    <cellStyle name="Followed Hyperlink" xfId="2349" builtinId="9" hidden="1"/>
    <cellStyle name="Followed Hyperlink" xfId="2351" builtinId="9" hidden="1"/>
    <cellStyle name="Followed Hyperlink" xfId="2353" builtinId="9" hidden="1"/>
    <cellStyle name="Followed Hyperlink" xfId="2355" builtinId="9" hidden="1"/>
    <cellStyle name="Followed Hyperlink" xfId="2357" builtinId="9" hidden="1"/>
    <cellStyle name="Followed Hyperlink" xfId="2359" builtinId="9" hidden="1"/>
    <cellStyle name="Followed Hyperlink" xfId="2361" builtinId="9" hidden="1"/>
    <cellStyle name="Followed Hyperlink" xfId="2363" builtinId="9" hidden="1"/>
    <cellStyle name="Followed Hyperlink" xfId="2365" builtinId="9" hidden="1"/>
    <cellStyle name="Followed Hyperlink" xfId="2367" builtinId="9" hidden="1"/>
    <cellStyle name="Followed Hyperlink" xfId="2369" builtinId="9" hidden="1"/>
    <cellStyle name="Followed Hyperlink" xfId="2371" builtinId="9" hidden="1"/>
    <cellStyle name="Followed Hyperlink" xfId="2373" builtinId="9" hidden="1"/>
    <cellStyle name="Followed Hyperlink" xfId="2375" builtinId="9" hidden="1"/>
    <cellStyle name="Followed Hyperlink" xfId="2377" builtinId="9" hidden="1"/>
    <cellStyle name="Followed Hyperlink" xfId="2379" builtinId="9" hidden="1"/>
    <cellStyle name="Followed Hyperlink" xfId="2381" builtinId="9" hidden="1"/>
    <cellStyle name="Followed Hyperlink" xfId="2383" builtinId="9" hidden="1"/>
    <cellStyle name="Followed Hyperlink" xfId="2385" builtinId="9" hidden="1"/>
    <cellStyle name="Followed Hyperlink" xfId="2387" builtinId="9" hidden="1"/>
    <cellStyle name="Followed Hyperlink" xfId="2389" builtinId="9" hidden="1"/>
    <cellStyle name="Followed Hyperlink" xfId="2391" builtinId="9" hidden="1"/>
    <cellStyle name="Followed Hyperlink" xfId="2393" builtinId="9" hidden="1"/>
    <cellStyle name="Followed Hyperlink" xfId="2395" builtinId="9" hidden="1"/>
    <cellStyle name="Followed Hyperlink" xfId="2397" builtinId="9" hidden="1"/>
    <cellStyle name="Followed Hyperlink" xfId="2399" builtinId="9" hidden="1"/>
    <cellStyle name="Followed Hyperlink" xfId="2401" builtinId="9" hidden="1"/>
    <cellStyle name="Followed Hyperlink" xfId="2403" builtinId="9" hidden="1"/>
    <cellStyle name="Followed Hyperlink" xfId="2405" builtinId="9" hidden="1"/>
    <cellStyle name="Followed Hyperlink" xfId="2407" builtinId="9" hidden="1"/>
    <cellStyle name="Followed Hyperlink" xfId="2409" builtinId="9" hidden="1"/>
    <cellStyle name="Followed Hyperlink" xfId="2411" builtinId="9" hidden="1"/>
    <cellStyle name="Followed Hyperlink" xfId="2413" builtinId="9" hidden="1"/>
    <cellStyle name="Followed Hyperlink" xfId="2415" builtinId="9" hidden="1"/>
    <cellStyle name="Followed Hyperlink" xfId="2417" builtinId="9" hidden="1"/>
    <cellStyle name="Followed Hyperlink" xfId="2419" builtinId="9" hidden="1"/>
    <cellStyle name="Followed Hyperlink" xfId="2421" builtinId="9" hidden="1"/>
    <cellStyle name="Followed Hyperlink" xfId="2423" builtinId="9" hidden="1"/>
    <cellStyle name="Followed Hyperlink" xfId="2425" builtinId="9" hidden="1"/>
    <cellStyle name="Followed Hyperlink" xfId="2427" builtinId="9" hidden="1"/>
    <cellStyle name="Followed Hyperlink" xfId="2429" builtinId="9" hidden="1"/>
    <cellStyle name="Followed Hyperlink" xfId="2431" builtinId="9" hidden="1"/>
    <cellStyle name="Followed Hyperlink" xfId="2433" builtinId="9" hidden="1"/>
    <cellStyle name="Followed Hyperlink" xfId="2435" builtinId="9" hidden="1"/>
    <cellStyle name="Followed Hyperlink" xfId="2437" builtinId="9" hidden="1"/>
    <cellStyle name="Followed Hyperlink" xfId="2439" builtinId="9" hidden="1"/>
    <cellStyle name="Followed Hyperlink" xfId="2441" builtinId="9" hidden="1"/>
    <cellStyle name="Followed Hyperlink" xfId="2443" builtinId="9" hidden="1"/>
    <cellStyle name="Followed Hyperlink" xfId="2445" builtinId="9" hidden="1"/>
    <cellStyle name="Followed Hyperlink" xfId="2447" builtinId="9" hidden="1"/>
    <cellStyle name="Followed Hyperlink" xfId="2449" builtinId="9" hidden="1"/>
    <cellStyle name="Followed Hyperlink" xfId="2451" builtinId="9" hidden="1"/>
    <cellStyle name="Followed Hyperlink" xfId="2453" builtinId="9" hidden="1"/>
    <cellStyle name="Followed Hyperlink" xfId="2455" builtinId="9" hidden="1"/>
    <cellStyle name="Followed Hyperlink" xfId="2457" builtinId="9" hidden="1"/>
    <cellStyle name="Followed Hyperlink" xfId="2459" builtinId="9" hidden="1"/>
    <cellStyle name="Followed Hyperlink" xfId="2461" builtinId="9" hidden="1"/>
    <cellStyle name="Followed Hyperlink" xfId="2463" builtinId="9" hidden="1"/>
    <cellStyle name="Followed Hyperlink" xfId="2465" builtinId="9" hidden="1"/>
    <cellStyle name="Followed Hyperlink" xfId="2467" builtinId="9" hidden="1"/>
    <cellStyle name="Followed Hyperlink" xfId="2469" builtinId="9" hidden="1"/>
    <cellStyle name="Followed Hyperlink" xfId="2471" builtinId="9" hidden="1"/>
    <cellStyle name="Followed Hyperlink" xfId="2473" builtinId="9" hidden="1"/>
    <cellStyle name="Followed Hyperlink" xfId="2475" builtinId="9" hidden="1"/>
    <cellStyle name="Followed Hyperlink" xfId="2477" builtinId="9" hidden="1"/>
    <cellStyle name="Followed Hyperlink" xfId="2479" builtinId="9" hidden="1"/>
    <cellStyle name="Followed Hyperlink" xfId="2481" builtinId="9" hidden="1"/>
    <cellStyle name="Followed Hyperlink" xfId="2483" builtinId="9" hidden="1"/>
    <cellStyle name="Followed Hyperlink" xfId="2485" builtinId="9" hidden="1"/>
    <cellStyle name="Followed Hyperlink" xfId="2487" builtinId="9" hidden="1"/>
    <cellStyle name="Followed Hyperlink" xfId="2489" builtinId="9" hidden="1"/>
    <cellStyle name="Followed Hyperlink" xfId="2491" builtinId="9" hidden="1"/>
    <cellStyle name="Followed Hyperlink" xfId="2493" builtinId="9" hidden="1"/>
    <cellStyle name="Followed Hyperlink" xfId="2495" builtinId="9" hidden="1"/>
    <cellStyle name="Followed Hyperlink" xfId="2497" builtinId="9" hidden="1"/>
    <cellStyle name="Followed Hyperlink" xfId="2499" builtinId="9" hidden="1"/>
    <cellStyle name="Followed Hyperlink" xfId="2501" builtinId="9" hidden="1"/>
    <cellStyle name="Followed Hyperlink" xfId="2503"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Heading 3" xfId="4" builtinId="18"/>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406" builtinId="8" hidden="1"/>
    <cellStyle name="Hyperlink" xfId="1408" builtinId="8" hidden="1"/>
    <cellStyle name="Hyperlink" xfId="1410" builtinId="8" hidden="1"/>
    <cellStyle name="Hyperlink" xfId="1412" builtinId="8" hidden="1"/>
    <cellStyle name="Hyperlink" xfId="1414" builtinId="8" hidden="1"/>
    <cellStyle name="Hyperlink" xfId="1416" builtinId="8" hidden="1"/>
    <cellStyle name="Hyperlink" xfId="1418" builtinId="8" hidden="1"/>
    <cellStyle name="Hyperlink" xfId="1420" builtinId="8" hidden="1"/>
    <cellStyle name="Hyperlink" xfId="1422" builtinId="8" hidden="1"/>
    <cellStyle name="Hyperlink" xfId="1424" builtinId="8" hidden="1"/>
    <cellStyle name="Hyperlink" xfId="1426" builtinId="8" hidden="1"/>
    <cellStyle name="Hyperlink" xfId="1428" builtinId="8" hidden="1"/>
    <cellStyle name="Hyperlink" xfId="1430" builtinId="8" hidden="1"/>
    <cellStyle name="Hyperlink" xfId="1432" builtinId="8" hidden="1"/>
    <cellStyle name="Hyperlink" xfId="1434" builtinId="8" hidden="1"/>
    <cellStyle name="Hyperlink" xfId="1436" builtinId="8" hidden="1"/>
    <cellStyle name="Hyperlink" xfId="1438" builtinId="8" hidden="1"/>
    <cellStyle name="Hyperlink" xfId="1440" builtinId="8" hidden="1"/>
    <cellStyle name="Hyperlink" xfId="1442" builtinId="8" hidden="1"/>
    <cellStyle name="Hyperlink" xfId="1444" builtinId="8" hidden="1"/>
    <cellStyle name="Hyperlink" xfId="1446" builtinId="8" hidden="1"/>
    <cellStyle name="Hyperlink" xfId="1448" builtinId="8" hidden="1"/>
    <cellStyle name="Hyperlink" xfId="1450" builtinId="8" hidden="1"/>
    <cellStyle name="Hyperlink" xfId="1452" builtinId="8" hidden="1"/>
    <cellStyle name="Hyperlink" xfId="1454" builtinId="8" hidden="1"/>
    <cellStyle name="Hyperlink" xfId="1456" builtinId="8" hidden="1"/>
    <cellStyle name="Hyperlink" xfId="1458" builtinId="8" hidden="1"/>
    <cellStyle name="Hyperlink" xfId="1460" builtinId="8" hidden="1"/>
    <cellStyle name="Hyperlink" xfId="1462" builtinId="8" hidden="1"/>
    <cellStyle name="Hyperlink" xfId="1464" builtinId="8" hidden="1"/>
    <cellStyle name="Hyperlink" xfId="1466" builtinId="8" hidden="1"/>
    <cellStyle name="Hyperlink" xfId="1468" builtinId="8" hidden="1"/>
    <cellStyle name="Hyperlink" xfId="1470" builtinId="8" hidden="1"/>
    <cellStyle name="Hyperlink" xfId="1472" builtinId="8" hidden="1"/>
    <cellStyle name="Hyperlink" xfId="1474" builtinId="8" hidden="1"/>
    <cellStyle name="Hyperlink" xfId="1476" builtinId="8" hidden="1"/>
    <cellStyle name="Hyperlink" xfId="1478" builtinId="8" hidden="1"/>
    <cellStyle name="Hyperlink" xfId="1480" builtinId="8" hidden="1"/>
    <cellStyle name="Hyperlink" xfId="1482" builtinId="8" hidden="1"/>
    <cellStyle name="Hyperlink" xfId="1484" builtinId="8" hidden="1"/>
    <cellStyle name="Hyperlink" xfId="1486" builtinId="8" hidden="1"/>
    <cellStyle name="Hyperlink" xfId="1488" builtinId="8" hidden="1"/>
    <cellStyle name="Hyperlink" xfId="1490" builtinId="8" hidden="1"/>
    <cellStyle name="Hyperlink" xfId="1492" builtinId="8" hidden="1"/>
    <cellStyle name="Hyperlink" xfId="1494" builtinId="8" hidden="1"/>
    <cellStyle name="Hyperlink" xfId="1496" builtinId="8" hidden="1"/>
    <cellStyle name="Hyperlink" xfId="1498" builtinId="8" hidden="1"/>
    <cellStyle name="Hyperlink" xfId="1500" builtinId="8" hidden="1"/>
    <cellStyle name="Hyperlink" xfId="1502" builtinId="8" hidden="1"/>
    <cellStyle name="Hyperlink" xfId="1504" builtinId="8" hidden="1"/>
    <cellStyle name="Hyperlink" xfId="1506" builtinId="8" hidden="1"/>
    <cellStyle name="Hyperlink" xfId="1508" builtinId="8" hidden="1"/>
    <cellStyle name="Hyperlink" xfId="1510" builtinId="8" hidden="1"/>
    <cellStyle name="Hyperlink" xfId="1512" builtinId="8" hidden="1"/>
    <cellStyle name="Hyperlink" xfId="1514" builtinId="8" hidden="1"/>
    <cellStyle name="Hyperlink" xfId="1516" builtinId="8" hidden="1"/>
    <cellStyle name="Hyperlink" xfId="1518" builtinId="8" hidden="1"/>
    <cellStyle name="Hyperlink" xfId="1520" builtinId="8" hidden="1"/>
    <cellStyle name="Hyperlink" xfId="1522" builtinId="8" hidden="1"/>
    <cellStyle name="Hyperlink" xfId="1524" builtinId="8" hidden="1"/>
    <cellStyle name="Hyperlink" xfId="1526" builtinId="8" hidden="1"/>
    <cellStyle name="Hyperlink" xfId="1528" builtinId="8" hidden="1"/>
    <cellStyle name="Hyperlink" xfId="1530" builtinId="8" hidden="1"/>
    <cellStyle name="Hyperlink" xfId="1532" builtinId="8" hidden="1"/>
    <cellStyle name="Hyperlink" xfId="1534" builtinId="8" hidden="1"/>
    <cellStyle name="Hyperlink" xfId="1536" builtinId="8" hidden="1"/>
    <cellStyle name="Hyperlink" xfId="1538" builtinId="8" hidden="1"/>
    <cellStyle name="Hyperlink" xfId="1540" builtinId="8" hidden="1"/>
    <cellStyle name="Hyperlink" xfId="1542" builtinId="8" hidden="1"/>
    <cellStyle name="Hyperlink" xfId="1544" builtinId="8" hidden="1"/>
    <cellStyle name="Hyperlink" xfId="1546" builtinId="8" hidden="1"/>
    <cellStyle name="Hyperlink" xfId="1548" builtinId="8" hidden="1"/>
    <cellStyle name="Hyperlink" xfId="1550" builtinId="8" hidden="1"/>
    <cellStyle name="Hyperlink" xfId="1552" builtinId="8" hidden="1"/>
    <cellStyle name="Hyperlink" xfId="1554" builtinId="8" hidden="1"/>
    <cellStyle name="Hyperlink" xfId="1556" builtinId="8" hidden="1"/>
    <cellStyle name="Hyperlink" xfId="1558" builtinId="8" hidden="1"/>
    <cellStyle name="Hyperlink" xfId="1560" builtinId="8" hidden="1"/>
    <cellStyle name="Hyperlink" xfId="1562" builtinId="8" hidden="1"/>
    <cellStyle name="Hyperlink" xfId="1564" builtinId="8" hidden="1"/>
    <cellStyle name="Hyperlink" xfId="1566" builtinId="8" hidden="1"/>
    <cellStyle name="Hyperlink" xfId="1568" builtinId="8" hidden="1"/>
    <cellStyle name="Hyperlink" xfId="1570" builtinId="8" hidden="1"/>
    <cellStyle name="Hyperlink" xfId="1572" builtinId="8" hidden="1"/>
    <cellStyle name="Hyperlink" xfId="1574" builtinId="8" hidden="1"/>
    <cellStyle name="Hyperlink" xfId="1576" builtinId="8" hidden="1"/>
    <cellStyle name="Hyperlink" xfId="1578" builtinId="8" hidden="1"/>
    <cellStyle name="Hyperlink" xfId="1580" builtinId="8" hidden="1"/>
    <cellStyle name="Hyperlink" xfId="1582" builtinId="8" hidden="1"/>
    <cellStyle name="Hyperlink" xfId="1584" builtinId="8" hidden="1"/>
    <cellStyle name="Hyperlink" xfId="1586" builtinId="8" hidden="1"/>
    <cellStyle name="Hyperlink" xfId="1588" builtinId="8" hidden="1"/>
    <cellStyle name="Hyperlink" xfId="1590" builtinId="8" hidden="1"/>
    <cellStyle name="Hyperlink" xfId="1592" builtinId="8" hidden="1"/>
    <cellStyle name="Hyperlink" xfId="1594" builtinId="8" hidden="1"/>
    <cellStyle name="Hyperlink" xfId="1596" builtinId="8" hidden="1"/>
    <cellStyle name="Hyperlink" xfId="1598" builtinId="8" hidden="1"/>
    <cellStyle name="Hyperlink" xfId="1600" builtinId="8" hidden="1"/>
    <cellStyle name="Hyperlink" xfId="1602" builtinId="8" hidden="1"/>
    <cellStyle name="Hyperlink" xfId="1604" builtinId="8" hidden="1"/>
    <cellStyle name="Hyperlink" xfId="1606" builtinId="8" hidden="1"/>
    <cellStyle name="Hyperlink" xfId="1608" builtinId="8" hidden="1"/>
    <cellStyle name="Hyperlink" xfId="1610" builtinId="8" hidden="1"/>
    <cellStyle name="Hyperlink" xfId="1612" builtinId="8" hidden="1"/>
    <cellStyle name="Hyperlink" xfId="1614" builtinId="8" hidden="1"/>
    <cellStyle name="Hyperlink" xfId="1616" builtinId="8" hidden="1"/>
    <cellStyle name="Hyperlink" xfId="1618" builtinId="8" hidden="1"/>
    <cellStyle name="Hyperlink" xfId="1620" builtinId="8" hidden="1"/>
    <cellStyle name="Hyperlink" xfId="1622" builtinId="8" hidden="1"/>
    <cellStyle name="Hyperlink" xfId="1624" builtinId="8" hidden="1"/>
    <cellStyle name="Hyperlink" xfId="1626" builtinId="8" hidden="1"/>
    <cellStyle name="Hyperlink" xfId="1628" builtinId="8" hidden="1"/>
    <cellStyle name="Hyperlink" xfId="1630" builtinId="8" hidden="1"/>
    <cellStyle name="Hyperlink" xfId="1632" builtinId="8" hidden="1"/>
    <cellStyle name="Hyperlink" xfId="1634" builtinId="8" hidden="1"/>
    <cellStyle name="Hyperlink" xfId="1636" builtinId="8" hidden="1"/>
    <cellStyle name="Hyperlink" xfId="1638" builtinId="8" hidden="1"/>
    <cellStyle name="Hyperlink" xfId="1640" builtinId="8" hidden="1"/>
    <cellStyle name="Hyperlink" xfId="1642" builtinId="8" hidden="1"/>
    <cellStyle name="Hyperlink" xfId="1644" builtinId="8" hidden="1"/>
    <cellStyle name="Hyperlink" xfId="1646" builtinId="8" hidden="1"/>
    <cellStyle name="Hyperlink" xfId="1648" builtinId="8" hidden="1"/>
    <cellStyle name="Hyperlink" xfId="1650" builtinId="8" hidden="1"/>
    <cellStyle name="Hyperlink" xfId="1652" builtinId="8" hidden="1"/>
    <cellStyle name="Hyperlink" xfId="1654" builtinId="8" hidden="1"/>
    <cellStyle name="Hyperlink" xfId="1656" builtinId="8" hidden="1"/>
    <cellStyle name="Hyperlink" xfId="1658" builtinId="8" hidden="1"/>
    <cellStyle name="Hyperlink" xfId="1660" builtinId="8" hidden="1"/>
    <cellStyle name="Hyperlink" xfId="1662" builtinId="8" hidden="1"/>
    <cellStyle name="Hyperlink" xfId="1664" builtinId="8" hidden="1"/>
    <cellStyle name="Hyperlink" xfId="1666" builtinId="8" hidden="1"/>
    <cellStyle name="Hyperlink" xfId="1668" builtinId="8" hidden="1"/>
    <cellStyle name="Hyperlink" xfId="1670" builtinId="8" hidden="1"/>
    <cellStyle name="Hyperlink" xfId="1672" builtinId="8" hidden="1"/>
    <cellStyle name="Hyperlink" xfId="1674" builtinId="8" hidden="1"/>
    <cellStyle name="Hyperlink" xfId="1676" builtinId="8" hidden="1"/>
    <cellStyle name="Hyperlink" xfId="1678" builtinId="8" hidden="1"/>
    <cellStyle name="Hyperlink" xfId="1680" builtinId="8" hidden="1"/>
    <cellStyle name="Hyperlink" xfId="1682" builtinId="8" hidden="1"/>
    <cellStyle name="Hyperlink" xfId="1684" builtinId="8" hidden="1"/>
    <cellStyle name="Hyperlink" xfId="1686" builtinId="8" hidden="1"/>
    <cellStyle name="Hyperlink" xfId="1688" builtinId="8" hidden="1"/>
    <cellStyle name="Hyperlink" xfId="1690" builtinId="8" hidden="1"/>
    <cellStyle name="Hyperlink" xfId="1692" builtinId="8" hidden="1"/>
    <cellStyle name="Hyperlink" xfId="1694" builtinId="8" hidden="1"/>
    <cellStyle name="Hyperlink" xfId="1696" builtinId="8" hidden="1"/>
    <cellStyle name="Hyperlink" xfId="1698" builtinId="8" hidden="1"/>
    <cellStyle name="Hyperlink" xfId="1700" builtinId="8" hidden="1"/>
    <cellStyle name="Hyperlink" xfId="1702" builtinId="8" hidden="1"/>
    <cellStyle name="Hyperlink" xfId="1704" builtinId="8" hidden="1"/>
    <cellStyle name="Hyperlink" xfId="1706" builtinId="8" hidden="1"/>
    <cellStyle name="Hyperlink" xfId="1708" builtinId="8" hidden="1"/>
    <cellStyle name="Hyperlink" xfId="1710" builtinId="8" hidden="1"/>
    <cellStyle name="Hyperlink" xfId="1712" builtinId="8" hidden="1"/>
    <cellStyle name="Hyperlink" xfId="1714" builtinId="8" hidden="1"/>
    <cellStyle name="Hyperlink" xfId="1716" builtinId="8" hidden="1"/>
    <cellStyle name="Hyperlink" xfId="1718" builtinId="8" hidden="1"/>
    <cellStyle name="Hyperlink" xfId="1720" builtinId="8" hidden="1"/>
    <cellStyle name="Hyperlink" xfId="1722" builtinId="8" hidden="1"/>
    <cellStyle name="Hyperlink" xfId="1724" builtinId="8" hidden="1"/>
    <cellStyle name="Hyperlink" xfId="1726" builtinId="8" hidden="1"/>
    <cellStyle name="Hyperlink" xfId="1728" builtinId="8" hidden="1"/>
    <cellStyle name="Hyperlink" xfId="1730" builtinId="8" hidden="1"/>
    <cellStyle name="Hyperlink" xfId="1732" builtinId="8" hidden="1"/>
    <cellStyle name="Hyperlink" xfId="1734" builtinId="8" hidden="1"/>
    <cellStyle name="Hyperlink" xfId="1736" builtinId="8" hidden="1"/>
    <cellStyle name="Hyperlink" xfId="1738" builtinId="8" hidden="1"/>
    <cellStyle name="Hyperlink" xfId="1740" builtinId="8" hidden="1"/>
    <cellStyle name="Hyperlink" xfId="1742" builtinId="8" hidden="1"/>
    <cellStyle name="Hyperlink" xfId="1744" builtinId="8" hidden="1"/>
    <cellStyle name="Hyperlink" xfId="1746" builtinId="8" hidden="1"/>
    <cellStyle name="Hyperlink" xfId="1748" builtinId="8" hidden="1"/>
    <cellStyle name="Hyperlink" xfId="1750" builtinId="8" hidden="1"/>
    <cellStyle name="Hyperlink" xfId="1752" builtinId="8" hidden="1"/>
    <cellStyle name="Hyperlink" xfId="1754" builtinId="8" hidden="1"/>
    <cellStyle name="Hyperlink" xfId="1756" builtinId="8" hidden="1"/>
    <cellStyle name="Hyperlink" xfId="1758" builtinId="8" hidden="1"/>
    <cellStyle name="Hyperlink" xfId="1760" builtinId="8" hidden="1"/>
    <cellStyle name="Hyperlink" xfId="1762" builtinId="8" hidden="1"/>
    <cellStyle name="Hyperlink" xfId="1764" builtinId="8" hidden="1"/>
    <cellStyle name="Hyperlink" xfId="1766" builtinId="8" hidden="1"/>
    <cellStyle name="Hyperlink" xfId="1768" builtinId="8" hidden="1"/>
    <cellStyle name="Hyperlink" xfId="1770" builtinId="8" hidden="1"/>
    <cellStyle name="Hyperlink" xfId="1772" builtinId="8" hidden="1"/>
    <cellStyle name="Hyperlink" xfId="1774" builtinId="8" hidden="1"/>
    <cellStyle name="Hyperlink" xfId="1776" builtinId="8" hidden="1"/>
    <cellStyle name="Hyperlink" xfId="1778" builtinId="8" hidden="1"/>
    <cellStyle name="Hyperlink" xfId="1780" builtinId="8" hidden="1"/>
    <cellStyle name="Hyperlink" xfId="1782" builtinId="8" hidden="1"/>
    <cellStyle name="Hyperlink" xfId="1784" builtinId="8" hidden="1"/>
    <cellStyle name="Hyperlink" xfId="1786" builtinId="8" hidden="1"/>
    <cellStyle name="Hyperlink" xfId="1788" builtinId="8" hidden="1"/>
    <cellStyle name="Hyperlink" xfId="1790" builtinId="8" hidden="1"/>
    <cellStyle name="Hyperlink" xfId="1792" builtinId="8" hidden="1"/>
    <cellStyle name="Hyperlink" xfId="1794" builtinId="8" hidden="1"/>
    <cellStyle name="Hyperlink" xfId="1796" builtinId="8" hidden="1"/>
    <cellStyle name="Hyperlink" xfId="1798" builtinId="8" hidden="1"/>
    <cellStyle name="Hyperlink" xfId="1800" builtinId="8" hidden="1"/>
    <cellStyle name="Hyperlink" xfId="1802" builtinId="8" hidden="1"/>
    <cellStyle name="Hyperlink" xfId="1804" builtinId="8" hidden="1"/>
    <cellStyle name="Hyperlink" xfId="1806" builtinId="8" hidden="1"/>
    <cellStyle name="Hyperlink" xfId="1808" builtinId="8" hidden="1"/>
    <cellStyle name="Hyperlink" xfId="1810" builtinId="8" hidden="1"/>
    <cellStyle name="Hyperlink" xfId="1812" builtinId="8" hidden="1"/>
    <cellStyle name="Hyperlink" xfId="1814" builtinId="8" hidden="1"/>
    <cellStyle name="Hyperlink" xfId="1816" builtinId="8" hidden="1"/>
    <cellStyle name="Hyperlink" xfId="1818" builtinId="8" hidden="1"/>
    <cellStyle name="Hyperlink" xfId="1820" builtinId="8" hidden="1"/>
    <cellStyle name="Hyperlink" xfId="1822" builtinId="8" hidden="1"/>
    <cellStyle name="Hyperlink" xfId="1824" builtinId="8" hidden="1"/>
    <cellStyle name="Hyperlink" xfId="1826" builtinId="8" hidden="1"/>
    <cellStyle name="Hyperlink" xfId="1828" builtinId="8" hidden="1"/>
    <cellStyle name="Hyperlink" xfId="1830" builtinId="8" hidden="1"/>
    <cellStyle name="Hyperlink" xfId="1832" builtinId="8" hidden="1"/>
    <cellStyle name="Hyperlink" xfId="1834" builtinId="8" hidden="1"/>
    <cellStyle name="Hyperlink" xfId="1836" builtinId="8" hidden="1"/>
    <cellStyle name="Hyperlink" xfId="1838" builtinId="8" hidden="1"/>
    <cellStyle name="Hyperlink" xfId="1840" builtinId="8" hidden="1"/>
    <cellStyle name="Hyperlink" xfId="1842" builtinId="8" hidden="1"/>
    <cellStyle name="Hyperlink" xfId="1844" builtinId="8" hidden="1"/>
    <cellStyle name="Hyperlink" xfId="1846" builtinId="8" hidden="1"/>
    <cellStyle name="Hyperlink" xfId="1848" builtinId="8" hidden="1"/>
    <cellStyle name="Hyperlink" xfId="1850" builtinId="8" hidden="1"/>
    <cellStyle name="Hyperlink" xfId="1852" builtinId="8" hidden="1"/>
    <cellStyle name="Hyperlink" xfId="1854" builtinId="8" hidden="1"/>
    <cellStyle name="Hyperlink" xfId="1856" builtinId="8" hidden="1"/>
    <cellStyle name="Hyperlink" xfId="1858" builtinId="8" hidden="1"/>
    <cellStyle name="Hyperlink" xfId="1860" builtinId="8" hidden="1"/>
    <cellStyle name="Hyperlink" xfId="1862" builtinId="8" hidden="1"/>
    <cellStyle name="Hyperlink" xfId="1864" builtinId="8" hidden="1"/>
    <cellStyle name="Hyperlink" xfId="1866" builtinId="8" hidden="1"/>
    <cellStyle name="Hyperlink" xfId="1868" builtinId="8" hidden="1"/>
    <cellStyle name="Hyperlink" xfId="1870" builtinId="8" hidden="1"/>
    <cellStyle name="Hyperlink" xfId="1872" builtinId="8" hidden="1"/>
    <cellStyle name="Hyperlink" xfId="1874" builtinId="8" hidden="1"/>
    <cellStyle name="Hyperlink" xfId="1876" builtinId="8" hidden="1"/>
    <cellStyle name="Hyperlink" xfId="1878" builtinId="8" hidden="1"/>
    <cellStyle name="Hyperlink" xfId="1880" builtinId="8" hidden="1"/>
    <cellStyle name="Hyperlink" xfId="1882" builtinId="8" hidden="1"/>
    <cellStyle name="Hyperlink" xfId="1884" builtinId="8" hidden="1"/>
    <cellStyle name="Hyperlink" xfId="1886" builtinId="8" hidden="1"/>
    <cellStyle name="Hyperlink" xfId="1888" builtinId="8" hidden="1"/>
    <cellStyle name="Hyperlink" xfId="1890" builtinId="8" hidden="1"/>
    <cellStyle name="Hyperlink" xfId="1892" builtinId="8" hidden="1"/>
    <cellStyle name="Hyperlink" xfId="1894" builtinId="8" hidden="1"/>
    <cellStyle name="Hyperlink" xfId="1896" builtinId="8" hidden="1"/>
    <cellStyle name="Hyperlink" xfId="1898" builtinId="8" hidden="1"/>
    <cellStyle name="Hyperlink" xfId="1900" builtinId="8" hidden="1"/>
    <cellStyle name="Hyperlink" xfId="1902" builtinId="8" hidden="1"/>
    <cellStyle name="Hyperlink" xfId="1904" builtinId="8" hidden="1"/>
    <cellStyle name="Hyperlink" xfId="1906" builtinId="8" hidden="1"/>
    <cellStyle name="Hyperlink" xfId="1908" builtinId="8" hidden="1"/>
    <cellStyle name="Hyperlink" xfId="1910" builtinId="8" hidden="1"/>
    <cellStyle name="Hyperlink" xfId="1912" builtinId="8" hidden="1"/>
    <cellStyle name="Hyperlink" xfId="1914" builtinId="8" hidden="1"/>
    <cellStyle name="Hyperlink" xfId="1916" builtinId="8" hidden="1"/>
    <cellStyle name="Hyperlink" xfId="1918" builtinId="8" hidden="1"/>
    <cellStyle name="Hyperlink" xfId="1920" builtinId="8" hidden="1"/>
    <cellStyle name="Hyperlink" xfId="1922" builtinId="8" hidden="1"/>
    <cellStyle name="Hyperlink" xfId="1924" builtinId="8" hidden="1"/>
    <cellStyle name="Hyperlink" xfId="1926" builtinId="8" hidden="1"/>
    <cellStyle name="Hyperlink" xfId="1928" builtinId="8" hidden="1"/>
    <cellStyle name="Hyperlink" xfId="1930" builtinId="8" hidden="1"/>
    <cellStyle name="Hyperlink" xfId="1932" builtinId="8" hidden="1"/>
    <cellStyle name="Hyperlink" xfId="1934" builtinId="8" hidden="1"/>
    <cellStyle name="Hyperlink" xfId="1936" builtinId="8" hidden="1"/>
    <cellStyle name="Hyperlink" xfId="1938" builtinId="8" hidden="1"/>
    <cellStyle name="Hyperlink" xfId="1940" builtinId="8" hidden="1"/>
    <cellStyle name="Hyperlink" xfId="1942" builtinId="8" hidden="1"/>
    <cellStyle name="Hyperlink" xfId="1944" builtinId="8" hidden="1"/>
    <cellStyle name="Hyperlink" xfId="1946" builtinId="8" hidden="1"/>
    <cellStyle name="Hyperlink" xfId="1948" builtinId="8" hidden="1"/>
    <cellStyle name="Hyperlink" xfId="1950" builtinId="8" hidden="1"/>
    <cellStyle name="Hyperlink" xfId="1952" builtinId="8" hidden="1"/>
    <cellStyle name="Hyperlink" xfId="1954" builtinId="8" hidden="1"/>
    <cellStyle name="Hyperlink" xfId="1956" builtinId="8" hidden="1"/>
    <cellStyle name="Hyperlink" xfId="1958" builtinId="8" hidden="1"/>
    <cellStyle name="Hyperlink" xfId="1960" builtinId="8" hidden="1"/>
    <cellStyle name="Hyperlink" xfId="1962" builtinId="8" hidden="1"/>
    <cellStyle name="Hyperlink" xfId="1964" builtinId="8" hidden="1"/>
    <cellStyle name="Hyperlink" xfId="1966" builtinId="8" hidden="1"/>
    <cellStyle name="Hyperlink" xfId="1968" builtinId="8" hidden="1"/>
    <cellStyle name="Hyperlink" xfId="1970" builtinId="8" hidden="1"/>
    <cellStyle name="Hyperlink" xfId="1972" builtinId="8" hidden="1"/>
    <cellStyle name="Hyperlink" xfId="1974" builtinId="8" hidden="1"/>
    <cellStyle name="Hyperlink" xfId="1976" builtinId="8" hidden="1"/>
    <cellStyle name="Hyperlink" xfId="1978" builtinId="8" hidden="1"/>
    <cellStyle name="Hyperlink" xfId="1980" builtinId="8" hidden="1"/>
    <cellStyle name="Hyperlink" xfId="1982" builtinId="8" hidden="1"/>
    <cellStyle name="Hyperlink" xfId="1984" builtinId="8" hidden="1"/>
    <cellStyle name="Hyperlink" xfId="1986" builtinId="8" hidden="1"/>
    <cellStyle name="Hyperlink" xfId="1988" builtinId="8" hidden="1"/>
    <cellStyle name="Hyperlink" xfId="1990" builtinId="8" hidden="1"/>
    <cellStyle name="Hyperlink" xfId="1992" builtinId="8" hidden="1"/>
    <cellStyle name="Hyperlink" xfId="1994" builtinId="8" hidden="1"/>
    <cellStyle name="Hyperlink" xfId="1996" builtinId="8" hidden="1"/>
    <cellStyle name="Hyperlink" xfId="1998" builtinId="8" hidden="1"/>
    <cellStyle name="Hyperlink" xfId="2000" builtinId="8" hidden="1"/>
    <cellStyle name="Hyperlink" xfId="2002" builtinId="8" hidden="1"/>
    <cellStyle name="Hyperlink" xfId="2004" builtinId="8" hidden="1"/>
    <cellStyle name="Hyperlink" xfId="2006" builtinId="8" hidden="1"/>
    <cellStyle name="Hyperlink" xfId="2008" builtinId="8" hidden="1"/>
    <cellStyle name="Hyperlink" xfId="2010" builtinId="8" hidden="1"/>
    <cellStyle name="Hyperlink" xfId="2012" builtinId="8" hidden="1"/>
    <cellStyle name="Hyperlink" xfId="2014" builtinId="8" hidden="1"/>
    <cellStyle name="Hyperlink" xfId="2016" builtinId="8" hidden="1"/>
    <cellStyle name="Hyperlink" xfId="2018" builtinId="8" hidden="1"/>
    <cellStyle name="Hyperlink" xfId="2020" builtinId="8" hidden="1"/>
    <cellStyle name="Hyperlink" xfId="2022" builtinId="8" hidden="1"/>
    <cellStyle name="Hyperlink" xfId="2024" builtinId="8" hidden="1"/>
    <cellStyle name="Hyperlink" xfId="2026" builtinId="8" hidden="1"/>
    <cellStyle name="Hyperlink" xfId="2028" builtinId="8" hidden="1"/>
    <cellStyle name="Hyperlink" xfId="2030" builtinId="8" hidden="1"/>
    <cellStyle name="Hyperlink" xfId="2032" builtinId="8" hidden="1"/>
    <cellStyle name="Hyperlink" xfId="2034" builtinId="8" hidden="1"/>
    <cellStyle name="Hyperlink" xfId="2036" builtinId="8" hidden="1"/>
    <cellStyle name="Hyperlink" xfId="2038" builtinId="8" hidden="1"/>
    <cellStyle name="Hyperlink" xfId="2040" builtinId="8" hidden="1"/>
    <cellStyle name="Hyperlink" xfId="2042" builtinId="8" hidden="1"/>
    <cellStyle name="Hyperlink" xfId="2044" builtinId="8" hidden="1"/>
    <cellStyle name="Hyperlink" xfId="2046" builtinId="8" hidden="1"/>
    <cellStyle name="Hyperlink" xfId="2048" builtinId="8" hidden="1"/>
    <cellStyle name="Hyperlink" xfId="2050" builtinId="8" hidden="1"/>
    <cellStyle name="Hyperlink" xfId="2052" builtinId="8" hidden="1"/>
    <cellStyle name="Hyperlink" xfId="2054" builtinId="8" hidden="1"/>
    <cellStyle name="Hyperlink" xfId="2056" builtinId="8" hidden="1"/>
    <cellStyle name="Hyperlink" xfId="2058" builtinId="8" hidden="1"/>
    <cellStyle name="Hyperlink" xfId="2060" builtinId="8" hidden="1"/>
    <cellStyle name="Hyperlink" xfId="2062" builtinId="8" hidden="1"/>
    <cellStyle name="Hyperlink" xfId="2064" builtinId="8" hidden="1"/>
    <cellStyle name="Hyperlink" xfId="2066" builtinId="8" hidden="1"/>
    <cellStyle name="Hyperlink" xfId="2068" builtinId="8" hidden="1"/>
    <cellStyle name="Hyperlink" xfId="2070" builtinId="8" hidden="1"/>
    <cellStyle name="Hyperlink" xfId="2072" builtinId="8" hidden="1"/>
    <cellStyle name="Hyperlink" xfId="2074" builtinId="8" hidden="1"/>
    <cellStyle name="Hyperlink" xfId="2076" builtinId="8" hidden="1"/>
    <cellStyle name="Hyperlink" xfId="2078" builtinId="8" hidden="1"/>
    <cellStyle name="Hyperlink" xfId="2080" builtinId="8" hidden="1"/>
    <cellStyle name="Hyperlink" xfId="2082" builtinId="8" hidden="1"/>
    <cellStyle name="Hyperlink" xfId="2084" builtinId="8" hidden="1"/>
    <cellStyle name="Hyperlink" xfId="2086" builtinId="8" hidden="1"/>
    <cellStyle name="Hyperlink" xfId="2088" builtinId="8" hidden="1"/>
    <cellStyle name="Hyperlink" xfId="2090" builtinId="8" hidden="1"/>
    <cellStyle name="Hyperlink" xfId="2092" builtinId="8" hidden="1"/>
    <cellStyle name="Hyperlink" xfId="2094" builtinId="8" hidden="1"/>
    <cellStyle name="Hyperlink" xfId="2096" builtinId="8" hidden="1"/>
    <cellStyle name="Hyperlink" xfId="2098" builtinId="8" hidden="1"/>
    <cellStyle name="Hyperlink" xfId="2100" builtinId="8" hidden="1"/>
    <cellStyle name="Hyperlink" xfId="2102" builtinId="8" hidden="1"/>
    <cellStyle name="Hyperlink" xfId="2104" builtinId="8" hidden="1"/>
    <cellStyle name="Hyperlink" xfId="2106" builtinId="8" hidden="1"/>
    <cellStyle name="Hyperlink" xfId="2108" builtinId="8" hidden="1"/>
    <cellStyle name="Hyperlink" xfId="2110" builtinId="8" hidden="1"/>
    <cellStyle name="Hyperlink" xfId="2112" builtinId="8" hidden="1"/>
    <cellStyle name="Hyperlink" xfId="2114" builtinId="8" hidden="1"/>
    <cellStyle name="Hyperlink" xfId="2116" builtinId="8" hidden="1"/>
    <cellStyle name="Hyperlink" xfId="2118" builtinId="8" hidden="1"/>
    <cellStyle name="Hyperlink" xfId="2120" builtinId="8" hidden="1"/>
    <cellStyle name="Hyperlink" xfId="2122" builtinId="8" hidden="1"/>
    <cellStyle name="Hyperlink" xfId="2124" builtinId="8" hidden="1"/>
    <cellStyle name="Hyperlink" xfId="2126" builtinId="8" hidden="1"/>
    <cellStyle name="Hyperlink" xfId="2128" builtinId="8" hidden="1"/>
    <cellStyle name="Hyperlink" xfId="2130" builtinId="8" hidden="1"/>
    <cellStyle name="Hyperlink" xfId="2132" builtinId="8" hidden="1"/>
    <cellStyle name="Hyperlink" xfId="2134" builtinId="8" hidden="1"/>
    <cellStyle name="Hyperlink" xfId="2136" builtinId="8" hidden="1"/>
    <cellStyle name="Hyperlink" xfId="2138" builtinId="8" hidden="1"/>
    <cellStyle name="Hyperlink" xfId="2140" builtinId="8" hidden="1"/>
    <cellStyle name="Hyperlink" xfId="2142" builtinId="8" hidden="1"/>
    <cellStyle name="Hyperlink" xfId="2144" builtinId="8" hidden="1"/>
    <cellStyle name="Hyperlink" xfId="2146" builtinId="8" hidden="1"/>
    <cellStyle name="Hyperlink" xfId="2148" builtinId="8" hidden="1"/>
    <cellStyle name="Hyperlink" xfId="2150" builtinId="8" hidden="1"/>
    <cellStyle name="Hyperlink" xfId="2152" builtinId="8" hidden="1"/>
    <cellStyle name="Hyperlink" xfId="2154" builtinId="8" hidden="1"/>
    <cellStyle name="Hyperlink" xfId="2156" builtinId="8" hidden="1"/>
    <cellStyle name="Hyperlink" xfId="2158" builtinId="8" hidden="1"/>
    <cellStyle name="Hyperlink" xfId="2160" builtinId="8" hidden="1"/>
    <cellStyle name="Hyperlink" xfId="2162" builtinId="8" hidden="1"/>
    <cellStyle name="Hyperlink" xfId="2164" builtinId="8" hidden="1"/>
    <cellStyle name="Hyperlink" xfId="2166" builtinId="8" hidden="1"/>
    <cellStyle name="Hyperlink" xfId="2168" builtinId="8" hidden="1"/>
    <cellStyle name="Hyperlink" xfId="2170" builtinId="8" hidden="1"/>
    <cellStyle name="Hyperlink" xfId="2172" builtinId="8" hidden="1"/>
    <cellStyle name="Hyperlink" xfId="2174" builtinId="8" hidden="1"/>
    <cellStyle name="Hyperlink" xfId="2176" builtinId="8" hidden="1"/>
    <cellStyle name="Hyperlink" xfId="2178" builtinId="8" hidden="1"/>
    <cellStyle name="Hyperlink" xfId="2180" builtinId="8" hidden="1"/>
    <cellStyle name="Hyperlink" xfId="2182" builtinId="8" hidden="1"/>
    <cellStyle name="Hyperlink" xfId="2184" builtinId="8" hidden="1"/>
    <cellStyle name="Hyperlink" xfId="2186" builtinId="8" hidden="1"/>
    <cellStyle name="Hyperlink" xfId="2188" builtinId="8" hidden="1"/>
    <cellStyle name="Hyperlink" xfId="2190" builtinId="8" hidden="1"/>
    <cellStyle name="Hyperlink" xfId="2192" builtinId="8" hidden="1"/>
    <cellStyle name="Hyperlink" xfId="2194" builtinId="8" hidden="1"/>
    <cellStyle name="Hyperlink" xfId="2196" builtinId="8" hidden="1"/>
    <cellStyle name="Hyperlink" xfId="2198" builtinId="8" hidden="1"/>
    <cellStyle name="Hyperlink" xfId="2200" builtinId="8" hidden="1"/>
    <cellStyle name="Hyperlink" xfId="2202" builtinId="8" hidden="1"/>
    <cellStyle name="Hyperlink" xfId="2204" builtinId="8" hidden="1"/>
    <cellStyle name="Hyperlink" xfId="2206" builtinId="8" hidden="1"/>
    <cellStyle name="Hyperlink" xfId="2208" builtinId="8" hidden="1"/>
    <cellStyle name="Hyperlink" xfId="2210" builtinId="8" hidden="1"/>
    <cellStyle name="Hyperlink" xfId="2212" builtinId="8" hidden="1"/>
    <cellStyle name="Hyperlink" xfId="2214" builtinId="8" hidden="1"/>
    <cellStyle name="Hyperlink" xfId="2216" builtinId="8" hidden="1"/>
    <cellStyle name="Hyperlink" xfId="2218" builtinId="8" hidden="1"/>
    <cellStyle name="Hyperlink" xfId="2220" builtinId="8" hidden="1"/>
    <cellStyle name="Hyperlink" xfId="2222" builtinId="8" hidden="1"/>
    <cellStyle name="Hyperlink" xfId="2224" builtinId="8" hidden="1"/>
    <cellStyle name="Hyperlink" xfId="2226" builtinId="8" hidden="1"/>
    <cellStyle name="Hyperlink" xfId="2228" builtinId="8" hidden="1"/>
    <cellStyle name="Hyperlink" xfId="2230" builtinId="8" hidden="1"/>
    <cellStyle name="Hyperlink" xfId="2232" builtinId="8" hidden="1"/>
    <cellStyle name="Hyperlink" xfId="2234" builtinId="8" hidden="1"/>
    <cellStyle name="Hyperlink" xfId="2236" builtinId="8" hidden="1"/>
    <cellStyle name="Hyperlink" xfId="2238" builtinId="8" hidden="1"/>
    <cellStyle name="Hyperlink" xfId="2240" builtinId="8" hidden="1"/>
    <cellStyle name="Hyperlink" xfId="2242" builtinId="8" hidden="1"/>
    <cellStyle name="Hyperlink" xfId="2244" builtinId="8" hidden="1"/>
    <cellStyle name="Hyperlink" xfId="2246" builtinId="8" hidden="1"/>
    <cellStyle name="Hyperlink" xfId="2248" builtinId="8" hidden="1"/>
    <cellStyle name="Hyperlink" xfId="2250" builtinId="8" hidden="1"/>
    <cellStyle name="Hyperlink" xfId="2252" builtinId="8" hidden="1"/>
    <cellStyle name="Hyperlink" xfId="2254" builtinId="8" hidden="1"/>
    <cellStyle name="Hyperlink" xfId="2256" builtinId="8" hidden="1"/>
    <cellStyle name="Hyperlink" xfId="2258" builtinId="8" hidden="1"/>
    <cellStyle name="Hyperlink" xfId="2260" builtinId="8" hidden="1"/>
    <cellStyle name="Hyperlink" xfId="2262" builtinId="8" hidden="1"/>
    <cellStyle name="Hyperlink" xfId="2264" builtinId="8" hidden="1"/>
    <cellStyle name="Hyperlink" xfId="2266" builtinId="8" hidden="1"/>
    <cellStyle name="Hyperlink" xfId="2268" builtinId="8" hidden="1"/>
    <cellStyle name="Hyperlink" xfId="2270" builtinId="8" hidden="1"/>
    <cellStyle name="Hyperlink" xfId="2272" builtinId="8" hidden="1"/>
    <cellStyle name="Hyperlink" xfId="2274" builtinId="8" hidden="1"/>
    <cellStyle name="Hyperlink" xfId="2276" builtinId="8" hidden="1"/>
    <cellStyle name="Hyperlink" xfId="2278" builtinId="8" hidden="1"/>
    <cellStyle name="Hyperlink" xfId="2280" builtinId="8" hidden="1"/>
    <cellStyle name="Hyperlink" xfId="2282" builtinId="8" hidden="1"/>
    <cellStyle name="Hyperlink" xfId="2284" builtinId="8" hidden="1"/>
    <cellStyle name="Hyperlink" xfId="2286" builtinId="8" hidden="1"/>
    <cellStyle name="Hyperlink" xfId="2288" builtinId="8" hidden="1"/>
    <cellStyle name="Hyperlink" xfId="2290" builtinId="8" hidden="1"/>
    <cellStyle name="Hyperlink" xfId="2292" builtinId="8" hidden="1"/>
    <cellStyle name="Hyperlink" xfId="2294" builtinId="8" hidden="1"/>
    <cellStyle name="Hyperlink" xfId="2296" builtinId="8" hidden="1"/>
    <cellStyle name="Hyperlink" xfId="2298" builtinId="8" hidden="1"/>
    <cellStyle name="Hyperlink" xfId="2300" builtinId="8" hidden="1"/>
    <cellStyle name="Hyperlink" xfId="2302" builtinId="8" hidden="1"/>
    <cellStyle name="Hyperlink" xfId="2304" builtinId="8" hidden="1"/>
    <cellStyle name="Hyperlink" xfId="2306" builtinId="8" hidden="1"/>
    <cellStyle name="Hyperlink" xfId="2308" builtinId="8" hidden="1"/>
    <cellStyle name="Hyperlink" xfId="2310" builtinId="8" hidden="1"/>
    <cellStyle name="Hyperlink" xfId="2312" builtinId="8" hidden="1"/>
    <cellStyle name="Hyperlink" xfId="2314" builtinId="8" hidden="1"/>
    <cellStyle name="Hyperlink" xfId="2316" builtinId="8" hidden="1"/>
    <cellStyle name="Hyperlink" xfId="2318" builtinId="8" hidden="1"/>
    <cellStyle name="Hyperlink" xfId="2320" builtinId="8" hidden="1"/>
    <cellStyle name="Hyperlink" xfId="2322" builtinId="8" hidden="1"/>
    <cellStyle name="Hyperlink" xfId="2324" builtinId="8" hidden="1"/>
    <cellStyle name="Hyperlink" xfId="2326" builtinId="8" hidden="1"/>
    <cellStyle name="Hyperlink" xfId="2328" builtinId="8" hidden="1"/>
    <cellStyle name="Hyperlink" xfId="2330" builtinId="8" hidden="1"/>
    <cellStyle name="Hyperlink" xfId="2332" builtinId="8" hidden="1"/>
    <cellStyle name="Hyperlink" xfId="2334" builtinId="8" hidden="1"/>
    <cellStyle name="Hyperlink" xfId="2336" builtinId="8" hidden="1"/>
    <cellStyle name="Hyperlink" xfId="2338" builtinId="8" hidden="1"/>
    <cellStyle name="Hyperlink" xfId="2340" builtinId="8" hidden="1"/>
    <cellStyle name="Hyperlink" xfId="2342" builtinId="8" hidden="1"/>
    <cellStyle name="Hyperlink" xfId="2344" builtinId="8" hidden="1"/>
    <cellStyle name="Hyperlink" xfId="2346" builtinId="8" hidden="1"/>
    <cellStyle name="Hyperlink" xfId="2348" builtinId="8" hidden="1"/>
    <cellStyle name="Hyperlink" xfId="2350" builtinId="8" hidden="1"/>
    <cellStyle name="Hyperlink" xfId="2352" builtinId="8" hidden="1"/>
    <cellStyle name="Hyperlink" xfId="2354" builtinId="8" hidden="1"/>
    <cellStyle name="Hyperlink" xfId="2356" builtinId="8" hidden="1"/>
    <cellStyle name="Hyperlink" xfId="2358" builtinId="8" hidden="1"/>
    <cellStyle name="Hyperlink" xfId="2360" builtinId="8" hidden="1"/>
    <cellStyle name="Hyperlink" xfId="2362" builtinId="8" hidden="1"/>
    <cellStyle name="Hyperlink" xfId="2364" builtinId="8" hidden="1"/>
    <cellStyle name="Hyperlink" xfId="2366" builtinId="8" hidden="1"/>
    <cellStyle name="Hyperlink" xfId="2368" builtinId="8" hidden="1"/>
    <cellStyle name="Hyperlink" xfId="2370" builtinId="8" hidden="1"/>
    <cellStyle name="Hyperlink" xfId="2372" builtinId="8" hidden="1"/>
    <cellStyle name="Hyperlink" xfId="2374" builtinId="8" hidden="1"/>
    <cellStyle name="Hyperlink" xfId="2376" builtinId="8" hidden="1"/>
    <cellStyle name="Hyperlink" xfId="2378" builtinId="8" hidden="1"/>
    <cellStyle name="Hyperlink" xfId="2380" builtinId="8" hidden="1"/>
    <cellStyle name="Hyperlink" xfId="2382" builtinId="8" hidden="1"/>
    <cellStyle name="Hyperlink" xfId="2384" builtinId="8" hidden="1"/>
    <cellStyle name="Hyperlink" xfId="2386" builtinId="8" hidden="1"/>
    <cellStyle name="Hyperlink" xfId="2388" builtinId="8" hidden="1"/>
    <cellStyle name="Hyperlink" xfId="2390" builtinId="8" hidden="1"/>
    <cellStyle name="Hyperlink" xfId="2392" builtinId="8" hidden="1"/>
    <cellStyle name="Hyperlink" xfId="2394" builtinId="8" hidden="1"/>
    <cellStyle name="Hyperlink" xfId="2396" builtinId="8" hidden="1"/>
    <cellStyle name="Hyperlink" xfId="2398" builtinId="8" hidden="1"/>
    <cellStyle name="Hyperlink" xfId="2400" builtinId="8" hidden="1"/>
    <cellStyle name="Hyperlink" xfId="2402" builtinId="8" hidden="1"/>
    <cellStyle name="Hyperlink" xfId="2404" builtinId="8" hidden="1"/>
    <cellStyle name="Hyperlink" xfId="2406" builtinId="8" hidden="1"/>
    <cellStyle name="Hyperlink" xfId="2408" builtinId="8" hidden="1"/>
    <cellStyle name="Hyperlink" xfId="2410" builtinId="8" hidden="1"/>
    <cellStyle name="Hyperlink" xfId="2412" builtinId="8" hidden="1"/>
    <cellStyle name="Hyperlink" xfId="2414" builtinId="8" hidden="1"/>
    <cellStyle name="Hyperlink" xfId="2416" builtinId="8" hidden="1"/>
    <cellStyle name="Hyperlink" xfId="2418" builtinId="8" hidden="1"/>
    <cellStyle name="Hyperlink" xfId="2420" builtinId="8" hidden="1"/>
    <cellStyle name="Hyperlink" xfId="2422" builtinId="8" hidden="1"/>
    <cellStyle name="Hyperlink" xfId="2424" builtinId="8" hidden="1"/>
    <cellStyle name="Hyperlink" xfId="2426" builtinId="8" hidden="1"/>
    <cellStyle name="Hyperlink" xfId="2428" builtinId="8" hidden="1"/>
    <cellStyle name="Hyperlink" xfId="2430" builtinId="8" hidden="1"/>
    <cellStyle name="Hyperlink" xfId="2432" builtinId="8" hidden="1"/>
    <cellStyle name="Hyperlink" xfId="2434" builtinId="8" hidden="1"/>
    <cellStyle name="Hyperlink" xfId="2436" builtinId="8" hidden="1"/>
    <cellStyle name="Hyperlink" xfId="2438" builtinId="8" hidden="1"/>
    <cellStyle name="Hyperlink" xfId="2440" builtinId="8" hidden="1"/>
    <cellStyle name="Hyperlink" xfId="2442" builtinId="8" hidden="1"/>
    <cellStyle name="Hyperlink" xfId="2444" builtinId="8" hidden="1"/>
    <cellStyle name="Hyperlink" xfId="2446" builtinId="8" hidden="1"/>
    <cellStyle name="Hyperlink" xfId="2448" builtinId="8" hidden="1"/>
    <cellStyle name="Hyperlink" xfId="2450" builtinId="8" hidden="1"/>
    <cellStyle name="Hyperlink" xfId="2452" builtinId="8" hidden="1"/>
    <cellStyle name="Hyperlink" xfId="2454" builtinId="8" hidden="1"/>
    <cellStyle name="Hyperlink" xfId="2456" builtinId="8" hidden="1"/>
    <cellStyle name="Hyperlink" xfId="2458" builtinId="8" hidden="1"/>
    <cellStyle name="Hyperlink" xfId="2460" builtinId="8" hidden="1"/>
    <cellStyle name="Hyperlink" xfId="2462" builtinId="8" hidden="1"/>
    <cellStyle name="Hyperlink" xfId="2464" builtinId="8" hidden="1"/>
    <cellStyle name="Hyperlink" xfId="2466" builtinId="8" hidden="1"/>
    <cellStyle name="Hyperlink" xfId="2468" builtinId="8" hidden="1"/>
    <cellStyle name="Hyperlink" xfId="2470" builtinId="8" hidden="1"/>
    <cellStyle name="Hyperlink" xfId="2472" builtinId="8" hidden="1"/>
    <cellStyle name="Hyperlink" xfId="2474" builtinId="8" hidden="1"/>
    <cellStyle name="Hyperlink" xfId="2476" builtinId="8" hidden="1"/>
    <cellStyle name="Hyperlink" xfId="2478" builtinId="8" hidden="1"/>
    <cellStyle name="Hyperlink" xfId="2480" builtinId="8" hidden="1"/>
    <cellStyle name="Hyperlink" xfId="2482" builtinId="8" hidden="1"/>
    <cellStyle name="Hyperlink" xfId="2484" builtinId="8" hidden="1"/>
    <cellStyle name="Hyperlink" xfId="2486" builtinId="8" hidden="1"/>
    <cellStyle name="Hyperlink" xfId="2488" builtinId="8" hidden="1"/>
    <cellStyle name="Hyperlink" xfId="2490" builtinId="8" hidden="1"/>
    <cellStyle name="Hyperlink" xfId="2492" builtinId="8" hidden="1"/>
    <cellStyle name="Hyperlink" xfId="2494" builtinId="8" hidden="1"/>
    <cellStyle name="Hyperlink" xfId="2496" builtinId="8" hidden="1"/>
    <cellStyle name="Hyperlink" xfId="2498" builtinId="8" hidden="1"/>
    <cellStyle name="Hyperlink" xfId="2500" builtinId="8" hidden="1"/>
    <cellStyle name="Hyperlink" xfId="2502"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Input" xfId="6" builtinId="20"/>
    <cellStyle name="Normal" xfId="0" builtinId="0"/>
    <cellStyle name="Normal 2" xfId="188" xr:uid="{00000000-0005-0000-0000-0000CE0A0000}"/>
    <cellStyle name="Normal 2 2" xfId="2770" xr:uid="{00000000-0005-0000-0000-0000CF0A0000}"/>
    <cellStyle name="Normal 3" xfId="2504" xr:uid="{00000000-0005-0000-0000-0000D00A0000}"/>
    <cellStyle name="Normal 4" xfId="2750" xr:uid="{00000000-0005-0000-0000-0000D10A0000}"/>
    <cellStyle name="Normal 5" xfId="2753" xr:uid="{00000000-0005-0000-0000-0000D20A0000}"/>
    <cellStyle name="Normal 5 2" xfId="2763" xr:uid="{00000000-0005-0000-0000-0000D30A0000}"/>
    <cellStyle name="Normal 5 2 2" xfId="2781" xr:uid="{00000000-0005-0000-0000-0000D40A0000}"/>
    <cellStyle name="Normal 5 3" xfId="2774" xr:uid="{00000000-0005-0000-0000-0000D50A0000}"/>
    <cellStyle name="Normal 6" xfId="2767" xr:uid="{00000000-0005-0000-0000-0000D60A0000}"/>
    <cellStyle name="Normal 7" xfId="2785" xr:uid="{00000000-0005-0000-0000-0000D70A0000}"/>
    <cellStyle name="Note 2" xfId="2769" xr:uid="{00000000-0005-0000-0000-0000D80A0000}"/>
    <cellStyle name="Output" xfId="7" builtinId="21"/>
    <cellStyle name="Percent" xfId="2" builtinId="5"/>
    <cellStyle name="Percent 2" xfId="189" xr:uid="{00000000-0005-0000-0000-0000DB0A0000}"/>
    <cellStyle name="Percent 2 2" xfId="2755" xr:uid="{00000000-0005-0000-0000-0000DC0A0000}"/>
    <cellStyle name="Percent 2 2 2" xfId="2765" xr:uid="{00000000-0005-0000-0000-0000DD0A0000}"/>
    <cellStyle name="Percent 2 2 2 2" xfId="2783" xr:uid="{00000000-0005-0000-0000-0000DE0A0000}"/>
    <cellStyle name="Percent 2 2 3" xfId="2776" xr:uid="{00000000-0005-0000-0000-0000DF0A0000}"/>
    <cellStyle name="Percent 3" xfId="2752" xr:uid="{00000000-0005-0000-0000-0000E00A0000}"/>
    <cellStyle name="Percent 4" xfId="2758" xr:uid="{00000000-0005-0000-0000-0000E10A0000}"/>
    <cellStyle name="Percent 5" xfId="2786" xr:uid="{00000000-0005-0000-0000-0000E20A0000}"/>
    <cellStyle name="Title" xfId="3" builtinId="15"/>
  </cellStyles>
  <dxfs count="36">
    <dxf>
      <fill>
        <patternFill>
          <bgColor theme="3" tint="0.59996337778862885"/>
        </patternFill>
      </fill>
    </dxf>
    <dxf>
      <fill>
        <patternFill>
          <bgColor theme="6" tint="0.39994506668294322"/>
        </patternFill>
      </fill>
    </dxf>
    <dxf>
      <fill>
        <patternFill>
          <bgColor theme="3" tint="0.59996337778862885"/>
        </patternFill>
      </fill>
    </dxf>
    <dxf>
      <fill>
        <patternFill>
          <bgColor theme="6" tint="0.39994506668294322"/>
        </patternFill>
      </fill>
    </dxf>
    <dxf>
      <fill>
        <patternFill>
          <bgColor theme="3" tint="0.59996337778862885"/>
        </patternFill>
      </fill>
    </dxf>
    <dxf>
      <fill>
        <patternFill>
          <bgColor theme="6" tint="0.39994506668294322"/>
        </patternFill>
      </fill>
    </dxf>
    <dxf>
      <fill>
        <patternFill>
          <bgColor theme="3" tint="0.59996337778862885"/>
        </patternFill>
      </fill>
    </dxf>
    <dxf>
      <fill>
        <patternFill>
          <bgColor theme="6" tint="0.39994506668294322"/>
        </patternFill>
      </fill>
    </dxf>
    <dxf>
      <fill>
        <patternFill>
          <bgColor theme="6" tint="0.39994506668294322"/>
        </patternFill>
      </fill>
    </dxf>
    <dxf>
      <fill>
        <patternFill>
          <bgColor theme="3" tint="0.59996337778862885"/>
        </patternFill>
      </fill>
    </dxf>
    <dxf>
      <fill>
        <patternFill>
          <bgColor theme="6" tint="0.39994506668294322"/>
        </patternFill>
      </fill>
    </dxf>
    <dxf>
      <fill>
        <patternFill>
          <bgColor theme="3" tint="0.59996337778862885"/>
        </patternFill>
      </fill>
    </dxf>
    <dxf>
      <fill>
        <patternFill>
          <bgColor theme="6" tint="0.39994506668294322"/>
        </patternFill>
      </fill>
    </dxf>
    <dxf>
      <fill>
        <patternFill>
          <bgColor theme="3" tint="0.59996337778862885"/>
        </patternFill>
      </fill>
    </dxf>
    <dxf>
      <fill>
        <patternFill>
          <bgColor theme="6" tint="0.39994506668294322"/>
        </patternFill>
      </fill>
    </dxf>
    <dxf>
      <fill>
        <patternFill>
          <bgColor theme="3" tint="0.59996337778862885"/>
        </patternFill>
      </fill>
    </dxf>
    <dxf>
      <fill>
        <patternFill>
          <bgColor theme="6" tint="0.39994506668294322"/>
        </patternFill>
      </fill>
    </dxf>
    <dxf>
      <fill>
        <patternFill>
          <bgColor theme="3" tint="0.59996337778862885"/>
        </patternFill>
      </fill>
    </dxf>
    <dxf>
      <fill>
        <patternFill>
          <bgColor theme="6" tint="0.39994506668294322"/>
        </patternFill>
      </fill>
    </dxf>
    <dxf>
      <fill>
        <patternFill>
          <bgColor theme="3" tint="0.59996337778862885"/>
        </patternFill>
      </fill>
    </dxf>
    <dxf>
      <fill>
        <patternFill>
          <bgColor theme="6" tint="0.39994506668294322"/>
        </patternFill>
      </fill>
    </dxf>
    <dxf>
      <fill>
        <patternFill>
          <bgColor theme="3" tint="0.59996337778862885"/>
        </patternFill>
      </fill>
    </dxf>
    <dxf>
      <fill>
        <patternFill>
          <bgColor theme="6" tint="0.39994506668294322"/>
        </patternFill>
      </fill>
    </dxf>
    <dxf>
      <fill>
        <patternFill>
          <bgColor theme="3" tint="0.59996337778862885"/>
        </patternFill>
      </fill>
    </dxf>
    <dxf>
      <fill>
        <patternFill>
          <bgColor theme="6" tint="0.39994506668294322"/>
        </patternFill>
      </fill>
    </dxf>
    <dxf>
      <fill>
        <patternFill>
          <bgColor theme="3" tint="0.59996337778862885"/>
        </patternFill>
      </fill>
    </dxf>
    <dxf>
      <fill>
        <patternFill>
          <bgColor theme="6" tint="0.39994506668294322"/>
        </patternFill>
      </fill>
    </dxf>
    <dxf>
      <fill>
        <patternFill>
          <bgColor theme="3"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sharedStrings" Target="sharedStrings.xml"/><Relationship Id="rId30"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Bookings seasonality</a:t>
            </a:r>
          </a:p>
        </c:rich>
      </c:tx>
      <c:overlay val="0"/>
    </c:title>
    <c:autoTitleDeleted val="0"/>
    <c:plotArea>
      <c:layout/>
      <c:barChart>
        <c:barDir val="col"/>
        <c:grouping val="clustered"/>
        <c:varyColors val="0"/>
        <c:ser>
          <c:idx val="0"/>
          <c:order val="0"/>
          <c:invertIfNegative val="0"/>
          <c:cat>
            <c:strRef>
              <c:f>'Seasonality assumptions'!$B$4:$M$4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'Seasonality assumptions'!$B$6:$M$6</c:f>
              <c:numCache>
                <c:formatCode>0.0%_)</c:formatCode>
                <c:ptCount val="12"/>
                <c:pt idx="0">
                  <c:v>0.08</c:v>
                </c:pt>
                <c:pt idx="1">
                  <c:v>0.09</c:v>
                </c:pt>
                <c:pt idx="2">
                  <c:v>0.09</c:v>
                </c:pt>
                <c:pt idx="3">
                  <c:v>9.5000000000000001E-2</c:v>
                </c:pt>
                <c:pt idx="4">
                  <c:v>0.09</c:v>
                </c:pt>
                <c:pt idx="5">
                  <c:v>0.09</c:v>
                </c:pt>
                <c:pt idx="6">
                  <c:v>0.09</c:v>
                </c:pt>
                <c:pt idx="7">
                  <c:v>0.05</c:v>
                </c:pt>
                <c:pt idx="8">
                  <c:v>0.09</c:v>
                </c:pt>
                <c:pt idx="9">
                  <c:v>0.08</c:v>
                </c:pt>
                <c:pt idx="10">
                  <c:v>8.5000000000000006E-2</c:v>
                </c:pt>
                <c:pt idx="11">
                  <c:v>7.0000000000000173E-2</c:v>
                </c:pt>
              </c:numCache>
            </c:numRef>
          </c:val>
          <c:extLst>
            <c:ext xmlns:c16="http://schemas.microsoft.com/office/drawing/2014/chart" uri="{C3380CC4-5D6E-409C-BE32-E72D297353CC}">
              <c16:uniqueId val="{00000000-81E4-4A88-B238-DB5611896E26}"/>
            </c:ext>
          </c:extLst>
        </c:ser>
        <c:dLbls>
          <c:showLegendKey val="0"/>
          <c:showVal val="0"/>
          <c:showCatName val="0"/>
          <c:showSerName val="0"/>
          <c:showPercent val="0"/>
          <c:showBubbleSize val="0"/>
        </c:dLbls>
        <c:gapWidth val="150"/>
        <c:axId val="323929240"/>
        <c:axId val="323929632"/>
      </c:barChart>
      <c:catAx>
        <c:axId val="323929240"/>
        <c:scaling>
          <c:orientation val="minMax"/>
        </c:scaling>
        <c:delete val="0"/>
        <c:axPos val="b"/>
        <c:numFmt formatCode="General" sourceLinked="0"/>
        <c:majorTickMark val="out"/>
        <c:minorTickMark val="none"/>
        <c:tickLblPos val="nextTo"/>
        <c:crossAx val="323929632"/>
        <c:crosses val="autoZero"/>
        <c:auto val="1"/>
        <c:lblAlgn val="ctr"/>
        <c:lblOffset val="100"/>
        <c:noMultiLvlLbl val="0"/>
      </c:catAx>
      <c:valAx>
        <c:axId val="323929632"/>
        <c:scaling>
          <c:orientation val="minMax"/>
        </c:scaling>
        <c:delete val="0"/>
        <c:axPos val="l"/>
        <c:majorGridlines/>
        <c:numFmt formatCode="0.0%_)" sourceLinked="1"/>
        <c:majorTickMark val="out"/>
        <c:minorTickMark val="none"/>
        <c:tickLblPos val="nextTo"/>
        <c:crossAx val="32392924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Ticketing seasonality</a:t>
            </a:r>
          </a:p>
        </c:rich>
      </c:tx>
      <c:overlay val="0"/>
    </c:title>
    <c:autoTitleDeleted val="0"/>
    <c:plotArea>
      <c:layout/>
      <c:barChart>
        <c:barDir val="col"/>
        <c:grouping val="clustered"/>
        <c:varyColors val="0"/>
        <c:ser>
          <c:idx val="0"/>
          <c:order val="0"/>
          <c:invertIfNegative val="0"/>
          <c:cat>
            <c:strRef>
              <c:f>'Seasonality assumptions'!$B$33:$M$33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'Seasonality assumptions'!$B$35:$M$35</c:f>
              <c:numCache>
                <c:formatCode>0.0%_)</c:formatCode>
                <c:ptCount val="12"/>
                <c:pt idx="0">
                  <c:v>0.04</c:v>
                </c:pt>
                <c:pt idx="1">
                  <c:v>6.5000000000000002E-2</c:v>
                </c:pt>
                <c:pt idx="2">
                  <c:v>6.5000000000000002E-2</c:v>
                </c:pt>
                <c:pt idx="3">
                  <c:v>7.0000000000000007E-2</c:v>
                </c:pt>
                <c:pt idx="4">
                  <c:v>7.0000000000000007E-2</c:v>
                </c:pt>
                <c:pt idx="5">
                  <c:v>7.0000000000000007E-2</c:v>
                </c:pt>
                <c:pt idx="6">
                  <c:v>9.5000000000000001E-2</c:v>
                </c:pt>
                <c:pt idx="7">
                  <c:v>0.08</c:v>
                </c:pt>
                <c:pt idx="8">
                  <c:v>0.08</c:v>
                </c:pt>
                <c:pt idx="9">
                  <c:v>8.5000000000000006E-2</c:v>
                </c:pt>
                <c:pt idx="10">
                  <c:v>0.08</c:v>
                </c:pt>
                <c:pt idx="11">
                  <c:v>0.20000000000000007</c:v>
                </c:pt>
              </c:numCache>
            </c:numRef>
          </c:val>
          <c:extLst>
            <c:ext xmlns:c16="http://schemas.microsoft.com/office/drawing/2014/chart" uri="{C3380CC4-5D6E-409C-BE32-E72D297353CC}">
              <c16:uniqueId val="{00000000-C002-40C3-9529-6F538FB770BC}"/>
            </c:ext>
          </c:extLst>
        </c:ser>
        <c:dLbls>
          <c:showLegendKey val="0"/>
          <c:showVal val="0"/>
          <c:showCatName val="0"/>
          <c:showSerName val="0"/>
          <c:showPercent val="0"/>
          <c:showBubbleSize val="0"/>
        </c:dLbls>
        <c:gapWidth val="150"/>
        <c:axId val="321488912"/>
        <c:axId val="321487344"/>
      </c:barChart>
      <c:catAx>
        <c:axId val="321488912"/>
        <c:scaling>
          <c:orientation val="minMax"/>
        </c:scaling>
        <c:delete val="0"/>
        <c:axPos val="b"/>
        <c:numFmt formatCode="General" sourceLinked="0"/>
        <c:majorTickMark val="out"/>
        <c:minorTickMark val="none"/>
        <c:tickLblPos val="nextTo"/>
        <c:crossAx val="321487344"/>
        <c:crosses val="autoZero"/>
        <c:auto val="1"/>
        <c:lblAlgn val="ctr"/>
        <c:lblOffset val="100"/>
        <c:noMultiLvlLbl val="0"/>
      </c:catAx>
      <c:valAx>
        <c:axId val="321487344"/>
        <c:scaling>
          <c:orientation val="minMax"/>
        </c:scaling>
        <c:delete val="0"/>
        <c:axPos val="l"/>
        <c:majorGridlines/>
        <c:numFmt formatCode="0.0%_)" sourceLinked="1"/>
        <c:majorTickMark val="out"/>
        <c:minorTickMark val="none"/>
        <c:tickLblPos val="nextTo"/>
        <c:crossAx val="32148891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Advertising seasonality</a:t>
            </a:r>
          </a:p>
        </c:rich>
      </c:tx>
      <c:overlay val="0"/>
    </c:title>
    <c:autoTitleDeleted val="0"/>
    <c:plotArea>
      <c:layout/>
      <c:barChart>
        <c:barDir val="col"/>
        <c:grouping val="clustered"/>
        <c:varyColors val="0"/>
        <c:ser>
          <c:idx val="0"/>
          <c:order val="0"/>
          <c:invertIfNegative val="0"/>
          <c:cat>
            <c:strRef>
              <c:f>'Seasonality assumptions'!$B$19:$M$19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'Seasonality assumptions'!$B$21:$M$21</c:f>
              <c:numCache>
                <c:formatCode>0.0%_)</c:formatCode>
                <c:ptCount val="12"/>
                <c:pt idx="0">
                  <c:v>0.12</c:v>
                </c:pt>
                <c:pt idx="1">
                  <c:v>7.0000000000000007E-2</c:v>
                </c:pt>
                <c:pt idx="2">
                  <c:v>7.0000000000000007E-2</c:v>
                </c:pt>
                <c:pt idx="3">
                  <c:v>7.0000000000000007E-2</c:v>
                </c:pt>
                <c:pt idx="4">
                  <c:v>7.0000000000000007E-2</c:v>
                </c:pt>
                <c:pt idx="5">
                  <c:v>7.0000000000000007E-2</c:v>
                </c:pt>
                <c:pt idx="6">
                  <c:v>7.0000000000000007E-2</c:v>
                </c:pt>
                <c:pt idx="7">
                  <c:v>7.0000000000000007E-2</c:v>
                </c:pt>
                <c:pt idx="8">
                  <c:v>0.09</c:v>
                </c:pt>
                <c:pt idx="9">
                  <c:v>0.1</c:v>
                </c:pt>
                <c:pt idx="10">
                  <c:v>0.1</c:v>
                </c:pt>
                <c:pt idx="11">
                  <c:v>9.9999999999999978E-2</c:v>
                </c:pt>
              </c:numCache>
            </c:numRef>
          </c:val>
          <c:extLst>
            <c:ext xmlns:c16="http://schemas.microsoft.com/office/drawing/2014/chart" uri="{C3380CC4-5D6E-409C-BE32-E72D297353CC}">
              <c16:uniqueId val="{00000000-C617-4283-9284-07C2061D5BC0}"/>
            </c:ext>
          </c:extLst>
        </c:ser>
        <c:dLbls>
          <c:showLegendKey val="0"/>
          <c:showVal val="0"/>
          <c:showCatName val="0"/>
          <c:showSerName val="0"/>
          <c:showPercent val="0"/>
          <c:showBubbleSize val="0"/>
        </c:dLbls>
        <c:gapWidth val="150"/>
        <c:axId val="321663904"/>
        <c:axId val="321665472"/>
      </c:barChart>
      <c:catAx>
        <c:axId val="321663904"/>
        <c:scaling>
          <c:orientation val="minMax"/>
        </c:scaling>
        <c:delete val="0"/>
        <c:axPos val="b"/>
        <c:numFmt formatCode="General" sourceLinked="0"/>
        <c:majorTickMark val="out"/>
        <c:minorTickMark val="none"/>
        <c:tickLblPos val="nextTo"/>
        <c:crossAx val="321665472"/>
        <c:crosses val="autoZero"/>
        <c:auto val="1"/>
        <c:lblAlgn val="ctr"/>
        <c:lblOffset val="100"/>
        <c:noMultiLvlLbl val="0"/>
      </c:catAx>
      <c:valAx>
        <c:axId val="321665472"/>
        <c:scaling>
          <c:orientation val="minMax"/>
        </c:scaling>
        <c:delete val="0"/>
        <c:axPos val="l"/>
        <c:majorGridlines/>
        <c:numFmt formatCode="0.0%_)" sourceLinked="1"/>
        <c:majorTickMark val="out"/>
        <c:minorTickMark val="none"/>
        <c:tickLblPos val="nextTo"/>
        <c:crossAx val="32166390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1666875</xdr:colOff>
      <xdr:row>8</xdr:row>
      <xdr:rowOff>23812</xdr:rowOff>
    </xdr:from>
    <xdr:to>
      <xdr:col>13</xdr:col>
      <xdr:colOff>171450</xdr:colOff>
      <xdr:row>15</xdr:row>
      <xdr:rowOff>66675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1666875</xdr:colOff>
      <xdr:row>37</xdr:row>
      <xdr:rowOff>28574</xdr:rowOff>
    </xdr:from>
    <xdr:to>
      <xdr:col>13</xdr:col>
      <xdr:colOff>171450</xdr:colOff>
      <xdr:row>44</xdr:row>
      <xdr:rowOff>19050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1666875</xdr:colOff>
      <xdr:row>23</xdr:row>
      <xdr:rowOff>28574</xdr:rowOff>
    </xdr:from>
    <xdr:to>
      <xdr:col>13</xdr:col>
      <xdr:colOff>171450</xdr:colOff>
      <xdr:row>30</xdr:row>
      <xdr:rowOff>19050</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mfnp\01-CommercialFinance\Users\jane.mercer\Documents\Selima\Accounts%202012\Management%20Accounts\Jul12\Apr12\Jan12\Mgt%20acs%20July%20%2011%20ML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smfnp\01-CommercialFinance\Users\ninawood\Library\Containers\com.apple.mail\Data\Library\Mail%20Downloads\79830EDA-24E9-424E-99ED-618F499FC147\DMN%20Round%202%20London%20Manchester%202013_08_0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firstcapital931.sharepoint.com/Users/ninawood/Library/Containers/com.apple.mail/Data/Library/Mail%20Downloads/79830EDA-24E9-424E-99ED-618F499FC147/DMN%20Round%202%20London%20Manchester%202013_08_0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smfnp\01-CommercialFinance\Userfiles\Janem\Documents\FY10%20Forecast\FY10Forecastv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smfnp\01-CommercialFinance\Userfiles\Janem\Documents\FY10%20Forecast\Deferred%20Income\Specialist%20ProductsDeferredRevenue9Dec.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smfnp\01-CommercialFinance\Userfiles\Janem\Documents\FY10%20Forecast\Forecast%20update%2014011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smfnp\01-CommercialFinance\Users\susie.joyce\Desktop\Project%20Saffron\Example%20reports\Firefly%20Forecast_29.6.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smfnp\01-CommercialFinance\M&amp;A\14.%20Project%20Safari%20(DesignMyNight)\DD%20-%20Financial\PBC\Project%20Safari_Financial%20Model%20for%20IM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dnpfs009\shared\cfs\Acquisition%20Finance\Ed\~Templates\00_08_16b%20LB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itin.maduvinkody\Documents\Project%20Safari\Supporting%20Materials\Project%20Safari_Financial%20Model%20for%20IM_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smfnp\01-CommercialFinance\M&amp;A\10.%20Saffron%20(Safe%20Computing)\4.0%20Models\3.%20Superseded\Saffron%20Model_0702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smfnp\01-CommercialFinance\M&amp;A\14.%20Project%20Safari%20(DesignMyNight)\z.%20Post%20Completion\Models\DMN_Financial%20Model_21.12.17_.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smfnp\01-CommercialFinance\Users\j.mercer\Documents\Project%20Honeycomb\P&amp;L%20FY10%20templat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smfnp\01-CommercialFinance\Users\nitin.maduvinkody\Documents\Project%20Safari\Supporting%20Materials\Project%20Safari_Financial%20Model%20for%20IM_20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smfnp\01-CommercialFinance\M&amp;A\14.%20Project%20Safari%20(DesignMyNight)\DD%20-%20Financial\Model\2017.10.26%20Project%20Safari%20Model_incl%20Stripe%20Connec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smfnp\01-CommercialFinance\M&amp;A\7.%20Turnberry%20(HCSS)\Turnberry%20Models\Turnberry%20Fcast%20Model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vel1"/>
      <sheetName val="KPI"/>
      <sheetName val="consol"/>
      <sheetName val="Microlib"/>
      <sheetName val="Hallco"/>
      <sheetName val="Data"/>
      <sheetName val="Loan fee amort"/>
      <sheetName val="Cash forecast"/>
      <sheetName val="goodwill calc"/>
      <sheetName val="Addbac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Contents"/>
      <sheetName val="Key numbers"/>
      <sheetName val="Chart cash balance"/>
      <sheetName val="Chart break even"/>
      <sheetName val="Chart cash flow"/>
      <sheetName val="Financial statements by sector"/>
      <sheetName val="Financial statements by city"/>
      <sheetName val="Funding requirement breakdown"/>
      <sheetName val="Headcount by function"/>
      <sheetName val="Headcount by city"/>
      <sheetName val="Assumptions"/>
      <sheetName val="Seasonality assumptions"/>
      <sheetName val="Workings"/>
      <sheetName val="Inflation indices"/>
      <sheetName val="Regions_start"/>
      <sheetName val="London"/>
      <sheetName val="Manchester"/>
      <sheetName val="Glasgow"/>
      <sheetName val="Birmingham"/>
      <sheetName val="Sydney"/>
      <sheetName val="Melbourne"/>
      <sheetName val="New_York"/>
      <sheetName val="Regions_end"/>
      <sheetName val="Central"/>
      <sheetName val="Populations"/>
      <sheetName val="Take-up curve"/>
      <sheetName val="Chart take-up curve"/>
      <sheetName val="Sheet1"/>
    </sheetNames>
    <sheetDataSet>
      <sheetData sheetId="0"/>
      <sheetData sheetId="1"/>
      <sheetData sheetId="2"/>
      <sheetData sheetId="3" refreshError="1"/>
      <sheetData sheetId="4" refreshError="1"/>
      <sheetData sheetId="5" refreshError="1"/>
      <sheetData sheetId="6"/>
      <sheetData sheetId="7"/>
      <sheetData sheetId="8"/>
      <sheetData sheetId="9"/>
      <sheetData sheetId="10"/>
      <sheetData sheetId="11">
        <row r="4">
          <cell r="D4" t="str">
            <v>London</v>
          </cell>
          <cell r="E4" t="str">
            <v>Manchester</v>
          </cell>
          <cell r="F4" t="str">
            <v>Birmingham</v>
          </cell>
          <cell r="G4" t="str">
            <v>Glasgow</v>
          </cell>
          <cell r="H4" t="str">
            <v>Sydney</v>
          </cell>
          <cell r="I4" t="str">
            <v>Melbourne</v>
          </cell>
          <cell r="J4" t="str">
            <v>New_York</v>
          </cell>
          <cell r="K4" t="str">
            <v>City_4</v>
          </cell>
          <cell r="L4" t="str">
            <v>City_5</v>
          </cell>
          <cell r="M4" t="str">
            <v>City_6</v>
          </cell>
          <cell r="N4" t="str">
            <v>City_7</v>
          </cell>
        </row>
        <row r="5">
          <cell r="D5" t="str">
            <v>Y</v>
          </cell>
          <cell r="E5" t="str">
            <v>Y</v>
          </cell>
          <cell r="F5" t="str">
            <v>N</v>
          </cell>
          <cell r="G5" t="str">
            <v>N</v>
          </cell>
          <cell r="H5" t="str">
            <v>N</v>
          </cell>
          <cell r="I5" t="str">
            <v>N</v>
          </cell>
          <cell r="J5" t="str">
            <v>N</v>
          </cell>
          <cell r="K5" t="str">
            <v>N</v>
          </cell>
          <cell r="L5" t="str">
            <v>N</v>
          </cell>
          <cell r="M5" t="str">
            <v>N</v>
          </cell>
          <cell r="N5" t="str">
            <v>N</v>
          </cell>
        </row>
        <row r="6">
          <cell r="D6">
            <v>41487</v>
          </cell>
          <cell r="E6">
            <v>41487</v>
          </cell>
          <cell r="F6">
            <v>41426</v>
          </cell>
          <cell r="G6">
            <v>41426</v>
          </cell>
          <cell r="H6">
            <v>41640</v>
          </cell>
          <cell r="I6">
            <v>41791</v>
          </cell>
          <cell r="J6">
            <v>41791</v>
          </cell>
          <cell r="K6">
            <v>41426</v>
          </cell>
          <cell r="L6">
            <v>41426</v>
          </cell>
          <cell r="M6">
            <v>41426</v>
          </cell>
          <cell r="N6">
            <v>41426</v>
          </cell>
        </row>
        <row r="7">
          <cell r="D7">
            <v>3000</v>
          </cell>
          <cell r="E7">
            <v>500</v>
          </cell>
          <cell r="F7">
            <v>200</v>
          </cell>
          <cell r="G7">
            <v>200</v>
          </cell>
          <cell r="H7">
            <v>1500</v>
          </cell>
          <cell r="I7">
            <v>1500</v>
          </cell>
          <cell r="J7">
            <v>3000</v>
          </cell>
          <cell r="K7">
            <v>0</v>
          </cell>
          <cell r="L7">
            <v>0</v>
          </cell>
          <cell r="M7">
            <v>0</v>
          </cell>
          <cell r="N7">
            <v>0</v>
          </cell>
        </row>
        <row r="8">
          <cell r="D8">
            <v>1800</v>
          </cell>
          <cell r="E8">
            <v>300</v>
          </cell>
          <cell r="F8">
            <v>100</v>
          </cell>
          <cell r="G8">
            <v>100</v>
          </cell>
          <cell r="H8">
            <v>0</v>
          </cell>
          <cell r="I8">
            <v>0</v>
          </cell>
          <cell r="J8">
            <v>0</v>
          </cell>
          <cell r="K8">
            <v>0</v>
          </cell>
          <cell r="L8">
            <v>0</v>
          </cell>
          <cell r="M8">
            <v>0</v>
          </cell>
          <cell r="N8">
            <v>0</v>
          </cell>
        </row>
        <row r="9">
          <cell r="D9">
            <v>1200</v>
          </cell>
          <cell r="E9">
            <v>200</v>
          </cell>
          <cell r="F9">
            <v>100</v>
          </cell>
          <cell r="G9">
            <v>100</v>
          </cell>
          <cell r="H9">
            <v>1500</v>
          </cell>
          <cell r="I9">
            <v>1500</v>
          </cell>
          <cell r="J9">
            <v>3000</v>
          </cell>
          <cell r="K9">
            <v>0</v>
          </cell>
          <cell r="L9">
            <v>0</v>
          </cell>
          <cell r="M9">
            <v>0</v>
          </cell>
          <cell r="N9">
            <v>0</v>
          </cell>
        </row>
        <row r="10">
          <cell r="D10">
            <v>18</v>
          </cell>
          <cell r="E10">
            <v>12</v>
          </cell>
          <cell r="F10">
            <v>12</v>
          </cell>
          <cell r="G10">
            <v>12</v>
          </cell>
          <cell r="H10">
            <v>24</v>
          </cell>
          <cell r="I10">
            <v>24</v>
          </cell>
          <cell r="J10">
            <v>24</v>
          </cell>
          <cell r="K10">
            <v>18</v>
          </cell>
          <cell r="L10">
            <v>18</v>
          </cell>
          <cell r="M10">
            <v>18</v>
          </cell>
          <cell r="N10">
            <v>18</v>
          </cell>
        </row>
        <row r="11">
          <cell r="D11">
            <v>0</v>
          </cell>
          <cell r="E11">
            <v>0</v>
          </cell>
          <cell r="F11">
            <v>0</v>
          </cell>
          <cell r="G11">
            <v>0</v>
          </cell>
          <cell r="H11">
            <v>0</v>
          </cell>
          <cell r="I11">
            <v>0</v>
          </cell>
          <cell r="J11">
            <v>0</v>
          </cell>
          <cell r="K11">
            <v>0</v>
          </cell>
          <cell r="L11">
            <v>0</v>
          </cell>
          <cell r="M11">
            <v>0</v>
          </cell>
          <cell r="N11">
            <v>0</v>
          </cell>
        </row>
        <row r="12">
          <cell r="D12">
            <v>0.05</v>
          </cell>
          <cell r="E12">
            <v>0.05</v>
          </cell>
          <cell r="F12">
            <v>0.05</v>
          </cell>
          <cell r="G12">
            <v>0.05</v>
          </cell>
          <cell r="H12">
            <v>0.05</v>
          </cell>
          <cell r="I12">
            <v>0.05</v>
          </cell>
          <cell r="J12">
            <v>0.05</v>
          </cell>
          <cell r="K12">
            <v>0.25</v>
          </cell>
          <cell r="L12">
            <v>0.25</v>
          </cell>
          <cell r="M12">
            <v>0.25</v>
          </cell>
          <cell r="N12">
            <v>0.25</v>
          </cell>
        </row>
        <row r="13">
          <cell r="D13">
            <v>24</v>
          </cell>
          <cell r="E13">
            <v>24</v>
          </cell>
          <cell r="F13">
            <v>24</v>
          </cell>
          <cell r="G13">
            <v>24</v>
          </cell>
          <cell r="H13">
            <v>18</v>
          </cell>
          <cell r="I13">
            <v>18</v>
          </cell>
          <cell r="J13">
            <v>18</v>
          </cell>
          <cell r="K13">
            <v>36</v>
          </cell>
          <cell r="L13">
            <v>36</v>
          </cell>
          <cell r="M13">
            <v>36</v>
          </cell>
          <cell r="N13">
            <v>36</v>
          </cell>
        </row>
        <row r="14">
          <cell r="D14">
            <v>500</v>
          </cell>
          <cell r="E14">
            <v>150</v>
          </cell>
          <cell r="F14">
            <v>60</v>
          </cell>
          <cell r="G14">
            <v>60</v>
          </cell>
          <cell r="H14">
            <v>250</v>
          </cell>
          <cell r="I14">
            <v>250</v>
          </cell>
          <cell r="J14">
            <v>500</v>
          </cell>
          <cell r="K14">
            <v>2000</v>
          </cell>
          <cell r="L14">
            <v>2000</v>
          </cell>
          <cell r="M14">
            <v>2000</v>
          </cell>
          <cell r="N14">
            <v>2000</v>
          </cell>
        </row>
        <row r="15">
          <cell r="D15">
            <v>300</v>
          </cell>
          <cell r="E15">
            <v>10</v>
          </cell>
          <cell r="F15">
            <v>0</v>
          </cell>
          <cell r="G15">
            <v>0</v>
          </cell>
          <cell r="H15">
            <v>0</v>
          </cell>
          <cell r="I15">
            <v>0</v>
          </cell>
          <cell r="J15">
            <v>0</v>
          </cell>
          <cell r="K15">
            <v>0</v>
          </cell>
          <cell r="L15">
            <v>0</v>
          </cell>
          <cell r="M15">
            <v>0</v>
          </cell>
          <cell r="N15">
            <v>0</v>
          </cell>
        </row>
        <row r="16">
          <cell r="D16">
            <v>200</v>
          </cell>
          <cell r="E16">
            <v>140</v>
          </cell>
          <cell r="F16">
            <v>60</v>
          </cell>
          <cell r="G16">
            <v>60</v>
          </cell>
          <cell r="H16">
            <v>250</v>
          </cell>
          <cell r="I16">
            <v>250</v>
          </cell>
          <cell r="J16">
            <v>500</v>
          </cell>
          <cell r="K16">
            <v>2000</v>
          </cell>
          <cell r="L16">
            <v>2000</v>
          </cell>
          <cell r="M16">
            <v>2000</v>
          </cell>
          <cell r="N16">
            <v>2000</v>
          </cell>
        </row>
        <row r="17">
          <cell r="D17">
            <v>18</v>
          </cell>
          <cell r="E17">
            <v>24</v>
          </cell>
          <cell r="F17">
            <v>24</v>
          </cell>
          <cell r="G17">
            <v>24</v>
          </cell>
          <cell r="H17">
            <v>24</v>
          </cell>
          <cell r="I17">
            <v>24</v>
          </cell>
          <cell r="J17">
            <v>24</v>
          </cell>
          <cell r="K17">
            <v>18</v>
          </cell>
          <cell r="L17">
            <v>18</v>
          </cell>
          <cell r="M17">
            <v>18</v>
          </cell>
          <cell r="N17">
            <v>18</v>
          </cell>
        </row>
        <row r="18">
          <cell r="D18">
            <v>0</v>
          </cell>
          <cell r="E18">
            <v>0</v>
          </cell>
          <cell r="F18">
            <v>0</v>
          </cell>
          <cell r="G18">
            <v>0</v>
          </cell>
          <cell r="H18">
            <v>0</v>
          </cell>
          <cell r="I18">
            <v>0</v>
          </cell>
          <cell r="J18">
            <v>0</v>
          </cell>
          <cell r="K18">
            <v>0</v>
          </cell>
          <cell r="L18">
            <v>0</v>
          </cell>
          <cell r="M18">
            <v>0</v>
          </cell>
          <cell r="N18">
            <v>0</v>
          </cell>
        </row>
        <row r="19">
          <cell r="D19">
            <v>0.25</v>
          </cell>
          <cell r="E19">
            <v>0.25</v>
          </cell>
          <cell r="F19">
            <v>0.25</v>
          </cell>
          <cell r="G19">
            <v>0.25</v>
          </cell>
          <cell r="H19">
            <v>0.25</v>
          </cell>
          <cell r="I19">
            <v>0.25</v>
          </cell>
          <cell r="J19">
            <v>0.25</v>
          </cell>
          <cell r="K19">
            <v>0.5</v>
          </cell>
          <cell r="L19">
            <v>0.5</v>
          </cell>
          <cell r="M19">
            <v>0.5</v>
          </cell>
          <cell r="N19">
            <v>0.5</v>
          </cell>
        </row>
        <row r="20">
          <cell r="D20">
            <v>18</v>
          </cell>
          <cell r="E20">
            <v>18</v>
          </cell>
          <cell r="F20">
            <v>18</v>
          </cell>
          <cell r="G20">
            <v>18</v>
          </cell>
          <cell r="H20">
            <v>24</v>
          </cell>
          <cell r="I20">
            <v>24</v>
          </cell>
          <cell r="J20">
            <v>24</v>
          </cell>
          <cell r="K20">
            <v>18</v>
          </cell>
          <cell r="L20">
            <v>18</v>
          </cell>
          <cell r="M20">
            <v>18</v>
          </cell>
          <cell r="N20">
            <v>18</v>
          </cell>
        </row>
        <row r="21">
          <cell r="D21">
            <v>0.02</v>
          </cell>
          <cell r="E21">
            <v>0.02</v>
          </cell>
          <cell r="F21">
            <v>0.02</v>
          </cell>
          <cell r="G21">
            <v>0.02</v>
          </cell>
          <cell r="H21">
            <v>0.02</v>
          </cell>
          <cell r="I21">
            <v>0.02</v>
          </cell>
          <cell r="J21">
            <v>0.02</v>
          </cell>
          <cell r="K21">
            <v>0.2</v>
          </cell>
          <cell r="L21">
            <v>0.2</v>
          </cell>
          <cell r="M21">
            <v>0.2</v>
          </cell>
          <cell r="N21">
            <v>0.2</v>
          </cell>
        </row>
        <row r="22">
          <cell r="D22">
            <v>0.01</v>
          </cell>
          <cell r="E22">
            <v>0.01</v>
          </cell>
          <cell r="F22">
            <v>0.01</v>
          </cell>
          <cell r="G22">
            <v>0.01</v>
          </cell>
          <cell r="H22">
            <v>0.01</v>
          </cell>
          <cell r="I22">
            <v>0.01</v>
          </cell>
          <cell r="J22">
            <v>0.01</v>
          </cell>
          <cell r="K22">
            <v>0.01</v>
          </cell>
          <cell r="L22">
            <v>0.01</v>
          </cell>
          <cell r="M22">
            <v>0.01</v>
          </cell>
          <cell r="N22">
            <v>0.01</v>
          </cell>
        </row>
        <row r="23">
          <cell r="D23">
            <v>0.1</v>
          </cell>
          <cell r="E23">
            <v>0.1</v>
          </cell>
          <cell r="F23">
            <v>0.1</v>
          </cell>
          <cell r="G23">
            <v>0.1</v>
          </cell>
          <cell r="H23">
            <v>0.1</v>
          </cell>
          <cell r="I23">
            <v>0.1</v>
          </cell>
          <cell r="J23">
            <v>0.1</v>
          </cell>
          <cell r="K23">
            <v>0.1</v>
          </cell>
          <cell r="L23">
            <v>0.1</v>
          </cell>
          <cell r="M23">
            <v>0.1</v>
          </cell>
          <cell r="N23">
            <v>0.1</v>
          </cell>
        </row>
        <row r="24">
          <cell r="D24">
            <v>135000</v>
          </cell>
          <cell r="E24">
            <v>13000</v>
          </cell>
          <cell r="F24">
            <v>0</v>
          </cell>
          <cell r="G24">
            <v>0</v>
          </cell>
          <cell r="H24">
            <v>0</v>
          </cell>
          <cell r="I24">
            <v>0</v>
          </cell>
          <cell r="J24">
            <v>0</v>
          </cell>
          <cell r="K24">
            <v>0</v>
          </cell>
          <cell r="L24">
            <v>0</v>
          </cell>
          <cell r="M24">
            <v>0</v>
          </cell>
          <cell r="N24">
            <v>0</v>
          </cell>
        </row>
        <row r="25">
          <cell r="D25">
            <v>600000</v>
          </cell>
          <cell r="E25">
            <v>200000</v>
          </cell>
          <cell r="F25">
            <v>150000</v>
          </cell>
          <cell r="G25">
            <v>150000</v>
          </cell>
          <cell r="H25">
            <v>500000</v>
          </cell>
          <cell r="I25">
            <v>500000</v>
          </cell>
          <cell r="J25">
            <v>1000000</v>
          </cell>
          <cell r="K25">
            <v>0</v>
          </cell>
          <cell r="L25">
            <v>0</v>
          </cell>
          <cell r="M25">
            <v>0</v>
          </cell>
          <cell r="N25">
            <v>0</v>
          </cell>
        </row>
        <row r="26">
          <cell r="D26">
            <v>8.0000000000000002E-3</v>
          </cell>
          <cell r="E26">
            <v>2E-3</v>
          </cell>
          <cell r="F26">
            <v>1E-3</v>
          </cell>
          <cell r="G26">
            <v>1E-3</v>
          </cell>
          <cell r="H26">
            <v>1E-3</v>
          </cell>
          <cell r="I26">
            <v>1E-3</v>
          </cell>
          <cell r="J26">
            <v>1E-3</v>
          </cell>
          <cell r="K26">
            <v>5.0000000000000001E-3</v>
          </cell>
          <cell r="L26">
            <v>5.0000000000000001E-3</v>
          </cell>
          <cell r="M26">
            <v>5.0000000000000001E-3</v>
          </cell>
          <cell r="N26">
            <v>5.0000000000000001E-3</v>
          </cell>
        </row>
        <row r="27">
          <cell r="D27">
            <v>1.4999999999999999E-2</v>
          </cell>
          <cell r="E27">
            <v>1.4999999999999999E-2</v>
          </cell>
          <cell r="F27">
            <v>1.4999999999999999E-2</v>
          </cell>
          <cell r="G27">
            <v>1.4999999999999999E-2</v>
          </cell>
          <cell r="H27">
            <v>1.4999999999999999E-2</v>
          </cell>
          <cell r="I27">
            <v>1.4999999999999999E-2</v>
          </cell>
          <cell r="J27">
            <v>1.4999999999999999E-2</v>
          </cell>
          <cell r="K27">
            <v>1.4999999999999999E-2</v>
          </cell>
          <cell r="L27">
            <v>1.4999999999999999E-2</v>
          </cell>
          <cell r="M27">
            <v>1.4999999999999999E-2</v>
          </cell>
          <cell r="N27">
            <v>1.4999999999999999E-2</v>
          </cell>
        </row>
        <row r="28">
          <cell r="D28">
            <v>36</v>
          </cell>
          <cell r="E28">
            <v>36</v>
          </cell>
          <cell r="F28">
            <v>36</v>
          </cell>
          <cell r="G28">
            <v>36</v>
          </cell>
          <cell r="H28">
            <v>36</v>
          </cell>
          <cell r="I28">
            <v>36</v>
          </cell>
          <cell r="J28">
            <v>36</v>
          </cell>
          <cell r="K28">
            <v>36</v>
          </cell>
          <cell r="L28">
            <v>36</v>
          </cell>
          <cell r="M28">
            <v>36</v>
          </cell>
          <cell r="N28">
            <v>36</v>
          </cell>
        </row>
        <row r="29">
          <cell r="D29">
            <v>2.0000000000000001E-4</v>
          </cell>
          <cell r="E29">
            <v>3.71428571428571E-4</v>
          </cell>
          <cell r="F29">
            <v>4.0000000000000002E-4</v>
          </cell>
          <cell r="G29">
            <v>4.0000000000000002E-4</v>
          </cell>
          <cell r="H29">
            <v>4.0000000000000002E-4</v>
          </cell>
          <cell r="I29">
            <v>4.0000000000000002E-4</v>
          </cell>
          <cell r="J29">
            <v>4.0000000000000002E-4</v>
          </cell>
          <cell r="K29">
            <v>2.8571428571428601E-4</v>
          </cell>
          <cell r="L29">
            <v>2.8571428571428601E-4</v>
          </cell>
          <cell r="M29">
            <v>2.8571428571428601E-4</v>
          </cell>
          <cell r="N29">
            <v>2.8571428571428601E-4</v>
          </cell>
        </row>
        <row r="30">
          <cell r="D30">
            <v>0.25</v>
          </cell>
          <cell r="E30">
            <v>0.25</v>
          </cell>
          <cell r="F30">
            <v>0.25</v>
          </cell>
          <cell r="G30">
            <v>0.25</v>
          </cell>
          <cell r="H30">
            <v>0.25</v>
          </cell>
          <cell r="I30">
            <v>0.25</v>
          </cell>
          <cell r="J30">
            <v>0.25</v>
          </cell>
          <cell r="K30">
            <v>0.25</v>
          </cell>
          <cell r="L30">
            <v>0.25</v>
          </cell>
          <cell r="M30">
            <v>0.25</v>
          </cell>
          <cell r="N30">
            <v>0.25</v>
          </cell>
        </row>
        <row r="31">
          <cell r="D31">
            <v>3.5E-4</v>
          </cell>
          <cell r="E31">
            <v>0</v>
          </cell>
          <cell r="F31">
            <v>2.5000000000000001E-4</v>
          </cell>
          <cell r="G31">
            <v>2.5000000000000001E-4</v>
          </cell>
          <cell r="H31">
            <v>2.9999999999999997E-4</v>
          </cell>
          <cell r="I31">
            <v>2.9999999999999997E-4</v>
          </cell>
          <cell r="J31">
            <v>2.9999999999999997E-4</v>
          </cell>
          <cell r="K31">
            <v>0</v>
          </cell>
          <cell r="L31">
            <v>0</v>
          </cell>
          <cell r="M31">
            <v>0</v>
          </cell>
          <cell r="N31">
            <v>0</v>
          </cell>
        </row>
        <row r="32">
          <cell r="D32">
            <v>1E-3</v>
          </cell>
          <cell r="E32">
            <v>1E-3</v>
          </cell>
          <cell r="F32">
            <v>5.0000000000000001E-4</v>
          </cell>
          <cell r="G32">
            <v>5.0000000000000001E-4</v>
          </cell>
          <cell r="H32">
            <v>5.0000000000000001E-4</v>
          </cell>
          <cell r="I32">
            <v>5.0000000000000001E-4</v>
          </cell>
          <cell r="J32">
            <v>5.0000000000000001E-4</v>
          </cell>
          <cell r="K32">
            <v>0</v>
          </cell>
          <cell r="L32">
            <v>0</v>
          </cell>
          <cell r="M32">
            <v>0</v>
          </cell>
          <cell r="N32">
            <v>0</v>
          </cell>
        </row>
        <row r="33">
          <cell r="D33">
            <v>36</v>
          </cell>
          <cell r="E33">
            <v>36</v>
          </cell>
          <cell r="F33">
            <v>36</v>
          </cell>
          <cell r="G33">
            <v>36</v>
          </cell>
          <cell r="H33">
            <v>36</v>
          </cell>
          <cell r="I33">
            <v>36</v>
          </cell>
          <cell r="J33">
            <v>36</v>
          </cell>
          <cell r="K33">
            <v>36</v>
          </cell>
          <cell r="L33">
            <v>36</v>
          </cell>
          <cell r="M33">
            <v>36</v>
          </cell>
          <cell r="N33">
            <v>36</v>
          </cell>
        </row>
        <row r="34">
          <cell r="D34">
            <v>1.8571428571428599E-5</v>
          </cell>
          <cell r="E34">
            <v>2.8571428571428601E-5</v>
          </cell>
          <cell r="F34">
            <v>7.1428571428571402E-6</v>
          </cell>
          <cell r="G34">
            <v>7.1428571428571402E-6</v>
          </cell>
          <cell r="H34">
            <v>5.7142857142857196E-6</v>
          </cell>
          <cell r="I34">
            <v>5.7142857142857196E-6</v>
          </cell>
          <cell r="J34">
            <v>5.7142857142857196E-6</v>
          </cell>
          <cell r="K34">
            <v>0</v>
          </cell>
          <cell r="L34">
            <v>0</v>
          </cell>
          <cell r="M34">
            <v>0</v>
          </cell>
          <cell r="N34">
            <v>0</v>
          </cell>
        </row>
        <row r="35">
          <cell r="D35">
            <v>0.15</v>
          </cell>
          <cell r="E35">
            <v>0.15</v>
          </cell>
          <cell r="F35">
            <v>0.15</v>
          </cell>
          <cell r="G35">
            <v>0.15</v>
          </cell>
          <cell r="H35">
            <v>0.15</v>
          </cell>
          <cell r="I35">
            <v>0.15</v>
          </cell>
          <cell r="J35">
            <v>0.15</v>
          </cell>
          <cell r="K35">
            <v>0.15</v>
          </cell>
          <cell r="L35">
            <v>0.15</v>
          </cell>
          <cell r="M35">
            <v>0.15</v>
          </cell>
          <cell r="N35">
            <v>0.15</v>
          </cell>
        </row>
        <row r="36">
          <cell r="D36">
            <v>8</v>
          </cell>
          <cell r="E36">
            <v>8</v>
          </cell>
          <cell r="F36">
            <v>8</v>
          </cell>
          <cell r="G36">
            <v>8</v>
          </cell>
          <cell r="H36">
            <v>6</v>
          </cell>
          <cell r="I36">
            <v>6</v>
          </cell>
          <cell r="J36">
            <v>6</v>
          </cell>
          <cell r="K36">
            <v>10</v>
          </cell>
          <cell r="L36">
            <v>10</v>
          </cell>
          <cell r="M36">
            <v>10</v>
          </cell>
          <cell r="N36">
            <v>10</v>
          </cell>
        </row>
        <row r="37">
          <cell r="D37">
            <v>2</v>
          </cell>
          <cell r="E37">
            <v>1.8</v>
          </cell>
          <cell r="F37">
            <v>2</v>
          </cell>
          <cell r="G37">
            <v>2</v>
          </cell>
          <cell r="H37">
            <v>2</v>
          </cell>
          <cell r="I37">
            <v>2</v>
          </cell>
          <cell r="J37">
            <v>2</v>
          </cell>
          <cell r="K37">
            <v>2</v>
          </cell>
          <cell r="L37">
            <v>2</v>
          </cell>
          <cell r="M37">
            <v>2</v>
          </cell>
          <cell r="N37">
            <v>2</v>
          </cell>
        </row>
        <row r="38">
          <cell r="D38">
            <v>30</v>
          </cell>
          <cell r="E38">
            <v>30</v>
          </cell>
          <cell r="F38">
            <v>30</v>
          </cell>
          <cell r="G38">
            <v>30</v>
          </cell>
          <cell r="H38">
            <v>30</v>
          </cell>
          <cell r="I38">
            <v>30</v>
          </cell>
          <cell r="J38">
            <v>30</v>
          </cell>
          <cell r="K38">
            <v>50</v>
          </cell>
          <cell r="L38">
            <v>50</v>
          </cell>
          <cell r="M38">
            <v>50</v>
          </cell>
          <cell r="N38">
            <v>50</v>
          </cell>
        </row>
        <row r="39">
          <cell r="D39">
            <v>2</v>
          </cell>
          <cell r="E39">
            <v>1.8</v>
          </cell>
          <cell r="F39">
            <v>2</v>
          </cell>
          <cell r="G39">
            <v>2</v>
          </cell>
          <cell r="H39">
            <v>2</v>
          </cell>
          <cell r="I39">
            <v>2</v>
          </cell>
          <cell r="J39">
            <v>2</v>
          </cell>
          <cell r="K39">
            <v>1</v>
          </cell>
          <cell r="L39">
            <v>1</v>
          </cell>
          <cell r="M39">
            <v>1</v>
          </cell>
          <cell r="N39">
            <v>1</v>
          </cell>
        </row>
        <row r="40">
          <cell r="D40">
            <v>25</v>
          </cell>
          <cell r="E40">
            <v>0</v>
          </cell>
          <cell r="F40">
            <v>0</v>
          </cell>
          <cell r="G40">
            <v>0</v>
          </cell>
          <cell r="H40">
            <v>0</v>
          </cell>
          <cell r="I40">
            <v>0</v>
          </cell>
          <cell r="J40">
            <v>0</v>
          </cell>
          <cell r="K40">
            <v>0</v>
          </cell>
          <cell r="L40">
            <v>0</v>
          </cell>
          <cell r="M40">
            <v>0</v>
          </cell>
          <cell r="N40">
            <v>0</v>
          </cell>
        </row>
        <row r="41">
          <cell r="D41">
            <v>50</v>
          </cell>
          <cell r="E41">
            <v>10</v>
          </cell>
          <cell r="F41">
            <v>10</v>
          </cell>
          <cell r="G41">
            <v>10</v>
          </cell>
          <cell r="H41">
            <v>25</v>
          </cell>
          <cell r="I41">
            <v>25</v>
          </cell>
          <cell r="J41">
            <v>50</v>
          </cell>
          <cell r="K41">
            <v>10</v>
          </cell>
          <cell r="L41">
            <v>10</v>
          </cell>
          <cell r="M41">
            <v>10</v>
          </cell>
          <cell r="N41">
            <v>10</v>
          </cell>
        </row>
        <row r="42">
          <cell r="D42">
            <v>12</v>
          </cell>
          <cell r="E42">
            <v>36</v>
          </cell>
          <cell r="F42">
            <v>36</v>
          </cell>
          <cell r="G42">
            <v>36</v>
          </cell>
          <cell r="H42">
            <v>24</v>
          </cell>
          <cell r="I42">
            <v>24</v>
          </cell>
          <cell r="J42">
            <v>24</v>
          </cell>
          <cell r="K42">
            <v>36</v>
          </cell>
          <cell r="L42">
            <v>36</v>
          </cell>
          <cell r="M42">
            <v>36</v>
          </cell>
          <cell r="N42">
            <v>36</v>
          </cell>
        </row>
        <row r="43">
          <cell r="D43">
            <v>50</v>
          </cell>
          <cell r="E43">
            <v>20</v>
          </cell>
          <cell r="F43">
            <v>20</v>
          </cell>
          <cell r="G43">
            <v>20</v>
          </cell>
          <cell r="H43">
            <v>0</v>
          </cell>
          <cell r="I43">
            <v>0</v>
          </cell>
          <cell r="J43">
            <v>0</v>
          </cell>
          <cell r="K43">
            <v>20</v>
          </cell>
          <cell r="L43">
            <v>20</v>
          </cell>
          <cell r="M43">
            <v>20</v>
          </cell>
          <cell r="N43">
            <v>20</v>
          </cell>
        </row>
        <row r="44">
          <cell r="D44">
            <v>150</v>
          </cell>
          <cell r="E44">
            <v>50</v>
          </cell>
          <cell r="F44">
            <v>50</v>
          </cell>
          <cell r="G44">
            <v>50</v>
          </cell>
          <cell r="H44">
            <v>50</v>
          </cell>
          <cell r="I44">
            <v>50</v>
          </cell>
          <cell r="J44">
            <v>100</v>
          </cell>
          <cell r="K44">
            <v>50</v>
          </cell>
          <cell r="L44">
            <v>50</v>
          </cell>
          <cell r="M44">
            <v>50</v>
          </cell>
          <cell r="N44">
            <v>50</v>
          </cell>
        </row>
        <row r="45">
          <cell r="D45">
            <v>24</v>
          </cell>
          <cell r="E45">
            <v>36</v>
          </cell>
          <cell r="F45">
            <v>36</v>
          </cell>
          <cell r="G45">
            <v>36</v>
          </cell>
          <cell r="H45">
            <v>24</v>
          </cell>
          <cell r="I45">
            <v>24</v>
          </cell>
          <cell r="J45">
            <v>24</v>
          </cell>
          <cell r="K45">
            <v>36</v>
          </cell>
          <cell r="L45">
            <v>36</v>
          </cell>
          <cell r="M45">
            <v>36</v>
          </cell>
          <cell r="N45">
            <v>36</v>
          </cell>
        </row>
        <row r="46">
          <cell r="D46">
            <v>13</v>
          </cell>
          <cell r="E46">
            <v>8</v>
          </cell>
          <cell r="F46">
            <v>8</v>
          </cell>
          <cell r="G46">
            <v>8</v>
          </cell>
          <cell r="H46">
            <v>10</v>
          </cell>
          <cell r="I46">
            <v>10</v>
          </cell>
          <cell r="J46">
            <v>13</v>
          </cell>
          <cell r="K46">
            <v>20</v>
          </cell>
          <cell r="L46">
            <v>20</v>
          </cell>
          <cell r="M46">
            <v>20</v>
          </cell>
          <cell r="N46">
            <v>20</v>
          </cell>
        </row>
        <row r="47">
          <cell r="D47">
            <v>0.1</v>
          </cell>
          <cell r="E47">
            <v>0.1</v>
          </cell>
          <cell r="F47">
            <v>0.2</v>
          </cell>
          <cell r="G47">
            <v>0.2</v>
          </cell>
          <cell r="H47">
            <v>0.2</v>
          </cell>
          <cell r="I47">
            <v>0.2</v>
          </cell>
          <cell r="J47">
            <v>0.2</v>
          </cell>
          <cell r="K47">
            <v>0.05</v>
          </cell>
          <cell r="L47">
            <v>0.05</v>
          </cell>
          <cell r="M47">
            <v>0.05</v>
          </cell>
          <cell r="N47">
            <v>0.05</v>
          </cell>
        </row>
        <row r="48">
          <cell r="D48">
            <v>10</v>
          </cell>
          <cell r="E48">
            <v>0</v>
          </cell>
          <cell r="F48">
            <v>0</v>
          </cell>
          <cell r="G48">
            <v>0</v>
          </cell>
          <cell r="H48">
            <v>0</v>
          </cell>
          <cell r="I48">
            <v>0</v>
          </cell>
          <cell r="J48">
            <v>0</v>
          </cell>
        </row>
        <row r="49">
          <cell r="D49">
            <v>50</v>
          </cell>
          <cell r="E49">
            <v>25</v>
          </cell>
          <cell r="F49">
            <v>20</v>
          </cell>
          <cell r="G49">
            <v>20</v>
          </cell>
          <cell r="H49">
            <v>25</v>
          </cell>
          <cell r="I49">
            <v>25</v>
          </cell>
          <cell r="J49">
            <v>50</v>
          </cell>
        </row>
        <row r="50">
          <cell r="D50">
            <v>36</v>
          </cell>
          <cell r="E50">
            <v>36</v>
          </cell>
          <cell r="F50">
            <v>36</v>
          </cell>
          <cell r="G50">
            <v>36</v>
          </cell>
          <cell r="H50">
            <v>36</v>
          </cell>
          <cell r="I50">
            <v>36</v>
          </cell>
          <cell r="J50">
            <v>36</v>
          </cell>
        </row>
        <row r="51">
          <cell r="D51">
            <v>2500</v>
          </cell>
          <cell r="E51">
            <v>2000</v>
          </cell>
          <cell r="F51">
            <v>2000</v>
          </cell>
          <cell r="G51">
            <v>2000</v>
          </cell>
          <cell r="H51">
            <v>2000</v>
          </cell>
          <cell r="I51">
            <v>2000</v>
          </cell>
          <cell r="J51">
            <v>2000</v>
          </cell>
        </row>
        <row r="52">
          <cell r="D52">
            <v>0.08</v>
          </cell>
          <cell r="E52">
            <v>0.08</v>
          </cell>
          <cell r="F52">
            <v>0.08</v>
          </cell>
          <cell r="G52">
            <v>0.08</v>
          </cell>
          <cell r="H52">
            <v>0.08</v>
          </cell>
          <cell r="I52">
            <v>0.08</v>
          </cell>
          <cell r="J52">
            <v>0.08</v>
          </cell>
        </row>
        <row r="53">
          <cell r="D53">
            <v>41487</v>
          </cell>
          <cell r="E53">
            <v>41487</v>
          </cell>
          <cell r="F53">
            <v>41435</v>
          </cell>
          <cell r="G53">
            <v>41435</v>
          </cell>
          <cell r="H53">
            <v>41640</v>
          </cell>
          <cell r="I53">
            <v>41791</v>
          </cell>
          <cell r="J53">
            <v>41791</v>
          </cell>
          <cell r="K53">
            <v>41426</v>
          </cell>
          <cell r="L53">
            <v>41426</v>
          </cell>
          <cell r="M53">
            <v>41426</v>
          </cell>
          <cell r="N53">
            <v>41426</v>
          </cell>
        </row>
        <row r="54">
          <cell r="D54">
            <v>41487</v>
          </cell>
          <cell r="E54">
            <v>41579</v>
          </cell>
          <cell r="F54">
            <v>41435</v>
          </cell>
          <cell r="G54">
            <v>41435</v>
          </cell>
          <cell r="H54">
            <v>41640</v>
          </cell>
          <cell r="I54">
            <v>41791</v>
          </cell>
          <cell r="J54">
            <v>41791</v>
          </cell>
          <cell r="K54">
            <v>41426</v>
          </cell>
          <cell r="L54">
            <v>41426</v>
          </cell>
          <cell r="M54">
            <v>41426</v>
          </cell>
          <cell r="N54">
            <v>41426</v>
          </cell>
        </row>
        <row r="55">
          <cell r="D55">
            <v>41496</v>
          </cell>
          <cell r="E55">
            <v>41496</v>
          </cell>
          <cell r="F55">
            <v>41435</v>
          </cell>
          <cell r="G55">
            <v>41435</v>
          </cell>
          <cell r="H55">
            <v>41649</v>
          </cell>
          <cell r="I55">
            <v>41800</v>
          </cell>
          <cell r="J55">
            <v>41800</v>
          </cell>
          <cell r="K55">
            <v>41435</v>
          </cell>
          <cell r="L55">
            <v>41435</v>
          </cell>
          <cell r="M55">
            <v>41435</v>
          </cell>
          <cell r="N55">
            <v>41435</v>
          </cell>
        </row>
        <row r="56">
          <cell r="D56">
            <v>0</v>
          </cell>
          <cell r="E56">
            <v>0</v>
          </cell>
          <cell r="F56">
            <v>10000</v>
          </cell>
          <cell r="G56">
            <v>10000</v>
          </cell>
          <cell r="H56">
            <v>50000</v>
          </cell>
          <cell r="I56">
            <v>50000</v>
          </cell>
          <cell r="J56">
            <v>50000</v>
          </cell>
          <cell r="K56">
            <v>0</v>
          </cell>
          <cell r="L56">
            <v>0</v>
          </cell>
          <cell r="M56">
            <v>0</v>
          </cell>
          <cell r="N56">
            <v>0</v>
          </cell>
        </row>
        <row r="57">
          <cell r="D57">
            <v>0</v>
          </cell>
          <cell r="E57">
            <v>0</v>
          </cell>
          <cell r="F57">
            <v>6</v>
          </cell>
          <cell r="G57">
            <v>6</v>
          </cell>
          <cell r="H57">
            <v>6</v>
          </cell>
          <cell r="I57">
            <v>6</v>
          </cell>
          <cell r="J57">
            <v>6</v>
          </cell>
          <cell r="K57">
            <v>3</v>
          </cell>
          <cell r="L57">
            <v>3</v>
          </cell>
          <cell r="M57">
            <v>3</v>
          </cell>
          <cell r="N57">
            <v>3</v>
          </cell>
        </row>
        <row r="58">
          <cell r="D58">
            <v>1</v>
          </cell>
          <cell r="E58">
            <v>1</v>
          </cell>
          <cell r="F58">
            <v>1</v>
          </cell>
          <cell r="G58">
            <v>1</v>
          </cell>
          <cell r="H58">
            <v>1</v>
          </cell>
          <cell r="I58">
            <v>1</v>
          </cell>
          <cell r="J58">
            <v>1</v>
          </cell>
          <cell r="K58">
            <v>0</v>
          </cell>
          <cell r="L58">
            <v>0</v>
          </cell>
          <cell r="M58">
            <v>0</v>
          </cell>
          <cell r="N58">
            <v>0</v>
          </cell>
        </row>
        <row r="59">
          <cell r="D59">
            <v>2</v>
          </cell>
          <cell r="E59">
            <v>0</v>
          </cell>
          <cell r="F59">
            <v>0</v>
          </cell>
          <cell r="G59">
            <v>0</v>
          </cell>
          <cell r="H59">
            <v>1</v>
          </cell>
          <cell r="I59">
            <v>1</v>
          </cell>
          <cell r="J59">
            <v>1</v>
          </cell>
          <cell r="K59">
            <v>0</v>
          </cell>
          <cell r="L59">
            <v>0</v>
          </cell>
          <cell r="M59">
            <v>0</v>
          </cell>
          <cell r="N59">
            <v>0</v>
          </cell>
        </row>
        <row r="60">
          <cell r="D60">
            <v>1</v>
          </cell>
          <cell r="E60">
            <v>0</v>
          </cell>
          <cell r="F60">
            <v>0</v>
          </cell>
          <cell r="G60">
            <v>0</v>
          </cell>
          <cell r="H60">
            <v>1</v>
          </cell>
          <cell r="I60">
            <v>1</v>
          </cell>
          <cell r="J60">
            <v>1</v>
          </cell>
          <cell r="K60">
            <v>0</v>
          </cell>
          <cell r="L60">
            <v>0</v>
          </cell>
          <cell r="M60">
            <v>0</v>
          </cell>
          <cell r="N60">
            <v>0</v>
          </cell>
        </row>
        <row r="61">
          <cell r="D61">
            <v>25000</v>
          </cell>
          <cell r="E61">
            <v>25000</v>
          </cell>
          <cell r="F61">
            <v>20000</v>
          </cell>
          <cell r="G61">
            <v>20000</v>
          </cell>
          <cell r="H61">
            <v>30000</v>
          </cell>
          <cell r="I61">
            <v>20000</v>
          </cell>
          <cell r="J61">
            <v>30000</v>
          </cell>
          <cell r="K61">
            <v>0</v>
          </cell>
          <cell r="L61">
            <v>0</v>
          </cell>
          <cell r="M61">
            <v>0</v>
          </cell>
          <cell r="N61">
            <v>0</v>
          </cell>
        </row>
        <row r="62">
          <cell r="D62">
            <v>23000</v>
          </cell>
          <cell r="E62">
            <v>23000</v>
          </cell>
          <cell r="F62">
            <v>18500</v>
          </cell>
          <cell r="G62">
            <v>18500</v>
          </cell>
          <cell r="H62">
            <v>20000</v>
          </cell>
          <cell r="I62">
            <v>20000</v>
          </cell>
          <cell r="J62">
            <v>20000</v>
          </cell>
          <cell r="K62">
            <v>0</v>
          </cell>
          <cell r="L62">
            <v>0</v>
          </cell>
          <cell r="M62">
            <v>0</v>
          </cell>
          <cell r="N62">
            <v>0</v>
          </cell>
        </row>
        <row r="63">
          <cell r="D63">
            <v>28000</v>
          </cell>
          <cell r="F63">
            <v>20000</v>
          </cell>
          <cell r="G63">
            <v>20000</v>
          </cell>
          <cell r="H63">
            <v>20000</v>
          </cell>
          <cell r="I63">
            <v>20000</v>
          </cell>
          <cell r="J63">
            <v>20000</v>
          </cell>
          <cell r="K63">
            <v>0</v>
          </cell>
          <cell r="L63">
            <v>0</v>
          </cell>
          <cell r="M63">
            <v>0</v>
          </cell>
          <cell r="N63">
            <v>0</v>
          </cell>
        </row>
        <row r="64">
          <cell r="D64">
            <v>21000</v>
          </cell>
          <cell r="E64">
            <v>21000</v>
          </cell>
          <cell r="F64">
            <v>18500</v>
          </cell>
          <cell r="G64">
            <v>18500</v>
          </cell>
          <cell r="H64">
            <v>18000</v>
          </cell>
          <cell r="I64">
            <v>18000</v>
          </cell>
          <cell r="J64">
            <v>18000</v>
          </cell>
          <cell r="K64">
            <v>0</v>
          </cell>
          <cell r="L64">
            <v>0</v>
          </cell>
          <cell r="M64">
            <v>0</v>
          </cell>
          <cell r="N64">
            <v>0</v>
          </cell>
        </row>
        <row r="65">
          <cell r="D65">
            <v>24000</v>
          </cell>
          <cell r="E65">
            <v>22000</v>
          </cell>
          <cell r="F65">
            <v>18000</v>
          </cell>
          <cell r="G65">
            <v>18000</v>
          </cell>
          <cell r="H65">
            <v>20000</v>
          </cell>
          <cell r="I65">
            <v>20000</v>
          </cell>
          <cell r="J65">
            <v>20000</v>
          </cell>
          <cell r="K65">
            <v>0</v>
          </cell>
          <cell r="L65">
            <v>0</v>
          </cell>
          <cell r="M65">
            <v>0</v>
          </cell>
          <cell r="N65">
            <v>0</v>
          </cell>
        </row>
        <row r="66">
          <cell r="D66">
            <v>25000</v>
          </cell>
          <cell r="E66">
            <v>22000</v>
          </cell>
          <cell r="F66">
            <v>20000</v>
          </cell>
          <cell r="G66">
            <v>20000</v>
          </cell>
          <cell r="H66">
            <v>30000</v>
          </cell>
          <cell r="I66">
            <v>20000</v>
          </cell>
          <cell r="J66">
            <v>30000</v>
          </cell>
          <cell r="K66">
            <v>0</v>
          </cell>
          <cell r="L66">
            <v>0</v>
          </cell>
          <cell r="M66">
            <v>0</v>
          </cell>
          <cell r="N66">
            <v>0</v>
          </cell>
        </row>
        <row r="67">
          <cell r="D67">
            <v>20000</v>
          </cell>
          <cell r="F67">
            <v>0</v>
          </cell>
          <cell r="G67">
            <v>0</v>
          </cell>
          <cell r="H67">
            <v>18000</v>
          </cell>
          <cell r="I67">
            <v>18000</v>
          </cell>
          <cell r="J67">
            <v>18000</v>
          </cell>
          <cell r="K67">
            <v>0</v>
          </cell>
          <cell r="L67">
            <v>0</v>
          </cell>
          <cell r="M67">
            <v>0</v>
          </cell>
          <cell r="N67">
            <v>0</v>
          </cell>
        </row>
        <row r="68">
          <cell r="D68">
            <v>20</v>
          </cell>
          <cell r="E68">
            <v>10</v>
          </cell>
          <cell r="F68">
            <v>3</v>
          </cell>
          <cell r="G68">
            <v>3</v>
          </cell>
          <cell r="H68">
            <v>10</v>
          </cell>
          <cell r="I68">
            <v>10</v>
          </cell>
          <cell r="J68">
            <v>10</v>
          </cell>
          <cell r="K68">
            <v>0</v>
          </cell>
          <cell r="L68">
            <v>0</v>
          </cell>
          <cell r="M68">
            <v>0</v>
          </cell>
          <cell r="N68">
            <v>0</v>
          </cell>
        </row>
        <row r="69">
          <cell r="D69">
            <v>7</v>
          </cell>
          <cell r="E69">
            <v>2</v>
          </cell>
          <cell r="F69">
            <v>0</v>
          </cell>
          <cell r="G69">
            <v>0</v>
          </cell>
          <cell r="H69">
            <v>0</v>
          </cell>
          <cell r="I69">
            <v>0</v>
          </cell>
          <cell r="J69">
            <v>0</v>
          </cell>
          <cell r="K69">
            <v>0</v>
          </cell>
          <cell r="L69">
            <v>0</v>
          </cell>
          <cell r="M69">
            <v>0</v>
          </cell>
          <cell r="N69">
            <v>0</v>
          </cell>
        </row>
        <row r="70">
          <cell r="D70">
            <v>7</v>
          </cell>
          <cell r="E70">
            <v>4</v>
          </cell>
          <cell r="F70">
            <v>0</v>
          </cell>
          <cell r="G70">
            <v>0</v>
          </cell>
          <cell r="H70">
            <v>0</v>
          </cell>
          <cell r="I70">
            <v>0</v>
          </cell>
          <cell r="J70">
            <v>0</v>
          </cell>
          <cell r="K70">
            <v>0</v>
          </cell>
          <cell r="L70">
            <v>0</v>
          </cell>
          <cell r="M70">
            <v>0</v>
          </cell>
          <cell r="N70">
            <v>0</v>
          </cell>
        </row>
        <row r="71">
          <cell r="D71">
            <v>0</v>
          </cell>
          <cell r="E71">
            <v>5000</v>
          </cell>
          <cell r="F71">
            <v>5000</v>
          </cell>
          <cell r="G71">
            <v>5000</v>
          </cell>
          <cell r="H71">
            <v>24000</v>
          </cell>
          <cell r="I71">
            <v>24000</v>
          </cell>
          <cell r="J71">
            <v>24000</v>
          </cell>
          <cell r="K71">
            <v>0</v>
          </cell>
          <cell r="L71">
            <v>0</v>
          </cell>
          <cell r="M71">
            <v>0</v>
          </cell>
          <cell r="N71">
            <v>0</v>
          </cell>
        </row>
        <row r="72">
          <cell r="D72">
            <v>0</v>
          </cell>
          <cell r="E72">
            <v>0</v>
          </cell>
          <cell r="N72">
            <v>0</v>
          </cell>
        </row>
        <row r="73">
          <cell r="D73">
            <v>0</v>
          </cell>
          <cell r="E73">
            <v>0</v>
          </cell>
          <cell r="F73">
            <v>0</v>
          </cell>
          <cell r="G73">
            <v>0</v>
          </cell>
          <cell r="H73">
            <v>0.3</v>
          </cell>
          <cell r="I73">
            <v>0.3</v>
          </cell>
          <cell r="J73">
            <v>0.3</v>
          </cell>
          <cell r="K73">
            <v>0</v>
          </cell>
          <cell r="L73">
            <v>0</v>
          </cell>
          <cell r="M73">
            <v>0</v>
          </cell>
          <cell r="N73">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Contents"/>
      <sheetName val="Key numbers"/>
      <sheetName val="Chart cash balance"/>
      <sheetName val="Chart break even"/>
      <sheetName val="Chart cash flow"/>
      <sheetName val="Financial statements by sector"/>
      <sheetName val="Financial statements by city"/>
      <sheetName val="Funding requirement breakdown"/>
      <sheetName val="Headcount by function"/>
      <sheetName val="Headcount by city"/>
      <sheetName val="Assumptions"/>
      <sheetName val="Seasonality assumptions"/>
      <sheetName val="Workings"/>
      <sheetName val="Inflation indices"/>
      <sheetName val="Regions_start"/>
      <sheetName val="London"/>
      <sheetName val="Manchester"/>
      <sheetName val="Glasgow"/>
      <sheetName val="Birmingham"/>
      <sheetName val="Sydney"/>
      <sheetName val="Melbourne"/>
      <sheetName val="New_York"/>
      <sheetName val="Regions_end"/>
      <sheetName val="Central"/>
      <sheetName val="Populations"/>
      <sheetName val="Take-up curve"/>
      <sheetName val="Chart take-up curve"/>
      <sheetName val="Sheet1"/>
    </sheetNames>
    <sheetDataSet>
      <sheetData sheetId="0"/>
      <sheetData sheetId="1"/>
      <sheetData sheetId="2"/>
      <sheetData sheetId="3" refreshError="1"/>
      <sheetData sheetId="4" refreshError="1"/>
      <sheetData sheetId="5" refreshError="1"/>
      <sheetData sheetId="6"/>
      <sheetData sheetId="7"/>
      <sheetData sheetId="8"/>
      <sheetData sheetId="9"/>
      <sheetData sheetId="10"/>
      <sheetData sheetId="11">
        <row r="4">
          <cell r="D4" t="str">
            <v>London</v>
          </cell>
          <cell r="E4" t="str">
            <v>Manchester</v>
          </cell>
          <cell r="F4" t="str">
            <v>Birmingham</v>
          </cell>
          <cell r="G4" t="str">
            <v>Glasgow</v>
          </cell>
          <cell r="H4" t="str">
            <v>Sydney</v>
          </cell>
          <cell r="I4" t="str">
            <v>Melbourne</v>
          </cell>
          <cell r="J4" t="str">
            <v>New_York</v>
          </cell>
          <cell r="K4" t="str">
            <v>City_4</v>
          </cell>
          <cell r="L4" t="str">
            <v>City_5</v>
          </cell>
          <cell r="M4" t="str">
            <v>City_6</v>
          </cell>
          <cell r="N4" t="str">
            <v>City_7</v>
          </cell>
        </row>
        <row r="5">
          <cell r="D5" t="str">
            <v>Y</v>
          </cell>
          <cell r="E5" t="str">
            <v>Y</v>
          </cell>
          <cell r="F5" t="str">
            <v>N</v>
          </cell>
          <cell r="G5" t="str">
            <v>N</v>
          </cell>
          <cell r="H5" t="str">
            <v>N</v>
          </cell>
          <cell r="I5" t="str">
            <v>N</v>
          </cell>
          <cell r="J5" t="str">
            <v>N</v>
          </cell>
          <cell r="K5" t="str">
            <v>N</v>
          </cell>
          <cell r="L5" t="str">
            <v>N</v>
          </cell>
          <cell r="M5" t="str">
            <v>N</v>
          </cell>
          <cell r="N5" t="str">
            <v>N</v>
          </cell>
        </row>
        <row r="6">
          <cell r="D6">
            <v>41487</v>
          </cell>
          <cell r="E6">
            <v>41487</v>
          </cell>
          <cell r="F6">
            <v>41426</v>
          </cell>
          <cell r="G6">
            <v>41426</v>
          </cell>
          <cell r="H6">
            <v>41640</v>
          </cell>
          <cell r="I6">
            <v>41791</v>
          </cell>
          <cell r="J6">
            <v>41791</v>
          </cell>
          <cell r="K6">
            <v>41426</v>
          </cell>
          <cell r="L6">
            <v>41426</v>
          </cell>
          <cell r="M6">
            <v>41426</v>
          </cell>
          <cell r="N6">
            <v>41426</v>
          </cell>
        </row>
        <row r="7">
          <cell r="D7">
            <v>3000</v>
          </cell>
          <cell r="E7">
            <v>500</v>
          </cell>
          <cell r="F7">
            <v>200</v>
          </cell>
          <cell r="G7">
            <v>200</v>
          </cell>
          <cell r="H7">
            <v>1500</v>
          </cell>
          <cell r="I7">
            <v>1500</v>
          </cell>
          <cell r="J7">
            <v>3000</v>
          </cell>
          <cell r="K7">
            <v>0</v>
          </cell>
          <cell r="L7">
            <v>0</v>
          </cell>
          <cell r="M7">
            <v>0</v>
          </cell>
          <cell r="N7">
            <v>0</v>
          </cell>
        </row>
        <row r="8">
          <cell r="D8">
            <v>1800</v>
          </cell>
          <cell r="E8">
            <v>300</v>
          </cell>
          <cell r="F8">
            <v>100</v>
          </cell>
          <cell r="G8">
            <v>100</v>
          </cell>
          <cell r="H8">
            <v>0</v>
          </cell>
          <cell r="I8">
            <v>0</v>
          </cell>
          <cell r="J8">
            <v>0</v>
          </cell>
          <cell r="K8">
            <v>0</v>
          </cell>
          <cell r="L8">
            <v>0</v>
          </cell>
          <cell r="M8">
            <v>0</v>
          </cell>
          <cell r="N8">
            <v>0</v>
          </cell>
        </row>
        <row r="9">
          <cell r="D9">
            <v>1200</v>
          </cell>
          <cell r="E9">
            <v>200</v>
          </cell>
          <cell r="F9">
            <v>100</v>
          </cell>
          <cell r="G9">
            <v>100</v>
          </cell>
          <cell r="H9">
            <v>1500</v>
          </cell>
          <cell r="I9">
            <v>1500</v>
          </cell>
          <cell r="J9">
            <v>3000</v>
          </cell>
          <cell r="K9">
            <v>0</v>
          </cell>
          <cell r="L9">
            <v>0</v>
          </cell>
          <cell r="M9">
            <v>0</v>
          </cell>
          <cell r="N9">
            <v>0</v>
          </cell>
        </row>
        <row r="10">
          <cell r="D10">
            <v>18</v>
          </cell>
          <cell r="E10">
            <v>12</v>
          </cell>
          <cell r="F10">
            <v>12</v>
          </cell>
          <cell r="G10">
            <v>12</v>
          </cell>
          <cell r="H10">
            <v>24</v>
          </cell>
          <cell r="I10">
            <v>24</v>
          </cell>
          <cell r="J10">
            <v>24</v>
          </cell>
          <cell r="K10">
            <v>18</v>
          </cell>
          <cell r="L10">
            <v>18</v>
          </cell>
          <cell r="M10">
            <v>18</v>
          </cell>
          <cell r="N10">
            <v>18</v>
          </cell>
        </row>
        <row r="11">
          <cell r="D11">
            <v>0</v>
          </cell>
          <cell r="E11">
            <v>0</v>
          </cell>
          <cell r="F11">
            <v>0</v>
          </cell>
          <cell r="G11">
            <v>0</v>
          </cell>
          <cell r="H11">
            <v>0</v>
          </cell>
          <cell r="I11">
            <v>0</v>
          </cell>
          <cell r="J11">
            <v>0</v>
          </cell>
          <cell r="K11">
            <v>0</v>
          </cell>
          <cell r="L11">
            <v>0</v>
          </cell>
          <cell r="M11">
            <v>0</v>
          </cell>
          <cell r="N11">
            <v>0</v>
          </cell>
        </row>
        <row r="12">
          <cell r="D12">
            <v>0.05</v>
          </cell>
          <cell r="E12">
            <v>0.05</v>
          </cell>
          <cell r="F12">
            <v>0.05</v>
          </cell>
          <cell r="G12">
            <v>0.05</v>
          </cell>
          <cell r="H12">
            <v>0.05</v>
          </cell>
          <cell r="I12">
            <v>0.05</v>
          </cell>
          <cell r="J12">
            <v>0.05</v>
          </cell>
          <cell r="K12">
            <v>0.25</v>
          </cell>
          <cell r="L12">
            <v>0.25</v>
          </cell>
          <cell r="M12">
            <v>0.25</v>
          </cell>
          <cell r="N12">
            <v>0.25</v>
          </cell>
        </row>
        <row r="13">
          <cell r="D13">
            <v>24</v>
          </cell>
          <cell r="E13">
            <v>24</v>
          </cell>
          <cell r="F13">
            <v>24</v>
          </cell>
          <cell r="G13">
            <v>24</v>
          </cell>
          <cell r="H13">
            <v>18</v>
          </cell>
          <cell r="I13">
            <v>18</v>
          </cell>
          <cell r="J13">
            <v>18</v>
          </cell>
          <cell r="K13">
            <v>36</v>
          </cell>
          <cell r="L13">
            <v>36</v>
          </cell>
          <cell r="M13">
            <v>36</v>
          </cell>
          <cell r="N13">
            <v>36</v>
          </cell>
        </row>
        <row r="14">
          <cell r="D14">
            <v>500</v>
          </cell>
          <cell r="E14">
            <v>150</v>
          </cell>
          <cell r="F14">
            <v>60</v>
          </cell>
          <cell r="G14">
            <v>60</v>
          </cell>
          <cell r="H14">
            <v>250</v>
          </cell>
          <cell r="I14">
            <v>250</v>
          </cell>
          <cell r="J14">
            <v>500</v>
          </cell>
          <cell r="K14">
            <v>2000</v>
          </cell>
          <cell r="L14">
            <v>2000</v>
          </cell>
          <cell r="M14">
            <v>2000</v>
          </cell>
          <cell r="N14">
            <v>2000</v>
          </cell>
        </row>
        <row r="15">
          <cell r="D15">
            <v>300</v>
          </cell>
          <cell r="E15">
            <v>10</v>
          </cell>
          <cell r="F15">
            <v>0</v>
          </cell>
          <cell r="G15">
            <v>0</v>
          </cell>
          <cell r="H15">
            <v>0</v>
          </cell>
          <cell r="I15">
            <v>0</v>
          </cell>
          <cell r="J15">
            <v>0</v>
          </cell>
          <cell r="K15">
            <v>0</v>
          </cell>
          <cell r="L15">
            <v>0</v>
          </cell>
          <cell r="M15">
            <v>0</v>
          </cell>
          <cell r="N15">
            <v>0</v>
          </cell>
        </row>
        <row r="16">
          <cell r="D16">
            <v>200</v>
          </cell>
          <cell r="E16">
            <v>140</v>
          </cell>
          <cell r="F16">
            <v>60</v>
          </cell>
          <cell r="G16">
            <v>60</v>
          </cell>
          <cell r="H16">
            <v>250</v>
          </cell>
          <cell r="I16">
            <v>250</v>
          </cell>
          <cell r="J16">
            <v>500</v>
          </cell>
          <cell r="K16">
            <v>2000</v>
          </cell>
          <cell r="L16">
            <v>2000</v>
          </cell>
          <cell r="M16">
            <v>2000</v>
          </cell>
          <cell r="N16">
            <v>2000</v>
          </cell>
        </row>
        <row r="17">
          <cell r="D17">
            <v>18</v>
          </cell>
          <cell r="E17">
            <v>24</v>
          </cell>
          <cell r="F17">
            <v>24</v>
          </cell>
          <cell r="G17">
            <v>24</v>
          </cell>
          <cell r="H17">
            <v>24</v>
          </cell>
          <cell r="I17">
            <v>24</v>
          </cell>
          <cell r="J17">
            <v>24</v>
          </cell>
          <cell r="K17">
            <v>18</v>
          </cell>
          <cell r="L17">
            <v>18</v>
          </cell>
          <cell r="M17">
            <v>18</v>
          </cell>
          <cell r="N17">
            <v>18</v>
          </cell>
        </row>
        <row r="18">
          <cell r="D18">
            <v>0</v>
          </cell>
          <cell r="E18">
            <v>0</v>
          </cell>
          <cell r="F18">
            <v>0</v>
          </cell>
          <cell r="G18">
            <v>0</v>
          </cell>
          <cell r="H18">
            <v>0</v>
          </cell>
          <cell r="I18">
            <v>0</v>
          </cell>
          <cell r="J18">
            <v>0</v>
          </cell>
          <cell r="K18">
            <v>0</v>
          </cell>
          <cell r="L18">
            <v>0</v>
          </cell>
          <cell r="M18">
            <v>0</v>
          </cell>
          <cell r="N18">
            <v>0</v>
          </cell>
        </row>
        <row r="19">
          <cell r="D19">
            <v>0.25</v>
          </cell>
          <cell r="E19">
            <v>0.25</v>
          </cell>
          <cell r="F19">
            <v>0.25</v>
          </cell>
          <cell r="G19">
            <v>0.25</v>
          </cell>
          <cell r="H19">
            <v>0.25</v>
          </cell>
          <cell r="I19">
            <v>0.25</v>
          </cell>
          <cell r="J19">
            <v>0.25</v>
          </cell>
          <cell r="K19">
            <v>0.5</v>
          </cell>
          <cell r="L19">
            <v>0.5</v>
          </cell>
          <cell r="M19">
            <v>0.5</v>
          </cell>
          <cell r="N19">
            <v>0.5</v>
          </cell>
        </row>
        <row r="20">
          <cell r="D20">
            <v>18</v>
          </cell>
          <cell r="E20">
            <v>18</v>
          </cell>
          <cell r="F20">
            <v>18</v>
          </cell>
          <cell r="G20">
            <v>18</v>
          </cell>
          <cell r="H20">
            <v>24</v>
          </cell>
          <cell r="I20">
            <v>24</v>
          </cell>
          <cell r="J20">
            <v>24</v>
          </cell>
          <cell r="K20">
            <v>18</v>
          </cell>
          <cell r="L20">
            <v>18</v>
          </cell>
          <cell r="M20">
            <v>18</v>
          </cell>
          <cell r="N20">
            <v>18</v>
          </cell>
        </row>
        <row r="21">
          <cell r="D21">
            <v>0.02</v>
          </cell>
          <cell r="E21">
            <v>0.02</v>
          </cell>
          <cell r="F21">
            <v>0.02</v>
          </cell>
          <cell r="G21">
            <v>0.02</v>
          </cell>
          <cell r="H21">
            <v>0.02</v>
          </cell>
          <cell r="I21">
            <v>0.02</v>
          </cell>
          <cell r="J21">
            <v>0.02</v>
          </cell>
          <cell r="K21">
            <v>0.2</v>
          </cell>
          <cell r="L21">
            <v>0.2</v>
          </cell>
          <cell r="M21">
            <v>0.2</v>
          </cell>
          <cell r="N21">
            <v>0.2</v>
          </cell>
        </row>
        <row r="22">
          <cell r="D22">
            <v>0.01</v>
          </cell>
          <cell r="E22">
            <v>0.01</v>
          </cell>
          <cell r="F22">
            <v>0.01</v>
          </cell>
          <cell r="G22">
            <v>0.01</v>
          </cell>
          <cell r="H22">
            <v>0.01</v>
          </cell>
          <cell r="I22">
            <v>0.01</v>
          </cell>
          <cell r="J22">
            <v>0.01</v>
          </cell>
          <cell r="K22">
            <v>0.01</v>
          </cell>
          <cell r="L22">
            <v>0.01</v>
          </cell>
          <cell r="M22">
            <v>0.01</v>
          </cell>
          <cell r="N22">
            <v>0.01</v>
          </cell>
        </row>
        <row r="23">
          <cell r="D23">
            <v>0.1</v>
          </cell>
          <cell r="E23">
            <v>0.1</v>
          </cell>
          <cell r="F23">
            <v>0.1</v>
          </cell>
          <cell r="G23">
            <v>0.1</v>
          </cell>
          <cell r="H23">
            <v>0.1</v>
          </cell>
          <cell r="I23">
            <v>0.1</v>
          </cell>
          <cell r="J23">
            <v>0.1</v>
          </cell>
          <cell r="K23">
            <v>0.1</v>
          </cell>
          <cell r="L23">
            <v>0.1</v>
          </cell>
          <cell r="M23">
            <v>0.1</v>
          </cell>
          <cell r="N23">
            <v>0.1</v>
          </cell>
        </row>
        <row r="24">
          <cell r="D24">
            <v>135000</v>
          </cell>
          <cell r="E24">
            <v>13000</v>
          </cell>
          <cell r="F24">
            <v>0</v>
          </cell>
          <cell r="G24">
            <v>0</v>
          </cell>
          <cell r="H24">
            <v>0</v>
          </cell>
          <cell r="I24">
            <v>0</v>
          </cell>
          <cell r="J24">
            <v>0</v>
          </cell>
          <cell r="K24">
            <v>0</v>
          </cell>
          <cell r="L24">
            <v>0</v>
          </cell>
          <cell r="M24">
            <v>0</v>
          </cell>
          <cell r="N24">
            <v>0</v>
          </cell>
        </row>
        <row r="25">
          <cell r="D25">
            <v>600000</v>
          </cell>
          <cell r="E25">
            <v>200000</v>
          </cell>
          <cell r="F25">
            <v>150000</v>
          </cell>
          <cell r="G25">
            <v>150000</v>
          </cell>
          <cell r="H25">
            <v>500000</v>
          </cell>
          <cell r="I25">
            <v>500000</v>
          </cell>
          <cell r="J25">
            <v>1000000</v>
          </cell>
          <cell r="K25">
            <v>0</v>
          </cell>
          <cell r="L25">
            <v>0</v>
          </cell>
          <cell r="M25">
            <v>0</v>
          </cell>
          <cell r="N25">
            <v>0</v>
          </cell>
        </row>
        <row r="26">
          <cell r="D26">
            <v>8.0000000000000002E-3</v>
          </cell>
          <cell r="E26">
            <v>2E-3</v>
          </cell>
          <cell r="F26">
            <v>1E-3</v>
          </cell>
          <cell r="G26">
            <v>1E-3</v>
          </cell>
          <cell r="H26">
            <v>1E-3</v>
          </cell>
          <cell r="I26">
            <v>1E-3</v>
          </cell>
          <cell r="J26">
            <v>1E-3</v>
          </cell>
          <cell r="K26">
            <v>5.0000000000000001E-3</v>
          </cell>
          <cell r="L26">
            <v>5.0000000000000001E-3</v>
          </cell>
          <cell r="M26">
            <v>5.0000000000000001E-3</v>
          </cell>
          <cell r="N26">
            <v>5.0000000000000001E-3</v>
          </cell>
        </row>
        <row r="27">
          <cell r="D27">
            <v>1.4999999999999999E-2</v>
          </cell>
          <cell r="E27">
            <v>1.4999999999999999E-2</v>
          </cell>
          <cell r="F27">
            <v>1.4999999999999999E-2</v>
          </cell>
          <cell r="G27">
            <v>1.4999999999999999E-2</v>
          </cell>
          <cell r="H27">
            <v>1.4999999999999999E-2</v>
          </cell>
          <cell r="I27">
            <v>1.4999999999999999E-2</v>
          </cell>
          <cell r="J27">
            <v>1.4999999999999999E-2</v>
          </cell>
          <cell r="K27">
            <v>1.4999999999999999E-2</v>
          </cell>
          <cell r="L27">
            <v>1.4999999999999999E-2</v>
          </cell>
          <cell r="M27">
            <v>1.4999999999999999E-2</v>
          </cell>
          <cell r="N27">
            <v>1.4999999999999999E-2</v>
          </cell>
        </row>
        <row r="28">
          <cell r="D28">
            <v>36</v>
          </cell>
          <cell r="E28">
            <v>36</v>
          </cell>
          <cell r="F28">
            <v>36</v>
          </cell>
          <cell r="G28">
            <v>36</v>
          </cell>
          <cell r="H28">
            <v>36</v>
          </cell>
          <cell r="I28">
            <v>36</v>
          </cell>
          <cell r="J28">
            <v>36</v>
          </cell>
          <cell r="K28">
            <v>36</v>
          </cell>
          <cell r="L28">
            <v>36</v>
          </cell>
          <cell r="M28">
            <v>36</v>
          </cell>
          <cell r="N28">
            <v>36</v>
          </cell>
        </row>
        <row r="29">
          <cell r="D29">
            <v>1.9999999999999998E-4</v>
          </cell>
          <cell r="E29">
            <v>3.7142857142857143E-4</v>
          </cell>
          <cell r="F29">
            <v>3.9999999999999996E-4</v>
          </cell>
          <cell r="G29">
            <v>3.9999999999999996E-4</v>
          </cell>
          <cell r="H29">
            <v>3.9999999999999996E-4</v>
          </cell>
          <cell r="I29">
            <v>3.9999999999999996E-4</v>
          </cell>
          <cell r="J29">
            <v>3.9999999999999996E-4</v>
          </cell>
          <cell r="K29">
            <v>2.8571428571428568E-4</v>
          </cell>
          <cell r="L29">
            <v>2.8571428571428568E-4</v>
          </cell>
          <cell r="M29">
            <v>2.8571428571428568E-4</v>
          </cell>
          <cell r="N29">
            <v>2.8571428571428568E-4</v>
          </cell>
        </row>
        <row r="30">
          <cell r="D30">
            <v>0.25</v>
          </cell>
          <cell r="E30">
            <v>0.25</v>
          </cell>
          <cell r="F30">
            <v>0.25</v>
          </cell>
          <cell r="G30">
            <v>0.25</v>
          </cell>
          <cell r="H30">
            <v>0.25</v>
          </cell>
          <cell r="I30">
            <v>0.25</v>
          </cell>
          <cell r="J30">
            <v>0.25</v>
          </cell>
          <cell r="K30">
            <v>0.25</v>
          </cell>
          <cell r="L30">
            <v>0.25</v>
          </cell>
          <cell r="M30">
            <v>0.25</v>
          </cell>
          <cell r="N30">
            <v>0.25</v>
          </cell>
        </row>
        <row r="31">
          <cell r="D31">
            <v>3.5E-4</v>
          </cell>
          <cell r="E31">
            <v>0</v>
          </cell>
          <cell r="F31">
            <v>2.5000000000000001E-4</v>
          </cell>
          <cell r="G31">
            <v>2.5000000000000001E-4</v>
          </cell>
          <cell r="H31">
            <v>2.9999999999999997E-4</v>
          </cell>
          <cell r="I31">
            <v>2.9999999999999997E-4</v>
          </cell>
          <cell r="J31">
            <v>2.9999999999999997E-4</v>
          </cell>
          <cell r="K31">
            <v>0</v>
          </cell>
          <cell r="L31">
            <v>0</v>
          </cell>
          <cell r="M31">
            <v>0</v>
          </cell>
          <cell r="N31">
            <v>0</v>
          </cell>
        </row>
        <row r="32">
          <cell r="D32">
            <v>1E-3</v>
          </cell>
          <cell r="E32">
            <v>1E-3</v>
          </cell>
          <cell r="F32">
            <v>5.0000000000000001E-4</v>
          </cell>
          <cell r="G32">
            <v>5.0000000000000001E-4</v>
          </cell>
          <cell r="H32">
            <v>5.0000000000000001E-4</v>
          </cell>
          <cell r="I32">
            <v>5.0000000000000001E-4</v>
          </cell>
          <cell r="J32">
            <v>5.0000000000000001E-4</v>
          </cell>
          <cell r="K32">
            <v>0</v>
          </cell>
          <cell r="L32">
            <v>0</v>
          </cell>
          <cell r="M32">
            <v>0</v>
          </cell>
          <cell r="N32">
            <v>0</v>
          </cell>
        </row>
        <row r="33">
          <cell r="D33">
            <v>36</v>
          </cell>
          <cell r="E33">
            <v>36</v>
          </cell>
          <cell r="F33">
            <v>36</v>
          </cell>
          <cell r="G33">
            <v>36</v>
          </cell>
          <cell r="H33">
            <v>36</v>
          </cell>
          <cell r="I33">
            <v>36</v>
          </cell>
          <cell r="J33">
            <v>36</v>
          </cell>
          <cell r="K33">
            <v>36</v>
          </cell>
          <cell r="L33">
            <v>36</v>
          </cell>
          <cell r="M33">
            <v>36</v>
          </cell>
          <cell r="N33">
            <v>36</v>
          </cell>
        </row>
        <row r="34">
          <cell r="D34">
            <v>1.8571428571428572E-5</v>
          </cell>
          <cell r="E34">
            <v>2.8571428571428571E-5</v>
          </cell>
          <cell r="F34">
            <v>7.1428571428571427E-6</v>
          </cell>
          <cell r="G34">
            <v>7.1428571428571427E-6</v>
          </cell>
          <cell r="H34">
            <v>5.7142857142857154E-6</v>
          </cell>
          <cell r="I34">
            <v>5.7142857142857154E-6</v>
          </cell>
          <cell r="J34">
            <v>5.7142857142857154E-6</v>
          </cell>
          <cell r="K34">
            <v>0</v>
          </cell>
          <cell r="L34">
            <v>0</v>
          </cell>
          <cell r="M34">
            <v>0</v>
          </cell>
          <cell r="N34">
            <v>0</v>
          </cell>
        </row>
        <row r="35">
          <cell r="D35">
            <v>0.15</v>
          </cell>
          <cell r="E35">
            <v>0.15</v>
          </cell>
          <cell r="F35">
            <v>0.15</v>
          </cell>
          <cell r="G35">
            <v>0.15</v>
          </cell>
          <cell r="H35">
            <v>0.15</v>
          </cell>
          <cell r="I35">
            <v>0.15</v>
          </cell>
          <cell r="J35">
            <v>0.15</v>
          </cell>
          <cell r="K35">
            <v>0.15</v>
          </cell>
          <cell r="L35">
            <v>0.15</v>
          </cell>
          <cell r="M35">
            <v>0.15</v>
          </cell>
          <cell r="N35">
            <v>0.15</v>
          </cell>
        </row>
        <row r="36">
          <cell r="D36">
            <v>8</v>
          </cell>
          <cell r="E36">
            <v>8</v>
          </cell>
          <cell r="F36">
            <v>8</v>
          </cell>
          <cell r="G36">
            <v>8</v>
          </cell>
          <cell r="H36">
            <v>6</v>
          </cell>
          <cell r="I36">
            <v>6</v>
          </cell>
          <cell r="J36">
            <v>6</v>
          </cell>
          <cell r="K36">
            <v>10</v>
          </cell>
          <cell r="L36">
            <v>10</v>
          </cell>
          <cell r="M36">
            <v>10</v>
          </cell>
          <cell r="N36">
            <v>10</v>
          </cell>
        </row>
        <row r="37">
          <cell r="D37">
            <v>2</v>
          </cell>
          <cell r="E37">
            <v>1.8</v>
          </cell>
          <cell r="F37">
            <v>2</v>
          </cell>
          <cell r="G37">
            <v>2</v>
          </cell>
          <cell r="H37">
            <v>2</v>
          </cell>
          <cell r="I37">
            <v>2</v>
          </cell>
          <cell r="J37">
            <v>2</v>
          </cell>
          <cell r="K37">
            <v>2</v>
          </cell>
          <cell r="L37">
            <v>2</v>
          </cell>
          <cell r="M37">
            <v>2</v>
          </cell>
          <cell r="N37">
            <v>2</v>
          </cell>
        </row>
        <row r="38">
          <cell r="D38">
            <v>30</v>
          </cell>
          <cell r="E38">
            <v>30</v>
          </cell>
          <cell r="F38">
            <v>30</v>
          </cell>
          <cell r="G38">
            <v>30</v>
          </cell>
          <cell r="H38">
            <v>30</v>
          </cell>
          <cell r="I38">
            <v>30</v>
          </cell>
          <cell r="J38">
            <v>30</v>
          </cell>
          <cell r="K38">
            <v>50</v>
          </cell>
          <cell r="L38">
            <v>50</v>
          </cell>
          <cell r="M38">
            <v>50</v>
          </cell>
          <cell r="N38">
            <v>50</v>
          </cell>
        </row>
        <row r="39">
          <cell r="D39">
            <v>2</v>
          </cell>
          <cell r="E39">
            <v>1.8</v>
          </cell>
          <cell r="F39">
            <v>2</v>
          </cell>
          <cell r="G39">
            <v>2</v>
          </cell>
          <cell r="H39">
            <v>2</v>
          </cell>
          <cell r="I39">
            <v>2</v>
          </cell>
          <cell r="J39">
            <v>2</v>
          </cell>
          <cell r="K39">
            <v>1</v>
          </cell>
          <cell r="L39">
            <v>1</v>
          </cell>
          <cell r="M39">
            <v>1</v>
          </cell>
          <cell r="N39">
            <v>1</v>
          </cell>
        </row>
        <row r="40">
          <cell r="D40">
            <v>25</v>
          </cell>
          <cell r="E40">
            <v>0</v>
          </cell>
          <cell r="F40">
            <v>0</v>
          </cell>
          <cell r="G40">
            <v>0</v>
          </cell>
          <cell r="H40">
            <v>0</v>
          </cell>
          <cell r="I40">
            <v>0</v>
          </cell>
          <cell r="J40">
            <v>0</v>
          </cell>
          <cell r="K40">
            <v>0</v>
          </cell>
          <cell r="L40">
            <v>0</v>
          </cell>
          <cell r="M40">
            <v>0</v>
          </cell>
          <cell r="N40">
            <v>0</v>
          </cell>
        </row>
        <row r="41">
          <cell r="D41">
            <v>50</v>
          </cell>
          <cell r="E41">
            <v>10</v>
          </cell>
          <cell r="F41">
            <v>10</v>
          </cell>
          <cell r="G41">
            <v>10</v>
          </cell>
          <cell r="H41">
            <v>25</v>
          </cell>
          <cell r="I41">
            <v>25</v>
          </cell>
          <cell r="J41">
            <v>50</v>
          </cell>
          <cell r="K41">
            <v>10</v>
          </cell>
          <cell r="L41">
            <v>10</v>
          </cell>
          <cell r="M41">
            <v>10</v>
          </cell>
          <cell r="N41">
            <v>10</v>
          </cell>
        </row>
        <row r="42">
          <cell r="D42">
            <v>12</v>
          </cell>
          <cell r="E42">
            <v>36</v>
          </cell>
          <cell r="F42">
            <v>36</v>
          </cell>
          <cell r="G42">
            <v>36</v>
          </cell>
          <cell r="H42">
            <v>24</v>
          </cell>
          <cell r="I42">
            <v>24</v>
          </cell>
          <cell r="J42">
            <v>24</v>
          </cell>
          <cell r="K42">
            <v>36</v>
          </cell>
          <cell r="L42">
            <v>36</v>
          </cell>
          <cell r="M42">
            <v>36</v>
          </cell>
          <cell r="N42">
            <v>36</v>
          </cell>
        </row>
        <row r="43">
          <cell r="D43">
            <v>50</v>
          </cell>
          <cell r="E43">
            <v>20</v>
          </cell>
          <cell r="F43">
            <v>20</v>
          </cell>
          <cell r="G43">
            <v>20</v>
          </cell>
          <cell r="H43">
            <v>0</v>
          </cell>
          <cell r="I43">
            <v>0</v>
          </cell>
          <cell r="J43">
            <v>0</v>
          </cell>
          <cell r="K43">
            <v>20</v>
          </cell>
          <cell r="L43">
            <v>20</v>
          </cell>
          <cell r="M43">
            <v>20</v>
          </cell>
          <cell r="N43">
            <v>20</v>
          </cell>
        </row>
        <row r="44">
          <cell r="D44">
            <v>150</v>
          </cell>
          <cell r="E44">
            <v>50</v>
          </cell>
          <cell r="F44">
            <v>50</v>
          </cell>
          <cell r="G44">
            <v>50</v>
          </cell>
          <cell r="H44">
            <v>50</v>
          </cell>
          <cell r="I44">
            <v>50</v>
          </cell>
          <cell r="J44">
            <v>100</v>
          </cell>
          <cell r="K44">
            <v>50</v>
          </cell>
          <cell r="L44">
            <v>50</v>
          </cell>
          <cell r="M44">
            <v>50</v>
          </cell>
          <cell r="N44">
            <v>50</v>
          </cell>
        </row>
        <row r="45">
          <cell r="D45">
            <v>24</v>
          </cell>
          <cell r="E45">
            <v>36</v>
          </cell>
          <cell r="F45">
            <v>36</v>
          </cell>
          <cell r="G45">
            <v>36</v>
          </cell>
          <cell r="H45">
            <v>24</v>
          </cell>
          <cell r="I45">
            <v>24</v>
          </cell>
          <cell r="J45">
            <v>24</v>
          </cell>
          <cell r="K45">
            <v>36</v>
          </cell>
          <cell r="L45">
            <v>36</v>
          </cell>
          <cell r="M45">
            <v>36</v>
          </cell>
          <cell r="N45">
            <v>36</v>
          </cell>
        </row>
        <row r="46">
          <cell r="D46">
            <v>13</v>
          </cell>
          <cell r="E46">
            <v>8</v>
          </cell>
          <cell r="F46">
            <v>8</v>
          </cell>
          <cell r="G46">
            <v>8</v>
          </cell>
          <cell r="H46">
            <v>10</v>
          </cell>
          <cell r="I46">
            <v>10</v>
          </cell>
          <cell r="J46">
            <v>13</v>
          </cell>
          <cell r="K46">
            <v>20</v>
          </cell>
          <cell r="L46">
            <v>20</v>
          </cell>
          <cell r="M46">
            <v>20</v>
          </cell>
          <cell r="N46">
            <v>20</v>
          </cell>
        </row>
        <row r="47">
          <cell r="D47">
            <v>0.1</v>
          </cell>
          <cell r="E47">
            <v>0.1</v>
          </cell>
          <cell r="F47">
            <v>0.2</v>
          </cell>
          <cell r="G47">
            <v>0.2</v>
          </cell>
          <cell r="H47">
            <v>0.2</v>
          </cell>
          <cell r="I47">
            <v>0.2</v>
          </cell>
          <cell r="J47">
            <v>0.2</v>
          </cell>
          <cell r="K47">
            <v>0.05</v>
          </cell>
          <cell r="L47">
            <v>0.05</v>
          </cell>
          <cell r="M47">
            <v>0.05</v>
          </cell>
          <cell r="N47">
            <v>0.05</v>
          </cell>
        </row>
        <row r="48">
          <cell r="D48">
            <v>10</v>
          </cell>
          <cell r="E48">
            <v>0</v>
          </cell>
          <cell r="F48">
            <v>0</v>
          </cell>
          <cell r="G48">
            <v>0</v>
          </cell>
          <cell r="H48">
            <v>0</v>
          </cell>
          <cell r="I48">
            <v>0</v>
          </cell>
          <cell r="J48">
            <v>0</v>
          </cell>
        </row>
        <row r="49">
          <cell r="D49">
            <v>50</v>
          </cell>
          <cell r="E49">
            <v>25</v>
          </cell>
          <cell r="F49">
            <v>20</v>
          </cell>
          <cell r="G49">
            <v>20</v>
          </cell>
          <cell r="H49">
            <v>25</v>
          </cell>
          <cell r="I49">
            <v>25</v>
          </cell>
          <cell r="J49">
            <v>50</v>
          </cell>
        </row>
        <row r="50">
          <cell r="D50">
            <v>36</v>
          </cell>
          <cell r="E50">
            <v>36</v>
          </cell>
          <cell r="F50">
            <v>36</v>
          </cell>
          <cell r="G50">
            <v>36</v>
          </cell>
          <cell r="H50">
            <v>36</v>
          </cell>
          <cell r="I50">
            <v>36</v>
          </cell>
          <cell r="J50">
            <v>36</v>
          </cell>
        </row>
        <row r="51">
          <cell r="D51">
            <v>2500</v>
          </cell>
          <cell r="E51">
            <v>2000</v>
          </cell>
          <cell r="F51">
            <v>2000</v>
          </cell>
          <cell r="G51">
            <v>2000</v>
          </cell>
          <cell r="H51">
            <v>2000</v>
          </cell>
          <cell r="I51">
            <v>2000</v>
          </cell>
          <cell r="J51">
            <v>2000</v>
          </cell>
        </row>
        <row r="52">
          <cell r="D52">
            <v>0.08</v>
          </cell>
          <cell r="E52">
            <v>0.08</v>
          </cell>
          <cell r="F52">
            <v>0.08</v>
          </cell>
          <cell r="G52">
            <v>0.08</v>
          </cell>
          <cell r="H52">
            <v>0.08</v>
          </cell>
          <cell r="I52">
            <v>0.08</v>
          </cell>
          <cell r="J52">
            <v>0.08</v>
          </cell>
        </row>
        <row r="53">
          <cell r="D53">
            <v>41487</v>
          </cell>
          <cell r="E53">
            <v>41487</v>
          </cell>
          <cell r="F53">
            <v>41435</v>
          </cell>
          <cell r="G53">
            <v>41435</v>
          </cell>
          <cell r="H53">
            <v>41640</v>
          </cell>
          <cell r="I53">
            <v>41791</v>
          </cell>
          <cell r="J53">
            <v>41791</v>
          </cell>
          <cell r="K53">
            <v>41426</v>
          </cell>
          <cell r="L53">
            <v>41426</v>
          </cell>
          <cell r="M53">
            <v>41426</v>
          </cell>
          <cell r="N53">
            <v>41426</v>
          </cell>
        </row>
        <row r="54">
          <cell r="D54">
            <v>41487</v>
          </cell>
          <cell r="E54">
            <v>41579</v>
          </cell>
          <cell r="F54">
            <v>41435</v>
          </cell>
          <cell r="G54">
            <v>41435</v>
          </cell>
          <cell r="H54">
            <v>41640</v>
          </cell>
          <cell r="I54">
            <v>41791</v>
          </cell>
          <cell r="J54">
            <v>41791</v>
          </cell>
          <cell r="K54">
            <v>41426</v>
          </cell>
          <cell r="L54">
            <v>41426</v>
          </cell>
          <cell r="M54">
            <v>41426</v>
          </cell>
          <cell r="N54">
            <v>41426</v>
          </cell>
        </row>
        <row r="55">
          <cell r="D55">
            <v>41496</v>
          </cell>
          <cell r="E55">
            <v>41496</v>
          </cell>
          <cell r="F55">
            <v>41435</v>
          </cell>
          <cell r="G55">
            <v>41435</v>
          </cell>
          <cell r="H55">
            <v>41649</v>
          </cell>
          <cell r="I55">
            <v>41800</v>
          </cell>
          <cell r="J55">
            <v>41800</v>
          </cell>
          <cell r="K55">
            <v>41435</v>
          </cell>
          <cell r="L55">
            <v>41435</v>
          </cell>
          <cell r="M55">
            <v>41435</v>
          </cell>
          <cell r="N55">
            <v>41435</v>
          </cell>
        </row>
        <row r="56">
          <cell r="D56">
            <v>0</v>
          </cell>
          <cell r="E56">
            <v>0</v>
          </cell>
          <cell r="F56">
            <v>10000</v>
          </cell>
          <cell r="G56">
            <v>10000</v>
          </cell>
          <cell r="H56">
            <v>50000</v>
          </cell>
          <cell r="I56">
            <v>50000</v>
          </cell>
          <cell r="J56">
            <v>50000</v>
          </cell>
          <cell r="K56">
            <v>0</v>
          </cell>
          <cell r="L56">
            <v>0</v>
          </cell>
          <cell r="M56">
            <v>0</v>
          </cell>
          <cell r="N56">
            <v>0</v>
          </cell>
        </row>
        <row r="57">
          <cell r="D57">
            <v>0</v>
          </cell>
          <cell r="E57">
            <v>0</v>
          </cell>
          <cell r="F57">
            <v>6</v>
          </cell>
          <cell r="G57">
            <v>6</v>
          </cell>
          <cell r="H57">
            <v>6</v>
          </cell>
          <cell r="I57">
            <v>6</v>
          </cell>
          <cell r="J57">
            <v>6</v>
          </cell>
          <cell r="K57">
            <v>3</v>
          </cell>
          <cell r="L57">
            <v>3</v>
          </cell>
          <cell r="M57">
            <v>3</v>
          </cell>
          <cell r="N57">
            <v>3</v>
          </cell>
        </row>
        <row r="58">
          <cell r="D58">
            <v>1</v>
          </cell>
          <cell r="E58">
            <v>1</v>
          </cell>
          <cell r="F58">
            <v>1</v>
          </cell>
          <cell r="G58">
            <v>1</v>
          </cell>
          <cell r="H58">
            <v>1</v>
          </cell>
          <cell r="I58">
            <v>1</v>
          </cell>
          <cell r="J58">
            <v>1</v>
          </cell>
          <cell r="K58">
            <v>0</v>
          </cell>
          <cell r="L58">
            <v>0</v>
          </cell>
          <cell r="M58">
            <v>0</v>
          </cell>
          <cell r="N58">
            <v>0</v>
          </cell>
        </row>
        <row r="59">
          <cell r="D59">
            <v>2</v>
          </cell>
          <cell r="E59">
            <v>0</v>
          </cell>
          <cell r="F59">
            <v>0</v>
          </cell>
          <cell r="G59">
            <v>0</v>
          </cell>
          <cell r="H59">
            <v>1</v>
          </cell>
          <cell r="I59">
            <v>1</v>
          </cell>
          <cell r="J59">
            <v>1</v>
          </cell>
          <cell r="K59">
            <v>0</v>
          </cell>
          <cell r="L59">
            <v>0</v>
          </cell>
          <cell r="M59">
            <v>0</v>
          </cell>
          <cell r="N59">
            <v>0</v>
          </cell>
        </row>
        <row r="60">
          <cell r="D60">
            <v>1</v>
          </cell>
          <cell r="E60">
            <v>0</v>
          </cell>
          <cell r="F60">
            <v>0</v>
          </cell>
          <cell r="G60">
            <v>0</v>
          </cell>
          <cell r="H60">
            <v>1</v>
          </cell>
          <cell r="I60">
            <v>1</v>
          </cell>
          <cell r="J60">
            <v>1</v>
          </cell>
          <cell r="K60">
            <v>0</v>
          </cell>
          <cell r="L60">
            <v>0</v>
          </cell>
          <cell r="M60">
            <v>0</v>
          </cell>
          <cell r="N60">
            <v>0</v>
          </cell>
        </row>
        <row r="61">
          <cell r="D61">
            <v>25000</v>
          </cell>
          <cell r="E61">
            <v>25000</v>
          </cell>
          <cell r="F61">
            <v>20000</v>
          </cell>
          <cell r="G61">
            <v>20000</v>
          </cell>
          <cell r="H61">
            <v>30000</v>
          </cell>
          <cell r="I61">
            <v>20000</v>
          </cell>
          <cell r="J61">
            <v>30000</v>
          </cell>
          <cell r="K61">
            <v>0</v>
          </cell>
          <cell r="L61">
            <v>0</v>
          </cell>
          <cell r="M61">
            <v>0</v>
          </cell>
          <cell r="N61">
            <v>0</v>
          </cell>
        </row>
        <row r="62">
          <cell r="D62">
            <v>23000</v>
          </cell>
          <cell r="E62">
            <v>23000</v>
          </cell>
          <cell r="F62">
            <v>18500</v>
          </cell>
          <cell r="G62">
            <v>18500</v>
          </cell>
          <cell r="H62">
            <v>20000</v>
          </cell>
          <cell r="I62">
            <v>20000</v>
          </cell>
          <cell r="J62">
            <v>20000</v>
          </cell>
          <cell r="K62">
            <v>0</v>
          </cell>
          <cell r="L62">
            <v>0</v>
          </cell>
          <cell r="M62">
            <v>0</v>
          </cell>
          <cell r="N62">
            <v>0</v>
          </cell>
        </row>
        <row r="63">
          <cell r="D63">
            <v>28000</v>
          </cell>
          <cell r="F63">
            <v>20000</v>
          </cell>
          <cell r="G63">
            <v>20000</v>
          </cell>
          <cell r="H63">
            <v>20000</v>
          </cell>
          <cell r="I63">
            <v>20000</v>
          </cell>
          <cell r="J63">
            <v>20000</v>
          </cell>
          <cell r="K63">
            <v>0</v>
          </cell>
          <cell r="L63">
            <v>0</v>
          </cell>
          <cell r="M63">
            <v>0</v>
          </cell>
          <cell r="N63">
            <v>0</v>
          </cell>
        </row>
        <row r="64">
          <cell r="D64">
            <v>21000</v>
          </cell>
          <cell r="E64">
            <v>21000</v>
          </cell>
          <cell r="F64">
            <v>18500</v>
          </cell>
          <cell r="G64">
            <v>18500</v>
          </cell>
          <cell r="H64">
            <v>18000</v>
          </cell>
          <cell r="I64">
            <v>18000</v>
          </cell>
          <cell r="J64">
            <v>18000</v>
          </cell>
          <cell r="K64">
            <v>0</v>
          </cell>
          <cell r="L64">
            <v>0</v>
          </cell>
          <cell r="M64">
            <v>0</v>
          </cell>
          <cell r="N64">
            <v>0</v>
          </cell>
        </row>
        <row r="65">
          <cell r="D65">
            <v>24000</v>
          </cell>
          <cell r="E65">
            <v>22000</v>
          </cell>
          <cell r="F65">
            <v>18000</v>
          </cell>
          <cell r="G65">
            <v>18000</v>
          </cell>
          <cell r="H65">
            <v>20000</v>
          </cell>
          <cell r="I65">
            <v>20000</v>
          </cell>
          <cell r="J65">
            <v>20000</v>
          </cell>
          <cell r="K65">
            <v>0</v>
          </cell>
          <cell r="L65">
            <v>0</v>
          </cell>
          <cell r="M65">
            <v>0</v>
          </cell>
          <cell r="N65">
            <v>0</v>
          </cell>
        </row>
        <row r="66">
          <cell r="D66">
            <v>25000</v>
          </cell>
          <cell r="E66">
            <v>22000</v>
          </cell>
          <cell r="F66">
            <v>20000</v>
          </cell>
          <cell r="G66">
            <v>20000</v>
          </cell>
          <cell r="H66">
            <v>30000</v>
          </cell>
          <cell r="I66">
            <v>20000</v>
          </cell>
          <cell r="J66">
            <v>30000</v>
          </cell>
          <cell r="K66">
            <v>0</v>
          </cell>
          <cell r="L66">
            <v>0</v>
          </cell>
          <cell r="M66">
            <v>0</v>
          </cell>
          <cell r="N66">
            <v>0</v>
          </cell>
        </row>
        <row r="67">
          <cell r="D67">
            <v>20000</v>
          </cell>
          <cell r="F67">
            <v>0</v>
          </cell>
          <cell r="G67">
            <v>0</v>
          </cell>
          <cell r="H67">
            <v>18000</v>
          </cell>
          <cell r="I67">
            <v>18000</v>
          </cell>
          <cell r="J67">
            <v>18000</v>
          </cell>
          <cell r="K67">
            <v>0</v>
          </cell>
          <cell r="L67">
            <v>0</v>
          </cell>
          <cell r="M67">
            <v>0</v>
          </cell>
          <cell r="N67">
            <v>0</v>
          </cell>
        </row>
        <row r="68">
          <cell r="D68">
            <v>20</v>
          </cell>
          <cell r="E68">
            <v>10</v>
          </cell>
          <cell r="F68">
            <v>3</v>
          </cell>
          <cell r="G68">
            <v>3</v>
          </cell>
          <cell r="H68">
            <v>10</v>
          </cell>
          <cell r="I68">
            <v>10</v>
          </cell>
          <cell r="J68">
            <v>10</v>
          </cell>
          <cell r="K68">
            <v>0</v>
          </cell>
          <cell r="L68">
            <v>0</v>
          </cell>
          <cell r="M68">
            <v>0</v>
          </cell>
          <cell r="N68">
            <v>0</v>
          </cell>
        </row>
        <row r="69">
          <cell r="D69">
            <v>7</v>
          </cell>
          <cell r="E69">
            <v>2</v>
          </cell>
          <cell r="F69">
            <v>0</v>
          </cell>
          <cell r="G69">
            <v>0</v>
          </cell>
          <cell r="H69">
            <v>0</v>
          </cell>
          <cell r="I69">
            <v>0</v>
          </cell>
          <cell r="J69">
            <v>0</v>
          </cell>
          <cell r="K69">
            <v>0</v>
          </cell>
          <cell r="L69">
            <v>0</v>
          </cell>
          <cell r="M69">
            <v>0</v>
          </cell>
          <cell r="N69">
            <v>0</v>
          </cell>
        </row>
        <row r="70">
          <cell r="D70">
            <v>7</v>
          </cell>
          <cell r="E70">
            <v>4</v>
          </cell>
          <cell r="F70">
            <v>0</v>
          </cell>
          <cell r="G70">
            <v>0</v>
          </cell>
          <cell r="H70">
            <v>0</v>
          </cell>
          <cell r="I70">
            <v>0</v>
          </cell>
          <cell r="J70">
            <v>0</v>
          </cell>
          <cell r="K70">
            <v>0</v>
          </cell>
          <cell r="L70">
            <v>0</v>
          </cell>
          <cell r="M70">
            <v>0</v>
          </cell>
          <cell r="N70">
            <v>0</v>
          </cell>
        </row>
        <row r="71">
          <cell r="D71">
            <v>0</v>
          </cell>
          <cell r="E71">
            <v>5000</v>
          </cell>
          <cell r="F71">
            <v>5000</v>
          </cell>
          <cell r="G71">
            <v>5000</v>
          </cell>
          <cell r="H71">
            <v>24000</v>
          </cell>
          <cell r="I71">
            <v>24000</v>
          </cell>
          <cell r="J71">
            <v>24000</v>
          </cell>
          <cell r="K71">
            <v>0</v>
          </cell>
          <cell r="L71">
            <v>0</v>
          </cell>
          <cell r="M71">
            <v>0</v>
          </cell>
          <cell r="N71">
            <v>0</v>
          </cell>
        </row>
        <row r="72">
          <cell r="D72">
            <v>0</v>
          </cell>
          <cell r="E72">
            <v>0</v>
          </cell>
          <cell r="N72">
            <v>0</v>
          </cell>
        </row>
        <row r="73">
          <cell r="D73">
            <v>0</v>
          </cell>
          <cell r="E73">
            <v>0</v>
          </cell>
          <cell r="F73">
            <v>0</v>
          </cell>
          <cell r="G73">
            <v>0</v>
          </cell>
          <cell r="H73">
            <v>0.3</v>
          </cell>
          <cell r="I73">
            <v>0.3</v>
          </cell>
          <cell r="J73">
            <v>0.3</v>
          </cell>
          <cell r="K73">
            <v>0</v>
          </cell>
          <cell r="L73">
            <v>0</v>
          </cell>
          <cell r="M73">
            <v>0</v>
          </cell>
          <cell r="N73">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DetSales"/>
      <sheetName val="COS"/>
      <sheetName val="SalesFC"/>
      <sheetName val="Sheet1"/>
      <sheetName val="SalariesFY12"/>
      <sheetName val="DetBS"/>
      <sheetName val="BSWorkings"/>
      <sheetName val="DetCF"/>
      <sheetName val="Assumptions"/>
      <sheetName val="DI.SM"/>
      <sheetName val="Mthly by DeptFY12"/>
      <sheetName val="SalesFY10 "/>
      <sheetName val="Contracted Revs"/>
      <sheetName val="DI.PSO"/>
      <sheetName val="SalariesFY10"/>
      <sheetName val="MthlybyDeptFY10"/>
      <sheetName val="VartoPlan"/>
      <sheetName val="Opening BS"/>
      <sheetName val="Mar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Product"/>
      <sheetName val="License workings"/>
      <sheetName val="Support Workings"/>
      <sheetName val="Forecast"/>
      <sheetName val="Lookups"/>
    </sheetNames>
    <sheetDataSet>
      <sheetData sheetId="0"/>
      <sheetData sheetId="1"/>
      <sheetData sheetId="2"/>
      <sheetData sheetId="3"/>
      <sheetData sheetId="4">
        <row r="1">
          <cell r="E1" t="str">
            <v>Date</v>
          </cell>
          <cell r="F1" t="str">
            <v>Month</v>
          </cell>
          <cell r="G1" t="str">
            <v>Month end Date</v>
          </cell>
          <cell r="H1" t="str">
            <v>Prior Month end Date</v>
          </cell>
          <cell r="I1" t="str">
            <v>Month No</v>
          </cell>
        </row>
        <row r="2">
          <cell r="E2">
            <v>36008</v>
          </cell>
          <cell r="F2">
            <v>199808</v>
          </cell>
          <cell r="G2">
            <v>36038</v>
          </cell>
          <cell r="H2">
            <v>36007</v>
          </cell>
          <cell r="I2">
            <v>1</v>
          </cell>
        </row>
        <row r="3">
          <cell r="E3">
            <v>36009</v>
          </cell>
          <cell r="F3">
            <v>199808</v>
          </cell>
          <cell r="G3">
            <v>36038</v>
          </cell>
          <cell r="H3">
            <v>36007</v>
          </cell>
          <cell r="I3">
            <v>1</v>
          </cell>
        </row>
        <row r="4">
          <cell r="E4">
            <v>36010</v>
          </cell>
          <cell r="F4">
            <v>199808</v>
          </cell>
          <cell r="G4">
            <v>36038</v>
          </cell>
          <cell r="H4">
            <v>36007</v>
          </cell>
          <cell r="I4">
            <v>1</v>
          </cell>
        </row>
        <row r="5">
          <cell r="E5">
            <v>36011</v>
          </cell>
          <cell r="F5">
            <v>199808</v>
          </cell>
          <cell r="G5">
            <v>36038</v>
          </cell>
          <cell r="H5">
            <v>36007</v>
          </cell>
          <cell r="I5">
            <v>1</v>
          </cell>
        </row>
        <row r="6">
          <cell r="E6">
            <v>36012</v>
          </cell>
          <cell r="F6">
            <v>199808</v>
          </cell>
          <cell r="G6">
            <v>36038</v>
          </cell>
          <cell r="H6">
            <v>36007</v>
          </cell>
          <cell r="I6">
            <v>1</v>
          </cell>
        </row>
        <row r="7">
          <cell r="E7">
            <v>36013</v>
          </cell>
          <cell r="F7">
            <v>199808</v>
          </cell>
          <cell r="G7">
            <v>36038</v>
          </cell>
          <cell r="H7">
            <v>36007</v>
          </cell>
          <cell r="I7">
            <v>1</v>
          </cell>
        </row>
        <row r="8">
          <cell r="E8">
            <v>36014</v>
          </cell>
          <cell r="F8">
            <v>199808</v>
          </cell>
          <cell r="G8">
            <v>36038</v>
          </cell>
          <cell r="H8">
            <v>36007</v>
          </cell>
          <cell r="I8">
            <v>1</v>
          </cell>
        </row>
        <row r="9">
          <cell r="E9">
            <v>36015</v>
          </cell>
          <cell r="F9">
            <v>199808</v>
          </cell>
          <cell r="G9">
            <v>36038</v>
          </cell>
          <cell r="H9">
            <v>36007</v>
          </cell>
          <cell r="I9">
            <v>1</v>
          </cell>
        </row>
        <row r="10">
          <cell r="E10">
            <v>36016</v>
          </cell>
          <cell r="F10">
            <v>199808</v>
          </cell>
          <cell r="G10">
            <v>36038</v>
          </cell>
          <cell r="H10">
            <v>36007</v>
          </cell>
          <cell r="I10">
            <v>1</v>
          </cell>
        </row>
        <row r="11">
          <cell r="E11">
            <v>36017</v>
          </cell>
          <cell r="F11">
            <v>199808</v>
          </cell>
          <cell r="G11">
            <v>36038</v>
          </cell>
          <cell r="H11">
            <v>36007</v>
          </cell>
          <cell r="I11">
            <v>1</v>
          </cell>
        </row>
        <row r="12">
          <cell r="E12">
            <v>36018</v>
          </cell>
          <cell r="F12">
            <v>199808</v>
          </cell>
          <cell r="G12">
            <v>36038</v>
          </cell>
          <cell r="H12">
            <v>36007</v>
          </cell>
          <cell r="I12">
            <v>1</v>
          </cell>
        </row>
        <row r="13">
          <cell r="E13">
            <v>36019</v>
          </cell>
          <cell r="F13">
            <v>199808</v>
          </cell>
          <cell r="G13">
            <v>36038</v>
          </cell>
          <cell r="H13">
            <v>36007</v>
          </cell>
          <cell r="I13">
            <v>1</v>
          </cell>
        </row>
        <row r="14">
          <cell r="E14">
            <v>36020</v>
          </cell>
          <cell r="F14">
            <v>199808</v>
          </cell>
          <cell r="G14">
            <v>36038</v>
          </cell>
          <cell r="H14">
            <v>36007</v>
          </cell>
          <cell r="I14">
            <v>1</v>
          </cell>
        </row>
        <row r="15">
          <cell r="E15">
            <v>36021</v>
          </cell>
          <cell r="F15">
            <v>199808</v>
          </cell>
          <cell r="G15">
            <v>36038</v>
          </cell>
          <cell r="H15">
            <v>36007</v>
          </cell>
          <cell r="I15">
            <v>1</v>
          </cell>
        </row>
        <row r="16">
          <cell r="E16">
            <v>36022</v>
          </cell>
          <cell r="F16">
            <v>199808</v>
          </cell>
          <cell r="G16">
            <v>36038</v>
          </cell>
          <cell r="H16">
            <v>36007</v>
          </cell>
          <cell r="I16">
            <v>1</v>
          </cell>
        </row>
        <row r="17">
          <cell r="E17">
            <v>36023</v>
          </cell>
          <cell r="F17">
            <v>199808</v>
          </cell>
          <cell r="G17">
            <v>36038</v>
          </cell>
          <cell r="H17">
            <v>36007</v>
          </cell>
          <cell r="I17">
            <v>1</v>
          </cell>
        </row>
        <row r="18">
          <cell r="E18">
            <v>36024</v>
          </cell>
          <cell r="F18">
            <v>199808</v>
          </cell>
          <cell r="G18">
            <v>36038</v>
          </cell>
          <cell r="H18">
            <v>36007</v>
          </cell>
          <cell r="I18">
            <v>1</v>
          </cell>
        </row>
        <row r="19">
          <cell r="E19">
            <v>36025</v>
          </cell>
          <cell r="F19">
            <v>199808</v>
          </cell>
          <cell r="G19">
            <v>36038</v>
          </cell>
          <cell r="H19">
            <v>36007</v>
          </cell>
          <cell r="I19">
            <v>1</v>
          </cell>
        </row>
        <row r="20">
          <cell r="E20">
            <v>36026</v>
          </cell>
          <cell r="F20">
            <v>199808</v>
          </cell>
          <cell r="G20">
            <v>36038</v>
          </cell>
          <cell r="H20">
            <v>36007</v>
          </cell>
          <cell r="I20">
            <v>1</v>
          </cell>
        </row>
        <row r="21">
          <cell r="E21">
            <v>36027</v>
          </cell>
          <cell r="F21">
            <v>199808</v>
          </cell>
          <cell r="G21">
            <v>36038</v>
          </cell>
          <cell r="H21">
            <v>36007</v>
          </cell>
          <cell r="I21">
            <v>1</v>
          </cell>
        </row>
        <row r="22">
          <cell r="E22">
            <v>36028</v>
          </cell>
          <cell r="F22">
            <v>199808</v>
          </cell>
          <cell r="G22">
            <v>36038</v>
          </cell>
          <cell r="H22">
            <v>36007</v>
          </cell>
          <cell r="I22">
            <v>1</v>
          </cell>
        </row>
        <row r="23">
          <cell r="E23">
            <v>36029</v>
          </cell>
          <cell r="F23">
            <v>199808</v>
          </cell>
          <cell r="G23">
            <v>36038</v>
          </cell>
          <cell r="H23">
            <v>36007</v>
          </cell>
          <cell r="I23">
            <v>1</v>
          </cell>
        </row>
        <row r="24">
          <cell r="E24">
            <v>36030</v>
          </cell>
          <cell r="F24">
            <v>199808</v>
          </cell>
          <cell r="G24">
            <v>36038</v>
          </cell>
          <cell r="H24">
            <v>36007</v>
          </cell>
          <cell r="I24">
            <v>1</v>
          </cell>
        </row>
        <row r="25">
          <cell r="E25">
            <v>36031</v>
          </cell>
          <cell r="F25">
            <v>199808</v>
          </cell>
          <cell r="G25">
            <v>36038</v>
          </cell>
          <cell r="H25">
            <v>36007</v>
          </cell>
          <cell r="I25">
            <v>1</v>
          </cell>
        </row>
        <row r="26">
          <cell r="E26">
            <v>36032</v>
          </cell>
          <cell r="F26">
            <v>199808</v>
          </cell>
          <cell r="G26">
            <v>36038</v>
          </cell>
          <cell r="H26">
            <v>36007</v>
          </cell>
          <cell r="I26">
            <v>1</v>
          </cell>
        </row>
        <row r="27">
          <cell r="E27">
            <v>36033</v>
          </cell>
          <cell r="F27">
            <v>199808</v>
          </cell>
          <cell r="G27">
            <v>36038</v>
          </cell>
          <cell r="H27">
            <v>36007</v>
          </cell>
          <cell r="I27">
            <v>1</v>
          </cell>
        </row>
        <row r="28">
          <cell r="E28">
            <v>36034</v>
          </cell>
          <cell r="F28">
            <v>199808</v>
          </cell>
          <cell r="G28">
            <v>36038</v>
          </cell>
          <cell r="H28">
            <v>36007</v>
          </cell>
          <cell r="I28">
            <v>1</v>
          </cell>
        </row>
        <row r="29">
          <cell r="E29">
            <v>36035</v>
          </cell>
          <cell r="F29">
            <v>199808</v>
          </cell>
          <cell r="G29">
            <v>36038</v>
          </cell>
          <cell r="H29">
            <v>36007</v>
          </cell>
          <cell r="I29">
            <v>1</v>
          </cell>
        </row>
        <row r="30">
          <cell r="E30">
            <v>36036</v>
          </cell>
          <cell r="F30">
            <v>199808</v>
          </cell>
          <cell r="G30">
            <v>36038</v>
          </cell>
          <cell r="H30">
            <v>36007</v>
          </cell>
          <cell r="I30">
            <v>1</v>
          </cell>
        </row>
        <row r="31">
          <cell r="E31">
            <v>36037</v>
          </cell>
          <cell r="F31">
            <v>199808</v>
          </cell>
          <cell r="G31">
            <v>36038</v>
          </cell>
          <cell r="H31">
            <v>36007</v>
          </cell>
          <cell r="I31">
            <v>1</v>
          </cell>
        </row>
        <row r="32">
          <cell r="E32">
            <v>36038</v>
          </cell>
          <cell r="F32">
            <v>199808</v>
          </cell>
          <cell r="G32">
            <v>36038</v>
          </cell>
          <cell r="H32">
            <v>36007</v>
          </cell>
          <cell r="I32">
            <v>1</v>
          </cell>
        </row>
        <row r="33">
          <cell r="E33">
            <v>36039</v>
          </cell>
          <cell r="F33">
            <v>199809</v>
          </cell>
          <cell r="G33">
            <v>36068</v>
          </cell>
          <cell r="H33">
            <v>36038</v>
          </cell>
          <cell r="I33">
            <v>2</v>
          </cell>
        </row>
        <row r="34">
          <cell r="E34">
            <v>36040</v>
          </cell>
          <cell r="F34">
            <v>199809</v>
          </cell>
          <cell r="G34">
            <v>36068</v>
          </cell>
          <cell r="H34">
            <v>36038</v>
          </cell>
          <cell r="I34">
            <v>2</v>
          </cell>
        </row>
        <row r="35">
          <cell r="E35">
            <v>36041</v>
          </cell>
          <cell r="F35">
            <v>199809</v>
          </cell>
          <cell r="G35">
            <v>36068</v>
          </cell>
          <cell r="H35">
            <v>36038</v>
          </cell>
          <cell r="I35">
            <v>2</v>
          </cell>
        </row>
        <row r="36">
          <cell r="E36">
            <v>36042</v>
          </cell>
          <cell r="F36">
            <v>199809</v>
          </cell>
          <cell r="G36">
            <v>36068</v>
          </cell>
          <cell r="H36">
            <v>36038</v>
          </cell>
          <cell r="I36">
            <v>2</v>
          </cell>
        </row>
        <row r="37">
          <cell r="E37">
            <v>36043</v>
          </cell>
          <cell r="F37">
            <v>199809</v>
          </cell>
          <cell r="G37">
            <v>36068</v>
          </cell>
          <cell r="H37">
            <v>36038</v>
          </cell>
          <cell r="I37">
            <v>2</v>
          </cell>
        </row>
        <row r="38">
          <cell r="E38">
            <v>36044</v>
          </cell>
          <cell r="F38">
            <v>199809</v>
          </cell>
          <cell r="G38">
            <v>36068</v>
          </cell>
          <cell r="H38">
            <v>36038</v>
          </cell>
          <cell r="I38">
            <v>2</v>
          </cell>
        </row>
        <row r="39">
          <cell r="E39">
            <v>36045</v>
          </cell>
          <cell r="F39">
            <v>199809</v>
          </cell>
          <cell r="G39">
            <v>36068</v>
          </cell>
          <cell r="H39">
            <v>36038</v>
          </cell>
          <cell r="I39">
            <v>2</v>
          </cell>
        </row>
        <row r="40">
          <cell r="E40">
            <v>36046</v>
          </cell>
          <cell r="F40">
            <v>199809</v>
          </cell>
          <cell r="G40">
            <v>36068</v>
          </cell>
          <cell r="H40">
            <v>36038</v>
          </cell>
          <cell r="I40">
            <v>2</v>
          </cell>
        </row>
        <row r="41">
          <cell r="E41">
            <v>36047</v>
          </cell>
          <cell r="F41">
            <v>199809</v>
          </cell>
          <cell r="G41">
            <v>36068</v>
          </cell>
          <cell r="H41">
            <v>36038</v>
          </cell>
          <cell r="I41">
            <v>2</v>
          </cell>
        </row>
        <row r="42">
          <cell r="E42">
            <v>36048</v>
          </cell>
          <cell r="F42">
            <v>199809</v>
          </cell>
          <cell r="G42">
            <v>36068</v>
          </cell>
          <cell r="H42">
            <v>36038</v>
          </cell>
          <cell r="I42">
            <v>2</v>
          </cell>
        </row>
        <row r="43">
          <cell r="E43">
            <v>36049</v>
          </cell>
          <cell r="F43">
            <v>199809</v>
          </cell>
          <cell r="G43">
            <v>36068</v>
          </cell>
          <cell r="H43">
            <v>36038</v>
          </cell>
          <cell r="I43">
            <v>2</v>
          </cell>
        </row>
        <row r="44">
          <cell r="E44">
            <v>36050</v>
          </cell>
          <cell r="F44">
            <v>199809</v>
          </cell>
          <cell r="G44">
            <v>36068</v>
          </cell>
          <cell r="H44">
            <v>36038</v>
          </cell>
          <cell r="I44">
            <v>2</v>
          </cell>
        </row>
        <row r="45">
          <cell r="E45">
            <v>36051</v>
          </cell>
          <cell r="F45">
            <v>199809</v>
          </cell>
          <cell r="G45">
            <v>36068</v>
          </cell>
          <cell r="H45">
            <v>36038</v>
          </cell>
          <cell r="I45">
            <v>2</v>
          </cell>
        </row>
        <row r="46">
          <cell r="E46">
            <v>36052</v>
          </cell>
          <cell r="F46">
            <v>199809</v>
          </cell>
          <cell r="G46">
            <v>36068</v>
          </cell>
          <cell r="H46">
            <v>36038</v>
          </cell>
          <cell r="I46">
            <v>2</v>
          </cell>
        </row>
        <row r="47">
          <cell r="E47">
            <v>36053</v>
          </cell>
          <cell r="F47">
            <v>199809</v>
          </cell>
          <cell r="G47">
            <v>36068</v>
          </cell>
          <cell r="H47">
            <v>36038</v>
          </cell>
          <cell r="I47">
            <v>2</v>
          </cell>
        </row>
        <row r="48">
          <cell r="E48">
            <v>36054</v>
          </cell>
          <cell r="F48">
            <v>199809</v>
          </cell>
          <cell r="G48">
            <v>36068</v>
          </cell>
          <cell r="H48">
            <v>36038</v>
          </cell>
          <cell r="I48">
            <v>2</v>
          </cell>
        </row>
        <row r="49">
          <cell r="E49">
            <v>36055</v>
          </cell>
          <cell r="F49">
            <v>199809</v>
          </cell>
          <cell r="G49">
            <v>36068</v>
          </cell>
          <cell r="H49">
            <v>36038</v>
          </cell>
          <cell r="I49">
            <v>2</v>
          </cell>
        </row>
        <row r="50">
          <cell r="E50">
            <v>36056</v>
          </cell>
          <cell r="F50">
            <v>199809</v>
          </cell>
          <cell r="G50">
            <v>36068</v>
          </cell>
          <cell r="H50">
            <v>36038</v>
          </cell>
          <cell r="I50">
            <v>2</v>
          </cell>
        </row>
        <row r="51">
          <cell r="E51">
            <v>36057</v>
          </cell>
          <cell r="F51">
            <v>199809</v>
          </cell>
          <cell r="G51">
            <v>36068</v>
          </cell>
          <cell r="H51">
            <v>36038</v>
          </cell>
          <cell r="I51">
            <v>2</v>
          </cell>
        </row>
        <row r="52">
          <cell r="E52">
            <v>36058</v>
          </cell>
          <cell r="F52">
            <v>199809</v>
          </cell>
          <cell r="G52">
            <v>36068</v>
          </cell>
          <cell r="H52">
            <v>36038</v>
          </cell>
          <cell r="I52">
            <v>2</v>
          </cell>
        </row>
        <row r="53">
          <cell r="E53">
            <v>36059</v>
          </cell>
          <cell r="F53">
            <v>199809</v>
          </cell>
          <cell r="G53">
            <v>36068</v>
          </cell>
          <cell r="H53">
            <v>36038</v>
          </cell>
          <cell r="I53">
            <v>2</v>
          </cell>
        </row>
        <row r="54">
          <cell r="E54">
            <v>36060</v>
          </cell>
          <cell r="F54">
            <v>199809</v>
          </cell>
          <cell r="G54">
            <v>36068</v>
          </cell>
          <cell r="H54">
            <v>36038</v>
          </cell>
          <cell r="I54">
            <v>2</v>
          </cell>
        </row>
        <row r="55">
          <cell r="E55">
            <v>36061</v>
          </cell>
          <cell r="F55">
            <v>199809</v>
          </cell>
          <cell r="G55">
            <v>36068</v>
          </cell>
          <cell r="H55">
            <v>36038</v>
          </cell>
          <cell r="I55">
            <v>2</v>
          </cell>
        </row>
        <row r="56">
          <cell r="E56">
            <v>36062</v>
          </cell>
          <cell r="F56">
            <v>199809</v>
          </cell>
          <cell r="G56">
            <v>36068</v>
          </cell>
          <cell r="H56">
            <v>36038</v>
          </cell>
          <cell r="I56">
            <v>2</v>
          </cell>
        </row>
        <row r="57">
          <cell r="E57">
            <v>36063</v>
          </cell>
          <cell r="F57">
            <v>199809</v>
          </cell>
          <cell r="G57">
            <v>36068</v>
          </cell>
          <cell r="H57">
            <v>36038</v>
          </cell>
          <cell r="I57">
            <v>2</v>
          </cell>
        </row>
        <row r="58">
          <cell r="E58">
            <v>36064</v>
          </cell>
          <cell r="F58">
            <v>199809</v>
          </cell>
          <cell r="G58">
            <v>36068</v>
          </cell>
          <cell r="H58">
            <v>36038</v>
          </cell>
          <cell r="I58">
            <v>2</v>
          </cell>
        </row>
        <row r="59">
          <cell r="E59">
            <v>36065</v>
          </cell>
          <cell r="F59">
            <v>199809</v>
          </cell>
          <cell r="G59">
            <v>36068</v>
          </cell>
          <cell r="H59">
            <v>36038</v>
          </cell>
          <cell r="I59">
            <v>2</v>
          </cell>
        </row>
        <row r="60">
          <cell r="E60">
            <v>36066</v>
          </cell>
          <cell r="F60">
            <v>199809</v>
          </cell>
          <cell r="G60">
            <v>36068</v>
          </cell>
          <cell r="H60">
            <v>36038</v>
          </cell>
          <cell r="I60">
            <v>2</v>
          </cell>
        </row>
        <row r="61">
          <cell r="E61">
            <v>36067</v>
          </cell>
          <cell r="F61">
            <v>199809</v>
          </cell>
          <cell r="G61">
            <v>36068</v>
          </cell>
          <cell r="H61">
            <v>36038</v>
          </cell>
          <cell r="I61">
            <v>2</v>
          </cell>
        </row>
        <row r="62">
          <cell r="E62">
            <v>36068</v>
          </cell>
          <cell r="F62">
            <v>199809</v>
          </cell>
          <cell r="G62">
            <v>36068</v>
          </cell>
          <cell r="H62">
            <v>36038</v>
          </cell>
          <cell r="I62">
            <v>2</v>
          </cell>
        </row>
        <row r="63">
          <cell r="E63">
            <v>36069</v>
          </cell>
          <cell r="F63">
            <v>199810</v>
          </cell>
          <cell r="G63">
            <v>36099</v>
          </cell>
          <cell r="H63">
            <v>36068</v>
          </cell>
          <cell r="I63">
            <v>3</v>
          </cell>
        </row>
        <row r="64">
          <cell r="E64">
            <v>36070</v>
          </cell>
          <cell r="F64">
            <v>199810</v>
          </cell>
          <cell r="G64">
            <v>36099</v>
          </cell>
          <cell r="H64">
            <v>36068</v>
          </cell>
          <cell r="I64">
            <v>3</v>
          </cell>
        </row>
        <row r="65">
          <cell r="E65">
            <v>36071</v>
          </cell>
          <cell r="F65">
            <v>199810</v>
          </cell>
          <cell r="G65">
            <v>36099</v>
          </cell>
          <cell r="H65">
            <v>36068</v>
          </cell>
          <cell r="I65">
            <v>3</v>
          </cell>
        </row>
        <row r="66">
          <cell r="E66">
            <v>36072</v>
          </cell>
          <cell r="F66">
            <v>199810</v>
          </cell>
          <cell r="G66">
            <v>36099</v>
          </cell>
          <cell r="H66">
            <v>36068</v>
          </cell>
          <cell r="I66">
            <v>3</v>
          </cell>
        </row>
        <row r="67">
          <cell r="E67">
            <v>36073</v>
          </cell>
          <cell r="F67">
            <v>199810</v>
          </cell>
          <cell r="G67">
            <v>36099</v>
          </cell>
          <cell r="H67">
            <v>36068</v>
          </cell>
          <cell r="I67">
            <v>3</v>
          </cell>
        </row>
        <row r="68">
          <cell r="E68">
            <v>36074</v>
          </cell>
          <cell r="F68">
            <v>199810</v>
          </cell>
          <cell r="G68">
            <v>36099</v>
          </cell>
          <cell r="H68">
            <v>36068</v>
          </cell>
          <cell r="I68">
            <v>3</v>
          </cell>
        </row>
        <row r="69">
          <cell r="E69">
            <v>36075</v>
          </cell>
          <cell r="F69">
            <v>199810</v>
          </cell>
          <cell r="G69">
            <v>36099</v>
          </cell>
          <cell r="H69">
            <v>36068</v>
          </cell>
          <cell r="I69">
            <v>3</v>
          </cell>
        </row>
        <row r="70">
          <cell r="E70">
            <v>36076</v>
          </cell>
          <cell r="F70">
            <v>199810</v>
          </cell>
          <cell r="G70">
            <v>36099</v>
          </cell>
          <cell r="H70">
            <v>36068</v>
          </cell>
          <cell r="I70">
            <v>3</v>
          </cell>
        </row>
        <row r="71">
          <cell r="E71">
            <v>36077</v>
          </cell>
          <cell r="F71">
            <v>199810</v>
          </cell>
          <cell r="G71">
            <v>36099</v>
          </cell>
          <cell r="H71">
            <v>36068</v>
          </cell>
          <cell r="I71">
            <v>3</v>
          </cell>
        </row>
        <row r="72">
          <cell r="E72">
            <v>36078</v>
          </cell>
          <cell r="F72">
            <v>199810</v>
          </cell>
          <cell r="G72">
            <v>36099</v>
          </cell>
          <cell r="H72">
            <v>36068</v>
          </cell>
          <cell r="I72">
            <v>3</v>
          </cell>
        </row>
        <row r="73">
          <cell r="E73">
            <v>36079</v>
          </cell>
          <cell r="F73">
            <v>199810</v>
          </cell>
          <cell r="G73">
            <v>36099</v>
          </cell>
          <cell r="H73">
            <v>36068</v>
          </cell>
          <cell r="I73">
            <v>3</v>
          </cell>
        </row>
        <row r="74">
          <cell r="E74">
            <v>36080</v>
          </cell>
          <cell r="F74">
            <v>199810</v>
          </cell>
          <cell r="G74">
            <v>36099</v>
          </cell>
          <cell r="H74">
            <v>36068</v>
          </cell>
          <cell r="I74">
            <v>3</v>
          </cell>
        </row>
        <row r="75">
          <cell r="E75">
            <v>36081</v>
          </cell>
          <cell r="F75">
            <v>199810</v>
          </cell>
          <cell r="G75">
            <v>36099</v>
          </cell>
          <cell r="H75">
            <v>36068</v>
          </cell>
          <cell r="I75">
            <v>3</v>
          </cell>
        </row>
        <row r="76">
          <cell r="E76">
            <v>36082</v>
          </cell>
          <cell r="F76">
            <v>199810</v>
          </cell>
          <cell r="G76">
            <v>36099</v>
          </cell>
          <cell r="H76">
            <v>36068</v>
          </cell>
          <cell r="I76">
            <v>3</v>
          </cell>
        </row>
        <row r="77">
          <cell r="E77">
            <v>36083</v>
          </cell>
          <cell r="F77">
            <v>199810</v>
          </cell>
          <cell r="G77">
            <v>36099</v>
          </cell>
          <cell r="H77">
            <v>36068</v>
          </cell>
          <cell r="I77">
            <v>3</v>
          </cell>
        </row>
        <row r="78">
          <cell r="E78">
            <v>36084</v>
          </cell>
          <cell r="F78">
            <v>199810</v>
          </cell>
          <cell r="G78">
            <v>36099</v>
          </cell>
          <cell r="H78">
            <v>36068</v>
          </cell>
          <cell r="I78">
            <v>3</v>
          </cell>
        </row>
        <row r="79">
          <cell r="E79">
            <v>36085</v>
          </cell>
          <cell r="F79">
            <v>199810</v>
          </cell>
          <cell r="G79">
            <v>36099</v>
          </cell>
          <cell r="H79">
            <v>36068</v>
          </cell>
          <cell r="I79">
            <v>3</v>
          </cell>
        </row>
        <row r="80">
          <cell r="E80">
            <v>36086</v>
          </cell>
          <cell r="F80">
            <v>199810</v>
          </cell>
          <cell r="G80">
            <v>36099</v>
          </cell>
          <cell r="H80">
            <v>36068</v>
          </cell>
          <cell r="I80">
            <v>3</v>
          </cell>
        </row>
        <row r="81">
          <cell r="E81">
            <v>36087</v>
          </cell>
          <cell r="F81">
            <v>199810</v>
          </cell>
          <cell r="G81">
            <v>36099</v>
          </cell>
          <cell r="H81">
            <v>36068</v>
          </cell>
          <cell r="I81">
            <v>3</v>
          </cell>
        </row>
        <row r="82">
          <cell r="E82">
            <v>36088</v>
          </cell>
          <cell r="F82">
            <v>199810</v>
          </cell>
          <cell r="G82">
            <v>36099</v>
          </cell>
          <cell r="H82">
            <v>36068</v>
          </cell>
          <cell r="I82">
            <v>3</v>
          </cell>
        </row>
        <row r="83">
          <cell r="E83">
            <v>36089</v>
          </cell>
          <cell r="F83">
            <v>199810</v>
          </cell>
          <cell r="G83">
            <v>36099</v>
          </cell>
          <cell r="H83">
            <v>36068</v>
          </cell>
          <cell r="I83">
            <v>3</v>
          </cell>
        </row>
        <row r="84">
          <cell r="E84">
            <v>36090</v>
          </cell>
          <cell r="F84">
            <v>199810</v>
          </cell>
          <cell r="G84">
            <v>36099</v>
          </cell>
          <cell r="H84">
            <v>36068</v>
          </cell>
          <cell r="I84">
            <v>3</v>
          </cell>
        </row>
        <row r="85">
          <cell r="E85">
            <v>36091</v>
          </cell>
          <cell r="F85">
            <v>199810</v>
          </cell>
          <cell r="G85">
            <v>36099</v>
          </cell>
          <cell r="H85">
            <v>36068</v>
          </cell>
          <cell r="I85">
            <v>3</v>
          </cell>
        </row>
        <row r="86">
          <cell r="E86">
            <v>36092</v>
          </cell>
          <cell r="F86">
            <v>199810</v>
          </cell>
          <cell r="G86">
            <v>36099</v>
          </cell>
          <cell r="H86">
            <v>36068</v>
          </cell>
          <cell r="I86">
            <v>3</v>
          </cell>
        </row>
        <row r="87">
          <cell r="E87">
            <v>36093</v>
          </cell>
          <cell r="F87">
            <v>199810</v>
          </cell>
          <cell r="G87">
            <v>36099</v>
          </cell>
          <cell r="H87">
            <v>36068</v>
          </cell>
          <cell r="I87">
            <v>3</v>
          </cell>
        </row>
        <row r="88">
          <cell r="E88">
            <v>36094</v>
          </cell>
          <cell r="F88">
            <v>199810</v>
          </cell>
          <cell r="G88">
            <v>36099</v>
          </cell>
          <cell r="H88">
            <v>36068</v>
          </cell>
          <cell r="I88">
            <v>3</v>
          </cell>
        </row>
        <row r="89">
          <cell r="E89">
            <v>36095</v>
          </cell>
          <cell r="F89">
            <v>199810</v>
          </cell>
          <cell r="G89">
            <v>36099</v>
          </cell>
          <cell r="H89">
            <v>36068</v>
          </cell>
          <cell r="I89">
            <v>3</v>
          </cell>
        </row>
        <row r="90">
          <cell r="E90">
            <v>36096</v>
          </cell>
          <cell r="F90">
            <v>199810</v>
          </cell>
          <cell r="G90">
            <v>36099</v>
          </cell>
          <cell r="H90">
            <v>36068</v>
          </cell>
          <cell r="I90">
            <v>3</v>
          </cell>
        </row>
        <row r="91">
          <cell r="E91">
            <v>36097</v>
          </cell>
          <cell r="F91">
            <v>199810</v>
          </cell>
          <cell r="G91">
            <v>36099</v>
          </cell>
          <cell r="H91">
            <v>36068</v>
          </cell>
          <cell r="I91">
            <v>3</v>
          </cell>
        </row>
        <row r="92">
          <cell r="E92">
            <v>36098</v>
          </cell>
          <cell r="F92">
            <v>199810</v>
          </cell>
          <cell r="G92">
            <v>36099</v>
          </cell>
          <cell r="H92">
            <v>36068</v>
          </cell>
          <cell r="I92">
            <v>3</v>
          </cell>
        </row>
        <row r="93">
          <cell r="E93">
            <v>36099</v>
          </cell>
          <cell r="F93">
            <v>199810</v>
          </cell>
          <cell r="G93">
            <v>36099</v>
          </cell>
          <cell r="H93">
            <v>36068</v>
          </cell>
          <cell r="I93">
            <v>3</v>
          </cell>
        </row>
        <row r="94">
          <cell r="E94">
            <v>36100</v>
          </cell>
          <cell r="F94">
            <v>199811</v>
          </cell>
          <cell r="G94">
            <v>36129</v>
          </cell>
          <cell r="H94">
            <v>36099</v>
          </cell>
          <cell r="I94">
            <v>4</v>
          </cell>
        </row>
        <row r="95">
          <cell r="E95">
            <v>36101</v>
          </cell>
          <cell r="F95">
            <v>199811</v>
          </cell>
          <cell r="G95">
            <v>36129</v>
          </cell>
          <cell r="H95">
            <v>36099</v>
          </cell>
          <cell r="I95">
            <v>4</v>
          </cell>
        </row>
        <row r="96">
          <cell r="E96">
            <v>36102</v>
          </cell>
          <cell r="F96">
            <v>199811</v>
          </cell>
          <cell r="G96">
            <v>36129</v>
          </cell>
          <cell r="H96">
            <v>36099</v>
          </cell>
          <cell r="I96">
            <v>4</v>
          </cell>
        </row>
        <row r="97">
          <cell r="E97">
            <v>36103</v>
          </cell>
          <cell r="F97">
            <v>199811</v>
          </cell>
          <cell r="G97">
            <v>36129</v>
          </cell>
          <cell r="H97">
            <v>36099</v>
          </cell>
          <cell r="I97">
            <v>4</v>
          </cell>
        </row>
        <row r="98">
          <cell r="E98">
            <v>36104</v>
          </cell>
          <cell r="F98">
            <v>199811</v>
          </cell>
          <cell r="G98">
            <v>36129</v>
          </cell>
          <cell r="H98">
            <v>36099</v>
          </cell>
          <cell r="I98">
            <v>4</v>
          </cell>
        </row>
        <row r="99">
          <cell r="E99">
            <v>36105</v>
          </cell>
          <cell r="F99">
            <v>199811</v>
          </cell>
          <cell r="G99">
            <v>36129</v>
          </cell>
          <cell r="H99">
            <v>36099</v>
          </cell>
          <cell r="I99">
            <v>4</v>
          </cell>
        </row>
        <row r="100">
          <cell r="E100">
            <v>36106</v>
          </cell>
          <cell r="F100">
            <v>199811</v>
          </cell>
          <cell r="G100">
            <v>36129</v>
          </cell>
          <cell r="H100">
            <v>36099</v>
          </cell>
          <cell r="I100">
            <v>4</v>
          </cell>
        </row>
        <row r="101">
          <cell r="E101">
            <v>36107</v>
          </cell>
          <cell r="F101">
            <v>199811</v>
          </cell>
          <cell r="G101">
            <v>36129</v>
          </cell>
          <cell r="H101">
            <v>36099</v>
          </cell>
          <cell r="I101">
            <v>4</v>
          </cell>
        </row>
        <row r="102">
          <cell r="E102">
            <v>36108</v>
          </cell>
          <cell r="F102">
            <v>199811</v>
          </cell>
          <cell r="G102">
            <v>36129</v>
          </cell>
          <cell r="H102">
            <v>36099</v>
          </cell>
          <cell r="I102">
            <v>4</v>
          </cell>
        </row>
        <row r="103">
          <cell r="E103">
            <v>36109</v>
          </cell>
          <cell r="F103">
            <v>199811</v>
          </cell>
          <cell r="G103">
            <v>36129</v>
          </cell>
          <cell r="H103">
            <v>36099</v>
          </cell>
          <cell r="I103">
            <v>4</v>
          </cell>
        </row>
        <row r="104">
          <cell r="E104">
            <v>36110</v>
          </cell>
          <cell r="F104">
            <v>199811</v>
          </cell>
          <cell r="G104">
            <v>36129</v>
          </cell>
          <cell r="H104">
            <v>36099</v>
          </cell>
          <cell r="I104">
            <v>4</v>
          </cell>
        </row>
        <row r="105">
          <cell r="E105">
            <v>36111</v>
          </cell>
          <cell r="F105">
            <v>199811</v>
          </cell>
          <cell r="G105">
            <v>36129</v>
          </cell>
          <cell r="H105">
            <v>36099</v>
          </cell>
          <cell r="I105">
            <v>4</v>
          </cell>
        </row>
        <row r="106">
          <cell r="E106">
            <v>36112</v>
          </cell>
          <cell r="F106">
            <v>199811</v>
          </cell>
          <cell r="G106">
            <v>36129</v>
          </cell>
          <cell r="H106">
            <v>36099</v>
          </cell>
          <cell r="I106">
            <v>4</v>
          </cell>
        </row>
        <row r="107">
          <cell r="E107">
            <v>36113</v>
          </cell>
          <cell r="F107">
            <v>199811</v>
          </cell>
          <cell r="G107">
            <v>36129</v>
          </cell>
          <cell r="H107">
            <v>36099</v>
          </cell>
          <cell r="I107">
            <v>4</v>
          </cell>
        </row>
        <row r="108">
          <cell r="E108">
            <v>36114</v>
          </cell>
          <cell r="F108">
            <v>199811</v>
          </cell>
          <cell r="G108">
            <v>36129</v>
          </cell>
          <cell r="H108">
            <v>36099</v>
          </cell>
          <cell r="I108">
            <v>4</v>
          </cell>
        </row>
        <row r="109">
          <cell r="E109">
            <v>36115</v>
          </cell>
          <cell r="F109">
            <v>199811</v>
          </cell>
          <cell r="G109">
            <v>36129</v>
          </cell>
          <cell r="H109">
            <v>36099</v>
          </cell>
          <cell r="I109">
            <v>4</v>
          </cell>
        </row>
        <row r="110">
          <cell r="E110">
            <v>36116</v>
          </cell>
          <cell r="F110">
            <v>199811</v>
          </cell>
          <cell r="G110">
            <v>36129</v>
          </cell>
          <cell r="H110">
            <v>36099</v>
          </cell>
          <cell r="I110">
            <v>4</v>
          </cell>
        </row>
        <row r="111">
          <cell r="E111">
            <v>36117</v>
          </cell>
          <cell r="F111">
            <v>199811</v>
          </cell>
          <cell r="G111">
            <v>36129</v>
          </cell>
          <cell r="H111">
            <v>36099</v>
          </cell>
          <cell r="I111">
            <v>4</v>
          </cell>
        </row>
        <row r="112">
          <cell r="E112">
            <v>36118</v>
          </cell>
          <cell r="F112">
            <v>199811</v>
          </cell>
          <cell r="G112">
            <v>36129</v>
          </cell>
          <cell r="H112">
            <v>36099</v>
          </cell>
          <cell r="I112">
            <v>4</v>
          </cell>
        </row>
        <row r="113">
          <cell r="E113">
            <v>36119</v>
          </cell>
          <cell r="F113">
            <v>199811</v>
          </cell>
          <cell r="G113">
            <v>36129</v>
          </cell>
          <cell r="H113">
            <v>36099</v>
          </cell>
          <cell r="I113">
            <v>4</v>
          </cell>
        </row>
        <row r="114">
          <cell r="E114">
            <v>36120</v>
          </cell>
          <cell r="F114">
            <v>199811</v>
          </cell>
          <cell r="G114">
            <v>36129</v>
          </cell>
          <cell r="H114">
            <v>36099</v>
          </cell>
          <cell r="I114">
            <v>4</v>
          </cell>
        </row>
        <row r="115">
          <cell r="E115">
            <v>36121</v>
          </cell>
          <cell r="F115">
            <v>199811</v>
          </cell>
          <cell r="G115">
            <v>36129</v>
          </cell>
          <cell r="H115">
            <v>36099</v>
          </cell>
          <cell r="I115">
            <v>4</v>
          </cell>
        </row>
        <row r="116">
          <cell r="E116">
            <v>36122</v>
          </cell>
          <cell r="F116">
            <v>199811</v>
          </cell>
          <cell r="G116">
            <v>36129</v>
          </cell>
          <cell r="H116">
            <v>36099</v>
          </cell>
          <cell r="I116">
            <v>4</v>
          </cell>
        </row>
        <row r="117">
          <cell r="E117">
            <v>36123</v>
          </cell>
          <cell r="F117">
            <v>199811</v>
          </cell>
          <cell r="G117">
            <v>36129</v>
          </cell>
          <cell r="H117">
            <v>36099</v>
          </cell>
          <cell r="I117">
            <v>4</v>
          </cell>
        </row>
        <row r="118">
          <cell r="E118">
            <v>36124</v>
          </cell>
          <cell r="F118">
            <v>199811</v>
          </cell>
          <cell r="G118">
            <v>36129</v>
          </cell>
          <cell r="H118">
            <v>36099</v>
          </cell>
          <cell r="I118">
            <v>4</v>
          </cell>
        </row>
        <row r="119">
          <cell r="E119">
            <v>36125</v>
          </cell>
          <cell r="F119">
            <v>199811</v>
          </cell>
          <cell r="G119">
            <v>36129</v>
          </cell>
          <cell r="H119">
            <v>36099</v>
          </cell>
          <cell r="I119">
            <v>4</v>
          </cell>
        </row>
        <row r="120">
          <cell r="E120">
            <v>36126</v>
          </cell>
          <cell r="F120">
            <v>199811</v>
          </cell>
          <cell r="G120">
            <v>36129</v>
          </cell>
          <cell r="H120">
            <v>36099</v>
          </cell>
          <cell r="I120">
            <v>4</v>
          </cell>
        </row>
        <row r="121">
          <cell r="E121">
            <v>36127</v>
          </cell>
          <cell r="F121">
            <v>199811</v>
          </cell>
          <cell r="G121">
            <v>36129</v>
          </cell>
          <cell r="H121">
            <v>36099</v>
          </cell>
          <cell r="I121">
            <v>4</v>
          </cell>
        </row>
        <row r="122">
          <cell r="E122">
            <v>36128</v>
          </cell>
          <cell r="F122">
            <v>199811</v>
          </cell>
          <cell r="G122">
            <v>36129</v>
          </cell>
          <cell r="H122">
            <v>36099</v>
          </cell>
          <cell r="I122">
            <v>4</v>
          </cell>
        </row>
        <row r="123">
          <cell r="E123">
            <v>36129</v>
          </cell>
          <cell r="F123">
            <v>199811</v>
          </cell>
          <cell r="G123">
            <v>36129</v>
          </cell>
          <cell r="H123">
            <v>36099</v>
          </cell>
          <cell r="I123">
            <v>4</v>
          </cell>
        </row>
        <row r="124">
          <cell r="E124">
            <v>36130</v>
          </cell>
          <cell r="F124">
            <v>199812</v>
          </cell>
          <cell r="G124">
            <v>36160</v>
          </cell>
          <cell r="H124">
            <v>36129</v>
          </cell>
          <cell r="I124">
            <v>5</v>
          </cell>
        </row>
        <row r="125">
          <cell r="E125">
            <v>36131</v>
          </cell>
          <cell r="F125">
            <v>199812</v>
          </cell>
          <cell r="G125">
            <v>36160</v>
          </cell>
          <cell r="H125">
            <v>36129</v>
          </cell>
          <cell r="I125">
            <v>5</v>
          </cell>
        </row>
        <row r="126">
          <cell r="E126">
            <v>36132</v>
          </cell>
          <cell r="F126">
            <v>199812</v>
          </cell>
          <cell r="G126">
            <v>36160</v>
          </cell>
          <cell r="H126">
            <v>36129</v>
          </cell>
          <cell r="I126">
            <v>5</v>
          </cell>
        </row>
        <row r="127">
          <cell r="E127">
            <v>36133</v>
          </cell>
          <cell r="F127">
            <v>199812</v>
          </cell>
          <cell r="G127">
            <v>36160</v>
          </cell>
          <cell r="H127">
            <v>36129</v>
          </cell>
          <cell r="I127">
            <v>5</v>
          </cell>
        </row>
        <row r="128">
          <cell r="E128">
            <v>36134</v>
          </cell>
          <cell r="F128">
            <v>199812</v>
          </cell>
          <cell r="G128">
            <v>36160</v>
          </cell>
          <cell r="H128">
            <v>36129</v>
          </cell>
          <cell r="I128">
            <v>5</v>
          </cell>
        </row>
        <row r="129">
          <cell r="E129">
            <v>36135</v>
          </cell>
          <cell r="F129">
            <v>199812</v>
          </cell>
          <cell r="G129">
            <v>36160</v>
          </cell>
          <cell r="H129">
            <v>36129</v>
          </cell>
          <cell r="I129">
            <v>5</v>
          </cell>
        </row>
        <row r="130">
          <cell r="E130">
            <v>36136</v>
          </cell>
          <cell r="F130">
            <v>199812</v>
          </cell>
          <cell r="G130">
            <v>36160</v>
          </cell>
          <cell r="H130">
            <v>36129</v>
          </cell>
          <cell r="I130">
            <v>5</v>
          </cell>
        </row>
        <row r="131">
          <cell r="E131">
            <v>36137</v>
          </cell>
          <cell r="F131">
            <v>199812</v>
          </cell>
          <cell r="G131">
            <v>36160</v>
          </cell>
          <cell r="H131">
            <v>36129</v>
          </cell>
          <cell r="I131">
            <v>5</v>
          </cell>
        </row>
        <row r="132">
          <cell r="E132">
            <v>36138</v>
          </cell>
          <cell r="F132">
            <v>199812</v>
          </cell>
          <cell r="G132">
            <v>36160</v>
          </cell>
          <cell r="H132">
            <v>36129</v>
          </cell>
          <cell r="I132">
            <v>5</v>
          </cell>
        </row>
        <row r="133">
          <cell r="E133">
            <v>36139</v>
          </cell>
          <cell r="F133">
            <v>199812</v>
          </cell>
          <cell r="G133">
            <v>36160</v>
          </cell>
          <cell r="H133">
            <v>36129</v>
          </cell>
          <cell r="I133">
            <v>5</v>
          </cell>
        </row>
        <row r="134">
          <cell r="E134">
            <v>36140</v>
          </cell>
          <cell r="F134">
            <v>199812</v>
          </cell>
          <cell r="G134">
            <v>36160</v>
          </cell>
          <cell r="H134">
            <v>36129</v>
          </cell>
          <cell r="I134">
            <v>5</v>
          </cell>
        </row>
        <row r="135">
          <cell r="E135">
            <v>36141</v>
          </cell>
          <cell r="F135">
            <v>199812</v>
          </cell>
          <cell r="G135">
            <v>36160</v>
          </cell>
          <cell r="H135">
            <v>36129</v>
          </cell>
          <cell r="I135">
            <v>5</v>
          </cell>
        </row>
        <row r="136">
          <cell r="E136">
            <v>36142</v>
          </cell>
          <cell r="F136">
            <v>199812</v>
          </cell>
          <cell r="G136">
            <v>36160</v>
          </cell>
          <cell r="H136">
            <v>36129</v>
          </cell>
          <cell r="I136">
            <v>5</v>
          </cell>
        </row>
        <row r="137">
          <cell r="E137">
            <v>36143</v>
          </cell>
          <cell r="F137">
            <v>199812</v>
          </cell>
          <cell r="G137">
            <v>36160</v>
          </cell>
          <cell r="H137">
            <v>36129</v>
          </cell>
          <cell r="I137">
            <v>5</v>
          </cell>
        </row>
        <row r="138">
          <cell r="E138">
            <v>36144</v>
          </cell>
          <cell r="F138">
            <v>199812</v>
          </cell>
          <cell r="G138">
            <v>36160</v>
          </cell>
          <cell r="H138">
            <v>36129</v>
          </cell>
          <cell r="I138">
            <v>5</v>
          </cell>
        </row>
        <row r="139">
          <cell r="E139">
            <v>36145</v>
          </cell>
          <cell r="F139">
            <v>199812</v>
          </cell>
          <cell r="G139">
            <v>36160</v>
          </cell>
          <cell r="H139">
            <v>36129</v>
          </cell>
          <cell r="I139">
            <v>5</v>
          </cell>
        </row>
        <row r="140">
          <cell r="E140">
            <v>36146</v>
          </cell>
          <cell r="F140">
            <v>199812</v>
          </cell>
          <cell r="G140">
            <v>36160</v>
          </cell>
          <cell r="H140">
            <v>36129</v>
          </cell>
          <cell r="I140">
            <v>5</v>
          </cell>
        </row>
        <row r="141">
          <cell r="E141">
            <v>36147</v>
          </cell>
          <cell r="F141">
            <v>199812</v>
          </cell>
          <cell r="G141">
            <v>36160</v>
          </cell>
          <cell r="H141">
            <v>36129</v>
          </cell>
          <cell r="I141">
            <v>5</v>
          </cell>
        </row>
        <row r="142">
          <cell r="E142">
            <v>36148</v>
          </cell>
          <cell r="F142">
            <v>199812</v>
          </cell>
          <cell r="G142">
            <v>36160</v>
          </cell>
          <cell r="H142">
            <v>36129</v>
          </cell>
          <cell r="I142">
            <v>5</v>
          </cell>
        </row>
        <row r="143">
          <cell r="E143">
            <v>36149</v>
          </cell>
          <cell r="F143">
            <v>199812</v>
          </cell>
          <cell r="G143">
            <v>36160</v>
          </cell>
          <cell r="H143">
            <v>36129</v>
          </cell>
          <cell r="I143">
            <v>5</v>
          </cell>
        </row>
        <row r="144">
          <cell r="E144">
            <v>36150</v>
          </cell>
          <cell r="F144">
            <v>199812</v>
          </cell>
          <cell r="G144">
            <v>36160</v>
          </cell>
          <cell r="H144">
            <v>36129</v>
          </cell>
          <cell r="I144">
            <v>5</v>
          </cell>
        </row>
        <row r="145">
          <cell r="E145">
            <v>36151</v>
          </cell>
          <cell r="F145">
            <v>199812</v>
          </cell>
          <cell r="G145">
            <v>36160</v>
          </cell>
          <cell r="H145">
            <v>36129</v>
          </cell>
          <cell r="I145">
            <v>5</v>
          </cell>
        </row>
        <row r="146">
          <cell r="E146">
            <v>36152</v>
          </cell>
          <cell r="F146">
            <v>199812</v>
          </cell>
          <cell r="G146">
            <v>36160</v>
          </cell>
          <cell r="H146">
            <v>36129</v>
          </cell>
          <cell r="I146">
            <v>5</v>
          </cell>
        </row>
        <row r="147">
          <cell r="E147">
            <v>36153</v>
          </cell>
          <cell r="F147">
            <v>199812</v>
          </cell>
          <cell r="G147">
            <v>36160</v>
          </cell>
          <cell r="H147">
            <v>36129</v>
          </cell>
          <cell r="I147">
            <v>5</v>
          </cell>
        </row>
        <row r="148">
          <cell r="E148">
            <v>36154</v>
          </cell>
          <cell r="F148">
            <v>199812</v>
          </cell>
          <cell r="G148">
            <v>36160</v>
          </cell>
          <cell r="H148">
            <v>36129</v>
          </cell>
          <cell r="I148">
            <v>5</v>
          </cell>
        </row>
        <row r="149">
          <cell r="E149">
            <v>36155</v>
          </cell>
          <cell r="F149">
            <v>199812</v>
          </cell>
          <cell r="G149">
            <v>36160</v>
          </cell>
          <cell r="H149">
            <v>36129</v>
          </cell>
          <cell r="I149">
            <v>5</v>
          </cell>
        </row>
        <row r="150">
          <cell r="E150">
            <v>36156</v>
          </cell>
          <cell r="F150">
            <v>199812</v>
          </cell>
          <cell r="G150">
            <v>36160</v>
          </cell>
          <cell r="H150">
            <v>36129</v>
          </cell>
          <cell r="I150">
            <v>5</v>
          </cell>
        </row>
        <row r="151">
          <cell r="E151">
            <v>36157</v>
          </cell>
          <cell r="F151">
            <v>199812</v>
          </cell>
          <cell r="G151">
            <v>36160</v>
          </cell>
          <cell r="H151">
            <v>36129</v>
          </cell>
          <cell r="I151">
            <v>5</v>
          </cell>
        </row>
        <row r="152">
          <cell r="E152">
            <v>36158</v>
          </cell>
          <cell r="F152">
            <v>199812</v>
          </cell>
          <cell r="G152">
            <v>36160</v>
          </cell>
          <cell r="H152">
            <v>36129</v>
          </cell>
          <cell r="I152">
            <v>5</v>
          </cell>
        </row>
        <row r="153">
          <cell r="E153">
            <v>36159</v>
          </cell>
          <cell r="F153">
            <v>199812</v>
          </cell>
          <cell r="G153">
            <v>36160</v>
          </cell>
          <cell r="H153">
            <v>36129</v>
          </cell>
          <cell r="I153">
            <v>5</v>
          </cell>
        </row>
        <row r="154">
          <cell r="E154">
            <v>36160</v>
          </cell>
          <cell r="F154">
            <v>199812</v>
          </cell>
          <cell r="G154">
            <v>36160</v>
          </cell>
          <cell r="H154">
            <v>36129</v>
          </cell>
          <cell r="I154">
            <v>5</v>
          </cell>
        </row>
        <row r="155">
          <cell r="E155">
            <v>36161</v>
          </cell>
          <cell r="F155">
            <v>199901</v>
          </cell>
          <cell r="G155">
            <v>36191</v>
          </cell>
          <cell r="H155">
            <v>36160</v>
          </cell>
          <cell r="I155">
            <v>6</v>
          </cell>
        </row>
        <row r="156">
          <cell r="E156">
            <v>36162</v>
          </cell>
          <cell r="F156">
            <v>199901</v>
          </cell>
          <cell r="G156">
            <v>36191</v>
          </cell>
          <cell r="H156">
            <v>36160</v>
          </cell>
          <cell r="I156">
            <v>6</v>
          </cell>
        </row>
        <row r="157">
          <cell r="E157">
            <v>36163</v>
          </cell>
          <cell r="F157">
            <v>199901</v>
          </cell>
          <cell r="G157">
            <v>36191</v>
          </cell>
          <cell r="H157">
            <v>36160</v>
          </cell>
          <cell r="I157">
            <v>6</v>
          </cell>
        </row>
        <row r="158">
          <cell r="E158">
            <v>36164</v>
          </cell>
          <cell r="F158">
            <v>199901</v>
          </cell>
          <cell r="G158">
            <v>36191</v>
          </cell>
          <cell r="H158">
            <v>36160</v>
          </cell>
          <cell r="I158">
            <v>6</v>
          </cell>
        </row>
        <row r="159">
          <cell r="E159">
            <v>36165</v>
          </cell>
          <cell r="F159">
            <v>199901</v>
          </cell>
          <cell r="G159">
            <v>36191</v>
          </cell>
          <cell r="H159">
            <v>36160</v>
          </cell>
          <cell r="I159">
            <v>6</v>
          </cell>
        </row>
        <row r="160">
          <cell r="E160">
            <v>36166</v>
          </cell>
          <cell r="F160">
            <v>199901</v>
          </cell>
          <cell r="G160">
            <v>36191</v>
          </cell>
          <cell r="H160">
            <v>36160</v>
          </cell>
          <cell r="I160">
            <v>6</v>
          </cell>
        </row>
        <row r="161">
          <cell r="E161">
            <v>36167</v>
          </cell>
          <cell r="F161">
            <v>199901</v>
          </cell>
          <cell r="G161">
            <v>36191</v>
          </cell>
          <cell r="H161">
            <v>36160</v>
          </cell>
          <cell r="I161">
            <v>6</v>
          </cell>
        </row>
        <row r="162">
          <cell r="E162">
            <v>36168</v>
          </cell>
          <cell r="F162">
            <v>199901</v>
          </cell>
          <cell r="G162">
            <v>36191</v>
          </cell>
          <cell r="H162">
            <v>36160</v>
          </cell>
          <cell r="I162">
            <v>6</v>
          </cell>
        </row>
        <row r="163">
          <cell r="E163">
            <v>36169</v>
          </cell>
          <cell r="F163">
            <v>199901</v>
          </cell>
          <cell r="G163">
            <v>36191</v>
          </cell>
          <cell r="H163">
            <v>36160</v>
          </cell>
          <cell r="I163">
            <v>6</v>
          </cell>
        </row>
        <row r="164">
          <cell r="E164">
            <v>36170</v>
          </cell>
          <cell r="F164">
            <v>199901</v>
          </cell>
          <cell r="G164">
            <v>36191</v>
          </cell>
          <cell r="H164">
            <v>36160</v>
          </cell>
          <cell r="I164">
            <v>6</v>
          </cell>
        </row>
        <row r="165">
          <cell r="E165">
            <v>36171</v>
          </cell>
          <cell r="F165">
            <v>199901</v>
          </cell>
          <cell r="G165">
            <v>36191</v>
          </cell>
          <cell r="H165">
            <v>36160</v>
          </cell>
          <cell r="I165">
            <v>6</v>
          </cell>
        </row>
        <row r="166">
          <cell r="E166">
            <v>36172</v>
          </cell>
          <cell r="F166">
            <v>199901</v>
          </cell>
          <cell r="G166">
            <v>36191</v>
          </cell>
          <cell r="H166">
            <v>36160</v>
          </cell>
          <cell r="I166">
            <v>6</v>
          </cell>
        </row>
        <row r="167">
          <cell r="E167">
            <v>36173</v>
          </cell>
          <cell r="F167">
            <v>199901</v>
          </cell>
          <cell r="G167">
            <v>36191</v>
          </cell>
          <cell r="H167">
            <v>36160</v>
          </cell>
          <cell r="I167">
            <v>6</v>
          </cell>
        </row>
        <row r="168">
          <cell r="E168">
            <v>36174</v>
          </cell>
          <cell r="F168">
            <v>199901</v>
          </cell>
          <cell r="G168">
            <v>36191</v>
          </cell>
          <cell r="H168">
            <v>36160</v>
          </cell>
          <cell r="I168">
            <v>6</v>
          </cell>
        </row>
        <row r="169">
          <cell r="E169">
            <v>36175</v>
          </cell>
          <cell r="F169">
            <v>199901</v>
          </cell>
          <cell r="G169">
            <v>36191</v>
          </cell>
          <cell r="H169">
            <v>36160</v>
          </cell>
          <cell r="I169">
            <v>6</v>
          </cell>
        </row>
        <row r="170">
          <cell r="E170">
            <v>36176</v>
          </cell>
          <cell r="F170">
            <v>199901</v>
          </cell>
          <cell r="G170">
            <v>36191</v>
          </cell>
          <cell r="H170">
            <v>36160</v>
          </cell>
          <cell r="I170">
            <v>6</v>
          </cell>
        </row>
        <row r="171">
          <cell r="E171">
            <v>36177</v>
          </cell>
          <cell r="F171">
            <v>199901</v>
          </cell>
          <cell r="G171">
            <v>36191</v>
          </cell>
          <cell r="H171">
            <v>36160</v>
          </cell>
          <cell r="I171">
            <v>6</v>
          </cell>
        </row>
        <row r="172">
          <cell r="E172">
            <v>36178</v>
          </cell>
          <cell r="F172">
            <v>199901</v>
          </cell>
          <cell r="G172">
            <v>36191</v>
          </cell>
          <cell r="H172">
            <v>36160</v>
          </cell>
          <cell r="I172">
            <v>6</v>
          </cell>
        </row>
        <row r="173">
          <cell r="E173">
            <v>36179</v>
          </cell>
          <cell r="F173">
            <v>199901</v>
          </cell>
          <cell r="G173">
            <v>36191</v>
          </cell>
          <cell r="H173">
            <v>36160</v>
          </cell>
          <cell r="I173">
            <v>6</v>
          </cell>
        </row>
        <row r="174">
          <cell r="E174">
            <v>36180</v>
          </cell>
          <cell r="F174">
            <v>199901</v>
          </cell>
          <cell r="G174">
            <v>36191</v>
          </cell>
          <cell r="H174">
            <v>36160</v>
          </cell>
          <cell r="I174">
            <v>6</v>
          </cell>
        </row>
        <row r="175">
          <cell r="E175">
            <v>36181</v>
          </cell>
          <cell r="F175">
            <v>199901</v>
          </cell>
          <cell r="G175">
            <v>36191</v>
          </cell>
          <cell r="H175">
            <v>36160</v>
          </cell>
          <cell r="I175">
            <v>6</v>
          </cell>
        </row>
        <row r="176">
          <cell r="E176">
            <v>36182</v>
          </cell>
          <cell r="F176">
            <v>199901</v>
          </cell>
          <cell r="G176">
            <v>36191</v>
          </cell>
          <cell r="H176">
            <v>36160</v>
          </cell>
          <cell r="I176">
            <v>6</v>
          </cell>
        </row>
        <row r="177">
          <cell r="E177">
            <v>36183</v>
          </cell>
          <cell r="F177">
            <v>199901</v>
          </cell>
          <cell r="G177">
            <v>36191</v>
          </cell>
          <cell r="H177">
            <v>36160</v>
          </cell>
          <cell r="I177">
            <v>6</v>
          </cell>
        </row>
        <row r="178">
          <cell r="E178">
            <v>36184</v>
          </cell>
          <cell r="F178">
            <v>199901</v>
          </cell>
          <cell r="G178">
            <v>36191</v>
          </cell>
          <cell r="H178">
            <v>36160</v>
          </cell>
          <cell r="I178">
            <v>6</v>
          </cell>
        </row>
        <row r="179">
          <cell r="E179">
            <v>36185</v>
          </cell>
          <cell r="F179">
            <v>199901</v>
          </cell>
          <cell r="G179">
            <v>36191</v>
          </cell>
          <cell r="H179">
            <v>36160</v>
          </cell>
          <cell r="I179">
            <v>6</v>
          </cell>
        </row>
        <row r="180">
          <cell r="E180">
            <v>36186</v>
          </cell>
          <cell r="F180">
            <v>199901</v>
          </cell>
          <cell r="G180">
            <v>36191</v>
          </cell>
          <cell r="H180">
            <v>36160</v>
          </cell>
          <cell r="I180">
            <v>6</v>
          </cell>
        </row>
        <row r="181">
          <cell r="E181">
            <v>36187</v>
          </cell>
          <cell r="F181">
            <v>199901</v>
          </cell>
          <cell r="G181">
            <v>36191</v>
          </cell>
          <cell r="H181">
            <v>36160</v>
          </cell>
          <cell r="I181">
            <v>6</v>
          </cell>
        </row>
        <row r="182">
          <cell r="E182">
            <v>36188</v>
          </cell>
          <cell r="F182">
            <v>199901</v>
          </cell>
          <cell r="G182">
            <v>36191</v>
          </cell>
          <cell r="H182">
            <v>36160</v>
          </cell>
          <cell r="I182">
            <v>6</v>
          </cell>
        </row>
        <row r="183">
          <cell r="E183">
            <v>36189</v>
          </cell>
          <cell r="F183">
            <v>199901</v>
          </cell>
          <cell r="G183">
            <v>36191</v>
          </cell>
          <cell r="H183">
            <v>36160</v>
          </cell>
          <cell r="I183">
            <v>6</v>
          </cell>
        </row>
        <row r="184">
          <cell r="E184">
            <v>36190</v>
          </cell>
          <cell r="F184">
            <v>199901</v>
          </cell>
          <cell r="G184">
            <v>36191</v>
          </cell>
          <cell r="H184">
            <v>36160</v>
          </cell>
          <cell r="I184">
            <v>6</v>
          </cell>
        </row>
        <row r="185">
          <cell r="E185">
            <v>36191</v>
          </cell>
          <cell r="F185">
            <v>199901</v>
          </cell>
          <cell r="G185">
            <v>36191</v>
          </cell>
          <cell r="H185">
            <v>36160</v>
          </cell>
          <cell r="I185">
            <v>6</v>
          </cell>
        </row>
        <row r="186">
          <cell r="E186">
            <v>36192</v>
          </cell>
          <cell r="F186">
            <v>199902</v>
          </cell>
          <cell r="G186">
            <v>36219</v>
          </cell>
          <cell r="H186">
            <v>36191</v>
          </cell>
          <cell r="I186">
            <v>7</v>
          </cell>
        </row>
        <row r="187">
          <cell r="E187">
            <v>36193</v>
          </cell>
          <cell r="F187">
            <v>199902</v>
          </cell>
          <cell r="G187">
            <v>36219</v>
          </cell>
          <cell r="H187">
            <v>36191</v>
          </cell>
          <cell r="I187">
            <v>7</v>
          </cell>
        </row>
        <row r="188">
          <cell r="E188">
            <v>36194</v>
          </cell>
          <cell r="F188">
            <v>199902</v>
          </cell>
          <cell r="G188">
            <v>36219</v>
          </cell>
          <cell r="H188">
            <v>36191</v>
          </cell>
          <cell r="I188">
            <v>7</v>
          </cell>
        </row>
        <row r="189">
          <cell r="E189">
            <v>36195</v>
          </cell>
          <cell r="F189">
            <v>199902</v>
          </cell>
          <cell r="G189">
            <v>36219</v>
          </cell>
          <cell r="H189">
            <v>36191</v>
          </cell>
          <cell r="I189">
            <v>7</v>
          </cell>
        </row>
        <row r="190">
          <cell r="E190">
            <v>36196</v>
          </cell>
          <cell r="F190">
            <v>199902</v>
          </cell>
          <cell r="G190">
            <v>36219</v>
          </cell>
          <cell r="H190">
            <v>36191</v>
          </cell>
          <cell r="I190">
            <v>7</v>
          </cell>
        </row>
        <row r="191">
          <cell r="E191">
            <v>36197</v>
          </cell>
          <cell r="F191">
            <v>199902</v>
          </cell>
          <cell r="G191">
            <v>36219</v>
          </cell>
          <cell r="H191">
            <v>36191</v>
          </cell>
          <cell r="I191">
            <v>7</v>
          </cell>
        </row>
        <row r="192">
          <cell r="E192">
            <v>36198</v>
          </cell>
          <cell r="F192">
            <v>199902</v>
          </cell>
          <cell r="G192">
            <v>36219</v>
          </cell>
          <cell r="H192">
            <v>36191</v>
          </cell>
          <cell r="I192">
            <v>7</v>
          </cell>
        </row>
        <row r="193">
          <cell r="E193">
            <v>36199</v>
          </cell>
          <cell r="F193">
            <v>199902</v>
          </cell>
          <cell r="G193">
            <v>36219</v>
          </cell>
          <cell r="H193">
            <v>36191</v>
          </cell>
          <cell r="I193">
            <v>7</v>
          </cell>
        </row>
        <row r="194">
          <cell r="E194">
            <v>36200</v>
          </cell>
          <cell r="F194">
            <v>199902</v>
          </cell>
          <cell r="G194">
            <v>36219</v>
          </cell>
          <cell r="H194">
            <v>36191</v>
          </cell>
          <cell r="I194">
            <v>7</v>
          </cell>
        </row>
        <row r="195">
          <cell r="E195">
            <v>36201</v>
          </cell>
          <cell r="F195">
            <v>199902</v>
          </cell>
          <cell r="G195">
            <v>36219</v>
          </cell>
          <cell r="H195">
            <v>36191</v>
          </cell>
          <cell r="I195">
            <v>7</v>
          </cell>
        </row>
        <row r="196">
          <cell r="E196">
            <v>36202</v>
          </cell>
          <cell r="F196">
            <v>199902</v>
          </cell>
          <cell r="G196">
            <v>36219</v>
          </cell>
          <cell r="H196">
            <v>36191</v>
          </cell>
          <cell r="I196">
            <v>7</v>
          </cell>
        </row>
        <row r="197">
          <cell r="E197">
            <v>36203</v>
          </cell>
          <cell r="F197">
            <v>199902</v>
          </cell>
          <cell r="G197">
            <v>36219</v>
          </cell>
          <cell r="H197">
            <v>36191</v>
          </cell>
          <cell r="I197">
            <v>7</v>
          </cell>
        </row>
        <row r="198">
          <cell r="E198">
            <v>36204</v>
          </cell>
          <cell r="F198">
            <v>199902</v>
          </cell>
          <cell r="G198">
            <v>36219</v>
          </cell>
          <cell r="H198">
            <v>36191</v>
          </cell>
          <cell r="I198">
            <v>7</v>
          </cell>
        </row>
        <row r="199">
          <cell r="E199">
            <v>36205</v>
          </cell>
          <cell r="F199">
            <v>199902</v>
          </cell>
          <cell r="G199">
            <v>36219</v>
          </cell>
          <cell r="H199">
            <v>36191</v>
          </cell>
          <cell r="I199">
            <v>7</v>
          </cell>
        </row>
        <row r="200">
          <cell r="E200">
            <v>36206</v>
          </cell>
          <cell r="F200">
            <v>199902</v>
          </cell>
          <cell r="G200">
            <v>36219</v>
          </cell>
          <cell r="H200">
            <v>36191</v>
          </cell>
          <cell r="I200">
            <v>7</v>
          </cell>
        </row>
        <row r="201">
          <cell r="E201">
            <v>36207</v>
          </cell>
          <cell r="F201">
            <v>199902</v>
          </cell>
          <cell r="G201">
            <v>36219</v>
          </cell>
          <cell r="H201">
            <v>36191</v>
          </cell>
          <cell r="I201">
            <v>7</v>
          </cell>
        </row>
        <row r="202">
          <cell r="E202">
            <v>36208</v>
          </cell>
          <cell r="F202">
            <v>199902</v>
          </cell>
          <cell r="G202">
            <v>36219</v>
          </cell>
          <cell r="H202">
            <v>36191</v>
          </cell>
          <cell r="I202">
            <v>7</v>
          </cell>
        </row>
        <row r="203">
          <cell r="E203">
            <v>36209</v>
          </cell>
          <cell r="F203">
            <v>199902</v>
          </cell>
          <cell r="G203">
            <v>36219</v>
          </cell>
          <cell r="H203">
            <v>36191</v>
          </cell>
          <cell r="I203">
            <v>7</v>
          </cell>
        </row>
        <row r="204">
          <cell r="E204">
            <v>36210</v>
          </cell>
          <cell r="F204">
            <v>199902</v>
          </cell>
          <cell r="G204">
            <v>36219</v>
          </cell>
          <cell r="H204">
            <v>36191</v>
          </cell>
          <cell r="I204">
            <v>7</v>
          </cell>
        </row>
        <row r="205">
          <cell r="E205">
            <v>36211</v>
          </cell>
          <cell r="F205">
            <v>199902</v>
          </cell>
          <cell r="G205">
            <v>36219</v>
          </cell>
          <cell r="H205">
            <v>36191</v>
          </cell>
          <cell r="I205">
            <v>7</v>
          </cell>
        </row>
        <row r="206">
          <cell r="E206">
            <v>36212</v>
          </cell>
          <cell r="F206">
            <v>199902</v>
          </cell>
          <cell r="G206">
            <v>36219</v>
          </cell>
          <cell r="H206">
            <v>36191</v>
          </cell>
          <cell r="I206">
            <v>7</v>
          </cell>
        </row>
        <row r="207">
          <cell r="E207">
            <v>36213</v>
          </cell>
          <cell r="F207">
            <v>199902</v>
          </cell>
          <cell r="G207">
            <v>36219</v>
          </cell>
          <cell r="H207">
            <v>36191</v>
          </cell>
          <cell r="I207">
            <v>7</v>
          </cell>
        </row>
        <row r="208">
          <cell r="E208">
            <v>36214</v>
          </cell>
          <cell r="F208">
            <v>199902</v>
          </cell>
          <cell r="G208">
            <v>36219</v>
          </cell>
          <cell r="H208">
            <v>36191</v>
          </cell>
          <cell r="I208">
            <v>7</v>
          </cell>
        </row>
        <row r="209">
          <cell r="E209">
            <v>36215</v>
          </cell>
          <cell r="F209">
            <v>199902</v>
          </cell>
          <cell r="G209">
            <v>36219</v>
          </cell>
          <cell r="H209">
            <v>36191</v>
          </cell>
          <cell r="I209">
            <v>7</v>
          </cell>
        </row>
        <row r="210">
          <cell r="E210">
            <v>36216</v>
          </cell>
          <cell r="F210">
            <v>199902</v>
          </cell>
          <cell r="G210">
            <v>36219</v>
          </cell>
          <cell r="H210">
            <v>36191</v>
          </cell>
          <cell r="I210">
            <v>7</v>
          </cell>
        </row>
        <row r="211">
          <cell r="E211">
            <v>36217</v>
          </cell>
          <cell r="F211">
            <v>199902</v>
          </cell>
          <cell r="G211">
            <v>36219</v>
          </cell>
          <cell r="H211">
            <v>36191</v>
          </cell>
          <cell r="I211">
            <v>7</v>
          </cell>
        </row>
        <row r="212">
          <cell r="E212">
            <v>36218</v>
          </cell>
          <cell r="F212">
            <v>199902</v>
          </cell>
          <cell r="G212">
            <v>36219</v>
          </cell>
          <cell r="H212">
            <v>36191</v>
          </cell>
          <cell r="I212">
            <v>7</v>
          </cell>
        </row>
        <row r="213">
          <cell r="E213">
            <v>36219</v>
          </cell>
          <cell r="F213">
            <v>199902</v>
          </cell>
          <cell r="G213">
            <v>36219</v>
          </cell>
          <cell r="H213">
            <v>36191</v>
          </cell>
          <cell r="I213">
            <v>7</v>
          </cell>
        </row>
        <row r="214">
          <cell r="E214">
            <v>36220</v>
          </cell>
          <cell r="F214">
            <v>199903</v>
          </cell>
          <cell r="G214">
            <v>36250</v>
          </cell>
          <cell r="H214">
            <v>36219</v>
          </cell>
          <cell r="I214">
            <v>8</v>
          </cell>
        </row>
        <row r="215">
          <cell r="E215">
            <v>36221</v>
          </cell>
          <cell r="F215">
            <v>199903</v>
          </cell>
          <cell r="G215">
            <v>36250</v>
          </cell>
          <cell r="H215">
            <v>36219</v>
          </cell>
          <cell r="I215">
            <v>8</v>
          </cell>
        </row>
        <row r="216">
          <cell r="E216">
            <v>36222</v>
          </cell>
          <cell r="F216">
            <v>199903</v>
          </cell>
          <cell r="G216">
            <v>36250</v>
          </cell>
          <cell r="H216">
            <v>36219</v>
          </cell>
          <cell r="I216">
            <v>8</v>
          </cell>
        </row>
        <row r="217">
          <cell r="E217">
            <v>36223</v>
          </cell>
          <cell r="F217">
            <v>199903</v>
          </cell>
          <cell r="G217">
            <v>36250</v>
          </cell>
          <cell r="H217">
            <v>36219</v>
          </cell>
          <cell r="I217">
            <v>8</v>
          </cell>
        </row>
        <row r="218">
          <cell r="E218">
            <v>36224</v>
          </cell>
          <cell r="F218">
            <v>199903</v>
          </cell>
          <cell r="G218">
            <v>36250</v>
          </cell>
          <cell r="H218">
            <v>36219</v>
          </cell>
          <cell r="I218">
            <v>8</v>
          </cell>
        </row>
        <row r="219">
          <cell r="E219">
            <v>36225</v>
          </cell>
          <cell r="F219">
            <v>199903</v>
          </cell>
          <cell r="G219">
            <v>36250</v>
          </cell>
          <cell r="H219">
            <v>36219</v>
          </cell>
          <cell r="I219">
            <v>8</v>
          </cell>
        </row>
        <row r="220">
          <cell r="E220">
            <v>36226</v>
          </cell>
          <cell r="F220">
            <v>199903</v>
          </cell>
          <cell r="G220">
            <v>36250</v>
          </cell>
          <cell r="H220">
            <v>36219</v>
          </cell>
          <cell r="I220">
            <v>8</v>
          </cell>
        </row>
        <row r="221">
          <cell r="E221">
            <v>36227</v>
          </cell>
          <cell r="F221">
            <v>199903</v>
          </cell>
          <cell r="G221">
            <v>36250</v>
          </cell>
          <cell r="H221">
            <v>36219</v>
          </cell>
          <cell r="I221">
            <v>8</v>
          </cell>
        </row>
        <row r="222">
          <cell r="E222">
            <v>36228</v>
          </cell>
          <cell r="F222">
            <v>199903</v>
          </cell>
          <cell r="G222">
            <v>36250</v>
          </cell>
          <cell r="H222">
            <v>36219</v>
          </cell>
          <cell r="I222">
            <v>8</v>
          </cell>
        </row>
        <row r="223">
          <cell r="E223">
            <v>36229</v>
          </cell>
          <cell r="F223">
            <v>199903</v>
          </cell>
          <cell r="G223">
            <v>36250</v>
          </cell>
          <cell r="H223">
            <v>36219</v>
          </cell>
          <cell r="I223">
            <v>8</v>
          </cell>
        </row>
        <row r="224">
          <cell r="E224">
            <v>36230</v>
          </cell>
          <cell r="F224">
            <v>199903</v>
          </cell>
          <cell r="G224">
            <v>36250</v>
          </cell>
          <cell r="H224">
            <v>36219</v>
          </cell>
          <cell r="I224">
            <v>8</v>
          </cell>
        </row>
        <row r="225">
          <cell r="E225">
            <v>36231</v>
          </cell>
          <cell r="F225">
            <v>199903</v>
          </cell>
          <cell r="G225">
            <v>36250</v>
          </cell>
          <cell r="H225">
            <v>36219</v>
          </cell>
          <cell r="I225">
            <v>8</v>
          </cell>
        </row>
        <row r="226">
          <cell r="E226">
            <v>36232</v>
          </cell>
          <cell r="F226">
            <v>199903</v>
          </cell>
          <cell r="G226">
            <v>36250</v>
          </cell>
          <cell r="H226">
            <v>36219</v>
          </cell>
          <cell r="I226">
            <v>8</v>
          </cell>
        </row>
        <row r="227">
          <cell r="E227">
            <v>36233</v>
          </cell>
          <cell r="F227">
            <v>199903</v>
          </cell>
          <cell r="G227">
            <v>36250</v>
          </cell>
          <cell r="H227">
            <v>36219</v>
          </cell>
          <cell r="I227">
            <v>8</v>
          </cell>
        </row>
        <row r="228">
          <cell r="E228">
            <v>36234</v>
          </cell>
          <cell r="F228">
            <v>199903</v>
          </cell>
          <cell r="G228">
            <v>36250</v>
          </cell>
          <cell r="H228">
            <v>36219</v>
          </cell>
          <cell r="I228">
            <v>8</v>
          </cell>
        </row>
        <row r="229">
          <cell r="E229">
            <v>36235</v>
          </cell>
          <cell r="F229">
            <v>199903</v>
          </cell>
          <cell r="G229">
            <v>36250</v>
          </cell>
          <cell r="H229">
            <v>36219</v>
          </cell>
          <cell r="I229">
            <v>8</v>
          </cell>
        </row>
        <row r="230">
          <cell r="E230">
            <v>36236</v>
          </cell>
          <cell r="F230">
            <v>199903</v>
          </cell>
          <cell r="G230">
            <v>36250</v>
          </cell>
          <cell r="H230">
            <v>36219</v>
          </cell>
          <cell r="I230">
            <v>8</v>
          </cell>
        </row>
        <row r="231">
          <cell r="E231">
            <v>36237</v>
          </cell>
          <cell r="F231">
            <v>199903</v>
          </cell>
          <cell r="G231">
            <v>36250</v>
          </cell>
          <cell r="H231">
            <v>36219</v>
          </cell>
          <cell r="I231">
            <v>8</v>
          </cell>
        </row>
        <row r="232">
          <cell r="E232">
            <v>36238</v>
          </cell>
          <cell r="F232">
            <v>199903</v>
          </cell>
          <cell r="G232">
            <v>36250</v>
          </cell>
          <cell r="H232">
            <v>36219</v>
          </cell>
          <cell r="I232">
            <v>8</v>
          </cell>
        </row>
        <row r="233">
          <cell r="E233">
            <v>36239</v>
          </cell>
          <cell r="F233">
            <v>199903</v>
          </cell>
          <cell r="G233">
            <v>36250</v>
          </cell>
          <cell r="H233">
            <v>36219</v>
          </cell>
          <cell r="I233">
            <v>8</v>
          </cell>
        </row>
        <row r="234">
          <cell r="E234">
            <v>36240</v>
          </cell>
          <cell r="F234">
            <v>199903</v>
          </cell>
          <cell r="G234">
            <v>36250</v>
          </cell>
          <cell r="H234">
            <v>36219</v>
          </cell>
          <cell r="I234">
            <v>8</v>
          </cell>
        </row>
        <row r="235">
          <cell r="E235">
            <v>36241</v>
          </cell>
          <cell r="F235">
            <v>199903</v>
          </cell>
          <cell r="G235">
            <v>36250</v>
          </cell>
          <cell r="H235">
            <v>36219</v>
          </cell>
          <cell r="I235">
            <v>8</v>
          </cell>
        </row>
        <row r="236">
          <cell r="E236">
            <v>36242</v>
          </cell>
          <cell r="F236">
            <v>199903</v>
          </cell>
          <cell r="G236">
            <v>36250</v>
          </cell>
          <cell r="H236">
            <v>36219</v>
          </cell>
          <cell r="I236">
            <v>8</v>
          </cell>
        </row>
        <row r="237">
          <cell r="E237">
            <v>36243</v>
          </cell>
          <cell r="F237">
            <v>199903</v>
          </cell>
          <cell r="G237">
            <v>36250</v>
          </cell>
          <cell r="H237">
            <v>36219</v>
          </cell>
          <cell r="I237">
            <v>8</v>
          </cell>
        </row>
        <row r="238">
          <cell r="E238">
            <v>36244</v>
          </cell>
          <cell r="F238">
            <v>199903</v>
          </cell>
          <cell r="G238">
            <v>36250</v>
          </cell>
          <cell r="H238">
            <v>36219</v>
          </cell>
          <cell r="I238">
            <v>8</v>
          </cell>
        </row>
        <row r="239">
          <cell r="E239">
            <v>36245</v>
          </cell>
          <cell r="F239">
            <v>199903</v>
          </cell>
          <cell r="G239">
            <v>36250</v>
          </cell>
          <cell r="H239">
            <v>36219</v>
          </cell>
          <cell r="I239">
            <v>8</v>
          </cell>
        </row>
        <row r="240">
          <cell r="E240">
            <v>36246</v>
          </cell>
          <cell r="F240">
            <v>199903</v>
          </cell>
          <cell r="G240">
            <v>36250</v>
          </cell>
          <cell r="H240">
            <v>36219</v>
          </cell>
          <cell r="I240">
            <v>8</v>
          </cell>
        </row>
        <row r="241">
          <cell r="E241">
            <v>36247</v>
          </cell>
          <cell r="F241">
            <v>199903</v>
          </cell>
          <cell r="G241">
            <v>36250</v>
          </cell>
          <cell r="H241">
            <v>36219</v>
          </cell>
          <cell r="I241">
            <v>8</v>
          </cell>
        </row>
        <row r="242">
          <cell r="E242">
            <v>36248</v>
          </cell>
          <cell r="F242">
            <v>199903</v>
          </cell>
          <cell r="G242">
            <v>36250</v>
          </cell>
          <cell r="H242">
            <v>36219</v>
          </cell>
          <cell r="I242">
            <v>8</v>
          </cell>
        </row>
        <row r="243">
          <cell r="E243">
            <v>36249</v>
          </cell>
          <cell r="F243">
            <v>199903</v>
          </cell>
          <cell r="G243">
            <v>36250</v>
          </cell>
          <cell r="H243">
            <v>36219</v>
          </cell>
          <cell r="I243">
            <v>8</v>
          </cell>
        </row>
        <row r="244">
          <cell r="E244">
            <v>36250</v>
          </cell>
          <cell r="F244">
            <v>199903</v>
          </cell>
          <cell r="G244">
            <v>36250</v>
          </cell>
          <cell r="H244">
            <v>36219</v>
          </cell>
          <cell r="I244">
            <v>8</v>
          </cell>
        </row>
        <row r="245">
          <cell r="E245">
            <v>36251</v>
          </cell>
          <cell r="F245">
            <v>199904</v>
          </cell>
          <cell r="G245">
            <v>36280</v>
          </cell>
          <cell r="H245">
            <v>36250</v>
          </cell>
          <cell r="I245">
            <v>9</v>
          </cell>
        </row>
        <row r="246">
          <cell r="E246">
            <v>36252</v>
          </cell>
          <cell r="F246">
            <v>199904</v>
          </cell>
          <cell r="G246">
            <v>36280</v>
          </cell>
          <cell r="H246">
            <v>36250</v>
          </cell>
          <cell r="I246">
            <v>9</v>
          </cell>
        </row>
        <row r="247">
          <cell r="E247">
            <v>36253</v>
          </cell>
          <cell r="F247">
            <v>199904</v>
          </cell>
          <cell r="G247">
            <v>36280</v>
          </cell>
          <cell r="H247">
            <v>36250</v>
          </cell>
          <cell r="I247">
            <v>9</v>
          </cell>
        </row>
        <row r="248">
          <cell r="E248">
            <v>36254</v>
          </cell>
          <cell r="F248">
            <v>199904</v>
          </cell>
          <cell r="G248">
            <v>36280</v>
          </cell>
          <cell r="H248">
            <v>36250</v>
          </cell>
          <cell r="I248">
            <v>9</v>
          </cell>
        </row>
        <row r="249">
          <cell r="E249">
            <v>36255</v>
          </cell>
          <cell r="F249">
            <v>199904</v>
          </cell>
          <cell r="G249">
            <v>36280</v>
          </cell>
          <cell r="H249">
            <v>36250</v>
          </cell>
          <cell r="I249">
            <v>9</v>
          </cell>
        </row>
        <row r="250">
          <cell r="E250">
            <v>36256</v>
          </cell>
          <cell r="F250">
            <v>199904</v>
          </cell>
          <cell r="G250">
            <v>36280</v>
          </cell>
          <cell r="H250">
            <v>36250</v>
          </cell>
          <cell r="I250">
            <v>9</v>
          </cell>
        </row>
        <row r="251">
          <cell r="E251">
            <v>36257</v>
          </cell>
          <cell r="F251">
            <v>199904</v>
          </cell>
          <cell r="G251">
            <v>36280</v>
          </cell>
          <cell r="H251">
            <v>36250</v>
          </cell>
          <cell r="I251">
            <v>9</v>
          </cell>
        </row>
        <row r="252">
          <cell r="E252">
            <v>36258</v>
          </cell>
          <cell r="F252">
            <v>199904</v>
          </cell>
          <cell r="G252">
            <v>36280</v>
          </cell>
          <cell r="H252">
            <v>36250</v>
          </cell>
          <cell r="I252">
            <v>9</v>
          </cell>
        </row>
        <row r="253">
          <cell r="E253">
            <v>36259</v>
          </cell>
          <cell r="F253">
            <v>199904</v>
          </cell>
          <cell r="G253">
            <v>36280</v>
          </cell>
          <cell r="H253">
            <v>36250</v>
          </cell>
          <cell r="I253">
            <v>9</v>
          </cell>
        </row>
        <row r="254">
          <cell r="E254">
            <v>36260</v>
          </cell>
          <cell r="F254">
            <v>199904</v>
          </cell>
          <cell r="G254">
            <v>36280</v>
          </cell>
          <cell r="H254">
            <v>36250</v>
          </cell>
          <cell r="I254">
            <v>9</v>
          </cell>
        </row>
        <row r="255">
          <cell r="E255">
            <v>36261</v>
          </cell>
          <cell r="F255">
            <v>199904</v>
          </cell>
          <cell r="G255">
            <v>36280</v>
          </cell>
          <cell r="H255">
            <v>36250</v>
          </cell>
          <cell r="I255">
            <v>9</v>
          </cell>
        </row>
        <row r="256">
          <cell r="E256">
            <v>36262</v>
          </cell>
          <cell r="F256">
            <v>199904</v>
          </cell>
          <cell r="G256">
            <v>36280</v>
          </cell>
          <cell r="H256">
            <v>36250</v>
          </cell>
          <cell r="I256">
            <v>9</v>
          </cell>
        </row>
        <row r="257">
          <cell r="E257">
            <v>36263</v>
          </cell>
          <cell r="F257">
            <v>199904</v>
          </cell>
          <cell r="G257">
            <v>36280</v>
          </cell>
          <cell r="H257">
            <v>36250</v>
          </cell>
          <cell r="I257">
            <v>9</v>
          </cell>
        </row>
        <row r="258">
          <cell r="E258">
            <v>36264</v>
          </cell>
          <cell r="F258">
            <v>199904</v>
          </cell>
          <cell r="G258">
            <v>36280</v>
          </cell>
          <cell r="H258">
            <v>36250</v>
          </cell>
          <cell r="I258">
            <v>9</v>
          </cell>
        </row>
        <row r="259">
          <cell r="E259">
            <v>36265</v>
          </cell>
          <cell r="F259">
            <v>199904</v>
          </cell>
          <cell r="G259">
            <v>36280</v>
          </cell>
          <cell r="H259">
            <v>36250</v>
          </cell>
          <cell r="I259">
            <v>9</v>
          </cell>
        </row>
        <row r="260">
          <cell r="E260">
            <v>36266</v>
          </cell>
          <cell r="F260">
            <v>199904</v>
          </cell>
          <cell r="G260">
            <v>36280</v>
          </cell>
          <cell r="H260">
            <v>36250</v>
          </cell>
          <cell r="I260">
            <v>9</v>
          </cell>
        </row>
        <row r="261">
          <cell r="E261">
            <v>36267</v>
          </cell>
          <cell r="F261">
            <v>199904</v>
          </cell>
          <cell r="G261">
            <v>36280</v>
          </cell>
          <cell r="H261">
            <v>36250</v>
          </cell>
          <cell r="I261">
            <v>9</v>
          </cell>
        </row>
        <row r="262">
          <cell r="E262">
            <v>36268</v>
          </cell>
          <cell r="F262">
            <v>199904</v>
          </cell>
          <cell r="G262">
            <v>36280</v>
          </cell>
          <cell r="H262">
            <v>36250</v>
          </cell>
          <cell r="I262">
            <v>9</v>
          </cell>
        </row>
        <row r="263">
          <cell r="E263">
            <v>36269</v>
          </cell>
          <cell r="F263">
            <v>199904</v>
          </cell>
          <cell r="G263">
            <v>36280</v>
          </cell>
          <cell r="H263">
            <v>36250</v>
          </cell>
          <cell r="I263">
            <v>9</v>
          </cell>
        </row>
        <row r="264">
          <cell r="E264">
            <v>36270</v>
          </cell>
          <cell r="F264">
            <v>199904</v>
          </cell>
          <cell r="G264">
            <v>36280</v>
          </cell>
          <cell r="H264">
            <v>36250</v>
          </cell>
          <cell r="I264">
            <v>9</v>
          </cell>
        </row>
        <row r="265">
          <cell r="E265">
            <v>36271</v>
          </cell>
          <cell r="F265">
            <v>199904</v>
          </cell>
          <cell r="G265">
            <v>36280</v>
          </cell>
          <cell r="H265">
            <v>36250</v>
          </cell>
          <cell r="I265">
            <v>9</v>
          </cell>
        </row>
        <row r="266">
          <cell r="E266">
            <v>36272</v>
          </cell>
          <cell r="F266">
            <v>199904</v>
          </cell>
          <cell r="G266">
            <v>36280</v>
          </cell>
          <cell r="H266">
            <v>36250</v>
          </cell>
          <cell r="I266">
            <v>9</v>
          </cell>
        </row>
        <row r="267">
          <cell r="E267">
            <v>36273</v>
          </cell>
          <cell r="F267">
            <v>199904</v>
          </cell>
          <cell r="G267">
            <v>36280</v>
          </cell>
          <cell r="H267">
            <v>36250</v>
          </cell>
          <cell r="I267">
            <v>9</v>
          </cell>
        </row>
        <row r="268">
          <cell r="E268">
            <v>36274</v>
          </cell>
          <cell r="F268">
            <v>199904</v>
          </cell>
          <cell r="G268">
            <v>36280</v>
          </cell>
          <cell r="H268">
            <v>36250</v>
          </cell>
          <cell r="I268">
            <v>9</v>
          </cell>
        </row>
        <row r="269">
          <cell r="E269">
            <v>36275</v>
          </cell>
          <cell r="F269">
            <v>199904</v>
          </cell>
          <cell r="G269">
            <v>36280</v>
          </cell>
          <cell r="H269">
            <v>36250</v>
          </cell>
          <cell r="I269">
            <v>9</v>
          </cell>
        </row>
        <row r="270">
          <cell r="E270">
            <v>36276</v>
          </cell>
          <cell r="F270">
            <v>199904</v>
          </cell>
          <cell r="G270">
            <v>36280</v>
          </cell>
          <cell r="H270">
            <v>36250</v>
          </cell>
          <cell r="I270">
            <v>9</v>
          </cell>
        </row>
        <row r="271">
          <cell r="E271">
            <v>36277</v>
          </cell>
          <cell r="F271">
            <v>199904</v>
          </cell>
          <cell r="G271">
            <v>36280</v>
          </cell>
          <cell r="H271">
            <v>36250</v>
          </cell>
          <cell r="I271">
            <v>9</v>
          </cell>
        </row>
        <row r="272">
          <cell r="E272">
            <v>36278</v>
          </cell>
          <cell r="F272">
            <v>199904</v>
          </cell>
          <cell r="G272">
            <v>36280</v>
          </cell>
          <cell r="H272">
            <v>36250</v>
          </cell>
          <cell r="I272">
            <v>9</v>
          </cell>
        </row>
        <row r="273">
          <cell r="E273">
            <v>36279</v>
          </cell>
          <cell r="F273">
            <v>199904</v>
          </cell>
          <cell r="G273">
            <v>36280</v>
          </cell>
          <cell r="H273">
            <v>36250</v>
          </cell>
          <cell r="I273">
            <v>9</v>
          </cell>
        </row>
        <row r="274">
          <cell r="E274">
            <v>36280</v>
          </cell>
          <cell r="F274">
            <v>199904</v>
          </cell>
          <cell r="G274">
            <v>36280</v>
          </cell>
          <cell r="H274">
            <v>36250</v>
          </cell>
          <cell r="I274">
            <v>9</v>
          </cell>
        </row>
        <row r="275">
          <cell r="E275">
            <v>36281</v>
          </cell>
          <cell r="F275">
            <v>199905</v>
          </cell>
          <cell r="G275">
            <v>36311</v>
          </cell>
          <cell r="H275">
            <v>36280</v>
          </cell>
          <cell r="I275">
            <v>10</v>
          </cell>
        </row>
        <row r="276">
          <cell r="E276">
            <v>36282</v>
          </cell>
          <cell r="F276">
            <v>199905</v>
          </cell>
          <cell r="G276">
            <v>36311</v>
          </cell>
          <cell r="H276">
            <v>36280</v>
          </cell>
          <cell r="I276">
            <v>10</v>
          </cell>
        </row>
        <row r="277">
          <cell r="E277">
            <v>36283</v>
          </cell>
          <cell r="F277">
            <v>199905</v>
          </cell>
          <cell r="G277">
            <v>36311</v>
          </cell>
          <cell r="H277">
            <v>36280</v>
          </cell>
          <cell r="I277">
            <v>10</v>
          </cell>
        </row>
        <row r="278">
          <cell r="E278">
            <v>36284</v>
          </cell>
          <cell r="F278">
            <v>199905</v>
          </cell>
          <cell r="G278">
            <v>36311</v>
          </cell>
          <cell r="H278">
            <v>36280</v>
          </cell>
          <cell r="I278">
            <v>10</v>
          </cell>
        </row>
        <row r="279">
          <cell r="E279">
            <v>36285</v>
          </cell>
          <cell r="F279">
            <v>199905</v>
          </cell>
          <cell r="G279">
            <v>36311</v>
          </cell>
          <cell r="H279">
            <v>36280</v>
          </cell>
          <cell r="I279">
            <v>10</v>
          </cell>
        </row>
        <row r="280">
          <cell r="E280">
            <v>36286</v>
          </cell>
          <cell r="F280">
            <v>199905</v>
          </cell>
          <cell r="G280">
            <v>36311</v>
          </cell>
          <cell r="H280">
            <v>36280</v>
          </cell>
          <cell r="I280">
            <v>10</v>
          </cell>
        </row>
        <row r="281">
          <cell r="E281">
            <v>36287</v>
          </cell>
          <cell r="F281">
            <v>199905</v>
          </cell>
          <cell r="G281">
            <v>36311</v>
          </cell>
          <cell r="H281">
            <v>36280</v>
          </cell>
          <cell r="I281">
            <v>10</v>
          </cell>
        </row>
        <row r="282">
          <cell r="E282">
            <v>36288</v>
          </cell>
          <cell r="F282">
            <v>199905</v>
          </cell>
          <cell r="G282">
            <v>36311</v>
          </cell>
          <cell r="H282">
            <v>36280</v>
          </cell>
          <cell r="I282">
            <v>10</v>
          </cell>
        </row>
        <row r="283">
          <cell r="E283">
            <v>36289</v>
          </cell>
          <cell r="F283">
            <v>199905</v>
          </cell>
          <cell r="G283">
            <v>36311</v>
          </cell>
          <cell r="H283">
            <v>36280</v>
          </cell>
          <cell r="I283">
            <v>10</v>
          </cell>
        </row>
        <row r="284">
          <cell r="E284">
            <v>36290</v>
          </cell>
          <cell r="F284">
            <v>199905</v>
          </cell>
          <cell r="G284">
            <v>36311</v>
          </cell>
          <cell r="H284">
            <v>36280</v>
          </cell>
          <cell r="I284">
            <v>10</v>
          </cell>
        </row>
        <row r="285">
          <cell r="E285">
            <v>36291</v>
          </cell>
          <cell r="F285">
            <v>199905</v>
          </cell>
          <cell r="G285">
            <v>36311</v>
          </cell>
          <cell r="H285">
            <v>36280</v>
          </cell>
          <cell r="I285">
            <v>10</v>
          </cell>
        </row>
        <row r="286">
          <cell r="E286">
            <v>36292</v>
          </cell>
          <cell r="F286">
            <v>199905</v>
          </cell>
          <cell r="G286">
            <v>36311</v>
          </cell>
          <cell r="H286">
            <v>36280</v>
          </cell>
          <cell r="I286">
            <v>10</v>
          </cell>
        </row>
        <row r="287">
          <cell r="E287">
            <v>36293</v>
          </cell>
          <cell r="F287">
            <v>199905</v>
          </cell>
          <cell r="G287">
            <v>36311</v>
          </cell>
          <cell r="H287">
            <v>36280</v>
          </cell>
          <cell r="I287">
            <v>10</v>
          </cell>
        </row>
        <row r="288">
          <cell r="E288">
            <v>36294</v>
          </cell>
          <cell r="F288">
            <v>199905</v>
          </cell>
          <cell r="G288">
            <v>36311</v>
          </cell>
          <cell r="H288">
            <v>36280</v>
          </cell>
          <cell r="I288">
            <v>10</v>
          </cell>
        </row>
        <row r="289">
          <cell r="E289">
            <v>36295</v>
          </cell>
          <cell r="F289">
            <v>199905</v>
          </cell>
          <cell r="G289">
            <v>36311</v>
          </cell>
          <cell r="H289">
            <v>36280</v>
          </cell>
          <cell r="I289">
            <v>10</v>
          </cell>
        </row>
        <row r="290">
          <cell r="E290">
            <v>36296</v>
          </cell>
          <cell r="F290">
            <v>199905</v>
          </cell>
          <cell r="G290">
            <v>36311</v>
          </cell>
          <cell r="H290">
            <v>36280</v>
          </cell>
          <cell r="I290">
            <v>10</v>
          </cell>
        </row>
        <row r="291">
          <cell r="E291">
            <v>36297</v>
          </cell>
          <cell r="F291">
            <v>199905</v>
          </cell>
          <cell r="G291">
            <v>36311</v>
          </cell>
          <cell r="H291">
            <v>36280</v>
          </cell>
          <cell r="I291">
            <v>10</v>
          </cell>
        </row>
        <row r="292">
          <cell r="E292">
            <v>36298</v>
          </cell>
          <cell r="F292">
            <v>199905</v>
          </cell>
          <cell r="G292">
            <v>36311</v>
          </cell>
          <cell r="H292">
            <v>36280</v>
          </cell>
          <cell r="I292">
            <v>10</v>
          </cell>
        </row>
        <row r="293">
          <cell r="E293">
            <v>36299</v>
          </cell>
          <cell r="F293">
            <v>199905</v>
          </cell>
          <cell r="G293">
            <v>36311</v>
          </cell>
          <cell r="H293">
            <v>36280</v>
          </cell>
          <cell r="I293">
            <v>10</v>
          </cell>
        </row>
        <row r="294">
          <cell r="E294">
            <v>36300</v>
          </cell>
          <cell r="F294">
            <v>199905</v>
          </cell>
          <cell r="G294">
            <v>36311</v>
          </cell>
          <cell r="H294">
            <v>36280</v>
          </cell>
          <cell r="I294">
            <v>10</v>
          </cell>
        </row>
        <row r="295">
          <cell r="E295">
            <v>36301</v>
          </cell>
          <cell r="F295">
            <v>199905</v>
          </cell>
          <cell r="G295">
            <v>36311</v>
          </cell>
          <cell r="H295">
            <v>36280</v>
          </cell>
          <cell r="I295">
            <v>10</v>
          </cell>
        </row>
        <row r="296">
          <cell r="E296">
            <v>36302</v>
          </cell>
          <cell r="F296">
            <v>199905</v>
          </cell>
          <cell r="G296">
            <v>36311</v>
          </cell>
          <cell r="H296">
            <v>36280</v>
          </cell>
          <cell r="I296">
            <v>10</v>
          </cell>
        </row>
        <row r="297">
          <cell r="E297">
            <v>36303</v>
          </cell>
          <cell r="F297">
            <v>199905</v>
          </cell>
          <cell r="G297">
            <v>36311</v>
          </cell>
          <cell r="H297">
            <v>36280</v>
          </cell>
          <cell r="I297">
            <v>10</v>
          </cell>
        </row>
        <row r="298">
          <cell r="E298">
            <v>36304</v>
          </cell>
          <cell r="F298">
            <v>199905</v>
          </cell>
          <cell r="G298">
            <v>36311</v>
          </cell>
          <cell r="H298">
            <v>36280</v>
          </cell>
          <cell r="I298">
            <v>10</v>
          </cell>
        </row>
        <row r="299">
          <cell r="E299">
            <v>36305</v>
          </cell>
          <cell r="F299">
            <v>199905</v>
          </cell>
          <cell r="G299">
            <v>36311</v>
          </cell>
          <cell r="H299">
            <v>36280</v>
          </cell>
          <cell r="I299">
            <v>10</v>
          </cell>
        </row>
        <row r="300">
          <cell r="E300">
            <v>36306</v>
          </cell>
          <cell r="F300">
            <v>199905</v>
          </cell>
          <cell r="G300">
            <v>36311</v>
          </cell>
          <cell r="H300">
            <v>36280</v>
          </cell>
          <cell r="I300">
            <v>10</v>
          </cell>
        </row>
        <row r="301">
          <cell r="E301">
            <v>36307</v>
          </cell>
          <cell r="F301">
            <v>199905</v>
          </cell>
          <cell r="G301">
            <v>36311</v>
          </cell>
          <cell r="H301">
            <v>36280</v>
          </cell>
          <cell r="I301">
            <v>10</v>
          </cell>
        </row>
        <row r="302">
          <cell r="E302">
            <v>36308</v>
          </cell>
          <cell r="F302">
            <v>199905</v>
          </cell>
          <cell r="G302">
            <v>36311</v>
          </cell>
          <cell r="H302">
            <v>36280</v>
          </cell>
          <cell r="I302">
            <v>10</v>
          </cell>
        </row>
        <row r="303">
          <cell r="E303">
            <v>36309</v>
          </cell>
          <cell r="F303">
            <v>199905</v>
          </cell>
          <cell r="G303">
            <v>36311</v>
          </cell>
          <cell r="H303">
            <v>36280</v>
          </cell>
          <cell r="I303">
            <v>10</v>
          </cell>
        </row>
        <row r="304">
          <cell r="E304">
            <v>36310</v>
          </cell>
          <cell r="F304">
            <v>199905</v>
          </cell>
          <cell r="G304">
            <v>36311</v>
          </cell>
          <cell r="H304">
            <v>36280</v>
          </cell>
          <cell r="I304">
            <v>10</v>
          </cell>
        </row>
        <row r="305">
          <cell r="E305">
            <v>36311</v>
          </cell>
          <cell r="F305">
            <v>199905</v>
          </cell>
          <cell r="G305">
            <v>36311</v>
          </cell>
          <cell r="H305">
            <v>36280</v>
          </cell>
          <cell r="I305">
            <v>10</v>
          </cell>
        </row>
        <row r="306">
          <cell r="E306">
            <v>36312</v>
          </cell>
          <cell r="F306">
            <v>199906</v>
          </cell>
          <cell r="G306">
            <v>36341</v>
          </cell>
          <cell r="H306">
            <v>36311</v>
          </cell>
          <cell r="I306">
            <v>11</v>
          </cell>
        </row>
        <row r="307">
          <cell r="E307">
            <v>36313</v>
          </cell>
          <cell r="F307">
            <v>199906</v>
          </cell>
          <cell r="G307">
            <v>36341</v>
          </cell>
          <cell r="H307">
            <v>36311</v>
          </cell>
          <cell r="I307">
            <v>11</v>
          </cell>
        </row>
        <row r="308">
          <cell r="E308">
            <v>36314</v>
          </cell>
          <cell r="F308">
            <v>199906</v>
          </cell>
          <cell r="G308">
            <v>36341</v>
          </cell>
          <cell r="H308">
            <v>36311</v>
          </cell>
          <cell r="I308">
            <v>11</v>
          </cell>
        </row>
        <row r="309">
          <cell r="E309">
            <v>36315</v>
          </cell>
          <cell r="F309">
            <v>199906</v>
          </cell>
          <cell r="G309">
            <v>36341</v>
          </cell>
          <cell r="H309">
            <v>36311</v>
          </cell>
          <cell r="I309">
            <v>11</v>
          </cell>
        </row>
        <row r="310">
          <cell r="E310">
            <v>36316</v>
          </cell>
          <cell r="F310">
            <v>199906</v>
          </cell>
          <cell r="G310">
            <v>36341</v>
          </cell>
          <cell r="H310">
            <v>36311</v>
          </cell>
          <cell r="I310">
            <v>11</v>
          </cell>
        </row>
        <row r="311">
          <cell r="E311">
            <v>36317</v>
          </cell>
          <cell r="F311">
            <v>199906</v>
          </cell>
          <cell r="G311">
            <v>36341</v>
          </cell>
          <cell r="H311">
            <v>36311</v>
          </cell>
          <cell r="I311">
            <v>11</v>
          </cell>
        </row>
        <row r="312">
          <cell r="E312">
            <v>36318</v>
          </cell>
          <cell r="F312">
            <v>199906</v>
          </cell>
          <cell r="G312">
            <v>36341</v>
          </cell>
          <cell r="H312">
            <v>36311</v>
          </cell>
          <cell r="I312">
            <v>11</v>
          </cell>
        </row>
        <row r="313">
          <cell r="E313">
            <v>36319</v>
          </cell>
          <cell r="F313">
            <v>199906</v>
          </cell>
          <cell r="G313">
            <v>36341</v>
          </cell>
          <cell r="H313">
            <v>36311</v>
          </cell>
          <cell r="I313">
            <v>11</v>
          </cell>
        </row>
        <row r="314">
          <cell r="E314">
            <v>36320</v>
          </cell>
          <cell r="F314">
            <v>199906</v>
          </cell>
          <cell r="G314">
            <v>36341</v>
          </cell>
          <cell r="H314">
            <v>36311</v>
          </cell>
          <cell r="I314">
            <v>11</v>
          </cell>
        </row>
        <row r="315">
          <cell r="E315">
            <v>36321</v>
          </cell>
          <cell r="F315">
            <v>199906</v>
          </cell>
          <cell r="G315">
            <v>36341</v>
          </cell>
          <cell r="H315">
            <v>36311</v>
          </cell>
          <cell r="I315">
            <v>11</v>
          </cell>
        </row>
        <row r="316">
          <cell r="E316">
            <v>36322</v>
          </cell>
          <cell r="F316">
            <v>199906</v>
          </cell>
          <cell r="G316">
            <v>36341</v>
          </cell>
          <cell r="H316">
            <v>36311</v>
          </cell>
          <cell r="I316">
            <v>11</v>
          </cell>
        </row>
        <row r="317">
          <cell r="E317">
            <v>36323</v>
          </cell>
          <cell r="F317">
            <v>199906</v>
          </cell>
          <cell r="G317">
            <v>36341</v>
          </cell>
          <cell r="H317">
            <v>36311</v>
          </cell>
          <cell r="I317">
            <v>11</v>
          </cell>
        </row>
        <row r="318">
          <cell r="E318">
            <v>36324</v>
          </cell>
          <cell r="F318">
            <v>199906</v>
          </cell>
          <cell r="G318">
            <v>36341</v>
          </cell>
          <cell r="H318">
            <v>36311</v>
          </cell>
          <cell r="I318">
            <v>11</v>
          </cell>
        </row>
        <row r="319">
          <cell r="E319">
            <v>36325</v>
          </cell>
          <cell r="F319">
            <v>199906</v>
          </cell>
          <cell r="G319">
            <v>36341</v>
          </cell>
          <cell r="H319">
            <v>36311</v>
          </cell>
          <cell r="I319">
            <v>11</v>
          </cell>
        </row>
        <row r="320">
          <cell r="E320">
            <v>36326</v>
          </cell>
          <cell r="F320">
            <v>199906</v>
          </cell>
          <cell r="G320">
            <v>36341</v>
          </cell>
          <cell r="H320">
            <v>36311</v>
          </cell>
          <cell r="I320">
            <v>11</v>
          </cell>
        </row>
        <row r="321">
          <cell r="E321">
            <v>36327</v>
          </cell>
          <cell r="F321">
            <v>199906</v>
          </cell>
          <cell r="G321">
            <v>36341</v>
          </cell>
          <cell r="H321">
            <v>36311</v>
          </cell>
          <cell r="I321">
            <v>11</v>
          </cell>
        </row>
        <row r="322">
          <cell r="E322">
            <v>36328</v>
          </cell>
          <cell r="F322">
            <v>199906</v>
          </cell>
          <cell r="G322">
            <v>36341</v>
          </cell>
          <cell r="H322">
            <v>36311</v>
          </cell>
          <cell r="I322">
            <v>11</v>
          </cell>
        </row>
        <row r="323">
          <cell r="E323">
            <v>36329</v>
          </cell>
          <cell r="F323">
            <v>199906</v>
          </cell>
          <cell r="G323">
            <v>36341</v>
          </cell>
          <cell r="H323">
            <v>36311</v>
          </cell>
          <cell r="I323">
            <v>11</v>
          </cell>
        </row>
        <row r="324">
          <cell r="E324">
            <v>36330</v>
          </cell>
          <cell r="F324">
            <v>199906</v>
          </cell>
          <cell r="G324">
            <v>36341</v>
          </cell>
          <cell r="H324">
            <v>36311</v>
          </cell>
          <cell r="I324">
            <v>11</v>
          </cell>
        </row>
        <row r="325">
          <cell r="E325">
            <v>36331</v>
          </cell>
          <cell r="F325">
            <v>199906</v>
          </cell>
          <cell r="G325">
            <v>36341</v>
          </cell>
          <cell r="H325">
            <v>36311</v>
          </cell>
          <cell r="I325">
            <v>11</v>
          </cell>
        </row>
        <row r="326">
          <cell r="E326">
            <v>36332</v>
          </cell>
          <cell r="F326">
            <v>199906</v>
          </cell>
          <cell r="G326">
            <v>36341</v>
          </cell>
          <cell r="H326">
            <v>36311</v>
          </cell>
          <cell r="I326">
            <v>11</v>
          </cell>
        </row>
        <row r="327">
          <cell r="E327">
            <v>36333</v>
          </cell>
          <cell r="F327">
            <v>199906</v>
          </cell>
          <cell r="G327">
            <v>36341</v>
          </cell>
          <cell r="H327">
            <v>36311</v>
          </cell>
          <cell r="I327">
            <v>11</v>
          </cell>
        </row>
        <row r="328">
          <cell r="E328">
            <v>36334</v>
          </cell>
          <cell r="F328">
            <v>199906</v>
          </cell>
          <cell r="G328">
            <v>36341</v>
          </cell>
          <cell r="H328">
            <v>36311</v>
          </cell>
          <cell r="I328">
            <v>11</v>
          </cell>
        </row>
        <row r="329">
          <cell r="E329">
            <v>36335</v>
          </cell>
          <cell r="F329">
            <v>199906</v>
          </cell>
          <cell r="G329">
            <v>36341</v>
          </cell>
          <cell r="H329">
            <v>36311</v>
          </cell>
          <cell r="I329">
            <v>11</v>
          </cell>
        </row>
        <row r="330">
          <cell r="E330">
            <v>36336</v>
          </cell>
          <cell r="F330">
            <v>199906</v>
          </cell>
          <cell r="G330">
            <v>36341</v>
          </cell>
          <cell r="H330">
            <v>36311</v>
          </cell>
          <cell r="I330">
            <v>11</v>
          </cell>
        </row>
        <row r="331">
          <cell r="E331">
            <v>36337</v>
          </cell>
          <cell r="F331">
            <v>199906</v>
          </cell>
          <cell r="G331">
            <v>36341</v>
          </cell>
          <cell r="H331">
            <v>36311</v>
          </cell>
          <cell r="I331">
            <v>11</v>
          </cell>
        </row>
        <row r="332">
          <cell r="E332">
            <v>36338</v>
          </cell>
          <cell r="F332">
            <v>199906</v>
          </cell>
          <cell r="G332">
            <v>36341</v>
          </cell>
          <cell r="H332">
            <v>36311</v>
          </cell>
          <cell r="I332">
            <v>11</v>
          </cell>
        </row>
        <row r="333">
          <cell r="E333">
            <v>36339</v>
          </cell>
          <cell r="F333">
            <v>199906</v>
          </cell>
          <cell r="G333">
            <v>36341</v>
          </cell>
          <cell r="H333">
            <v>36311</v>
          </cell>
          <cell r="I333">
            <v>11</v>
          </cell>
        </row>
        <row r="334">
          <cell r="E334">
            <v>36340</v>
          </cell>
          <cell r="F334">
            <v>199906</v>
          </cell>
          <cell r="G334">
            <v>36341</v>
          </cell>
          <cell r="H334">
            <v>36311</v>
          </cell>
          <cell r="I334">
            <v>11</v>
          </cell>
        </row>
        <row r="335">
          <cell r="E335">
            <v>36341</v>
          </cell>
          <cell r="F335">
            <v>199906</v>
          </cell>
          <cell r="G335">
            <v>36341</v>
          </cell>
          <cell r="H335">
            <v>36311</v>
          </cell>
          <cell r="I335">
            <v>11</v>
          </cell>
        </row>
        <row r="336">
          <cell r="E336">
            <v>36342</v>
          </cell>
          <cell r="F336">
            <v>199907</v>
          </cell>
          <cell r="G336">
            <v>36372</v>
          </cell>
          <cell r="H336">
            <v>36341</v>
          </cell>
          <cell r="I336">
            <v>12</v>
          </cell>
        </row>
        <row r="337">
          <cell r="E337">
            <v>36343</v>
          </cell>
          <cell r="F337">
            <v>199907</v>
          </cell>
          <cell r="G337">
            <v>36372</v>
          </cell>
          <cell r="H337">
            <v>36341</v>
          </cell>
          <cell r="I337">
            <v>12</v>
          </cell>
        </row>
        <row r="338">
          <cell r="E338">
            <v>36344</v>
          </cell>
          <cell r="F338">
            <v>199907</v>
          </cell>
          <cell r="G338">
            <v>36372</v>
          </cell>
          <cell r="H338">
            <v>36341</v>
          </cell>
          <cell r="I338">
            <v>12</v>
          </cell>
        </row>
        <row r="339">
          <cell r="E339">
            <v>36345</v>
          </cell>
          <cell r="F339">
            <v>199907</v>
          </cell>
          <cell r="G339">
            <v>36372</v>
          </cell>
          <cell r="H339">
            <v>36341</v>
          </cell>
          <cell r="I339">
            <v>12</v>
          </cell>
        </row>
        <row r="340">
          <cell r="E340">
            <v>36346</v>
          </cell>
          <cell r="F340">
            <v>199907</v>
          </cell>
          <cell r="G340">
            <v>36372</v>
          </cell>
          <cell r="H340">
            <v>36341</v>
          </cell>
          <cell r="I340">
            <v>12</v>
          </cell>
        </row>
        <row r="341">
          <cell r="E341">
            <v>36347</v>
          </cell>
          <cell r="F341">
            <v>199907</v>
          </cell>
          <cell r="G341">
            <v>36372</v>
          </cell>
          <cell r="H341">
            <v>36341</v>
          </cell>
          <cell r="I341">
            <v>12</v>
          </cell>
        </row>
        <row r="342">
          <cell r="E342">
            <v>36348</v>
          </cell>
          <cell r="F342">
            <v>199907</v>
          </cell>
          <cell r="G342">
            <v>36372</v>
          </cell>
          <cell r="H342">
            <v>36341</v>
          </cell>
          <cell r="I342">
            <v>12</v>
          </cell>
        </row>
        <row r="343">
          <cell r="E343">
            <v>36349</v>
          </cell>
          <cell r="F343">
            <v>199907</v>
          </cell>
          <cell r="G343">
            <v>36372</v>
          </cell>
          <cell r="H343">
            <v>36341</v>
          </cell>
          <cell r="I343">
            <v>12</v>
          </cell>
        </row>
        <row r="344">
          <cell r="E344">
            <v>36350</v>
          </cell>
          <cell r="F344">
            <v>199907</v>
          </cell>
          <cell r="G344">
            <v>36372</v>
          </cell>
          <cell r="H344">
            <v>36341</v>
          </cell>
          <cell r="I344">
            <v>12</v>
          </cell>
        </row>
        <row r="345">
          <cell r="E345">
            <v>36351</v>
          </cell>
          <cell r="F345">
            <v>199907</v>
          </cell>
          <cell r="G345">
            <v>36372</v>
          </cell>
          <cell r="H345">
            <v>36341</v>
          </cell>
          <cell r="I345">
            <v>12</v>
          </cell>
        </row>
        <row r="346">
          <cell r="E346">
            <v>36352</v>
          </cell>
          <cell r="F346">
            <v>199907</v>
          </cell>
          <cell r="G346">
            <v>36372</v>
          </cell>
          <cell r="H346">
            <v>36341</v>
          </cell>
          <cell r="I346">
            <v>12</v>
          </cell>
        </row>
        <row r="347">
          <cell r="E347">
            <v>36353</v>
          </cell>
          <cell r="F347">
            <v>199907</v>
          </cell>
          <cell r="G347">
            <v>36372</v>
          </cell>
          <cell r="H347">
            <v>36341</v>
          </cell>
          <cell r="I347">
            <v>12</v>
          </cell>
        </row>
        <row r="348">
          <cell r="E348">
            <v>36354</v>
          </cell>
          <cell r="F348">
            <v>199907</v>
          </cell>
          <cell r="G348">
            <v>36372</v>
          </cell>
          <cell r="H348">
            <v>36341</v>
          </cell>
          <cell r="I348">
            <v>12</v>
          </cell>
        </row>
        <row r="349">
          <cell r="E349">
            <v>36355</v>
          </cell>
          <cell r="F349">
            <v>199907</v>
          </cell>
          <cell r="G349">
            <v>36372</v>
          </cell>
          <cell r="H349">
            <v>36341</v>
          </cell>
          <cell r="I349">
            <v>12</v>
          </cell>
        </row>
        <row r="350">
          <cell r="E350">
            <v>36356</v>
          </cell>
          <cell r="F350">
            <v>199907</v>
          </cell>
          <cell r="G350">
            <v>36372</v>
          </cell>
          <cell r="H350">
            <v>36341</v>
          </cell>
          <cell r="I350">
            <v>12</v>
          </cell>
        </row>
        <row r="351">
          <cell r="E351">
            <v>36357</v>
          </cell>
          <cell r="F351">
            <v>199907</v>
          </cell>
          <cell r="G351">
            <v>36372</v>
          </cell>
          <cell r="H351">
            <v>36341</v>
          </cell>
          <cell r="I351">
            <v>12</v>
          </cell>
        </row>
        <row r="352">
          <cell r="E352">
            <v>36358</v>
          </cell>
          <cell r="F352">
            <v>199907</v>
          </cell>
          <cell r="G352">
            <v>36372</v>
          </cell>
          <cell r="H352">
            <v>36341</v>
          </cell>
          <cell r="I352">
            <v>12</v>
          </cell>
        </row>
        <row r="353">
          <cell r="E353">
            <v>36359</v>
          </cell>
          <cell r="F353">
            <v>199907</v>
          </cell>
          <cell r="G353">
            <v>36372</v>
          </cell>
          <cell r="H353">
            <v>36341</v>
          </cell>
          <cell r="I353">
            <v>12</v>
          </cell>
        </row>
        <row r="354">
          <cell r="E354">
            <v>36360</v>
          </cell>
          <cell r="F354">
            <v>199907</v>
          </cell>
          <cell r="G354">
            <v>36372</v>
          </cell>
          <cell r="H354">
            <v>36341</v>
          </cell>
          <cell r="I354">
            <v>12</v>
          </cell>
        </row>
        <row r="355">
          <cell r="E355">
            <v>36361</v>
          </cell>
          <cell r="F355">
            <v>199907</v>
          </cell>
          <cell r="G355">
            <v>36372</v>
          </cell>
          <cell r="H355">
            <v>36341</v>
          </cell>
          <cell r="I355">
            <v>12</v>
          </cell>
        </row>
        <row r="356">
          <cell r="E356">
            <v>36362</v>
          </cell>
          <cell r="F356">
            <v>199907</v>
          </cell>
          <cell r="G356">
            <v>36372</v>
          </cell>
          <cell r="H356">
            <v>36341</v>
          </cell>
          <cell r="I356">
            <v>12</v>
          </cell>
        </row>
        <row r="357">
          <cell r="E357">
            <v>36363</v>
          </cell>
          <cell r="F357">
            <v>199907</v>
          </cell>
          <cell r="G357">
            <v>36372</v>
          </cell>
          <cell r="H357">
            <v>36341</v>
          </cell>
          <cell r="I357">
            <v>12</v>
          </cell>
        </row>
        <row r="358">
          <cell r="E358">
            <v>36364</v>
          </cell>
          <cell r="F358">
            <v>199907</v>
          </cell>
          <cell r="G358">
            <v>36372</v>
          </cell>
          <cell r="H358">
            <v>36341</v>
          </cell>
          <cell r="I358">
            <v>12</v>
          </cell>
        </row>
        <row r="359">
          <cell r="E359">
            <v>36365</v>
          </cell>
          <cell r="F359">
            <v>199907</v>
          </cell>
          <cell r="G359">
            <v>36372</v>
          </cell>
          <cell r="H359">
            <v>36341</v>
          </cell>
          <cell r="I359">
            <v>12</v>
          </cell>
        </row>
        <row r="360">
          <cell r="E360">
            <v>36366</v>
          </cell>
          <cell r="F360">
            <v>199907</v>
          </cell>
          <cell r="G360">
            <v>36372</v>
          </cell>
          <cell r="H360">
            <v>36341</v>
          </cell>
          <cell r="I360">
            <v>12</v>
          </cell>
        </row>
        <row r="361">
          <cell r="E361">
            <v>36367</v>
          </cell>
          <cell r="F361">
            <v>199907</v>
          </cell>
          <cell r="G361">
            <v>36372</v>
          </cell>
          <cell r="H361">
            <v>36341</v>
          </cell>
          <cell r="I361">
            <v>12</v>
          </cell>
        </row>
        <row r="362">
          <cell r="E362">
            <v>36368</v>
          </cell>
          <cell r="F362">
            <v>199907</v>
          </cell>
          <cell r="G362">
            <v>36372</v>
          </cell>
          <cell r="H362">
            <v>36341</v>
          </cell>
          <cell r="I362">
            <v>12</v>
          </cell>
        </row>
        <row r="363">
          <cell r="E363">
            <v>36369</v>
          </cell>
          <cell r="F363">
            <v>199907</v>
          </cell>
          <cell r="G363">
            <v>36372</v>
          </cell>
          <cell r="H363">
            <v>36341</v>
          </cell>
          <cell r="I363">
            <v>12</v>
          </cell>
        </row>
        <row r="364">
          <cell r="E364">
            <v>36370</v>
          </cell>
          <cell r="F364">
            <v>199907</v>
          </cell>
          <cell r="G364">
            <v>36372</v>
          </cell>
          <cell r="H364">
            <v>36341</v>
          </cell>
          <cell r="I364">
            <v>12</v>
          </cell>
        </row>
        <row r="365">
          <cell r="E365">
            <v>36371</v>
          </cell>
          <cell r="F365">
            <v>199907</v>
          </cell>
          <cell r="G365">
            <v>36372</v>
          </cell>
          <cell r="H365">
            <v>36341</v>
          </cell>
          <cell r="I365">
            <v>12</v>
          </cell>
        </row>
        <row r="366">
          <cell r="E366">
            <v>36372</v>
          </cell>
          <cell r="F366">
            <v>199907</v>
          </cell>
          <cell r="G366">
            <v>36372</v>
          </cell>
          <cell r="H366">
            <v>36341</v>
          </cell>
          <cell r="I366">
            <v>12</v>
          </cell>
        </row>
        <row r="367">
          <cell r="E367">
            <v>36373</v>
          </cell>
          <cell r="F367">
            <v>199908</v>
          </cell>
          <cell r="G367">
            <v>36403</v>
          </cell>
          <cell r="H367">
            <v>36372</v>
          </cell>
          <cell r="I367">
            <v>13</v>
          </cell>
        </row>
        <row r="368">
          <cell r="E368">
            <v>36374</v>
          </cell>
          <cell r="F368">
            <v>199908</v>
          </cell>
          <cell r="G368">
            <v>36403</v>
          </cell>
          <cell r="H368">
            <v>36372</v>
          </cell>
          <cell r="I368">
            <v>13</v>
          </cell>
        </row>
        <row r="369">
          <cell r="E369">
            <v>36375</v>
          </cell>
          <cell r="F369">
            <v>199908</v>
          </cell>
          <cell r="G369">
            <v>36403</v>
          </cell>
          <cell r="H369">
            <v>36372</v>
          </cell>
          <cell r="I369">
            <v>13</v>
          </cell>
        </row>
        <row r="370">
          <cell r="E370">
            <v>36376</v>
          </cell>
          <cell r="F370">
            <v>199908</v>
          </cell>
          <cell r="G370">
            <v>36403</v>
          </cell>
          <cell r="H370">
            <v>36372</v>
          </cell>
          <cell r="I370">
            <v>13</v>
          </cell>
        </row>
        <row r="371">
          <cell r="E371">
            <v>36377</v>
          </cell>
          <cell r="F371">
            <v>199908</v>
          </cell>
          <cell r="G371">
            <v>36403</v>
          </cell>
          <cell r="H371">
            <v>36372</v>
          </cell>
          <cell r="I371">
            <v>13</v>
          </cell>
        </row>
        <row r="372">
          <cell r="E372">
            <v>36378</v>
          </cell>
          <cell r="F372">
            <v>199908</v>
          </cell>
          <cell r="G372">
            <v>36403</v>
          </cell>
          <cell r="H372">
            <v>36372</v>
          </cell>
          <cell r="I372">
            <v>13</v>
          </cell>
        </row>
        <row r="373">
          <cell r="E373">
            <v>36379</v>
          </cell>
          <cell r="F373">
            <v>199908</v>
          </cell>
          <cell r="G373">
            <v>36403</v>
          </cell>
          <cell r="H373">
            <v>36372</v>
          </cell>
          <cell r="I373">
            <v>13</v>
          </cell>
        </row>
        <row r="374">
          <cell r="E374">
            <v>36380</v>
          </cell>
          <cell r="F374">
            <v>199908</v>
          </cell>
          <cell r="G374">
            <v>36403</v>
          </cell>
          <cell r="H374">
            <v>36372</v>
          </cell>
          <cell r="I374">
            <v>13</v>
          </cell>
        </row>
        <row r="375">
          <cell r="E375">
            <v>36381</v>
          </cell>
          <cell r="F375">
            <v>199908</v>
          </cell>
          <cell r="G375">
            <v>36403</v>
          </cell>
          <cell r="H375">
            <v>36372</v>
          </cell>
          <cell r="I375">
            <v>13</v>
          </cell>
        </row>
        <row r="376">
          <cell r="E376">
            <v>36382</v>
          </cell>
          <cell r="F376">
            <v>199908</v>
          </cell>
          <cell r="G376">
            <v>36403</v>
          </cell>
          <cell r="H376">
            <v>36372</v>
          </cell>
          <cell r="I376">
            <v>13</v>
          </cell>
        </row>
        <row r="377">
          <cell r="E377">
            <v>36383</v>
          </cell>
          <cell r="F377">
            <v>199908</v>
          </cell>
          <cell r="G377">
            <v>36403</v>
          </cell>
          <cell r="H377">
            <v>36372</v>
          </cell>
          <cell r="I377">
            <v>13</v>
          </cell>
        </row>
        <row r="378">
          <cell r="E378">
            <v>36384</v>
          </cell>
          <cell r="F378">
            <v>199908</v>
          </cell>
          <cell r="G378">
            <v>36403</v>
          </cell>
          <cell r="H378">
            <v>36372</v>
          </cell>
          <cell r="I378">
            <v>13</v>
          </cell>
        </row>
        <row r="379">
          <cell r="E379">
            <v>36385</v>
          </cell>
          <cell r="F379">
            <v>199908</v>
          </cell>
          <cell r="G379">
            <v>36403</v>
          </cell>
          <cell r="H379">
            <v>36372</v>
          </cell>
          <cell r="I379">
            <v>13</v>
          </cell>
        </row>
        <row r="380">
          <cell r="E380">
            <v>36386</v>
          </cell>
          <cell r="F380">
            <v>199908</v>
          </cell>
          <cell r="G380">
            <v>36403</v>
          </cell>
          <cell r="H380">
            <v>36372</v>
          </cell>
          <cell r="I380">
            <v>13</v>
          </cell>
        </row>
        <row r="381">
          <cell r="E381">
            <v>36387</v>
          </cell>
          <cell r="F381">
            <v>199908</v>
          </cell>
          <cell r="G381">
            <v>36403</v>
          </cell>
          <cell r="H381">
            <v>36372</v>
          </cell>
          <cell r="I381">
            <v>13</v>
          </cell>
        </row>
        <row r="382">
          <cell r="E382">
            <v>36388</v>
          </cell>
          <cell r="F382">
            <v>199908</v>
          </cell>
          <cell r="G382">
            <v>36403</v>
          </cell>
          <cell r="H382">
            <v>36372</v>
          </cell>
          <cell r="I382">
            <v>13</v>
          </cell>
        </row>
        <row r="383">
          <cell r="E383">
            <v>36389</v>
          </cell>
          <cell r="F383">
            <v>199908</v>
          </cell>
          <cell r="G383">
            <v>36403</v>
          </cell>
          <cell r="H383">
            <v>36372</v>
          </cell>
          <cell r="I383">
            <v>13</v>
          </cell>
        </row>
        <row r="384">
          <cell r="E384">
            <v>36390</v>
          </cell>
          <cell r="F384">
            <v>199908</v>
          </cell>
          <cell r="G384">
            <v>36403</v>
          </cell>
          <cell r="H384">
            <v>36372</v>
          </cell>
          <cell r="I384">
            <v>13</v>
          </cell>
        </row>
        <row r="385">
          <cell r="E385">
            <v>36391</v>
          </cell>
          <cell r="F385">
            <v>199908</v>
          </cell>
          <cell r="G385">
            <v>36403</v>
          </cell>
          <cell r="H385">
            <v>36372</v>
          </cell>
          <cell r="I385">
            <v>13</v>
          </cell>
        </row>
        <row r="386">
          <cell r="E386">
            <v>36392</v>
          </cell>
          <cell r="F386">
            <v>199908</v>
          </cell>
          <cell r="G386">
            <v>36403</v>
          </cell>
          <cell r="H386">
            <v>36372</v>
          </cell>
          <cell r="I386">
            <v>13</v>
          </cell>
        </row>
        <row r="387">
          <cell r="E387">
            <v>36393</v>
          </cell>
          <cell r="F387">
            <v>199908</v>
          </cell>
          <cell r="G387">
            <v>36403</v>
          </cell>
          <cell r="H387">
            <v>36372</v>
          </cell>
          <cell r="I387">
            <v>13</v>
          </cell>
        </row>
        <row r="388">
          <cell r="E388">
            <v>36394</v>
          </cell>
          <cell r="F388">
            <v>199908</v>
          </cell>
          <cell r="G388">
            <v>36403</v>
          </cell>
          <cell r="H388">
            <v>36372</v>
          </cell>
          <cell r="I388">
            <v>13</v>
          </cell>
        </row>
        <row r="389">
          <cell r="E389">
            <v>36395</v>
          </cell>
          <cell r="F389">
            <v>199908</v>
          </cell>
          <cell r="G389">
            <v>36403</v>
          </cell>
          <cell r="H389">
            <v>36372</v>
          </cell>
          <cell r="I389">
            <v>13</v>
          </cell>
        </row>
        <row r="390">
          <cell r="E390">
            <v>36396</v>
          </cell>
          <cell r="F390">
            <v>199908</v>
          </cell>
          <cell r="G390">
            <v>36403</v>
          </cell>
          <cell r="H390">
            <v>36372</v>
          </cell>
          <cell r="I390">
            <v>13</v>
          </cell>
        </row>
        <row r="391">
          <cell r="E391">
            <v>36397</v>
          </cell>
          <cell r="F391">
            <v>199908</v>
          </cell>
          <cell r="G391">
            <v>36403</v>
          </cell>
          <cell r="H391">
            <v>36372</v>
          </cell>
          <cell r="I391">
            <v>13</v>
          </cell>
        </row>
        <row r="392">
          <cell r="E392">
            <v>36398</v>
          </cell>
          <cell r="F392">
            <v>199908</v>
          </cell>
          <cell r="G392">
            <v>36403</v>
          </cell>
          <cell r="H392">
            <v>36372</v>
          </cell>
          <cell r="I392">
            <v>13</v>
          </cell>
        </row>
        <row r="393">
          <cell r="E393">
            <v>36399</v>
          </cell>
          <cell r="F393">
            <v>199908</v>
          </cell>
          <cell r="G393">
            <v>36403</v>
          </cell>
          <cell r="H393">
            <v>36372</v>
          </cell>
          <cell r="I393">
            <v>13</v>
          </cell>
        </row>
        <row r="394">
          <cell r="E394">
            <v>36400</v>
          </cell>
          <cell r="F394">
            <v>199908</v>
          </cell>
          <cell r="G394">
            <v>36403</v>
          </cell>
          <cell r="H394">
            <v>36372</v>
          </cell>
          <cell r="I394">
            <v>13</v>
          </cell>
        </row>
        <row r="395">
          <cell r="E395">
            <v>36401</v>
          </cell>
          <cell r="F395">
            <v>199908</v>
          </cell>
          <cell r="G395">
            <v>36403</v>
          </cell>
          <cell r="H395">
            <v>36372</v>
          </cell>
          <cell r="I395">
            <v>13</v>
          </cell>
        </row>
        <row r="396">
          <cell r="E396">
            <v>36402</v>
          </cell>
          <cell r="F396">
            <v>199908</v>
          </cell>
          <cell r="G396">
            <v>36403</v>
          </cell>
          <cell r="H396">
            <v>36372</v>
          </cell>
          <cell r="I396">
            <v>13</v>
          </cell>
        </row>
        <row r="397">
          <cell r="E397">
            <v>36403</v>
          </cell>
          <cell r="F397">
            <v>199908</v>
          </cell>
          <cell r="G397">
            <v>36403</v>
          </cell>
          <cell r="H397">
            <v>36372</v>
          </cell>
          <cell r="I397">
            <v>13</v>
          </cell>
        </row>
        <row r="398">
          <cell r="E398">
            <v>36404</v>
          </cell>
          <cell r="F398">
            <v>199909</v>
          </cell>
          <cell r="G398">
            <v>36433</v>
          </cell>
          <cell r="H398">
            <v>36403</v>
          </cell>
          <cell r="I398">
            <v>14</v>
          </cell>
        </row>
        <row r="399">
          <cell r="E399">
            <v>36405</v>
          </cell>
          <cell r="F399">
            <v>199909</v>
          </cell>
          <cell r="G399">
            <v>36433</v>
          </cell>
          <cell r="H399">
            <v>36403</v>
          </cell>
          <cell r="I399">
            <v>14</v>
          </cell>
        </row>
        <row r="400">
          <cell r="E400">
            <v>36406</v>
          </cell>
          <cell r="F400">
            <v>199909</v>
          </cell>
          <cell r="G400">
            <v>36433</v>
          </cell>
          <cell r="H400">
            <v>36403</v>
          </cell>
          <cell r="I400">
            <v>14</v>
          </cell>
        </row>
        <row r="401">
          <cell r="E401">
            <v>36407</v>
          </cell>
          <cell r="F401">
            <v>199909</v>
          </cell>
          <cell r="G401">
            <v>36433</v>
          </cell>
          <cell r="H401">
            <v>36403</v>
          </cell>
          <cell r="I401">
            <v>14</v>
          </cell>
        </row>
        <row r="402">
          <cell r="E402">
            <v>36408</v>
          </cell>
          <cell r="F402">
            <v>199909</v>
          </cell>
          <cell r="G402">
            <v>36433</v>
          </cell>
          <cell r="H402">
            <v>36403</v>
          </cell>
          <cell r="I402">
            <v>14</v>
          </cell>
        </row>
        <row r="403">
          <cell r="E403">
            <v>36409</v>
          </cell>
          <cell r="F403">
            <v>199909</v>
          </cell>
          <cell r="G403">
            <v>36433</v>
          </cell>
          <cell r="H403">
            <v>36403</v>
          </cell>
          <cell r="I403">
            <v>14</v>
          </cell>
        </row>
        <row r="404">
          <cell r="E404">
            <v>36410</v>
          </cell>
          <cell r="F404">
            <v>199909</v>
          </cell>
          <cell r="G404">
            <v>36433</v>
          </cell>
          <cell r="H404">
            <v>36403</v>
          </cell>
          <cell r="I404">
            <v>14</v>
          </cell>
        </row>
        <row r="405">
          <cell r="E405">
            <v>36411</v>
          </cell>
          <cell r="F405">
            <v>199909</v>
          </cell>
          <cell r="G405">
            <v>36433</v>
          </cell>
          <cell r="H405">
            <v>36403</v>
          </cell>
          <cell r="I405">
            <v>14</v>
          </cell>
        </row>
        <row r="406">
          <cell r="E406">
            <v>36412</v>
          </cell>
          <cell r="F406">
            <v>199909</v>
          </cell>
          <cell r="G406">
            <v>36433</v>
          </cell>
          <cell r="H406">
            <v>36403</v>
          </cell>
          <cell r="I406">
            <v>14</v>
          </cell>
        </row>
        <row r="407">
          <cell r="E407">
            <v>36413</v>
          </cell>
          <cell r="F407">
            <v>199909</v>
          </cell>
          <cell r="G407">
            <v>36433</v>
          </cell>
          <cell r="H407">
            <v>36403</v>
          </cell>
          <cell r="I407">
            <v>14</v>
          </cell>
        </row>
        <row r="408">
          <cell r="E408">
            <v>36414</v>
          </cell>
          <cell r="F408">
            <v>199909</v>
          </cell>
          <cell r="G408">
            <v>36433</v>
          </cell>
          <cell r="H408">
            <v>36403</v>
          </cell>
          <cell r="I408">
            <v>14</v>
          </cell>
        </row>
        <row r="409">
          <cell r="E409">
            <v>36415</v>
          </cell>
          <cell r="F409">
            <v>199909</v>
          </cell>
          <cell r="G409">
            <v>36433</v>
          </cell>
          <cell r="H409">
            <v>36403</v>
          </cell>
          <cell r="I409">
            <v>14</v>
          </cell>
        </row>
        <row r="410">
          <cell r="E410">
            <v>36416</v>
          </cell>
          <cell r="F410">
            <v>199909</v>
          </cell>
          <cell r="G410">
            <v>36433</v>
          </cell>
          <cell r="H410">
            <v>36403</v>
          </cell>
          <cell r="I410">
            <v>14</v>
          </cell>
        </row>
        <row r="411">
          <cell r="E411">
            <v>36417</v>
          </cell>
          <cell r="F411">
            <v>199909</v>
          </cell>
          <cell r="G411">
            <v>36433</v>
          </cell>
          <cell r="H411">
            <v>36403</v>
          </cell>
          <cell r="I411">
            <v>14</v>
          </cell>
        </row>
        <row r="412">
          <cell r="E412">
            <v>36418</v>
          </cell>
          <cell r="F412">
            <v>199909</v>
          </cell>
          <cell r="G412">
            <v>36433</v>
          </cell>
          <cell r="H412">
            <v>36403</v>
          </cell>
          <cell r="I412">
            <v>14</v>
          </cell>
        </row>
        <row r="413">
          <cell r="E413">
            <v>36419</v>
          </cell>
          <cell r="F413">
            <v>199909</v>
          </cell>
          <cell r="G413">
            <v>36433</v>
          </cell>
          <cell r="H413">
            <v>36403</v>
          </cell>
          <cell r="I413">
            <v>14</v>
          </cell>
        </row>
        <row r="414">
          <cell r="E414">
            <v>36420</v>
          </cell>
          <cell r="F414">
            <v>199909</v>
          </cell>
          <cell r="G414">
            <v>36433</v>
          </cell>
          <cell r="H414">
            <v>36403</v>
          </cell>
          <cell r="I414">
            <v>14</v>
          </cell>
        </row>
        <row r="415">
          <cell r="E415">
            <v>36421</v>
          </cell>
          <cell r="F415">
            <v>199909</v>
          </cell>
          <cell r="G415">
            <v>36433</v>
          </cell>
          <cell r="H415">
            <v>36403</v>
          </cell>
          <cell r="I415">
            <v>14</v>
          </cell>
        </row>
        <row r="416">
          <cell r="E416">
            <v>36422</v>
          </cell>
          <cell r="F416">
            <v>199909</v>
          </cell>
          <cell r="G416">
            <v>36433</v>
          </cell>
          <cell r="H416">
            <v>36403</v>
          </cell>
          <cell r="I416">
            <v>14</v>
          </cell>
        </row>
        <row r="417">
          <cell r="E417">
            <v>36423</v>
          </cell>
          <cell r="F417">
            <v>199909</v>
          </cell>
          <cell r="G417">
            <v>36433</v>
          </cell>
          <cell r="H417">
            <v>36403</v>
          </cell>
          <cell r="I417">
            <v>14</v>
          </cell>
        </row>
        <row r="418">
          <cell r="E418">
            <v>36424</v>
          </cell>
          <cell r="F418">
            <v>199909</v>
          </cell>
          <cell r="G418">
            <v>36433</v>
          </cell>
          <cell r="H418">
            <v>36403</v>
          </cell>
          <cell r="I418">
            <v>14</v>
          </cell>
        </row>
        <row r="419">
          <cell r="E419">
            <v>36425</v>
          </cell>
          <cell r="F419">
            <v>199909</v>
          </cell>
          <cell r="G419">
            <v>36433</v>
          </cell>
          <cell r="H419">
            <v>36403</v>
          </cell>
          <cell r="I419">
            <v>14</v>
          </cell>
        </row>
        <row r="420">
          <cell r="E420">
            <v>36426</v>
          </cell>
          <cell r="F420">
            <v>199909</v>
          </cell>
          <cell r="G420">
            <v>36433</v>
          </cell>
          <cell r="H420">
            <v>36403</v>
          </cell>
          <cell r="I420">
            <v>14</v>
          </cell>
        </row>
        <row r="421">
          <cell r="E421">
            <v>36427</v>
          </cell>
          <cell r="F421">
            <v>199909</v>
          </cell>
          <cell r="G421">
            <v>36433</v>
          </cell>
          <cell r="H421">
            <v>36403</v>
          </cell>
          <cell r="I421">
            <v>14</v>
          </cell>
        </row>
        <row r="422">
          <cell r="E422">
            <v>36428</v>
          </cell>
          <cell r="F422">
            <v>199909</v>
          </cell>
          <cell r="G422">
            <v>36433</v>
          </cell>
          <cell r="H422">
            <v>36403</v>
          </cell>
          <cell r="I422">
            <v>14</v>
          </cell>
        </row>
        <row r="423">
          <cell r="E423">
            <v>36429</v>
          </cell>
          <cell r="F423">
            <v>199909</v>
          </cell>
          <cell r="G423">
            <v>36433</v>
          </cell>
          <cell r="H423">
            <v>36403</v>
          </cell>
          <cell r="I423">
            <v>14</v>
          </cell>
        </row>
        <row r="424">
          <cell r="E424">
            <v>36430</v>
          </cell>
          <cell r="F424">
            <v>199909</v>
          </cell>
          <cell r="G424">
            <v>36433</v>
          </cell>
          <cell r="H424">
            <v>36403</v>
          </cell>
          <cell r="I424">
            <v>14</v>
          </cell>
        </row>
        <row r="425">
          <cell r="E425">
            <v>36431</v>
          </cell>
          <cell r="F425">
            <v>199909</v>
          </cell>
          <cell r="G425">
            <v>36433</v>
          </cell>
          <cell r="H425">
            <v>36403</v>
          </cell>
          <cell r="I425">
            <v>14</v>
          </cell>
        </row>
        <row r="426">
          <cell r="E426">
            <v>36432</v>
          </cell>
          <cell r="F426">
            <v>199909</v>
          </cell>
          <cell r="G426">
            <v>36433</v>
          </cell>
          <cell r="H426">
            <v>36403</v>
          </cell>
          <cell r="I426">
            <v>14</v>
          </cell>
        </row>
        <row r="427">
          <cell r="E427">
            <v>36433</v>
          </cell>
          <cell r="F427">
            <v>199909</v>
          </cell>
          <cell r="G427">
            <v>36433</v>
          </cell>
          <cell r="H427">
            <v>36403</v>
          </cell>
          <cell r="I427">
            <v>14</v>
          </cell>
        </row>
        <row r="428">
          <cell r="E428">
            <v>36434</v>
          </cell>
          <cell r="F428">
            <v>199910</v>
          </cell>
          <cell r="G428">
            <v>36464</v>
          </cell>
          <cell r="H428">
            <v>36433</v>
          </cell>
          <cell r="I428">
            <v>15</v>
          </cell>
        </row>
        <row r="429">
          <cell r="E429">
            <v>36435</v>
          </cell>
          <cell r="F429">
            <v>199910</v>
          </cell>
          <cell r="G429">
            <v>36464</v>
          </cell>
          <cell r="H429">
            <v>36433</v>
          </cell>
          <cell r="I429">
            <v>15</v>
          </cell>
        </row>
        <row r="430">
          <cell r="E430">
            <v>36436</v>
          </cell>
          <cell r="F430">
            <v>199910</v>
          </cell>
          <cell r="G430">
            <v>36464</v>
          </cell>
          <cell r="H430">
            <v>36433</v>
          </cell>
          <cell r="I430">
            <v>15</v>
          </cell>
        </row>
        <row r="431">
          <cell r="E431">
            <v>36437</v>
          </cell>
          <cell r="F431">
            <v>199910</v>
          </cell>
          <cell r="G431">
            <v>36464</v>
          </cell>
          <cell r="H431">
            <v>36433</v>
          </cell>
          <cell r="I431">
            <v>15</v>
          </cell>
        </row>
        <row r="432">
          <cell r="E432">
            <v>36438</v>
          </cell>
          <cell r="F432">
            <v>199910</v>
          </cell>
          <cell r="G432">
            <v>36464</v>
          </cell>
          <cell r="H432">
            <v>36433</v>
          </cell>
          <cell r="I432">
            <v>15</v>
          </cell>
        </row>
        <row r="433">
          <cell r="E433">
            <v>36439</v>
          </cell>
          <cell r="F433">
            <v>199910</v>
          </cell>
          <cell r="G433">
            <v>36464</v>
          </cell>
          <cell r="H433">
            <v>36433</v>
          </cell>
          <cell r="I433">
            <v>15</v>
          </cell>
        </row>
        <row r="434">
          <cell r="E434">
            <v>36440</v>
          </cell>
          <cell r="F434">
            <v>199910</v>
          </cell>
          <cell r="G434">
            <v>36464</v>
          </cell>
          <cell r="H434">
            <v>36433</v>
          </cell>
          <cell r="I434">
            <v>15</v>
          </cell>
        </row>
        <row r="435">
          <cell r="E435">
            <v>36441</v>
          </cell>
          <cell r="F435">
            <v>199910</v>
          </cell>
          <cell r="G435">
            <v>36464</v>
          </cell>
          <cell r="H435">
            <v>36433</v>
          </cell>
          <cell r="I435">
            <v>15</v>
          </cell>
        </row>
        <row r="436">
          <cell r="E436">
            <v>36442</v>
          </cell>
          <cell r="F436">
            <v>199910</v>
          </cell>
          <cell r="G436">
            <v>36464</v>
          </cell>
          <cell r="H436">
            <v>36433</v>
          </cell>
          <cell r="I436">
            <v>15</v>
          </cell>
        </row>
        <row r="437">
          <cell r="E437">
            <v>36443</v>
          </cell>
          <cell r="F437">
            <v>199910</v>
          </cell>
          <cell r="G437">
            <v>36464</v>
          </cell>
          <cell r="H437">
            <v>36433</v>
          </cell>
          <cell r="I437">
            <v>15</v>
          </cell>
        </row>
        <row r="438">
          <cell r="E438">
            <v>36444</v>
          </cell>
          <cell r="F438">
            <v>199910</v>
          </cell>
          <cell r="G438">
            <v>36464</v>
          </cell>
          <cell r="H438">
            <v>36433</v>
          </cell>
          <cell r="I438">
            <v>15</v>
          </cell>
        </row>
        <row r="439">
          <cell r="E439">
            <v>36445</v>
          </cell>
          <cell r="F439">
            <v>199910</v>
          </cell>
          <cell r="G439">
            <v>36464</v>
          </cell>
          <cell r="H439">
            <v>36433</v>
          </cell>
          <cell r="I439">
            <v>15</v>
          </cell>
        </row>
        <row r="440">
          <cell r="E440">
            <v>36446</v>
          </cell>
          <cell r="F440">
            <v>199910</v>
          </cell>
          <cell r="G440">
            <v>36464</v>
          </cell>
          <cell r="H440">
            <v>36433</v>
          </cell>
          <cell r="I440">
            <v>15</v>
          </cell>
        </row>
        <row r="441">
          <cell r="E441">
            <v>36447</v>
          </cell>
          <cell r="F441">
            <v>199910</v>
          </cell>
          <cell r="G441">
            <v>36464</v>
          </cell>
          <cell r="H441">
            <v>36433</v>
          </cell>
          <cell r="I441">
            <v>15</v>
          </cell>
        </row>
        <row r="442">
          <cell r="E442">
            <v>36448</v>
          </cell>
          <cell r="F442">
            <v>199910</v>
          </cell>
          <cell r="G442">
            <v>36464</v>
          </cell>
          <cell r="H442">
            <v>36433</v>
          </cell>
          <cell r="I442">
            <v>15</v>
          </cell>
        </row>
        <row r="443">
          <cell r="E443">
            <v>36449</v>
          </cell>
          <cell r="F443">
            <v>199910</v>
          </cell>
          <cell r="G443">
            <v>36464</v>
          </cell>
          <cell r="H443">
            <v>36433</v>
          </cell>
          <cell r="I443">
            <v>15</v>
          </cell>
        </row>
        <row r="444">
          <cell r="E444">
            <v>36450</v>
          </cell>
          <cell r="F444">
            <v>199910</v>
          </cell>
          <cell r="G444">
            <v>36464</v>
          </cell>
          <cell r="H444">
            <v>36433</v>
          </cell>
          <cell r="I444">
            <v>15</v>
          </cell>
        </row>
        <row r="445">
          <cell r="E445">
            <v>36451</v>
          </cell>
          <cell r="F445">
            <v>199910</v>
          </cell>
          <cell r="G445">
            <v>36464</v>
          </cell>
          <cell r="H445">
            <v>36433</v>
          </cell>
          <cell r="I445">
            <v>15</v>
          </cell>
        </row>
        <row r="446">
          <cell r="E446">
            <v>36452</v>
          </cell>
          <cell r="F446">
            <v>199910</v>
          </cell>
          <cell r="G446">
            <v>36464</v>
          </cell>
          <cell r="H446">
            <v>36433</v>
          </cell>
          <cell r="I446">
            <v>15</v>
          </cell>
        </row>
        <row r="447">
          <cell r="E447">
            <v>36453</v>
          </cell>
          <cell r="F447">
            <v>199910</v>
          </cell>
          <cell r="G447">
            <v>36464</v>
          </cell>
          <cell r="H447">
            <v>36433</v>
          </cell>
          <cell r="I447">
            <v>15</v>
          </cell>
        </row>
        <row r="448">
          <cell r="E448">
            <v>36454</v>
          </cell>
          <cell r="F448">
            <v>199910</v>
          </cell>
          <cell r="G448">
            <v>36464</v>
          </cell>
          <cell r="H448">
            <v>36433</v>
          </cell>
          <cell r="I448">
            <v>15</v>
          </cell>
        </row>
        <row r="449">
          <cell r="E449">
            <v>36455</v>
          </cell>
          <cell r="F449">
            <v>199910</v>
          </cell>
          <cell r="G449">
            <v>36464</v>
          </cell>
          <cell r="H449">
            <v>36433</v>
          </cell>
          <cell r="I449">
            <v>15</v>
          </cell>
        </row>
        <row r="450">
          <cell r="E450">
            <v>36456</v>
          </cell>
          <cell r="F450">
            <v>199910</v>
          </cell>
          <cell r="G450">
            <v>36464</v>
          </cell>
          <cell r="H450">
            <v>36433</v>
          </cell>
          <cell r="I450">
            <v>15</v>
          </cell>
        </row>
        <row r="451">
          <cell r="E451">
            <v>36457</v>
          </cell>
          <cell r="F451">
            <v>199910</v>
          </cell>
          <cell r="G451">
            <v>36464</v>
          </cell>
          <cell r="H451">
            <v>36433</v>
          </cell>
          <cell r="I451">
            <v>15</v>
          </cell>
        </row>
        <row r="452">
          <cell r="E452">
            <v>36458</v>
          </cell>
          <cell r="F452">
            <v>199910</v>
          </cell>
          <cell r="G452">
            <v>36464</v>
          </cell>
          <cell r="H452">
            <v>36433</v>
          </cell>
          <cell r="I452">
            <v>15</v>
          </cell>
        </row>
        <row r="453">
          <cell r="E453">
            <v>36459</v>
          </cell>
          <cell r="F453">
            <v>199910</v>
          </cell>
          <cell r="G453">
            <v>36464</v>
          </cell>
          <cell r="H453">
            <v>36433</v>
          </cell>
          <cell r="I453">
            <v>15</v>
          </cell>
        </row>
        <row r="454">
          <cell r="E454">
            <v>36460</v>
          </cell>
          <cell r="F454">
            <v>199910</v>
          </cell>
          <cell r="G454">
            <v>36464</v>
          </cell>
          <cell r="H454">
            <v>36433</v>
          </cell>
          <cell r="I454">
            <v>15</v>
          </cell>
        </row>
        <row r="455">
          <cell r="E455">
            <v>36461</v>
          </cell>
          <cell r="F455">
            <v>199910</v>
          </cell>
          <cell r="G455">
            <v>36464</v>
          </cell>
          <cell r="H455">
            <v>36433</v>
          </cell>
          <cell r="I455">
            <v>15</v>
          </cell>
        </row>
        <row r="456">
          <cell r="E456">
            <v>36462</v>
          </cell>
          <cell r="F456">
            <v>199910</v>
          </cell>
          <cell r="G456">
            <v>36464</v>
          </cell>
          <cell r="H456">
            <v>36433</v>
          </cell>
          <cell r="I456">
            <v>15</v>
          </cell>
        </row>
        <row r="457">
          <cell r="E457">
            <v>36463</v>
          </cell>
          <cell r="F457">
            <v>199910</v>
          </cell>
          <cell r="G457">
            <v>36464</v>
          </cell>
          <cell r="H457">
            <v>36433</v>
          </cell>
          <cell r="I457">
            <v>15</v>
          </cell>
        </row>
        <row r="458">
          <cell r="E458">
            <v>36464</v>
          </cell>
          <cell r="F458">
            <v>199910</v>
          </cell>
          <cell r="G458">
            <v>36464</v>
          </cell>
          <cell r="H458">
            <v>36433</v>
          </cell>
          <cell r="I458">
            <v>15</v>
          </cell>
        </row>
        <row r="459">
          <cell r="E459">
            <v>36465</v>
          </cell>
          <cell r="F459">
            <v>199911</v>
          </cell>
          <cell r="G459">
            <v>36494</v>
          </cell>
          <cell r="H459">
            <v>36464</v>
          </cell>
          <cell r="I459">
            <v>16</v>
          </cell>
        </row>
        <row r="460">
          <cell r="E460">
            <v>36466</v>
          </cell>
          <cell r="F460">
            <v>199911</v>
          </cell>
          <cell r="G460">
            <v>36494</v>
          </cell>
          <cell r="H460">
            <v>36464</v>
          </cell>
          <cell r="I460">
            <v>16</v>
          </cell>
        </row>
        <row r="461">
          <cell r="E461">
            <v>36467</v>
          </cell>
          <cell r="F461">
            <v>199911</v>
          </cell>
          <cell r="G461">
            <v>36494</v>
          </cell>
          <cell r="H461">
            <v>36464</v>
          </cell>
          <cell r="I461">
            <v>16</v>
          </cell>
        </row>
        <row r="462">
          <cell r="E462">
            <v>36468</v>
          </cell>
          <cell r="F462">
            <v>199911</v>
          </cell>
          <cell r="G462">
            <v>36494</v>
          </cell>
          <cell r="H462">
            <v>36464</v>
          </cell>
          <cell r="I462">
            <v>16</v>
          </cell>
        </row>
        <row r="463">
          <cell r="E463">
            <v>36469</v>
          </cell>
          <cell r="F463">
            <v>199911</v>
          </cell>
          <cell r="G463">
            <v>36494</v>
          </cell>
          <cell r="H463">
            <v>36464</v>
          </cell>
          <cell r="I463">
            <v>16</v>
          </cell>
        </row>
        <row r="464">
          <cell r="E464">
            <v>36470</v>
          </cell>
          <cell r="F464">
            <v>199911</v>
          </cell>
          <cell r="G464">
            <v>36494</v>
          </cell>
          <cell r="H464">
            <v>36464</v>
          </cell>
          <cell r="I464">
            <v>16</v>
          </cell>
        </row>
        <row r="465">
          <cell r="E465">
            <v>36471</v>
          </cell>
          <cell r="F465">
            <v>199911</v>
          </cell>
          <cell r="G465">
            <v>36494</v>
          </cell>
          <cell r="H465">
            <v>36464</v>
          </cell>
          <cell r="I465">
            <v>16</v>
          </cell>
        </row>
        <row r="466">
          <cell r="E466">
            <v>36472</v>
          </cell>
          <cell r="F466">
            <v>199911</v>
          </cell>
          <cell r="G466">
            <v>36494</v>
          </cell>
          <cell r="H466">
            <v>36464</v>
          </cell>
          <cell r="I466">
            <v>16</v>
          </cell>
        </row>
        <row r="467">
          <cell r="E467">
            <v>36473</v>
          </cell>
          <cell r="F467">
            <v>199911</v>
          </cell>
          <cell r="G467">
            <v>36494</v>
          </cell>
          <cell r="H467">
            <v>36464</v>
          </cell>
          <cell r="I467">
            <v>16</v>
          </cell>
        </row>
        <row r="468">
          <cell r="E468">
            <v>36474</v>
          </cell>
          <cell r="F468">
            <v>199911</v>
          </cell>
          <cell r="G468">
            <v>36494</v>
          </cell>
          <cell r="H468">
            <v>36464</v>
          </cell>
          <cell r="I468">
            <v>16</v>
          </cell>
        </row>
        <row r="469">
          <cell r="E469">
            <v>36475</v>
          </cell>
          <cell r="F469">
            <v>199911</v>
          </cell>
          <cell r="G469">
            <v>36494</v>
          </cell>
          <cell r="H469">
            <v>36464</v>
          </cell>
          <cell r="I469">
            <v>16</v>
          </cell>
        </row>
        <row r="470">
          <cell r="E470">
            <v>36476</v>
          </cell>
          <cell r="F470">
            <v>199911</v>
          </cell>
          <cell r="G470">
            <v>36494</v>
          </cell>
          <cell r="H470">
            <v>36464</v>
          </cell>
          <cell r="I470">
            <v>16</v>
          </cell>
        </row>
        <row r="471">
          <cell r="E471">
            <v>36477</v>
          </cell>
          <cell r="F471">
            <v>199911</v>
          </cell>
          <cell r="G471">
            <v>36494</v>
          </cell>
          <cell r="H471">
            <v>36464</v>
          </cell>
          <cell r="I471">
            <v>16</v>
          </cell>
        </row>
        <row r="472">
          <cell r="E472">
            <v>36478</v>
          </cell>
          <cell r="F472">
            <v>199911</v>
          </cell>
          <cell r="G472">
            <v>36494</v>
          </cell>
          <cell r="H472">
            <v>36464</v>
          </cell>
          <cell r="I472">
            <v>16</v>
          </cell>
        </row>
        <row r="473">
          <cell r="E473">
            <v>36479</v>
          </cell>
          <cell r="F473">
            <v>199911</v>
          </cell>
          <cell r="G473">
            <v>36494</v>
          </cell>
          <cell r="H473">
            <v>36464</v>
          </cell>
          <cell r="I473">
            <v>16</v>
          </cell>
        </row>
        <row r="474">
          <cell r="E474">
            <v>36480</v>
          </cell>
          <cell r="F474">
            <v>199911</v>
          </cell>
          <cell r="G474">
            <v>36494</v>
          </cell>
          <cell r="H474">
            <v>36464</v>
          </cell>
          <cell r="I474">
            <v>16</v>
          </cell>
        </row>
        <row r="475">
          <cell r="E475">
            <v>36481</v>
          </cell>
          <cell r="F475">
            <v>199911</v>
          </cell>
          <cell r="G475">
            <v>36494</v>
          </cell>
          <cell r="H475">
            <v>36464</v>
          </cell>
          <cell r="I475">
            <v>16</v>
          </cell>
        </row>
        <row r="476">
          <cell r="E476">
            <v>36482</v>
          </cell>
          <cell r="F476">
            <v>199911</v>
          </cell>
          <cell r="G476">
            <v>36494</v>
          </cell>
          <cell r="H476">
            <v>36464</v>
          </cell>
          <cell r="I476">
            <v>16</v>
          </cell>
        </row>
        <row r="477">
          <cell r="E477">
            <v>36483</v>
          </cell>
          <cell r="F477">
            <v>199911</v>
          </cell>
          <cell r="G477">
            <v>36494</v>
          </cell>
          <cell r="H477">
            <v>36464</v>
          </cell>
          <cell r="I477">
            <v>16</v>
          </cell>
        </row>
        <row r="478">
          <cell r="E478">
            <v>36484</v>
          </cell>
          <cell r="F478">
            <v>199911</v>
          </cell>
          <cell r="G478">
            <v>36494</v>
          </cell>
          <cell r="H478">
            <v>36464</v>
          </cell>
          <cell r="I478">
            <v>16</v>
          </cell>
        </row>
        <row r="479">
          <cell r="E479">
            <v>36485</v>
          </cell>
          <cell r="F479">
            <v>199911</v>
          </cell>
          <cell r="G479">
            <v>36494</v>
          </cell>
          <cell r="H479">
            <v>36464</v>
          </cell>
          <cell r="I479">
            <v>16</v>
          </cell>
        </row>
        <row r="480">
          <cell r="E480">
            <v>36486</v>
          </cell>
          <cell r="F480">
            <v>199911</v>
          </cell>
          <cell r="G480">
            <v>36494</v>
          </cell>
          <cell r="H480">
            <v>36464</v>
          </cell>
          <cell r="I480">
            <v>16</v>
          </cell>
        </row>
        <row r="481">
          <cell r="E481">
            <v>36487</v>
          </cell>
          <cell r="F481">
            <v>199911</v>
          </cell>
          <cell r="G481">
            <v>36494</v>
          </cell>
          <cell r="H481">
            <v>36464</v>
          </cell>
          <cell r="I481">
            <v>16</v>
          </cell>
        </row>
        <row r="482">
          <cell r="E482">
            <v>36488</v>
          </cell>
          <cell r="F482">
            <v>199911</v>
          </cell>
          <cell r="G482">
            <v>36494</v>
          </cell>
          <cell r="H482">
            <v>36464</v>
          </cell>
          <cell r="I482">
            <v>16</v>
          </cell>
        </row>
        <row r="483">
          <cell r="E483">
            <v>36489</v>
          </cell>
          <cell r="F483">
            <v>199911</v>
          </cell>
          <cell r="G483">
            <v>36494</v>
          </cell>
          <cell r="H483">
            <v>36464</v>
          </cell>
          <cell r="I483">
            <v>16</v>
          </cell>
        </row>
        <row r="484">
          <cell r="E484">
            <v>36490</v>
          </cell>
          <cell r="F484">
            <v>199911</v>
          </cell>
          <cell r="G484">
            <v>36494</v>
          </cell>
          <cell r="H484">
            <v>36464</v>
          </cell>
          <cell r="I484">
            <v>16</v>
          </cell>
        </row>
        <row r="485">
          <cell r="E485">
            <v>36491</v>
          </cell>
          <cell r="F485">
            <v>199911</v>
          </cell>
          <cell r="G485">
            <v>36494</v>
          </cell>
          <cell r="H485">
            <v>36464</v>
          </cell>
          <cell r="I485">
            <v>16</v>
          </cell>
        </row>
        <row r="486">
          <cell r="E486">
            <v>36492</v>
          </cell>
          <cell r="F486">
            <v>199911</v>
          </cell>
          <cell r="G486">
            <v>36494</v>
          </cell>
          <cell r="H486">
            <v>36464</v>
          </cell>
          <cell r="I486">
            <v>16</v>
          </cell>
        </row>
        <row r="487">
          <cell r="E487">
            <v>36493</v>
          </cell>
          <cell r="F487">
            <v>199911</v>
          </cell>
          <cell r="G487">
            <v>36494</v>
          </cell>
          <cell r="H487">
            <v>36464</v>
          </cell>
          <cell r="I487">
            <v>16</v>
          </cell>
        </row>
        <row r="488">
          <cell r="E488">
            <v>36494</v>
          </cell>
          <cell r="F488">
            <v>199911</v>
          </cell>
          <cell r="G488">
            <v>36494</v>
          </cell>
          <cell r="H488">
            <v>36464</v>
          </cell>
          <cell r="I488">
            <v>16</v>
          </cell>
        </row>
        <row r="489">
          <cell r="E489">
            <v>36495</v>
          </cell>
          <cell r="F489">
            <v>199912</v>
          </cell>
          <cell r="G489">
            <v>36525</v>
          </cell>
          <cell r="H489">
            <v>36494</v>
          </cell>
          <cell r="I489">
            <v>17</v>
          </cell>
        </row>
        <row r="490">
          <cell r="E490">
            <v>36496</v>
          </cell>
          <cell r="F490">
            <v>199912</v>
          </cell>
          <cell r="G490">
            <v>36525</v>
          </cell>
          <cell r="H490">
            <v>36494</v>
          </cell>
          <cell r="I490">
            <v>17</v>
          </cell>
        </row>
        <row r="491">
          <cell r="E491">
            <v>36497</v>
          </cell>
          <cell r="F491">
            <v>199912</v>
          </cell>
          <cell r="G491">
            <v>36525</v>
          </cell>
          <cell r="H491">
            <v>36494</v>
          </cell>
          <cell r="I491">
            <v>17</v>
          </cell>
        </row>
        <row r="492">
          <cell r="E492">
            <v>36498</v>
          </cell>
          <cell r="F492">
            <v>199912</v>
          </cell>
          <cell r="G492">
            <v>36525</v>
          </cell>
          <cell r="H492">
            <v>36494</v>
          </cell>
          <cell r="I492">
            <v>17</v>
          </cell>
        </row>
        <row r="493">
          <cell r="E493">
            <v>36499</v>
          </cell>
          <cell r="F493">
            <v>199912</v>
          </cell>
          <cell r="G493">
            <v>36525</v>
          </cell>
          <cell r="H493">
            <v>36494</v>
          </cell>
          <cell r="I493">
            <v>17</v>
          </cell>
        </row>
        <row r="494">
          <cell r="E494">
            <v>36500</v>
          </cell>
          <cell r="F494">
            <v>199912</v>
          </cell>
          <cell r="G494">
            <v>36525</v>
          </cell>
          <cell r="H494">
            <v>36494</v>
          </cell>
          <cell r="I494">
            <v>17</v>
          </cell>
        </row>
        <row r="495">
          <cell r="E495">
            <v>36501</v>
          </cell>
          <cell r="F495">
            <v>199912</v>
          </cell>
          <cell r="G495">
            <v>36525</v>
          </cell>
          <cell r="H495">
            <v>36494</v>
          </cell>
          <cell r="I495">
            <v>17</v>
          </cell>
        </row>
        <row r="496">
          <cell r="E496">
            <v>36502</v>
          </cell>
          <cell r="F496">
            <v>199912</v>
          </cell>
          <cell r="G496">
            <v>36525</v>
          </cell>
          <cell r="H496">
            <v>36494</v>
          </cell>
          <cell r="I496">
            <v>17</v>
          </cell>
        </row>
        <row r="497">
          <cell r="E497">
            <v>36503</v>
          </cell>
          <cell r="F497">
            <v>199912</v>
          </cell>
          <cell r="G497">
            <v>36525</v>
          </cell>
          <cell r="H497">
            <v>36494</v>
          </cell>
          <cell r="I497">
            <v>17</v>
          </cell>
        </row>
        <row r="498">
          <cell r="E498">
            <v>36504</v>
          </cell>
          <cell r="F498">
            <v>199912</v>
          </cell>
          <cell r="G498">
            <v>36525</v>
          </cell>
          <cell r="H498">
            <v>36494</v>
          </cell>
          <cell r="I498">
            <v>17</v>
          </cell>
        </row>
        <row r="499">
          <cell r="E499">
            <v>36505</v>
          </cell>
          <cell r="F499">
            <v>199912</v>
          </cell>
          <cell r="G499">
            <v>36525</v>
          </cell>
          <cell r="H499">
            <v>36494</v>
          </cell>
          <cell r="I499">
            <v>17</v>
          </cell>
        </row>
        <row r="500">
          <cell r="E500">
            <v>36506</v>
          </cell>
          <cell r="F500">
            <v>199912</v>
          </cell>
          <cell r="G500">
            <v>36525</v>
          </cell>
          <cell r="H500">
            <v>36494</v>
          </cell>
          <cell r="I500">
            <v>17</v>
          </cell>
        </row>
        <row r="501">
          <cell r="E501">
            <v>36507</v>
          </cell>
          <cell r="F501">
            <v>199912</v>
          </cell>
          <cell r="G501">
            <v>36525</v>
          </cell>
          <cell r="H501">
            <v>36494</v>
          </cell>
          <cell r="I501">
            <v>17</v>
          </cell>
        </row>
        <row r="502">
          <cell r="E502">
            <v>36508</v>
          </cell>
          <cell r="F502">
            <v>199912</v>
          </cell>
          <cell r="G502">
            <v>36525</v>
          </cell>
          <cell r="H502">
            <v>36494</v>
          </cell>
          <cell r="I502">
            <v>17</v>
          </cell>
        </row>
        <row r="503">
          <cell r="E503">
            <v>36509</v>
          </cell>
          <cell r="F503">
            <v>199912</v>
          </cell>
          <cell r="G503">
            <v>36525</v>
          </cell>
          <cell r="H503">
            <v>36494</v>
          </cell>
          <cell r="I503">
            <v>17</v>
          </cell>
        </row>
        <row r="504">
          <cell r="E504">
            <v>36510</v>
          </cell>
          <cell r="F504">
            <v>199912</v>
          </cell>
          <cell r="G504">
            <v>36525</v>
          </cell>
          <cell r="H504">
            <v>36494</v>
          </cell>
          <cell r="I504">
            <v>17</v>
          </cell>
        </row>
        <row r="505">
          <cell r="E505">
            <v>36511</v>
          </cell>
          <cell r="F505">
            <v>199912</v>
          </cell>
          <cell r="G505">
            <v>36525</v>
          </cell>
          <cell r="H505">
            <v>36494</v>
          </cell>
          <cell r="I505">
            <v>17</v>
          </cell>
        </row>
        <row r="506">
          <cell r="E506">
            <v>36512</v>
          </cell>
          <cell r="F506">
            <v>199912</v>
          </cell>
          <cell r="G506">
            <v>36525</v>
          </cell>
          <cell r="H506">
            <v>36494</v>
          </cell>
          <cell r="I506">
            <v>17</v>
          </cell>
        </row>
        <row r="507">
          <cell r="E507">
            <v>36513</v>
          </cell>
          <cell r="F507">
            <v>199912</v>
          </cell>
          <cell r="G507">
            <v>36525</v>
          </cell>
          <cell r="H507">
            <v>36494</v>
          </cell>
          <cell r="I507">
            <v>17</v>
          </cell>
        </row>
        <row r="508">
          <cell r="E508">
            <v>36514</v>
          </cell>
          <cell r="F508">
            <v>199912</v>
          </cell>
          <cell r="G508">
            <v>36525</v>
          </cell>
          <cell r="H508">
            <v>36494</v>
          </cell>
          <cell r="I508">
            <v>17</v>
          </cell>
        </row>
        <row r="509">
          <cell r="E509">
            <v>36515</v>
          </cell>
          <cell r="F509">
            <v>199912</v>
          </cell>
          <cell r="G509">
            <v>36525</v>
          </cell>
          <cell r="H509">
            <v>36494</v>
          </cell>
          <cell r="I509">
            <v>17</v>
          </cell>
        </row>
        <row r="510">
          <cell r="E510">
            <v>36516</v>
          </cell>
          <cell r="F510">
            <v>199912</v>
          </cell>
          <cell r="G510">
            <v>36525</v>
          </cell>
          <cell r="H510">
            <v>36494</v>
          </cell>
          <cell r="I510">
            <v>17</v>
          </cell>
        </row>
        <row r="511">
          <cell r="E511">
            <v>36517</v>
          </cell>
          <cell r="F511">
            <v>199912</v>
          </cell>
          <cell r="G511">
            <v>36525</v>
          </cell>
          <cell r="H511">
            <v>36494</v>
          </cell>
          <cell r="I511">
            <v>17</v>
          </cell>
        </row>
        <row r="512">
          <cell r="E512">
            <v>36518</v>
          </cell>
          <cell r="F512">
            <v>199912</v>
          </cell>
          <cell r="G512">
            <v>36525</v>
          </cell>
          <cell r="H512">
            <v>36494</v>
          </cell>
          <cell r="I512">
            <v>17</v>
          </cell>
        </row>
        <row r="513">
          <cell r="E513">
            <v>36519</v>
          </cell>
          <cell r="F513">
            <v>199912</v>
          </cell>
          <cell r="G513">
            <v>36525</v>
          </cell>
          <cell r="H513">
            <v>36494</v>
          </cell>
          <cell r="I513">
            <v>17</v>
          </cell>
        </row>
        <row r="514">
          <cell r="E514">
            <v>36520</v>
          </cell>
          <cell r="F514">
            <v>199912</v>
          </cell>
          <cell r="G514">
            <v>36525</v>
          </cell>
          <cell r="H514">
            <v>36494</v>
          </cell>
          <cell r="I514">
            <v>17</v>
          </cell>
        </row>
        <row r="515">
          <cell r="E515">
            <v>36521</v>
          </cell>
          <cell r="F515">
            <v>199912</v>
          </cell>
          <cell r="G515">
            <v>36525</v>
          </cell>
          <cell r="H515">
            <v>36494</v>
          </cell>
          <cell r="I515">
            <v>17</v>
          </cell>
        </row>
        <row r="516">
          <cell r="E516">
            <v>36522</v>
          </cell>
          <cell r="F516">
            <v>199912</v>
          </cell>
          <cell r="G516">
            <v>36525</v>
          </cell>
          <cell r="H516">
            <v>36494</v>
          </cell>
          <cell r="I516">
            <v>17</v>
          </cell>
        </row>
        <row r="517">
          <cell r="E517">
            <v>36523</v>
          </cell>
          <cell r="F517">
            <v>199912</v>
          </cell>
          <cell r="G517">
            <v>36525</v>
          </cell>
          <cell r="H517">
            <v>36494</v>
          </cell>
          <cell r="I517">
            <v>17</v>
          </cell>
        </row>
        <row r="518">
          <cell r="E518">
            <v>36524</v>
          </cell>
          <cell r="F518">
            <v>199912</v>
          </cell>
          <cell r="G518">
            <v>36525</v>
          </cell>
          <cell r="H518">
            <v>36494</v>
          </cell>
          <cell r="I518">
            <v>17</v>
          </cell>
        </row>
        <row r="519">
          <cell r="E519">
            <v>36525</v>
          </cell>
          <cell r="F519">
            <v>199912</v>
          </cell>
          <cell r="G519">
            <v>36525</v>
          </cell>
          <cell r="H519">
            <v>36494</v>
          </cell>
          <cell r="I519">
            <v>17</v>
          </cell>
        </row>
        <row r="520">
          <cell r="E520">
            <v>36526</v>
          </cell>
          <cell r="F520">
            <v>200001</v>
          </cell>
          <cell r="G520">
            <v>36556</v>
          </cell>
          <cell r="H520">
            <v>36525</v>
          </cell>
          <cell r="I520">
            <v>18</v>
          </cell>
        </row>
        <row r="521">
          <cell r="E521">
            <v>36527</v>
          </cell>
          <cell r="F521">
            <v>200001</v>
          </cell>
          <cell r="G521">
            <v>36556</v>
          </cell>
          <cell r="H521">
            <v>36525</v>
          </cell>
          <cell r="I521">
            <v>18</v>
          </cell>
        </row>
        <row r="522">
          <cell r="E522">
            <v>36528</v>
          </cell>
          <cell r="F522">
            <v>200001</v>
          </cell>
          <cell r="G522">
            <v>36556</v>
          </cell>
          <cell r="H522">
            <v>36525</v>
          </cell>
          <cell r="I522">
            <v>18</v>
          </cell>
        </row>
        <row r="523">
          <cell r="E523">
            <v>36529</v>
          </cell>
          <cell r="F523">
            <v>200001</v>
          </cell>
          <cell r="G523">
            <v>36556</v>
          </cell>
          <cell r="H523">
            <v>36525</v>
          </cell>
          <cell r="I523">
            <v>18</v>
          </cell>
        </row>
        <row r="524">
          <cell r="E524">
            <v>36530</v>
          </cell>
          <cell r="F524">
            <v>200001</v>
          </cell>
          <cell r="G524">
            <v>36556</v>
          </cell>
          <cell r="H524">
            <v>36525</v>
          </cell>
          <cell r="I524">
            <v>18</v>
          </cell>
        </row>
        <row r="525">
          <cell r="E525">
            <v>36531</v>
          </cell>
          <cell r="F525">
            <v>200001</v>
          </cell>
          <cell r="G525">
            <v>36556</v>
          </cell>
          <cell r="H525">
            <v>36525</v>
          </cell>
          <cell r="I525">
            <v>18</v>
          </cell>
        </row>
        <row r="526">
          <cell r="E526">
            <v>36532</v>
          </cell>
          <cell r="F526">
            <v>200001</v>
          </cell>
          <cell r="G526">
            <v>36556</v>
          </cell>
          <cell r="H526">
            <v>36525</v>
          </cell>
          <cell r="I526">
            <v>18</v>
          </cell>
        </row>
        <row r="527">
          <cell r="E527">
            <v>36533</v>
          </cell>
          <cell r="F527">
            <v>200001</v>
          </cell>
          <cell r="G527">
            <v>36556</v>
          </cell>
          <cell r="H527">
            <v>36525</v>
          </cell>
          <cell r="I527">
            <v>18</v>
          </cell>
        </row>
        <row r="528">
          <cell r="E528">
            <v>36534</v>
          </cell>
          <cell r="F528">
            <v>200001</v>
          </cell>
          <cell r="G528">
            <v>36556</v>
          </cell>
          <cell r="H528">
            <v>36525</v>
          </cell>
          <cell r="I528">
            <v>18</v>
          </cell>
        </row>
        <row r="529">
          <cell r="E529">
            <v>36535</v>
          </cell>
          <cell r="F529">
            <v>200001</v>
          </cell>
          <cell r="G529">
            <v>36556</v>
          </cell>
          <cell r="H529">
            <v>36525</v>
          </cell>
          <cell r="I529">
            <v>18</v>
          </cell>
        </row>
        <row r="530">
          <cell r="E530">
            <v>36536</v>
          </cell>
          <cell r="F530">
            <v>200001</v>
          </cell>
          <cell r="G530">
            <v>36556</v>
          </cell>
          <cell r="H530">
            <v>36525</v>
          </cell>
          <cell r="I530">
            <v>18</v>
          </cell>
        </row>
        <row r="531">
          <cell r="E531">
            <v>36537</v>
          </cell>
          <cell r="F531">
            <v>200001</v>
          </cell>
          <cell r="G531">
            <v>36556</v>
          </cell>
          <cell r="H531">
            <v>36525</v>
          </cell>
          <cell r="I531">
            <v>18</v>
          </cell>
        </row>
        <row r="532">
          <cell r="E532">
            <v>36538</v>
          </cell>
          <cell r="F532">
            <v>200001</v>
          </cell>
          <cell r="G532">
            <v>36556</v>
          </cell>
          <cell r="H532">
            <v>36525</v>
          </cell>
          <cell r="I532">
            <v>18</v>
          </cell>
        </row>
        <row r="533">
          <cell r="E533">
            <v>36539</v>
          </cell>
          <cell r="F533">
            <v>200001</v>
          </cell>
          <cell r="G533">
            <v>36556</v>
          </cell>
          <cell r="H533">
            <v>36525</v>
          </cell>
          <cell r="I533">
            <v>18</v>
          </cell>
        </row>
        <row r="534">
          <cell r="E534">
            <v>36540</v>
          </cell>
          <cell r="F534">
            <v>200001</v>
          </cell>
          <cell r="G534">
            <v>36556</v>
          </cell>
          <cell r="H534">
            <v>36525</v>
          </cell>
          <cell r="I534">
            <v>18</v>
          </cell>
        </row>
        <row r="535">
          <cell r="E535">
            <v>36541</v>
          </cell>
          <cell r="F535">
            <v>200001</v>
          </cell>
          <cell r="G535">
            <v>36556</v>
          </cell>
          <cell r="H535">
            <v>36525</v>
          </cell>
          <cell r="I535">
            <v>18</v>
          </cell>
        </row>
        <row r="536">
          <cell r="E536">
            <v>36542</v>
          </cell>
          <cell r="F536">
            <v>200001</v>
          </cell>
          <cell r="G536">
            <v>36556</v>
          </cell>
          <cell r="H536">
            <v>36525</v>
          </cell>
          <cell r="I536">
            <v>18</v>
          </cell>
        </row>
        <row r="537">
          <cell r="E537">
            <v>36543</v>
          </cell>
          <cell r="F537">
            <v>200001</v>
          </cell>
          <cell r="G537">
            <v>36556</v>
          </cell>
          <cell r="H537">
            <v>36525</v>
          </cell>
          <cell r="I537">
            <v>18</v>
          </cell>
        </row>
        <row r="538">
          <cell r="E538">
            <v>36544</v>
          </cell>
          <cell r="F538">
            <v>200001</v>
          </cell>
          <cell r="G538">
            <v>36556</v>
          </cell>
          <cell r="H538">
            <v>36525</v>
          </cell>
          <cell r="I538">
            <v>18</v>
          </cell>
        </row>
        <row r="539">
          <cell r="E539">
            <v>36545</v>
          </cell>
          <cell r="F539">
            <v>200001</v>
          </cell>
          <cell r="G539">
            <v>36556</v>
          </cell>
          <cell r="H539">
            <v>36525</v>
          </cell>
          <cell r="I539">
            <v>18</v>
          </cell>
        </row>
        <row r="540">
          <cell r="E540">
            <v>36546</v>
          </cell>
          <cell r="F540">
            <v>200001</v>
          </cell>
          <cell r="G540">
            <v>36556</v>
          </cell>
          <cell r="H540">
            <v>36525</v>
          </cell>
          <cell r="I540">
            <v>18</v>
          </cell>
        </row>
        <row r="541">
          <cell r="E541">
            <v>36547</v>
          </cell>
          <cell r="F541">
            <v>200001</v>
          </cell>
          <cell r="G541">
            <v>36556</v>
          </cell>
          <cell r="H541">
            <v>36525</v>
          </cell>
          <cell r="I541">
            <v>18</v>
          </cell>
        </row>
        <row r="542">
          <cell r="E542">
            <v>36548</v>
          </cell>
          <cell r="F542">
            <v>200001</v>
          </cell>
          <cell r="G542">
            <v>36556</v>
          </cell>
          <cell r="H542">
            <v>36525</v>
          </cell>
          <cell r="I542">
            <v>18</v>
          </cell>
        </row>
        <row r="543">
          <cell r="E543">
            <v>36549</v>
          </cell>
          <cell r="F543">
            <v>200001</v>
          </cell>
          <cell r="G543">
            <v>36556</v>
          </cell>
          <cell r="H543">
            <v>36525</v>
          </cell>
          <cell r="I543">
            <v>18</v>
          </cell>
        </row>
        <row r="544">
          <cell r="E544">
            <v>36550</v>
          </cell>
          <cell r="F544">
            <v>200001</v>
          </cell>
          <cell r="G544">
            <v>36556</v>
          </cell>
          <cell r="H544">
            <v>36525</v>
          </cell>
          <cell r="I544">
            <v>18</v>
          </cell>
        </row>
        <row r="545">
          <cell r="E545">
            <v>36551</v>
          </cell>
          <cell r="F545">
            <v>200001</v>
          </cell>
          <cell r="G545">
            <v>36556</v>
          </cell>
          <cell r="H545">
            <v>36525</v>
          </cell>
          <cell r="I545">
            <v>18</v>
          </cell>
        </row>
        <row r="546">
          <cell r="E546">
            <v>36552</v>
          </cell>
          <cell r="F546">
            <v>200001</v>
          </cell>
          <cell r="G546">
            <v>36556</v>
          </cell>
          <cell r="H546">
            <v>36525</v>
          </cell>
          <cell r="I546">
            <v>18</v>
          </cell>
        </row>
        <row r="547">
          <cell r="E547">
            <v>36553</v>
          </cell>
          <cell r="F547">
            <v>200001</v>
          </cell>
          <cell r="G547">
            <v>36556</v>
          </cell>
          <cell r="H547">
            <v>36525</v>
          </cell>
          <cell r="I547">
            <v>18</v>
          </cell>
        </row>
        <row r="548">
          <cell r="E548">
            <v>36554</v>
          </cell>
          <cell r="F548">
            <v>200001</v>
          </cell>
          <cell r="G548">
            <v>36556</v>
          </cell>
          <cell r="H548">
            <v>36525</v>
          </cell>
          <cell r="I548">
            <v>18</v>
          </cell>
        </row>
        <row r="549">
          <cell r="E549">
            <v>36555</v>
          </cell>
          <cell r="F549">
            <v>200001</v>
          </cell>
          <cell r="G549">
            <v>36556</v>
          </cell>
          <cell r="H549">
            <v>36525</v>
          </cell>
          <cell r="I549">
            <v>18</v>
          </cell>
        </row>
        <row r="550">
          <cell r="E550">
            <v>36556</v>
          </cell>
          <cell r="F550">
            <v>200001</v>
          </cell>
          <cell r="G550">
            <v>36556</v>
          </cell>
          <cell r="H550">
            <v>36525</v>
          </cell>
          <cell r="I550">
            <v>18</v>
          </cell>
        </row>
        <row r="551">
          <cell r="E551">
            <v>36557</v>
          </cell>
          <cell r="F551">
            <v>200002</v>
          </cell>
          <cell r="G551">
            <v>36585</v>
          </cell>
          <cell r="H551">
            <v>36556</v>
          </cell>
          <cell r="I551">
            <v>19</v>
          </cell>
        </row>
        <row r="552">
          <cell r="E552">
            <v>36558</v>
          </cell>
          <cell r="F552">
            <v>200002</v>
          </cell>
          <cell r="G552">
            <v>36585</v>
          </cell>
          <cell r="H552">
            <v>36556</v>
          </cell>
          <cell r="I552">
            <v>19</v>
          </cell>
        </row>
        <row r="553">
          <cell r="E553">
            <v>36559</v>
          </cell>
          <cell r="F553">
            <v>200002</v>
          </cell>
          <cell r="G553">
            <v>36585</v>
          </cell>
          <cell r="H553">
            <v>36556</v>
          </cell>
          <cell r="I553">
            <v>19</v>
          </cell>
        </row>
        <row r="554">
          <cell r="E554">
            <v>36560</v>
          </cell>
          <cell r="F554">
            <v>200002</v>
          </cell>
          <cell r="G554">
            <v>36585</v>
          </cell>
          <cell r="H554">
            <v>36556</v>
          </cell>
          <cell r="I554">
            <v>19</v>
          </cell>
        </row>
        <row r="555">
          <cell r="E555">
            <v>36561</v>
          </cell>
          <cell r="F555">
            <v>200002</v>
          </cell>
          <cell r="G555">
            <v>36585</v>
          </cell>
          <cell r="H555">
            <v>36556</v>
          </cell>
          <cell r="I555">
            <v>19</v>
          </cell>
        </row>
        <row r="556">
          <cell r="E556">
            <v>36562</v>
          </cell>
          <cell r="F556">
            <v>200002</v>
          </cell>
          <cell r="G556">
            <v>36585</v>
          </cell>
          <cell r="H556">
            <v>36556</v>
          </cell>
          <cell r="I556">
            <v>19</v>
          </cell>
        </row>
        <row r="557">
          <cell r="E557">
            <v>36563</v>
          </cell>
          <cell r="F557">
            <v>200002</v>
          </cell>
          <cell r="G557">
            <v>36585</v>
          </cell>
          <cell r="H557">
            <v>36556</v>
          </cell>
          <cell r="I557">
            <v>19</v>
          </cell>
        </row>
        <row r="558">
          <cell r="E558">
            <v>36564</v>
          </cell>
          <cell r="F558">
            <v>200002</v>
          </cell>
          <cell r="G558">
            <v>36585</v>
          </cell>
          <cell r="H558">
            <v>36556</v>
          </cell>
          <cell r="I558">
            <v>19</v>
          </cell>
        </row>
        <row r="559">
          <cell r="E559">
            <v>36565</v>
          </cell>
          <cell r="F559">
            <v>200002</v>
          </cell>
          <cell r="G559">
            <v>36585</v>
          </cell>
          <cell r="H559">
            <v>36556</v>
          </cell>
          <cell r="I559">
            <v>19</v>
          </cell>
        </row>
        <row r="560">
          <cell r="E560">
            <v>36566</v>
          </cell>
          <cell r="F560">
            <v>200002</v>
          </cell>
          <cell r="G560">
            <v>36585</v>
          </cell>
          <cell r="H560">
            <v>36556</v>
          </cell>
          <cell r="I560">
            <v>19</v>
          </cell>
        </row>
        <row r="561">
          <cell r="E561">
            <v>36567</v>
          </cell>
          <cell r="F561">
            <v>200002</v>
          </cell>
          <cell r="G561">
            <v>36585</v>
          </cell>
          <cell r="H561">
            <v>36556</v>
          </cell>
          <cell r="I561">
            <v>19</v>
          </cell>
        </row>
        <row r="562">
          <cell r="E562">
            <v>36568</v>
          </cell>
          <cell r="F562">
            <v>200002</v>
          </cell>
          <cell r="G562">
            <v>36585</v>
          </cell>
          <cell r="H562">
            <v>36556</v>
          </cell>
          <cell r="I562">
            <v>19</v>
          </cell>
        </row>
        <row r="563">
          <cell r="E563">
            <v>36569</v>
          </cell>
          <cell r="F563">
            <v>200002</v>
          </cell>
          <cell r="G563">
            <v>36585</v>
          </cell>
          <cell r="H563">
            <v>36556</v>
          </cell>
          <cell r="I563">
            <v>19</v>
          </cell>
        </row>
        <row r="564">
          <cell r="E564">
            <v>36570</v>
          </cell>
          <cell r="F564">
            <v>200002</v>
          </cell>
          <cell r="G564">
            <v>36585</v>
          </cell>
          <cell r="H564">
            <v>36556</v>
          </cell>
          <cell r="I564">
            <v>19</v>
          </cell>
        </row>
        <row r="565">
          <cell r="E565">
            <v>36571</v>
          </cell>
          <cell r="F565">
            <v>200002</v>
          </cell>
          <cell r="G565">
            <v>36585</v>
          </cell>
          <cell r="H565">
            <v>36556</v>
          </cell>
          <cell r="I565">
            <v>19</v>
          </cell>
        </row>
        <row r="566">
          <cell r="E566">
            <v>36572</v>
          </cell>
          <cell r="F566">
            <v>200002</v>
          </cell>
          <cell r="G566">
            <v>36585</v>
          </cell>
          <cell r="H566">
            <v>36556</v>
          </cell>
          <cell r="I566">
            <v>19</v>
          </cell>
        </row>
        <row r="567">
          <cell r="E567">
            <v>36573</v>
          </cell>
          <cell r="F567">
            <v>200002</v>
          </cell>
          <cell r="G567">
            <v>36585</v>
          </cell>
          <cell r="H567">
            <v>36556</v>
          </cell>
          <cell r="I567">
            <v>19</v>
          </cell>
        </row>
        <row r="568">
          <cell r="E568">
            <v>36574</v>
          </cell>
          <cell r="F568">
            <v>200002</v>
          </cell>
          <cell r="G568">
            <v>36585</v>
          </cell>
          <cell r="H568">
            <v>36556</v>
          </cell>
          <cell r="I568">
            <v>19</v>
          </cell>
        </row>
        <row r="569">
          <cell r="E569">
            <v>36575</v>
          </cell>
          <cell r="F569">
            <v>200002</v>
          </cell>
          <cell r="G569">
            <v>36585</v>
          </cell>
          <cell r="H569">
            <v>36556</v>
          </cell>
          <cell r="I569">
            <v>19</v>
          </cell>
        </row>
        <row r="570">
          <cell r="E570">
            <v>36576</v>
          </cell>
          <cell r="F570">
            <v>200002</v>
          </cell>
          <cell r="G570">
            <v>36585</v>
          </cell>
          <cell r="H570">
            <v>36556</v>
          </cell>
          <cell r="I570">
            <v>19</v>
          </cell>
        </row>
        <row r="571">
          <cell r="E571">
            <v>36577</v>
          </cell>
          <cell r="F571">
            <v>200002</v>
          </cell>
          <cell r="G571">
            <v>36585</v>
          </cell>
          <cell r="H571">
            <v>36556</v>
          </cell>
          <cell r="I571">
            <v>19</v>
          </cell>
        </row>
        <row r="572">
          <cell r="E572">
            <v>36578</v>
          </cell>
          <cell r="F572">
            <v>200002</v>
          </cell>
          <cell r="G572">
            <v>36585</v>
          </cell>
          <cell r="H572">
            <v>36556</v>
          </cell>
          <cell r="I572">
            <v>19</v>
          </cell>
        </row>
        <row r="573">
          <cell r="E573">
            <v>36579</v>
          </cell>
          <cell r="F573">
            <v>200002</v>
          </cell>
          <cell r="G573">
            <v>36585</v>
          </cell>
          <cell r="H573">
            <v>36556</v>
          </cell>
          <cell r="I573">
            <v>19</v>
          </cell>
        </row>
        <row r="574">
          <cell r="E574">
            <v>36580</v>
          </cell>
          <cell r="F574">
            <v>200002</v>
          </cell>
          <cell r="G574">
            <v>36585</v>
          </cell>
          <cell r="H574">
            <v>36556</v>
          </cell>
          <cell r="I574">
            <v>19</v>
          </cell>
        </row>
        <row r="575">
          <cell r="E575">
            <v>36581</v>
          </cell>
          <cell r="F575">
            <v>200002</v>
          </cell>
          <cell r="G575">
            <v>36585</v>
          </cell>
          <cell r="H575">
            <v>36556</v>
          </cell>
          <cell r="I575">
            <v>19</v>
          </cell>
        </row>
        <row r="576">
          <cell r="E576">
            <v>36582</v>
          </cell>
          <cell r="F576">
            <v>200002</v>
          </cell>
          <cell r="G576">
            <v>36585</v>
          </cell>
          <cell r="H576">
            <v>36556</v>
          </cell>
          <cell r="I576">
            <v>19</v>
          </cell>
        </row>
        <row r="577">
          <cell r="E577">
            <v>36583</v>
          </cell>
          <cell r="F577">
            <v>200002</v>
          </cell>
          <cell r="G577">
            <v>36585</v>
          </cell>
          <cell r="H577">
            <v>36556</v>
          </cell>
          <cell r="I577">
            <v>19</v>
          </cell>
        </row>
        <row r="578">
          <cell r="E578">
            <v>36584</v>
          </cell>
          <cell r="F578">
            <v>200002</v>
          </cell>
          <cell r="G578">
            <v>36585</v>
          </cell>
          <cell r="H578">
            <v>36556</v>
          </cell>
          <cell r="I578">
            <v>19</v>
          </cell>
        </row>
        <row r="579">
          <cell r="E579">
            <v>36585</v>
          </cell>
          <cell r="F579">
            <v>200002</v>
          </cell>
          <cell r="G579">
            <v>36585</v>
          </cell>
          <cell r="H579">
            <v>36556</v>
          </cell>
          <cell r="I579">
            <v>19</v>
          </cell>
        </row>
        <row r="580">
          <cell r="E580">
            <v>36586</v>
          </cell>
          <cell r="F580">
            <v>200003</v>
          </cell>
          <cell r="G580">
            <v>36616</v>
          </cell>
          <cell r="H580">
            <v>36585</v>
          </cell>
          <cell r="I580">
            <v>20</v>
          </cell>
        </row>
        <row r="581">
          <cell r="E581">
            <v>36587</v>
          </cell>
          <cell r="F581">
            <v>200003</v>
          </cell>
          <cell r="G581">
            <v>36616</v>
          </cell>
          <cell r="H581">
            <v>36585</v>
          </cell>
          <cell r="I581">
            <v>20</v>
          </cell>
        </row>
        <row r="582">
          <cell r="E582">
            <v>36588</v>
          </cell>
          <cell r="F582">
            <v>200003</v>
          </cell>
          <cell r="G582">
            <v>36616</v>
          </cell>
          <cell r="H582">
            <v>36585</v>
          </cell>
          <cell r="I582">
            <v>20</v>
          </cell>
        </row>
        <row r="583">
          <cell r="E583">
            <v>36589</v>
          </cell>
          <cell r="F583">
            <v>200003</v>
          </cell>
          <cell r="G583">
            <v>36616</v>
          </cell>
          <cell r="H583">
            <v>36585</v>
          </cell>
          <cell r="I583">
            <v>20</v>
          </cell>
        </row>
        <row r="584">
          <cell r="E584">
            <v>36590</v>
          </cell>
          <cell r="F584">
            <v>200003</v>
          </cell>
          <cell r="G584">
            <v>36616</v>
          </cell>
          <cell r="H584">
            <v>36585</v>
          </cell>
          <cell r="I584">
            <v>20</v>
          </cell>
        </row>
        <row r="585">
          <cell r="E585">
            <v>36591</v>
          </cell>
          <cell r="F585">
            <v>200003</v>
          </cell>
          <cell r="G585">
            <v>36616</v>
          </cell>
          <cell r="H585">
            <v>36585</v>
          </cell>
          <cell r="I585">
            <v>20</v>
          </cell>
        </row>
        <row r="586">
          <cell r="E586">
            <v>36592</v>
          </cell>
          <cell r="F586">
            <v>200003</v>
          </cell>
          <cell r="G586">
            <v>36616</v>
          </cell>
          <cell r="H586">
            <v>36585</v>
          </cell>
          <cell r="I586">
            <v>20</v>
          </cell>
        </row>
        <row r="587">
          <cell r="E587">
            <v>36593</v>
          </cell>
          <cell r="F587">
            <v>200003</v>
          </cell>
          <cell r="G587">
            <v>36616</v>
          </cell>
          <cell r="H587">
            <v>36585</v>
          </cell>
          <cell r="I587">
            <v>20</v>
          </cell>
        </row>
        <row r="588">
          <cell r="E588">
            <v>36594</v>
          </cell>
          <cell r="F588">
            <v>200003</v>
          </cell>
          <cell r="G588">
            <v>36616</v>
          </cell>
          <cell r="H588">
            <v>36585</v>
          </cell>
          <cell r="I588">
            <v>20</v>
          </cell>
        </row>
        <row r="589">
          <cell r="E589">
            <v>36595</v>
          </cell>
          <cell r="F589">
            <v>200003</v>
          </cell>
          <cell r="G589">
            <v>36616</v>
          </cell>
          <cell r="H589">
            <v>36585</v>
          </cell>
          <cell r="I589">
            <v>20</v>
          </cell>
        </row>
        <row r="590">
          <cell r="E590">
            <v>36596</v>
          </cell>
          <cell r="F590">
            <v>200003</v>
          </cell>
          <cell r="G590">
            <v>36616</v>
          </cell>
          <cell r="H590">
            <v>36585</v>
          </cell>
          <cell r="I590">
            <v>20</v>
          </cell>
        </row>
        <row r="591">
          <cell r="E591">
            <v>36597</v>
          </cell>
          <cell r="F591">
            <v>200003</v>
          </cell>
          <cell r="G591">
            <v>36616</v>
          </cell>
          <cell r="H591">
            <v>36585</v>
          </cell>
          <cell r="I591">
            <v>20</v>
          </cell>
        </row>
        <row r="592">
          <cell r="E592">
            <v>36598</v>
          </cell>
          <cell r="F592">
            <v>200003</v>
          </cell>
          <cell r="G592">
            <v>36616</v>
          </cell>
          <cell r="H592">
            <v>36585</v>
          </cell>
          <cell r="I592">
            <v>20</v>
          </cell>
        </row>
        <row r="593">
          <cell r="E593">
            <v>36599</v>
          </cell>
          <cell r="F593">
            <v>200003</v>
          </cell>
          <cell r="G593">
            <v>36616</v>
          </cell>
          <cell r="H593">
            <v>36585</v>
          </cell>
          <cell r="I593">
            <v>20</v>
          </cell>
        </row>
        <row r="594">
          <cell r="E594">
            <v>36600</v>
          </cell>
          <cell r="F594">
            <v>200003</v>
          </cell>
          <cell r="G594">
            <v>36616</v>
          </cell>
          <cell r="H594">
            <v>36585</v>
          </cell>
          <cell r="I594">
            <v>20</v>
          </cell>
        </row>
        <row r="595">
          <cell r="E595">
            <v>36601</v>
          </cell>
          <cell r="F595">
            <v>200003</v>
          </cell>
          <cell r="G595">
            <v>36616</v>
          </cell>
          <cell r="H595">
            <v>36585</v>
          </cell>
          <cell r="I595">
            <v>20</v>
          </cell>
        </row>
        <row r="596">
          <cell r="E596">
            <v>36602</v>
          </cell>
          <cell r="F596">
            <v>200003</v>
          </cell>
          <cell r="G596">
            <v>36616</v>
          </cell>
          <cell r="H596">
            <v>36585</v>
          </cell>
          <cell r="I596">
            <v>20</v>
          </cell>
        </row>
        <row r="597">
          <cell r="E597">
            <v>36603</v>
          </cell>
          <cell r="F597">
            <v>200003</v>
          </cell>
          <cell r="G597">
            <v>36616</v>
          </cell>
          <cell r="H597">
            <v>36585</v>
          </cell>
          <cell r="I597">
            <v>20</v>
          </cell>
        </row>
        <row r="598">
          <cell r="E598">
            <v>36604</v>
          </cell>
          <cell r="F598">
            <v>200003</v>
          </cell>
          <cell r="G598">
            <v>36616</v>
          </cell>
          <cell r="H598">
            <v>36585</v>
          </cell>
          <cell r="I598">
            <v>20</v>
          </cell>
        </row>
        <row r="599">
          <cell r="E599">
            <v>36605</v>
          </cell>
          <cell r="F599">
            <v>200003</v>
          </cell>
          <cell r="G599">
            <v>36616</v>
          </cell>
          <cell r="H599">
            <v>36585</v>
          </cell>
          <cell r="I599">
            <v>20</v>
          </cell>
        </row>
        <row r="600">
          <cell r="E600">
            <v>36606</v>
          </cell>
          <cell r="F600">
            <v>200003</v>
          </cell>
          <cell r="G600">
            <v>36616</v>
          </cell>
          <cell r="H600">
            <v>36585</v>
          </cell>
          <cell r="I600">
            <v>20</v>
          </cell>
        </row>
        <row r="601">
          <cell r="E601">
            <v>36607</v>
          </cell>
          <cell r="F601">
            <v>200003</v>
          </cell>
          <cell r="G601">
            <v>36616</v>
          </cell>
          <cell r="H601">
            <v>36585</v>
          </cell>
          <cell r="I601">
            <v>20</v>
          </cell>
        </row>
        <row r="602">
          <cell r="E602">
            <v>36608</v>
          </cell>
          <cell r="F602">
            <v>200003</v>
          </cell>
          <cell r="G602">
            <v>36616</v>
          </cell>
          <cell r="H602">
            <v>36585</v>
          </cell>
          <cell r="I602">
            <v>20</v>
          </cell>
        </row>
        <row r="603">
          <cell r="E603">
            <v>36609</v>
          </cell>
          <cell r="F603">
            <v>200003</v>
          </cell>
          <cell r="G603">
            <v>36616</v>
          </cell>
          <cell r="H603">
            <v>36585</v>
          </cell>
          <cell r="I603">
            <v>20</v>
          </cell>
        </row>
        <row r="604">
          <cell r="E604">
            <v>36610</v>
          </cell>
          <cell r="F604">
            <v>200003</v>
          </cell>
          <cell r="G604">
            <v>36616</v>
          </cell>
          <cell r="H604">
            <v>36585</v>
          </cell>
          <cell r="I604">
            <v>20</v>
          </cell>
        </row>
        <row r="605">
          <cell r="E605">
            <v>36611</v>
          </cell>
          <cell r="F605">
            <v>200003</v>
          </cell>
          <cell r="G605">
            <v>36616</v>
          </cell>
          <cell r="H605">
            <v>36585</v>
          </cell>
          <cell r="I605">
            <v>20</v>
          </cell>
        </row>
        <row r="606">
          <cell r="E606">
            <v>36612</v>
          </cell>
          <cell r="F606">
            <v>200003</v>
          </cell>
          <cell r="G606">
            <v>36616</v>
          </cell>
          <cell r="H606">
            <v>36585</v>
          </cell>
          <cell r="I606">
            <v>20</v>
          </cell>
        </row>
        <row r="607">
          <cell r="E607">
            <v>36613</v>
          </cell>
          <cell r="F607">
            <v>200003</v>
          </cell>
          <cell r="G607">
            <v>36616</v>
          </cell>
          <cell r="H607">
            <v>36585</v>
          </cell>
          <cell r="I607">
            <v>20</v>
          </cell>
        </row>
        <row r="608">
          <cell r="E608">
            <v>36614</v>
          </cell>
          <cell r="F608">
            <v>200003</v>
          </cell>
          <cell r="G608">
            <v>36616</v>
          </cell>
          <cell r="H608">
            <v>36585</v>
          </cell>
          <cell r="I608">
            <v>20</v>
          </cell>
        </row>
        <row r="609">
          <cell r="E609">
            <v>36615</v>
          </cell>
          <cell r="F609">
            <v>200003</v>
          </cell>
          <cell r="G609">
            <v>36616</v>
          </cell>
          <cell r="H609">
            <v>36585</v>
          </cell>
          <cell r="I609">
            <v>20</v>
          </cell>
        </row>
        <row r="610">
          <cell r="E610">
            <v>36616</v>
          </cell>
          <cell r="F610">
            <v>200003</v>
          </cell>
          <cell r="G610">
            <v>36616</v>
          </cell>
          <cell r="H610">
            <v>36585</v>
          </cell>
          <cell r="I610">
            <v>20</v>
          </cell>
        </row>
        <row r="611">
          <cell r="E611">
            <v>36617</v>
          </cell>
          <cell r="F611">
            <v>200004</v>
          </cell>
          <cell r="G611">
            <v>36646</v>
          </cell>
          <cell r="H611">
            <v>36616</v>
          </cell>
          <cell r="I611">
            <v>21</v>
          </cell>
        </row>
        <row r="612">
          <cell r="E612">
            <v>36618</v>
          </cell>
          <cell r="F612">
            <v>200004</v>
          </cell>
          <cell r="G612">
            <v>36646</v>
          </cell>
          <cell r="H612">
            <v>36616</v>
          </cell>
          <cell r="I612">
            <v>21</v>
          </cell>
        </row>
        <row r="613">
          <cell r="E613">
            <v>36619</v>
          </cell>
          <cell r="F613">
            <v>200004</v>
          </cell>
          <cell r="G613">
            <v>36646</v>
          </cell>
          <cell r="H613">
            <v>36616</v>
          </cell>
          <cell r="I613">
            <v>21</v>
          </cell>
        </row>
        <row r="614">
          <cell r="E614">
            <v>36620</v>
          </cell>
          <cell r="F614">
            <v>200004</v>
          </cell>
          <cell r="G614">
            <v>36646</v>
          </cell>
          <cell r="H614">
            <v>36616</v>
          </cell>
          <cell r="I614">
            <v>21</v>
          </cell>
        </row>
        <row r="615">
          <cell r="E615">
            <v>36621</v>
          </cell>
          <cell r="F615">
            <v>200004</v>
          </cell>
          <cell r="G615">
            <v>36646</v>
          </cell>
          <cell r="H615">
            <v>36616</v>
          </cell>
          <cell r="I615">
            <v>21</v>
          </cell>
        </row>
        <row r="616">
          <cell r="E616">
            <v>36622</v>
          </cell>
          <cell r="F616">
            <v>200004</v>
          </cell>
          <cell r="G616">
            <v>36646</v>
          </cell>
          <cell r="H616">
            <v>36616</v>
          </cell>
          <cell r="I616">
            <v>21</v>
          </cell>
        </row>
        <row r="617">
          <cell r="E617">
            <v>36623</v>
          </cell>
          <cell r="F617">
            <v>200004</v>
          </cell>
          <cell r="G617">
            <v>36646</v>
          </cell>
          <cell r="H617">
            <v>36616</v>
          </cell>
          <cell r="I617">
            <v>21</v>
          </cell>
        </row>
        <row r="618">
          <cell r="E618">
            <v>36624</v>
          </cell>
          <cell r="F618">
            <v>200004</v>
          </cell>
          <cell r="G618">
            <v>36646</v>
          </cell>
          <cell r="H618">
            <v>36616</v>
          </cell>
          <cell r="I618">
            <v>21</v>
          </cell>
        </row>
        <row r="619">
          <cell r="E619">
            <v>36625</v>
          </cell>
          <cell r="F619">
            <v>200004</v>
          </cell>
          <cell r="G619">
            <v>36646</v>
          </cell>
          <cell r="H619">
            <v>36616</v>
          </cell>
          <cell r="I619">
            <v>21</v>
          </cell>
        </row>
        <row r="620">
          <cell r="E620">
            <v>36626</v>
          </cell>
          <cell r="F620">
            <v>200004</v>
          </cell>
          <cell r="G620">
            <v>36646</v>
          </cell>
          <cell r="H620">
            <v>36616</v>
          </cell>
          <cell r="I620">
            <v>21</v>
          </cell>
        </row>
        <row r="621">
          <cell r="E621">
            <v>36627</v>
          </cell>
          <cell r="F621">
            <v>200004</v>
          </cell>
          <cell r="G621">
            <v>36646</v>
          </cell>
          <cell r="H621">
            <v>36616</v>
          </cell>
          <cell r="I621">
            <v>21</v>
          </cell>
        </row>
        <row r="622">
          <cell r="E622">
            <v>36628</v>
          </cell>
          <cell r="F622">
            <v>200004</v>
          </cell>
          <cell r="G622">
            <v>36646</v>
          </cell>
          <cell r="H622">
            <v>36616</v>
          </cell>
          <cell r="I622">
            <v>21</v>
          </cell>
        </row>
        <row r="623">
          <cell r="E623">
            <v>36629</v>
          </cell>
          <cell r="F623">
            <v>200004</v>
          </cell>
          <cell r="G623">
            <v>36646</v>
          </cell>
          <cell r="H623">
            <v>36616</v>
          </cell>
          <cell r="I623">
            <v>21</v>
          </cell>
        </row>
        <row r="624">
          <cell r="E624">
            <v>36630</v>
          </cell>
          <cell r="F624">
            <v>200004</v>
          </cell>
          <cell r="G624">
            <v>36646</v>
          </cell>
          <cell r="H624">
            <v>36616</v>
          </cell>
          <cell r="I624">
            <v>21</v>
          </cell>
        </row>
        <row r="625">
          <cell r="E625">
            <v>36631</v>
          </cell>
          <cell r="F625">
            <v>200004</v>
          </cell>
          <cell r="G625">
            <v>36646</v>
          </cell>
          <cell r="H625">
            <v>36616</v>
          </cell>
          <cell r="I625">
            <v>21</v>
          </cell>
        </row>
        <row r="626">
          <cell r="E626">
            <v>36632</v>
          </cell>
          <cell r="F626">
            <v>200004</v>
          </cell>
          <cell r="G626">
            <v>36646</v>
          </cell>
          <cell r="H626">
            <v>36616</v>
          </cell>
          <cell r="I626">
            <v>21</v>
          </cell>
        </row>
        <row r="627">
          <cell r="E627">
            <v>36633</v>
          </cell>
          <cell r="F627">
            <v>200004</v>
          </cell>
          <cell r="G627">
            <v>36646</v>
          </cell>
          <cell r="H627">
            <v>36616</v>
          </cell>
          <cell r="I627">
            <v>21</v>
          </cell>
        </row>
        <row r="628">
          <cell r="E628">
            <v>36634</v>
          </cell>
          <cell r="F628">
            <v>200004</v>
          </cell>
          <cell r="G628">
            <v>36646</v>
          </cell>
          <cell r="H628">
            <v>36616</v>
          </cell>
          <cell r="I628">
            <v>21</v>
          </cell>
        </row>
        <row r="629">
          <cell r="E629">
            <v>36635</v>
          </cell>
          <cell r="F629">
            <v>200004</v>
          </cell>
          <cell r="G629">
            <v>36646</v>
          </cell>
          <cell r="H629">
            <v>36616</v>
          </cell>
          <cell r="I629">
            <v>21</v>
          </cell>
        </row>
        <row r="630">
          <cell r="E630">
            <v>36636</v>
          </cell>
          <cell r="F630">
            <v>200004</v>
          </cell>
          <cell r="G630">
            <v>36646</v>
          </cell>
          <cell r="H630">
            <v>36616</v>
          </cell>
          <cell r="I630">
            <v>21</v>
          </cell>
        </row>
        <row r="631">
          <cell r="E631">
            <v>36637</v>
          </cell>
          <cell r="F631">
            <v>200004</v>
          </cell>
          <cell r="G631">
            <v>36646</v>
          </cell>
          <cell r="H631">
            <v>36616</v>
          </cell>
          <cell r="I631">
            <v>21</v>
          </cell>
        </row>
        <row r="632">
          <cell r="E632">
            <v>36638</v>
          </cell>
          <cell r="F632">
            <v>200004</v>
          </cell>
          <cell r="G632">
            <v>36646</v>
          </cell>
          <cell r="H632">
            <v>36616</v>
          </cell>
          <cell r="I632">
            <v>21</v>
          </cell>
        </row>
        <row r="633">
          <cell r="E633">
            <v>36639</v>
          </cell>
          <cell r="F633">
            <v>200004</v>
          </cell>
          <cell r="G633">
            <v>36646</v>
          </cell>
          <cell r="H633">
            <v>36616</v>
          </cell>
          <cell r="I633">
            <v>21</v>
          </cell>
        </row>
        <row r="634">
          <cell r="E634">
            <v>36640</v>
          </cell>
          <cell r="F634">
            <v>200004</v>
          </cell>
          <cell r="G634">
            <v>36646</v>
          </cell>
          <cell r="H634">
            <v>36616</v>
          </cell>
          <cell r="I634">
            <v>21</v>
          </cell>
        </row>
        <row r="635">
          <cell r="E635">
            <v>36641</v>
          </cell>
          <cell r="F635">
            <v>200004</v>
          </cell>
          <cell r="G635">
            <v>36646</v>
          </cell>
          <cell r="H635">
            <v>36616</v>
          </cell>
          <cell r="I635">
            <v>21</v>
          </cell>
        </row>
        <row r="636">
          <cell r="E636">
            <v>36642</v>
          </cell>
          <cell r="F636">
            <v>200004</v>
          </cell>
          <cell r="G636">
            <v>36646</v>
          </cell>
          <cell r="H636">
            <v>36616</v>
          </cell>
          <cell r="I636">
            <v>21</v>
          </cell>
        </row>
        <row r="637">
          <cell r="E637">
            <v>36643</v>
          </cell>
          <cell r="F637">
            <v>200004</v>
          </cell>
          <cell r="G637">
            <v>36646</v>
          </cell>
          <cell r="H637">
            <v>36616</v>
          </cell>
          <cell r="I637">
            <v>21</v>
          </cell>
        </row>
        <row r="638">
          <cell r="E638">
            <v>36644</v>
          </cell>
          <cell r="F638">
            <v>200004</v>
          </cell>
          <cell r="G638">
            <v>36646</v>
          </cell>
          <cell r="H638">
            <v>36616</v>
          </cell>
          <cell r="I638">
            <v>21</v>
          </cell>
        </row>
        <row r="639">
          <cell r="E639">
            <v>36645</v>
          </cell>
          <cell r="F639">
            <v>200004</v>
          </cell>
          <cell r="G639">
            <v>36646</v>
          </cell>
          <cell r="H639">
            <v>36616</v>
          </cell>
          <cell r="I639">
            <v>21</v>
          </cell>
        </row>
        <row r="640">
          <cell r="E640">
            <v>36646</v>
          </cell>
          <cell r="F640">
            <v>200004</v>
          </cell>
          <cell r="G640">
            <v>36646</v>
          </cell>
          <cell r="H640">
            <v>36616</v>
          </cell>
          <cell r="I640">
            <v>21</v>
          </cell>
        </row>
        <row r="641">
          <cell r="E641">
            <v>36647</v>
          </cell>
          <cell r="F641">
            <v>200005</v>
          </cell>
          <cell r="G641">
            <v>36677</v>
          </cell>
          <cell r="H641">
            <v>36646</v>
          </cell>
          <cell r="I641">
            <v>22</v>
          </cell>
        </row>
        <row r="642">
          <cell r="E642">
            <v>36648</v>
          </cell>
          <cell r="F642">
            <v>200005</v>
          </cell>
          <cell r="G642">
            <v>36677</v>
          </cell>
          <cell r="H642">
            <v>36646</v>
          </cell>
          <cell r="I642">
            <v>22</v>
          </cell>
        </row>
        <row r="643">
          <cell r="E643">
            <v>36649</v>
          </cell>
          <cell r="F643">
            <v>200005</v>
          </cell>
          <cell r="G643">
            <v>36677</v>
          </cell>
          <cell r="H643">
            <v>36646</v>
          </cell>
          <cell r="I643">
            <v>22</v>
          </cell>
        </row>
        <row r="644">
          <cell r="E644">
            <v>36650</v>
          </cell>
          <cell r="F644">
            <v>200005</v>
          </cell>
          <cell r="G644">
            <v>36677</v>
          </cell>
          <cell r="H644">
            <v>36646</v>
          </cell>
          <cell r="I644">
            <v>22</v>
          </cell>
        </row>
        <row r="645">
          <cell r="E645">
            <v>36651</v>
          </cell>
          <cell r="F645">
            <v>200005</v>
          </cell>
          <cell r="G645">
            <v>36677</v>
          </cell>
          <cell r="H645">
            <v>36646</v>
          </cell>
          <cell r="I645">
            <v>22</v>
          </cell>
        </row>
        <row r="646">
          <cell r="E646">
            <v>36652</v>
          </cell>
          <cell r="F646">
            <v>200005</v>
          </cell>
          <cell r="G646">
            <v>36677</v>
          </cell>
          <cell r="H646">
            <v>36646</v>
          </cell>
          <cell r="I646">
            <v>22</v>
          </cell>
        </row>
        <row r="647">
          <cell r="E647">
            <v>36653</v>
          </cell>
          <cell r="F647">
            <v>200005</v>
          </cell>
          <cell r="G647">
            <v>36677</v>
          </cell>
          <cell r="H647">
            <v>36646</v>
          </cell>
          <cell r="I647">
            <v>22</v>
          </cell>
        </row>
        <row r="648">
          <cell r="E648">
            <v>36654</v>
          </cell>
          <cell r="F648">
            <v>200005</v>
          </cell>
          <cell r="G648">
            <v>36677</v>
          </cell>
          <cell r="H648">
            <v>36646</v>
          </cell>
          <cell r="I648">
            <v>22</v>
          </cell>
        </row>
        <row r="649">
          <cell r="E649">
            <v>36655</v>
          </cell>
          <cell r="F649">
            <v>200005</v>
          </cell>
          <cell r="G649">
            <v>36677</v>
          </cell>
          <cell r="H649">
            <v>36646</v>
          </cell>
          <cell r="I649">
            <v>22</v>
          </cell>
        </row>
        <row r="650">
          <cell r="E650">
            <v>36656</v>
          </cell>
          <cell r="F650">
            <v>200005</v>
          </cell>
          <cell r="G650">
            <v>36677</v>
          </cell>
          <cell r="H650">
            <v>36646</v>
          </cell>
          <cell r="I650">
            <v>22</v>
          </cell>
        </row>
        <row r="651">
          <cell r="E651">
            <v>36657</v>
          </cell>
          <cell r="F651">
            <v>200005</v>
          </cell>
          <cell r="G651">
            <v>36677</v>
          </cell>
          <cell r="H651">
            <v>36646</v>
          </cell>
          <cell r="I651">
            <v>22</v>
          </cell>
        </row>
        <row r="652">
          <cell r="E652">
            <v>36658</v>
          </cell>
          <cell r="F652">
            <v>200005</v>
          </cell>
          <cell r="G652">
            <v>36677</v>
          </cell>
          <cell r="H652">
            <v>36646</v>
          </cell>
          <cell r="I652">
            <v>22</v>
          </cell>
        </row>
        <row r="653">
          <cell r="E653">
            <v>36659</v>
          </cell>
          <cell r="F653">
            <v>200005</v>
          </cell>
          <cell r="G653">
            <v>36677</v>
          </cell>
          <cell r="H653">
            <v>36646</v>
          </cell>
          <cell r="I653">
            <v>22</v>
          </cell>
        </row>
        <row r="654">
          <cell r="E654">
            <v>36660</v>
          </cell>
          <cell r="F654">
            <v>200005</v>
          </cell>
          <cell r="G654">
            <v>36677</v>
          </cell>
          <cell r="H654">
            <v>36646</v>
          </cell>
          <cell r="I654">
            <v>22</v>
          </cell>
        </row>
        <row r="655">
          <cell r="E655">
            <v>36661</v>
          </cell>
          <cell r="F655">
            <v>200005</v>
          </cell>
          <cell r="G655">
            <v>36677</v>
          </cell>
          <cell r="H655">
            <v>36646</v>
          </cell>
          <cell r="I655">
            <v>22</v>
          </cell>
        </row>
        <row r="656">
          <cell r="E656">
            <v>36662</v>
          </cell>
          <cell r="F656">
            <v>200005</v>
          </cell>
          <cell r="G656">
            <v>36677</v>
          </cell>
          <cell r="H656">
            <v>36646</v>
          </cell>
          <cell r="I656">
            <v>22</v>
          </cell>
        </row>
        <row r="657">
          <cell r="E657">
            <v>36663</v>
          </cell>
          <cell r="F657">
            <v>200005</v>
          </cell>
          <cell r="G657">
            <v>36677</v>
          </cell>
          <cell r="H657">
            <v>36646</v>
          </cell>
          <cell r="I657">
            <v>22</v>
          </cell>
        </row>
        <row r="658">
          <cell r="E658">
            <v>36664</v>
          </cell>
          <cell r="F658">
            <v>200005</v>
          </cell>
          <cell r="G658">
            <v>36677</v>
          </cell>
          <cell r="H658">
            <v>36646</v>
          </cell>
          <cell r="I658">
            <v>22</v>
          </cell>
        </row>
        <row r="659">
          <cell r="E659">
            <v>36665</v>
          </cell>
          <cell r="F659">
            <v>200005</v>
          </cell>
          <cell r="G659">
            <v>36677</v>
          </cell>
          <cell r="H659">
            <v>36646</v>
          </cell>
          <cell r="I659">
            <v>22</v>
          </cell>
        </row>
        <row r="660">
          <cell r="E660">
            <v>36666</v>
          </cell>
          <cell r="F660">
            <v>200005</v>
          </cell>
          <cell r="G660">
            <v>36677</v>
          </cell>
          <cell r="H660">
            <v>36646</v>
          </cell>
          <cell r="I660">
            <v>22</v>
          </cell>
        </row>
        <row r="661">
          <cell r="E661">
            <v>36667</v>
          </cell>
          <cell r="F661">
            <v>200005</v>
          </cell>
          <cell r="G661">
            <v>36677</v>
          </cell>
          <cell r="H661">
            <v>36646</v>
          </cell>
          <cell r="I661">
            <v>22</v>
          </cell>
        </row>
        <row r="662">
          <cell r="E662">
            <v>36668</v>
          </cell>
          <cell r="F662">
            <v>200005</v>
          </cell>
          <cell r="G662">
            <v>36677</v>
          </cell>
          <cell r="H662">
            <v>36646</v>
          </cell>
          <cell r="I662">
            <v>22</v>
          </cell>
        </row>
        <row r="663">
          <cell r="E663">
            <v>36669</v>
          </cell>
          <cell r="F663">
            <v>200005</v>
          </cell>
          <cell r="G663">
            <v>36677</v>
          </cell>
          <cell r="H663">
            <v>36646</v>
          </cell>
          <cell r="I663">
            <v>22</v>
          </cell>
        </row>
        <row r="664">
          <cell r="E664">
            <v>36670</v>
          </cell>
          <cell r="F664">
            <v>200005</v>
          </cell>
          <cell r="G664">
            <v>36677</v>
          </cell>
          <cell r="H664">
            <v>36646</v>
          </cell>
          <cell r="I664">
            <v>22</v>
          </cell>
        </row>
        <row r="665">
          <cell r="E665">
            <v>36671</v>
          </cell>
          <cell r="F665">
            <v>200005</v>
          </cell>
          <cell r="G665">
            <v>36677</v>
          </cell>
          <cell r="H665">
            <v>36646</v>
          </cell>
          <cell r="I665">
            <v>22</v>
          </cell>
        </row>
        <row r="666">
          <cell r="E666">
            <v>36672</v>
          </cell>
          <cell r="F666">
            <v>200005</v>
          </cell>
          <cell r="G666">
            <v>36677</v>
          </cell>
          <cell r="H666">
            <v>36646</v>
          </cell>
          <cell r="I666">
            <v>22</v>
          </cell>
        </row>
        <row r="667">
          <cell r="E667">
            <v>36673</v>
          </cell>
          <cell r="F667">
            <v>200005</v>
          </cell>
          <cell r="G667">
            <v>36677</v>
          </cell>
          <cell r="H667">
            <v>36646</v>
          </cell>
          <cell r="I667">
            <v>22</v>
          </cell>
        </row>
        <row r="668">
          <cell r="E668">
            <v>36674</v>
          </cell>
          <cell r="F668">
            <v>200005</v>
          </cell>
          <cell r="G668">
            <v>36677</v>
          </cell>
          <cell r="H668">
            <v>36646</v>
          </cell>
          <cell r="I668">
            <v>22</v>
          </cell>
        </row>
        <row r="669">
          <cell r="E669">
            <v>36675</v>
          </cell>
          <cell r="F669">
            <v>200005</v>
          </cell>
          <cell r="G669">
            <v>36677</v>
          </cell>
          <cell r="H669">
            <v>36646</v>
          </cell>
          <cell r="I669">
            <v>22</v>
          </cell>
        </row>
        <row r="670">
          <cell r="E670">
            <v>36676</v>
          </cell>
          <cell r="F670">
            <v>200005</v>
          </cell>
          <cell r="G670">
            <v>36677</v>
          </cell>
          <cell r="H670">
            <v>36646</v>
          </cell>
          <cell r="I670">
            <v>22</v>
          </cell>
        </row>
        <row r="671">
          <cell r="E671">
            <v>36677</v>
          </cell>
          <cell r="F671">
            <v>200005</v>
          </cell>
          <cell r="G671">
            <v>36677</v>
          </cell>
          <cell r="H671">
            <v>36646</v>
          </cell>
          <cell r="I671">
            <v>22</v>
          </cell>
        </row>
        <row r="672">
          <cell r="E672">
            <v>36678</v>
          </cell>
          <cell r="F672">
            <v>200006</v>
          </cell>
          <cell r="G672">
            <v>36707</v>
          </cell>
          <cell r="H672">
            <v>36677</v>
          </cell>
          <cell r="I672">
            <v>23</v>
          </cell>
        </row>
        <row r="673">
          <cell r="E673">
            <v>36679</v>
          </cell>
          <cell r="F673">
            <v>200006</v>
          </cell>
          <cell r="G673">
            <v>36707</v>
          </cell>
          <cell r="H673">
            <v>36677</v>
          </cell>
          <cell r="I673">
            <v>23</v>
          </cell>
        </row>
        <row r="674">
          <cell r="E674">
            <v>36680</v>
          </cell>
          <cell r="F674">
            <v>200006</v>
          </cell>
          <cell r="G674">
            <v>36707</v>
          </cell>
          <cell r="H674">
            <v>36677</v>
          </cell>
          <cell r="I674">
            <v>23</v>
          </cell>
        </row>
        <row r="675">
          <cell r="E675">
            <v>36681</v>
          </cell>
          <cell r="F675">
            <v>200006</v>
          </cell>
          <cell r="G675">
            <v>36707</v>
          </cell>
          <cell r="H675">
            <v>36677</v>
          </cell>
          <cell r="I675">
            <v>23</v>
          </cell>
        </row>
        <row r="676">
          <cell r="E676">
            <v>36682</v>
          </cell>
          <cell r="F676">
            <v>200006</v>
          </cell>
          <cell r="G676">
            <v>36707</v>
          </cell>
          <cell r="H676">
            <v>36677</v>
          </cell>
          <cell r="I676">
            <v>23</v>
          </cell>
        </row>
        <row r="677">
          <cell r="E677">
            <v>36683</v>
          </cell>
          <cell r="F677">
            <v>200006</v>
          </cell>
          <cell r="G677">
            <v>36707</v>
          </cell>
          <cell r="H677">
            <v>36677</v>
          </cell>
          <cell r="I677">
            <v>23</v>
          </cell>
        </row>
        <row r="678">
          <cell r="E678">
            <v>36684</v>
          </cell>
          <cell r="F678">
            <v>200006</v>
          </cell>
          <cell r="G678">
            <v>36707</v>
          </cell>
          <cell r="H678">
            <v>36677</v>
          </cell>
          <cell r="I678">
            <v>23</v>
          </cell>
        </row>
        <row r="679">
          <cell r="E679">
            <v>36685</v>
          </cell>
          <cell r="F679">
            <v>200006</v>
          </cell>
          <cell r="G679">
            <v>36707</v>
          </cell>
          <cell r="H679">
            <v>36677</v>
          </cell>
          <cell r="I679">
            <v>23</v>
          </cell>
        </row>
        <row r="680">
          <cell r="E680">
            <v>36686</v>
          </cell>
          <cell r="F680">
            <v>200006</v>
          </cell>
          <cell r="G680">
            <v>36707</v>
          </cell>
          <cell r="H680">
            <v>36677</v>
          </cell>
          <cell r="I680">
            <v>23</v>
          </cell>
        </row>
        <row r="681">
          <cell r="E681">
            <v>36687</v>
          </cell>
          <cell r="F681">
            <v>200006</v>
          </cell>
          <cell r="G681">
            <v>36707</v>
          </cell>
          <cell r="H681">
            <v>36677</v>
          </cell>
          <cell r="I681">
            <v>23</v>
          </cell>
        </row>
        <row r="682">
          <cell r="E682">
            <v>36688</v>
          </cell>
          <cell r="F682">
            <v>200006</v>
          </cell>
          <cell r="G682">
            <v>36707</v>
          </cell>
          <cell r="H682">
            <v>36677</v>
          </cell>
          <cell r="I682">
            <v>23</v>
          </cell>
        </row>
        <row r="683">
          <cell r="E683">
            <v>36689</v>
          </cell>
          <cell r="F683">
            <v>200006</v>
          </cell>
          <cell r="G683">
            <v>36707</v>
          </cell>
          <cell r="H683">
            <v>36677</v>
          </cell>
          <cell r="I683">
            <v>23</v>
          </cell>
        </row>
        <row r="684">
          <cell r="E684">
            <v>36690</v>
          </cell>
          <cell r="F684">
            <v>200006</v>
          </cell>
          <cell r="G684">
            <v>36707</v>
          </cell>
          <cell r="H684">
            <v>36677</v>
          </cell>
          <cell r="I684">
            <v>23</v>
          </cell>
        </row>
        <row r="685">
          <cell r="E685">
            <v>36691</v>
          </cell>
          <cell r="F685">
            <v>200006</v>
          </cell>
          <cell r="G685">
            <v>36707</v>
          </cell>
          <cell r="H685">
            <v>36677</v>
          </cell>
          <cell r="I685">
            <v>23</v>
          </cell>
        </row>
        <row r="686">
          <cell r="E686">
            <v>36692</v>
          </cell>
          <cell r="F686">
            <v>200006</v>
          </cell>
          <cell r="G686">
            <v>36707</v>
          </cell>
          <cell r="H686">
            <v>36677</v>
          </cell>
          <cell r="I686">
            <v>23</v>
          </cell>
        </row>
        <row r="687">
          <cell r="E687">
            <v>36693</v>
          </cell>
          <cell r="F687">
            <v>200006</v>
          </cell>
          <cell r="G687">
            <v>36707</v>
          </cell>
          <cell r="H687">
            <v>36677</v>
          </cell>
          <cell r="I687">
            <v>23</v>
          </cell>
        </row>
        <row r="688">
          <cell r="E688">
            <v>36694</v>
          </cell>
          <cell r="F688">
            <v>200006</v>
          </cell>
          <cell r="G688">
            <v>36707</v>
          </cell>
          <cell r="H688">
            <v>36677</v>
          </cell>
          <cell r="I688">
            <v>23</v>
          </cell>
        </row>
        <row r="689">
          <cell r="E689">
            <v>36695</v>
          </cell>
          <cell r="F689">
            <v>200006</v>
          </cell>
          <cell r="G689">
            <v>36707</v>
          </cell>
          <cell r="H689">
            <v>36677</v>
          </cell>
          <cell r="I689">
            <v>23</v>
          </cell>
        </row>
        <row r="690">
          <cell r="E690">
            <v>36696</v>
          </cell>
          <cell r="F690">
            <v>200006</v>
          </cell>
          <cell r="G690">
            <v>36707</v>
          </cell>
          <cell r="H690">
            <v>36677</v>
          </cell>
          <cell r="I690">
            <v>23</v>
          </cell>
        </row>
        <row r="691">
          <cell r="E691">
            <v>36697</v>
          </cell>
          <cell r="F691">
            <v>200006</v>
          </cell>
          <cell r="G691">
            <v>36707</v>
          </cell>
          <cell r="H691">
            <v>36677</v>
          </cell>
          <cell r="I691">
            <v>23</v>
          </cell>
        </row>
        <row r="692">
          <cell r="E692">
            <v>36698</v>
          </cell>
          <cell r="F692">
            <v>200006</v>
          </cell>
          <cell r="G692">
            <v>36707</v>
          </cell>
          <cell r="H692">
            <v>36677</v>
          </cell>
          <cell r="I692">
            <v>23</v>
          </cell>
        </row>
        <row r="693">
          <cell r="E693">
            <v>36699</v>
          </cell>
          <cell r="F693">
            <v>200006</v>
          </cell>
          <cell r="G693">
            <v>36707</v>
          </cell>
          <cell r="H693">
            <v>36677</v>
          </cell>
          <cell r="I693">
            <v>23</v>
          </cell>
        </row>
        <row r="694">
          <cell r="E694">
            <v>36700</v>
          </cell>
          <cell r="F694">
            <v>200006</v>
          </cell>
          <cell r="G694">
            <v>36707</v>
          </cell>
          <cell r="H694">
            <v>36677</v>
          </cell>
          <cell r="I694">
            <v>23</v>
          </cell>
        </row>
        <row r="695">
          <cell r="E695">
            <v>36701</v>
          </cell>
          <cell r="F695">
            <v>200006</v>
          </cell>
          <cell r="G695">
            <v>36707</v>
          </cell>
          <cell r="H695">
            <v>36677</v>
          </cell>
          <cell r="I695">
            <v>23</v>
          </cell>
        </row>
        <row r="696">
          <cell r="E696">
            <v>36702</v>
          </cell>
          <cell r="F696">
            <v>200006</v>
          </cell>
          <cell r="G696">
            <v>36707</v>
          </cell>
          <cell r="H696">
            <v>36677</v>
          </cell>
          <cell r="I696">
            <v>23</v>
          </cell>
        </row>
        <row r="697">
          <cell r="E697">
            <v>36703</v>
          </cell>
          <cell r="F697">
            <v>200006</v>
          </cell>
          <cell r="G697">
            <v>36707</v>
          </cell>
          <cell r="H697">
            <v>36677</v>
          </cell>
          <cell r="I697">
            <v>23</v>
          </cell>
        </row>
        <row r="698">
          <cell r="E698">
            <v>36704</v>
          </cell>
          <cell r="F698">
            <v>200006</v>
          </cell>
          <cell r="G698">
            <v>36707</v>
          </cell>
          <cell r="H698">
            <v>36677</v>
          </cell>
          <cell r="I698">
            <v>23</v>
          </cell>
        </row>
        <row r="699">
          <cell r="E699">
            <v>36705</v>
          </cell>
          <cell r="F699">
            <v>200006</v>
          </cell>
          <cell r="G699">
            <v>36707</v>
          </cell>
          <cell r="H699">
            <v>36677</v>
          </cell>
          <cell r="I699">
            <v>23</v>
          </cell>
        </row>
        <row r="700">
          <cell r="E700">
            <v>36706</v>
          </cell>
          <cell r="F700">
            <v>200006</v>
          </cell>
          <cell r="G700">
            <v>36707</v>
          </cell>
          <cell r="H700">
            <v>36677</v>
          </cell>
          <cell r="I700">
            <v>23</v>
          </cell>
        </row>
        <row r="701">
          <cell r="E701">
            <v>36707</v>
          </cell>
          <cell r="F701">
            <v>200006</v>
          </cell>
          <cell r="G701">
            <v>36707</v>
          </cell>
          <cell r="H701">
            <v>36677</v>
          </cell>
          <cell r="I701">
            <v>23</v>
          </cell>
        </row>
        <row r="702">
          <cell r="E702">
            <v>36708</v>
          </cell>
          <cell r="F702">
            <v>200007</v>
          </cell>
          <cell r="G702">
            <v>36738</v>
          </cell>
          <cell r="H702">
            <v>36707</v>
          </cell>
          <cell r="I702">
            <v>24</v>
          </cell>
        </row>
        <row r="703">
          <cell r="E703">
            <v>36709</v>
          </cell>
          <cell r="F703">
            <v>200007</v>
          </cell>
          <cell r="G703">
            <v>36738</v>
          </cell>
          <cell r="H703">
            <v>36707</v>
          </cell>
          <cell r="I703">
            <v>24</v>
          </cell>
        </row>
        <row r="704">
          <cell r="E704">
            <v>36710</v>
          </cell>
          <cell r="F704">
            <v>200007</v>
          </cell>
          <cell r="G704">
            <v>36738</v>
          </cell>
          <cell r="H704">
            <v>36707</v>
          </cell>
          <cell r="I704">
            <v>24</v>
          </cell>
        </row>
        <row r="705">
          <cell r="E705">
            <v>36711</v>
          </cell>
          <cell r="F705">
            <v>200007</v>
          </cell>
          <cell r="G705">
            <v>36738</v>
          </cell>
          <cell r="H705">
            <v>36707</v>
          </cell>
          <cell r="I705">
            <v>24</v>
          </cell>
        </row>
        <row r="706">
          <cell r="E706">
            <v>36712</v>
          </cell>
          <cell r="F706">
            <v>200007</v>
          </cell>
          <cell r="G706">
            <v>36738</v>
          </cell>
          <cell r="H706">
            <v>36707</v>
          </cell>
          <cell r="I706">
            <v>24</v>
          </cell>
        </row>
        <row r="707">
          <cell r="E707">
            <v>36713</v>
          </cell>
          <cell r="F707">
            <v>200007</v>
          </cell>
          <cell r="G707">
            <v>36738</v>
          </cell>
          <cell r="H707">
            <v>36707</v>
          </cell>
          <cell r="I707">
            <v>24</v>
          </cell>
        </row>
        <row r="708">
          <cell r="E708">
            <v>36714</v>
          </cell>
          <cell r="F708">
            <v>200007</v>
          </cell>
          <cell r="G708">
            <v>36738</v>
          </cell>
          <cell r="H708">
            <v>36707</v>
          </cell>
          <cell r="I708">
            <v>24</v>
          </cell>
        </row>
        <row r="709">
          <cell r="E709">
            <v>36715</v>
          </cell>
          <cell r="F709">
            <v>200007</v>
          </cell>
          <cell r="G709">
            <v>36738</v>
          </cell>
          <cell r="H709">
            <v>36707</v>
          </cell>
          <cell r="I709">
            <v>24</v>
          </cell>
        </row>
        <row r="710">
          <cell r="E710">
            <v>36716</v>
          </cell>
          <cell r="F710">
            <v>200007</v>
          </cell>
          <cell r="G710">
            <v>36738</v>
          </cell>
          <cell r="H710">
            <v>36707</v>
          </cell>
          <cell r="I710">
            <v>24</v>
          </cell>
        </row>
        <row r="711">
          <cell r="E711">
            <v>36717</v>
          </cell>
          <cell r="F711">
            <v>200007</v>
          </cell>
          <cell r="G711">
            <v>36738</v>
          </cell>
          <cell r="H711">
            <v>36707</v>
          </cell>
          <cell r="I711">
            <v>24</v>
          </cell>
        </row>
        <row r="712">
          <cell r="E712">
            <v>36718</v>
          </cell>
          <cell r="F712">
            <v>200007</v>
          </cell>
          <cell r="G712">
            <v>36738</v>
          </cell>
          <cell r="H712">
            <v>36707</v>
          </cell>
          <cell r="I712">
            <v>24</v>
          </cell>
        </row>
        <row r="713">
          <cell r="E713">
            <v>36719</v>
          </cell>
          <cell r="F713">
            <v>200007</v>
          </cell>
          <cell r="G713">
            <v>36738</v>
          </cell>
          <cell r="H713">
            <v>36707</v>
          </cell>
          <cell r="I713">
            <v>24</v>
          </cell>
        </row>
        <row r="714">
          <cell r="E714">
            <v>36720</v>
          </cell>
          <cell r="F714">
            <v>200007</v>
          </cell>
          <cell r="G714">
            <v>36738</v>
          </cell>
          <cell r="H714">
            <v>36707</v>
          </cell>
          <cell r="I714">
            <v>24</v>
          </cell>
        </row>
        <row r="715">
          <cell r="E715">
            <v>36721</v>
          </cell>
          <cell r="F715">
            <v>200007</v>
          </cell>
          <cell r="G715">
            <v>36738</v>
          </cell>
          <cell r="H715">
            <v>36707</v>
          </cell>
          <cell r="I715">
            <v>24</v>
          </cell>
        </row>
        <row r="716">
          <cell r="E716">
            <v>36722</v>
          </cell>
          <cell r="F716">
            <v>200007</v>
          </cell>
          <cell r="G716">
            <v>36738</v>
          </cell>
          <cell r="H716">
            <v>36707</v>
          </cell>
          <cell r="I716">
            <v>24</v>
          </cell>
        </row>
        <row r="717">
          <cell r="E717">
            <v>36723</v>
          </cell>
          <cell r="F717">
            <v>200007</v>
          </cell>
          <cell r="G717">
            <v>36738</v>
          </cell>
          <cell r="H717">
            <v>36707</v>
          </cell>
          <cell r="I717">
            <v>24</v>
          </cell>
        </row>
        <row r="718">
          <cell r="E718">
            <v>36724</v>
          </cell>
          <cell r="F718">
            <v>200007</v>
          </cell>
          <cell r="G718">
            <v>36738</v>
          </cell>
          <cell r="H718">
            <v>36707</v>
          </cell>
          <cell r="I718">
            <v>24</v>
          </cell>
        </row>
        <row r="719">
          <cell r="E719">
            <v>36725</v>
          </cell>
          <cell r="F719">
            <v>200007</v>
          </cell>
          <cell r="G719">
            <v>36738</v>
          </cell>
          <cell r="H719">
            <v>36707</v>
          </cell>
          <cell r="I719">
            <v>24</v>
          </cell>
        </row>
        <row r="720">
          <cell r="E720">
            <v>36726</v>
          </cell>
          <cell r="F720">
            <v>200007</v>
          </cell>
          <cell r="G720">
            <v>36738</v>
          </cell>
          <cell r="H720">
            <v>36707</v>
          </cell>
          <cell r="I720">
            <v>24</v>
          </cell>
        </row>
        <row r="721">
          <cell r="E721">
            <v>36727</v>
          </cell>
          <cell r="F721">
            <v>200007</v>
          </cell>
          <cell r="G721">
            <v>36738</v>
          </cell>
          <cell r="H721">
            <v>36707</v>
          </cell>
          <cell r="I721">
            <v>24</v>
          </cell>
        </row>
        <row r="722">
          <cell r="E722">
            <v>36728</v>
          </cell>
          <cell r="F722">
            <v>200007</v>
          </cell>
          <cell r="G722">
            <v>36738</v>
          </cell>
          <cell r="H722">
            <v>36707</v>
          </cell>
          <cell r="I722">
            <v>24</v>
          </cell>
        </row>
        <row r="723">
          <cell r="E723">
            <v>36729</v>
          </cell>
          <cell r="F723">
            <v>200007</v>
          </cell>
          <cell r="G723">
            <v>36738</v>
          </cell>
          <cell r="H723">
            <v>36707</v>
          </cell>
          <cell r="I723">
            <v>24</v>
          </cell>
        </row>
        <row r="724">
          <cell r="E724">
            <v>36730</v>
          </cell>
          <cell r="F724">
            <v>200007</v>
          </cell>
          <cell r="G724">
            <v>36738</v>
          </cell>
          <cell r="H724">
            <v>36707</v>
          </cell>
          <cell r="I724">
            <v>24</v>
          </cell>
        </row>
        <row r="725">
          <cell r="E725">
            <v>36731</v>
          </cell>
          <cell r="F725">
            <v>200007</v>
          </cell>
          <cell r="G725">
            <v>36738</v>
          </cell>
          <cell r="H725">
            <v>36707</v>
          </cell>
          <cell r="I725">
            <v>24</v>
          </cell>
        </row>
        <row r="726">
          <cell r="E726">
            <v>36732</v>
          </cell>
          <cell r="F726">
            <v>200007</v>
          </cell>
          <cell r="G726">
            <v>36738</v>
          </cell>
          <cell r="H726">
            <v>36707</v>
          </cell>
          <cell r="I726">
            <v>24</v>
          </cell>
        </row>
        <row r="727">
          <cell r="E727">
            <v>36733</v>
          </cell>
          <cell r="F727">
            <v>200007</v>
          </cell>
          <cell r="G727">
            <v>36738</v>
          </cell>
          <cell r="H727">
            <v>36707</v>
          </cell>
          <cell r="I727">
            <v>24</v>
          </cell>
        </row>
        <row r="728">
          <cell r="E728">
            <v>36734</v>
          </cell>
          <cell r="F728">
            <v>200007</v>
          </cell>
          <cell r="G728">
            <v>36738</v>
          </cell>
          <cell r="H728">
            <v>36707</v>
          </cell>
          <cell r="I728">
            <v>24</v>
          </cell>
        </row>
        <row r="729">
          <cell r="E729">
            <v>36735</v>
          </cell>
          <cell r="F729">
            <v>200007</v>
          </cell>
          <cell r="G729">
            <v>36738</v>
          </cell>
          <cell r="H729">
            <v>36707</v>
          </cell>
          <cell r="I729">
            <v>24</v>
          </cell>
        </row>
        <row r="730">
          <cell r="E730">
            <v>36736</v>
          </cell>
          <cell r="F730">
            <v>200007</v>
          </cell>
          <cell r="G730">
            <v>36738</v>
          </cell>
          <cell r="H730">
            <v>36707</v>
          </cell>
          <cell r="I730">
            <v>24</v>
          </cell>
        </row>
        <row r="731">
          <cell r="E731">
            <v>36737</v>
          </cell>
          <cell r="F731">
            <v>200007</v>
          </cell>
          <cell r="G731">
            <v>36738</v>
          </cell>
          <cell r="H731">
            <v>36707</v>
          </cell>
          <cell r="I731">
            <v>24</v>
          </cell>
        </row>
        <row r="732">
          <cell r="E732">
            <v>36738</v>
          </cell>
          <cell r="F732">
            <v>200007</v>
          </cell>
          <cell r="G732">
            <v>36738</v>
          </cell>
          <cell r="H732">
            <v>36707</v>
          </cell>
          <cell r="I732">
            <v>24</v>
          </cell>
        </row>
        <row r="733">
          <cell r="E733">
            <v>36739</v>
          </cell>
          <cell r="F733">
            <v>200008</v>
          </cell>
          <cell r="G733">
            <v>36769</v>
          </cell>
          <cell r="H733">
            <v>36738</v>
          </cell>
          <cell r="I733">
            <v>25</v>
          </cell>
        </row>
        <row r="734">
          <cell r="E734">
            <v>36740</v>
          </cell>
          <cell r="F734">
            <v>200008</v>
          </cell>
          <cell r="G734">
            <v>36769</v>
          </cell>
          <cell r="H734">
            <v>36738</v>
          </cell>
          <cell r="I734">
            <v>25</v>
          </cell>
        </row>
        <row r="735">
          <cell r="E735">
            <v>36741</v>
          </cell>
          <cell r="F735">
            <v>200008</v>
          </cell>
          <cell r="G735">
            <v>36769</v>
          </cell>
          <cell r="H735">
            <v>36738</v>
          </cell>
          <cell r="I735">
            <v>25</v>
          </cell>
        </row>
        <row r="736">
          <cell r="E736">
            <v>36742</v>
          </cell>
          <cell r="F736">
            <v>200008</v>
          </cell>
          <cell r="G736">
            <v>36769</v>
          </cell>
          <cell r="H736">
            <v>36738</v>
          </cell>
          <cell r="I736">
            <v>25</v>
          </cell>
        </row>
        <row r="737">
          <cell r="E737">
            <v>36743</v>
          </cell>
          <cell r="F737">
            <v>200008</v>
          </cell>
          <cell r="G737">
            <v>36769</v>
          </cell>
          <cell r="H737">
            <v>36738</v>
          </cell>
          <cell r="I737">
            <v>25</v>
          </cell>
        </row>
        <row r="738">
          <cell r="E738">
            <v>36744</v>
          </cell>
          <cell r="F738">
            <v>200008</v>
          </cell>
          <cell r="G738">
            <v>36769</v>
          </cell>
          <cell r="H738">
            <v>36738</v>
          </cell>
          <cell r="I738">
            <v>25</v>
          </cell>
        </row>
        <row r="739">
          <cell r="E739">
            <v>36745</v>
          </cell>
          <cell r="F739">
            <v>200008</v>
          </cell>
          <cell r="G739">
            <v>36769</v>
          </cell>
          <cell r="H739">
            <v>36738</v>
          </cell>
          <cell r="I739">
            <v>25</v>
          </cell>
        </row>
        <row r="740">
          <cell r="E740">
            <v>36746</v>
          </cell>
          <cell r="F740">
            <v>200008</v>
          </cell>
          <cell r="G740">
            <v>36769</v>
          </cell>
          <cell r="H740">
            <v>36738</v>
          </cell>
          <cell r="I740">
            <v>25</v>
          </cell>
        </row>
        <row r="741">
          <cell r="E741">
            <v>36747</v>
          </cell>
          <cell r="F741">
            <v>200008</v>
          </cell>
          <cell r="G741">
            <v>36769</v>
          </cell>
          <cell r="H741">
            <v>36738</v>
          </cell>
          <cell r="I741">
            <v>25</v>
          </cell>
        </row>
        <row r="742">
          <cell r="E742">
            <v>36748</v>
          </cell>
          <cell r="F742">
            <v>200008</v>
          </cell>
          <cell r="G742">
            <v>36769</v>
          </cell>
          <cell r="H742">
            <v>36738</v>
          </cell>
          <cell r="I742">
            <v>25</v>
          </cell>
        </row>
        <row r="743">
          <cell r="E743">
            <v>36749</v>
          </cell>
          <cell r="F743">
            <v>200008</v>
          </cell>
          <cell r="G743">
            <v>36769</v>
          </cell>
          <cell r="H743">
            <v>36738</v>
          </cell>
          <cell r="I743">
            <v>25</v>
          </cell>
        </row>
        <row r="744">
          <cell r="E744">
            <v>36750</v>
          </cell>
          <cell r="F744">
            <v>200008</v>
          </cell>
          <cell r="G744">
            <v>36769</v>
          </cell>
          <cell r="H744">
            <v>36738</v>
          </cell>
          <cell r="I744">
            <v>25</v>
          </cell>
        </row>
        <row r="745">
          <cell r="E745">
            <v>36751</v>
          </cell>
          <cell r="F745">
            <v>200008</v>
          </cell>
          <cell r="G745">
            <v>36769</v>
          </cell>
          <cell r="H745">
            <v>36738</v>
          </cell>
          <cell r="I745">
            <v>25</v>
          </cell>
        </row>
        <row r="746">
          <cell r="E746">
            <v>36752</v>
          </cell>
          <cell r="F746">
            <v>200008</v>
          </cell>
          <cell r="G746">
            <v>36769</v>
          </cell>
          <cell r="H746">
            <v>36738</v>
          </cell>
          <cell r="I746">
            <v>25</v>
          </cell>
        </row>
        <row r="747">
          <cell r="E747">
            <v>36753</v>
          </cell>
          <cell r="F747">
            <v>200008</v>
          </cell>
          <cell r="G747">
            <v>36769</v>
          </cell>
          <cell r="H747">
            <v>36738</v>
          </cell>
          <cell r="I747">
            <v>25</v>
          </cell>
        </row>
        <row r="748">
          <cell r="E748">
            <v>36754</v>
          </cell>
          <cell r="F748">
            <v>200008</v>
          </cell>
          <cell r="G748">
            <v>36769</v>
          </cell>
          <cell r="H748">
            <v>36738</v>
          </cell>
          <cell r="I748">
            <v>25</v>
          </cell>
        </row>
        <row r="749">
          <cell r="E749">
            <v>36755</v>
          </cell>
          <cell r="F749">
            <v>200008</v>
          </cell>
          <cell r="G749">
            <v>36769</v>
          </cell>
          <cell r="H749">
            <v>36738</v>
          </cell>
          <cell r="I749">
            <v>25</v>
          </cell>
        </row>
        <row r="750">
          <cell r="E750">
            <v>36756</v>
          </cell>
          <cell r="F750">
            <v>200008</v>
          </cell>
          <cell r="G750">
            <v>36769</v>
          </cell>
          <cell r="H750">
            <v>36738</v>
          </cell>
          <cell r="I750">
            <v>25</v>
          </cell>
        </row>
        <row r="751">
          <cell r="E751">
            <v>36757</v>
          </cell>
          <cell r="F751">
            <v>200008</v>
          </cell>
          <cell r="G751">
            <v>36769</v>
          </cell>
          <cell r="H751">
            <v>36738</v>
          </cell>
          <cell r="I751">
            <v>25</v>
          </cell>
        </row>
        <row r="752">
          <cell r="E752">
            <v>36758</v>
          </cell>
          <cell r="F752">
            <v>200008</v>
          </cell>
          <cell r="G752">
            <v>36769</v>
          </cell>
          <cell r="H752">
            <v>36738</v>
          </cell>
          <cell r="I752">
            <v>25</v>
          </cell>
        </row>
        <row r="753">
          <cell r="E753">
            <v>36759</v>
          </cell>
          <cell r="F753">
            <v>200008</v>
          </cell>
          <cell r="G753">
            <v>36769</v>
          </cell>
          <cell r="H753">
            <v>36738</v>
          </cell>
          <cell r="I753">
            <v>25</v>
          </cell>
        </row>
        <row r="754">
          <cell r="E754">
            <v>36760</v>
          </cell>
          <cell r="F754">
            <v>200008</v>
          </cell>
          <cell r="G754">
            <v>36769</v>
          </cell>
          <cell r="H754">
            <v>36738</v>
          </cell>
          <cell r="I754">
            <v>25</v>
          </cell>
        </row>
        <row r="755">
          <cell r="E755">
            <v>36761</v>
          </cell>
          <cell r="F755">
            <v>200008</v>
          </cell>
          <cell r="G755">
            <v>36769</v>
          </cell>
          <cell r="H755">
            <v>36738</v>
          </cell>
          <cell r="I755">
            <v>25</v>
          </cell>
        </row>
        <row r="756">
          <cell r="E756">
            <v>36762</v>
          </cell>
          <cell r="F756">
            <v>200008</v>
          </cell>
          <cell r="G756">
            <v>36769</v>
          </cell>
          <cell r="H756">
            <v>36738</v>
          </cell>
          <cell r="I756">
            <v>25</v>
          </cell>
        </row>
        <row r="757">
          <cell r="E757">
            <v>36763</v>
          </cell>
          <cell r="F757">
            <v>200008</v>
          </cell>
          <cell r="G757">
            <v>36769</v>
          </cell>
          <cell r="H757">
            <v>36738</v>
          </cell>
          <cell r="I757">
            <v>25</v>
          </cell>
        </row>
        <row r="758">
          <cell r="E758">
            <v>36764</v>
          </cell>
          <cell r="F758">
            <v>200008</v>
          </cell>
          <cell r="G758">
            <v>36769</v>
          </cell>
          <cell r="H758">
            <v>36738</v>
          </cell>
          <cell r="I758">
            <v>25</v>
          </cell>
        </row>
        <row r="759">
          <cell r="E759">
            <v>36765</v>
          </cell>
          <cell r="F759">
            <v>200008</v>
          </cell>
          <cell r="G759">
            <v>36769</v>
          </cell>
          <cell r="H759">
            <v>36738</v>
          </cell>
          <cell r="I759">
            <v>25</v>
          </cell>
        </row>
        <row r="760">
          <cell r="E760">
            <v>36766</v>
          </cell>
          <cell r="F760">
            <v>200008</v>
          </cell>
          <cell r="G760">
            <v>36769</v>
          </cell>
          <cell r="H760">
            <v>36738</v>
          </cell>
          <cell r="I760">
            <v>25</v>
          </cell>
        </row>
        <row r="761">
          <cell r="E761">
            <v>36767</v>
          </cell>
          <cell r="F761">
            <v>200008</v>
          </cell>
          <cell r="G761">
            <v>36769</v>
          </cell>
          <cell r="H761">
            <v>36738</v>
          </cell>
          <cell r="I761">
            <v>25</v>
          </cell>
        </row>
        <row r="762">
          <cell r="E762">
            <v>36768</v>
          </cell>
          <cell r="F762">
            <v>200008</v>
          </cell>
          <cell r="G762">
            <v>36769</v>
          </cell>
          <cell r="H762">
            <v>36738</v>
          </cell>
          <cell r="I762">
            <v>25</v>
          </cell>
        </row>
        <row r="763">
          <cell r="E763">
            <v>36769</v>
          </cell>
          <cell r="F763">
            <v>200008</v>
          </cell>
          <cell r="G763">
            <v>36769</v>
          </cell>
          <cell r="H763">
            <v>36738</v>
          </cell>
          <cell r="I763">
            <v>25</v>
          </cell>
        </row>
        <row r="764">
          <cell r="E764">
            <v>36770</v>
          </cell>
          <cell r="F764">
            <v>200009</v>
          </cell>
          <cell r="G764">
            <v>36799</v>
          </cell>
          <cell r="H764">
            <v>36769</v>
          </cell>
          <cell r="I764">
            <v>26</v>
          </cell>
        </row>
        <row r="765">
          <cell r="E765">
            <v>36771</v>
          </cell>
          <cell r="F765">
            <v>200009</v>
          </cell>
          <cell r="G765">
            <v>36799</v>
          </cell>
          <cell r="H765">
            <v>36769</v>
          </cell>
          <cell r="I765">
            <v>26</v>
          </cell>
        </row>
        <row r="766">
          <cell r="E766">
            <v>36772</v>
          </cell>
          <cell r="F766">
            <v>200009</v>
          </cell>
          <cell r="G766">
            <v>36799</v>
          </cell>
          <cell r="H766">
            <v>36769</v>
          </cell>
          <cell r="I766">
            <v>26</v>
          </cell>
        </row>
        <row r="767">
          <cell r="E767">
            <v>36773</v>
          </cell>
          <cell r="F767">
            <v>200009</v>
          </cell>
          <cell r="G767">
            <v>36799</v>
          </cell>
          <cell r="H767">
            <v>36769</v>
          </cell>
          <cell r="I767">
            <v>26</v>
          </cell>
        </row>
        <row r="768">
          <cell r="E768">
            <v>36774</v>
          </cell>
          <cell r="F768">
            <v>200009</v>
          </cell>
          <cell r="G768">
            <v>36799</v>
          </cell>
          <cell r="H768">
            <v>36769</v>
          </cell>
          <cell r="I768">
            <v>26</v>
          </cell>
        </row>
        <row r="769">
          <cell r="E769">
            <v>36775</v>
          </cell>
          <cell r="F769">
            <v>200009</v>
          </cell>
          <cell r="G769">
            <v>36799</v>
          </cell>
          <cell r="H769">
            <v>36769</v>
          </cell>
          <cell r="I769">
            <v>26</v>
          </cell>
        </row>
        <row r="770">
          <cell r="E770">
            <v>36776</v>
          </cell>
          <cell r="F770">
            <v>200009</v>
          </cell>
          <cell r="G770">
            <v>36799</v>
          </cell>
          <cell r="H770">
            <v>36769</v>
          </cell>
          <cell r="I770">
            <v>26</v>
          </cell>
        </row>
        <row r="771">
          <cell r="E771">
            <v>36777</v>
          </cell>
          <cell r="F771">
            <v>200009</v>
          </cell>
          <cell r="G771">
            <v>36799</v>
          </cell>
          <cell r="H771">
            <v>36769</v>
          </cell>
          <cell r="I771">
            <v>26</v>
          </cell>
        </row>
        <row r="772">
          <cell r="E772">
            <v>36778</v>
          </cell>
          <cell r="F772">
            <v>200009</v>
          </cell>
          <cell r="G772">
            <v>36799</v>
          </cell>
          <cell r="H772">
            <v>36769</v>
          </cell>
          <cell r="I772">
            <v>26</v>
          </cell>
        </row>
        <row r="773">
          <cell r="E773">
            <v>36779</v>
          </cell>
          <cell r="F773">
            <v>200009</v>
          </cell>
          <cell r="G773">
            <v>36799</v>
          </cell>
          <cell r="H773">
            <v>36769</v>
          </cell>
          <cell r="I773">
            <v>26</v>
          </cell>
        </row>
        <row r="774">
          <cell r="E774">
            <v>36780</v>
          </cell>
          <cell r="F774">
            <v>200009</v>
          </cell>
          <cell r="G774">
            <v>36799</v>
          </cell>
          <cell r="H774">
            <v>36769</v>
          </cell>
          <cell r="I774">
            <v>26</v>
          </cell>
        </row>
        <row r="775">
          <cell r="E775">
            <v>36781</v>
          </cell>
          <cell r="F775">
            <v>200009</v>
          </cell>
          <cell r="G775">
            <v>36799</v>
          </cell>
          <cell r="H775">
            <v>36769</v>
          </cell>
          <cell r="I775">
            <v>26</v>
          </cell>
        </row>
        <row r="776">
          <cell r="E776">
            <v>36782</v>
          </cell>
          <cell r="F776">
            <v>200009</v>
          </cell>
          <cell r="G776">
            <v>36799</v>
          </cell>
          <cell r="H776">
            <v>36769</v>
          </cell>
          <cell r="I776">
            <v>26</v>
          </cell>
        </row>
        <row r="777">
          <cell r="E777">
            <v>36783</v>
          </cell>
          <cell r="F777">
            <v>200009</v>
          </cell>
          <cell r="G777">
            <v>36799</v>
          </cell>
          <cell r="H777">
            <v>36769</v>
          </cell>
          <cell r="I777">
            <v>26</v>
          </cell>
        </row>
        <row r="778">
          <cell r="E778">
            <v>36784</v>
          </cell>
          <cell r="F778">
            <v>200009</v>
          </cell>
          <cell r="G778">
            <v>36799</v>
          </cell>
          <cell r="H778">
            <v>36769</v>
          </cell>
          <cell r="I778">
            <v>26</v>
          </cell>
        </row>
        <row r="779">
          <cell r="E779">
            <v>36785</v>
          </cell>
          <cell r="F779">
            <v>200009</v>
          </cell>
          <cell r="G779">
            <v>36799</v>
          </cell>
          <cell r="H779">
            <v>36769</v>
          </cell>
          <cell r="I779">
            <v>26</v>
          </cell>
        </row>
        <row r="780">
          <cell r="E780">
            <v>36786</v>
          </cell>
          <cell r="F780">
            <v>200009</v>
          </cell>
          <cell r="G780">
            <v>36799</v>
          </cell>
          <cell r="H780">
            <v>36769</v>
          </cell>
          <cell r="I780">
            <v>26</v>
          </cell>
        </row>
        <row r="781">
          <cell r="E781">
            <v>36787</v>
          </cell>
          <cell r="F781">
            <v>200009</v>
          </cell>
          <cell r="G781">
            <v>36799</v>
          </cell>
          <cell r="H781">
            <v>36769</v>
          </cell>
          <cell r="I781">
            <v>26</v>
          </cell>
        </row>
        <row r="782">
          <cell r="E782">
            <v>36788</v>
          </cell>
          <cell r="F782">
            <v>200009</v>
          </cell>
          <cell r="G782">
            <v>36799</v>
          </cell>
          <cell r="H782">
            <v>36769</v>
          </cell>
          <cell r="I782">
            <v>26</v>
          </cell>
        </row>
        <row r="783">
          <cell r="E783">
            <v>36789</v>
          </cell>
          <cell r="F783">
            <v>200009</v>
          </cell>
          <cell r="G783">
            <v>36799</v>
          </cell>
          <cell r="H783">
            <v>36769</v>
          </cell>
          <cell r="I783">
            <v>26</v>
          </cell>
        </row>
        <row r="784">
          <cell r="E784">
            <v>36790</v>
          </cell>
          <cell r="F784">
            <v>200009</v>
          </cell>
          <cell r="G784">
            <v>36799</v>
          </cell>
          <cell r="H784">
            <v>36769</v>
          </cell>
          <cell r="I784">
            <v>26</v>
          </cell>
        </row>
        <row r="785">
          <cell r="E785">
            <v>36791</v>
          </cell>
          <cell r="F785">
            <v>200009</v>
          </cell>
          <cell r="G785">
            <v>36799</v>
          </cell>
          <cell r="H785">
            <v>36769</v>
          </cell>
          <cell r="I785">
            <v>26</v>
          </cell>
        </row>
        <row r="786">
          <cell r="E786">
            <v>36792</v>
          </cell>
          <cell r="F786">
            <v>200009</v>
          </cell>
          <cell r="G786">
            <v>36799</v>
          </cell>
          <cell r="H786">
            <v>36769</v>
          </cell>
          <cell r="I786">
            <v>26</v>
          </cell>
        </row>
        <row r="787">
          <cell r="E787">
            <v>36793</v>
          </cell>
          <cell r="F787">
            <v>200009</v>
          </cell>
          <cell r="G787">
            <v>36799</v>
          </cell>
          <cell r="H787">
            <v>36769</v>
          </cell>
          <cell r="I787">
            <v>26</v>
          </cell>
        </row>
        <row r="788">
          <cell r="E788">
            <v>36794</v>
          </cell>
          <cell r="F788">
            <v>200009</v>
          </cell>
          <cell r="G788">
            <v>36799</v>
          </cell>
          <cell r="H788">
            <v>36769</v>
          </cell>
          <cell r="I788">
            <v>26</v>
          </cell>
        </row>
        <row r="789">
          <cell r="E789">
            <v>36795</v>
          </cell>
          <cell r="F789">
            <v>200009</v>
          </cell>
          <cell r="G789">
            <v>36799</v>
          </cell>
          <cell r="H789">
            <v>36769</v>
          </cell>
          <cell r="I789">
            <v>26</v>
          </cell>
        </row>
        <row r="790">
          <cell r="E790">
            <v>36796</v>
          </cell>
          <cell r="F790">
            <v>200009</v>
          </cell>
          <cell r="G790">
            <v>36799</v>
          </cell>
          <cell r="H790">
            <v>36769</v>
          </cell>
          <cell r="I790">
            <v>26</v>
          </cell>
        </row>
        <row r="791">
          <cell r="E791">
            <v>36797</v>
          </cell>
          <cell r="F791">
            <v>200009</v>
          </cell>
          <cell r="G791">
            <v>36799</v>
          </cell>
          <cell r="H791">
            <v>36769</v>
          </cell>
          <cell r="I791">
            <v>26</v>
          </cell>
        </row>
        <row r="792">
          <cell r="E792">
            <v>36798</v>
          </cell>
          <cell r="F792">
            <v>200009</v>
          </cell>
          <cell r="G792">
            <v>36799</v>
          </cell>
          <cell r="H792">
            <v>36769</v>
          </cell>
          <cell r="I792">
            <v>26</v>
          </cell>
        </row>
        <row r="793">
          <cell r="E793">
            <v>36799</v>
          </cell>
          <cell r="F793">
            <v>200009</v>
          </cell>
          <cell r="G793">
            <v>36799</v>
          </cell>
          <cell r="H793">
            <v>36769</v>
          </cell>
          <cell r="I793">
            <v>26</v>
          </cell>
        </row>
        <row r="794">
          <cell r="E794">
            <v>36800</v>
          </cell>
          <cell r="F794">
            <v>200010</v>
          </cell>
          <cell r="G794">
            <v>36830</v>
          </cell>
          <cell r="H794">
            <v>36799</v>
          </cell>
          <cell r="I794">
            <v>27</v>
          </cell>
        </row>
        <row r="795">
          <cell r="E795">
            <v>36801</v>
          </cell>
          <cell r="F795">
            <v>200010</v>
          </cell>
          <cell r="G795">
            <v>36830</v>
          </cell>
          <cell r="H795">
            <v>36799</v>
          </cell>
          <cell r="I795">
            <v>27</v>
          </cell>
        </row>
        <row r="796">
          <cell r="E796">
            <v>36802</v>
          </cell>
          <cell r="F796">
            <v>200010</v>
          </cell>
          <cell r="G796">
            <v>36830</v>
          </cell>
          <cell r="H796">
            <v>36799</v>
          </cell>
          <cell r="I796">
            <v>27</v>
          </cell>
        </row>
        <row r="797">
          <cell r="E797">
            <v>36803</v>
          </cell>
          <cell r="F797">
            <v>200010</v>
          </cell>
          <cell r="G797">
            <v>36830</v>
          </cell>
          <cell r="H797">
            <v>36799</v>
          </cell>
          <cell r="I797">
            <v>27</v>
          </cell>
        </row>
        <row r="798">
          <cell r="E798">
            <v>36804</v>
          </cell>
          <cell r="F798">
            <v>200010</v>
          </cell>
          <cell r="G798">
            <v>36830</v>
          </cell>
          <cell r="H798">
            <v>36799</v>
          </cell>
          <cell r="I798">
            <v>27</v>
          </cell>
        </row>
        <row r="799">
          <cell r="E799">
            <v>36805</v>
          </cell>
          <cell r="F799">
            <v>200010</v>
          </cell>
          <cell r="G799">
            <v>36830</v>
          </cell>
          <cell r="H799">
            <v>36799</v>
          </cell>
          <cell r="I799">
            <v>27</v>
          </cell>
        </row>
        <row r="800">
          <cell r="E800">
            <v>36806</v>
          </cell>
          <cell r="F800">
            <v>200010</v>
          </cell>
          <cell r="G800">
            <v>36830</v>
          </cell>
          <cell r="H800">
            <v>36799</v>
          </cell>
          <cell r="I800">
            <v>27</v>
          </cell>
        </row>
        <row r="801">
          <cell r="E801">
            <v>36807</v>
          </cell>
          <cell r="F801">
            <v>200010</v>
          </cell>
          <cell r="G801">
            <v>36830</v>
          </cell>
          <cell r="H801">
            <v>36799</v>
          </cell>
          <cell r="I801">
            <v>27</v>
          </cell>
        </row>
        <row r="802">
          <cell r="E802">
            <v>36808</v>
          </cell>
          <cell r="F802">
            <v>200010</v>
          </cell>
          <cell r="G802">
            <v>36830</v>
          </cell>
          <cell r="H802">
            <v>36799</v>
          </cell>
          <cell r="I802">
            <v>27</v>
          </cell>
        </row>
        <row r="803">
          <cell r="E803">
            <v>36809</v>
          </cell>
          <cell r="F803">
            <v>200010</v>
          </cell>
          <cell r="G803">
            <v>36830</v>
          </cell>
          <cell r="H803">
            <v>36799</v>
          </cell>
          <cell r="I803">
            <v>27</v>
          </cell>
        </row>
        <row r="804">
          <cell r="E804">
            <v>36810</v>
          </cell>
          <cell r="F804">
            <v>200010</v>
          </cell>
          <cell r="G804">
            <v>36830</v>
          </cell>
          <cell r="H804">
            <v>36799</v>
          </cell>
          <cell r="I804">
            <v>27</v>
          </cell>
        </row>
        <row r="805">
          <cell r="E805">
            <v>36811</v>
          </cell>
          <cell r="F805">
            <v>200010</v>
          </cell>
          <cell r="G805">
            <v>36830</v>
          </cell>
          <cell r="H805">
            <v>36799</v>
          </cell>
          <cell r="I805">
            <v>27</v>
          </cell>
        </row>
        <row r="806">
          <cell r="E806">
            <v>36812</v>
          </cell>
          <cell r="F806">
            <v>200010</v>
          </cell>
          <cell r="G806">
            <v>36830</v>
          </cell>
          <cell r="H806">
            <v>36799</v>
          </cell>
          <cell r="I806">
            <v>27</v>
          </cell>
        </row>
        <row r="807">
          <cell r="E807">
            <v>36813</v>
          </cell>
          <cell r="F807">
            <v>200010</v>
          </cell>
          <cell r="G807">
            <v>36830</v>
          </cell>
          <cell r="H807">
            <v>36799</v>
          </cell>
          <cell r="I807">
            <v>27</v>
          </cell>
        </row>
        <row r="808">
          <cell r="E808">
            <v>36814</v>
          </cell>
          <cell r="F808">
            <v>200010</v>
          </cell>
          <cell r="G808">
            <v>36830</v>
          </cell>
          <cell r="H808">
            <v>36799</v>
          </cell>
          <cell r="I808">
            <v>27</v>
          </cell>
        </row>
        <row r="809">
          <cell r="E809">
            <v>36815</v>
          </cell>
          <cell r="F809">
            <v>200010</v>
          </cell>
          <cell r="G809">
            <v>36830</v>
          </cell>
          <cell r="H809">
            <v>36799</v>
          </cell>
          <cell r="I809">
            <v>27</v>
          </cell>
        </row>
        <row r="810">
          <cell r="E810">
            <v>36816</v>
          </cell>
          <cell r="F810">
            <v>200010</v>
          </cell>
          <cell r="G810">
            <v>36830</v>
          </cell>
          <cell r="H810">
            <v>36799</v>
          </cell>
          <cell r="I810">
            <v>27</v>
          </cell>
        </row>
        <row r="811">
          <cell r="E811">
            <v>36817</v>
          </cell>
          <cell r="F811">
            <v>200010</v>
          </cell>
          <cell r="G811">
            <v>36830</v>
          </cell>
          <cell r="H811">
            <v>36799</v>
          </cell>
          <cell r="I811">
            <v>27</v>
          </cell>
        </row>
        <row r="812">
          <cell r="E812">
            <v>36818</v>
          </cell>
          <cell r="F812">
            <v>200010</v>
          </cell>
          <cell r="G812">
            <v>36830</v>
          </cell>
          <cell r="H812">
            <v>36799</v>
          </cell>
          <cell r="I812">
            <v>27</v>
          </cell>
        </row>
        <row r="813">
          <cell r="E813">
            <v>36819</v>
          </cell>
          <cell r="F813">
            <v>200010</v>
          </cell>
          <cell r="G813">
            <v>36830</v>
          </cell>
          <cell r="H813">
            <v>36799</v>
          </cell>
          <cell r="I813">
            <v>27</v>
          </cell>
        </row>
        <row r="814">
          <cell r="E814">
            <v>36820</v>
          </cell>
          <cell r="F814">
            <v>200010</v>
          </cell>
          <cell r="G814">
            <v>36830</v>
          </cell>
          <cell r="H814">
            <v>36799</v>
          </cell>
          <cell r="I814">
            <v>27</v>
          </cell>
        </row>
        <row r="815">
          <cell r="E815">
            <v>36821</v>
          </cell>
          <cell r="F815">
            <v>200010</v>
          </cell>
          <cell r="G815">
            <v>36830</v>
          </cell>
          <cell r="H815">
            <v>36799</v>
          </cell>
          <cell r="I815">
            <v>27</v>
          </cell>
        </row>
        <row r="816">
          <cell r="E816">
            <v>36822</v>
          </cell>
          <cell r="F816">
            <v>200010</v>
          </cell>
          <cell r="G816">
            <v>36830</v>
          </cell>
          <cell r="H816">
            <v>36799</v>
          </cell>
          <cell r="I816">
            <v>27</v>
          </cell>
        </row>
        <row r="817">
          <cell r="E817">
            <v>36823</v>
          </cell>
          <cell r="F817">
            <v>200010</v>
          </cell>
          <cell r="G817">
            <v>36830</v>
          </cell>
          <cell r="H817">
            <v>36799</v>
          </cell>
          <cell r="I817">
            <v>27</v>
          </cell>
        </row>
        <row r="818">
          <cell r="E818">
            <v>36824</v>
          </cell>
          <cell r="F818">
            <v>200010</v>
          </cell>
          <cell r="G818">
            <v>36830</v>
          </cell>
          <cell r="H818">
            <v>36799</v>
          </cell>
          <cell r="I818">
            <v>27</v>
          </cell>
        </row>
        <row r="819">
          <cell r="E819">
            <v>36825</v>
          </cell>
          <cell r="F819">
            <v>200010</v>
          </cell>
          <cell r="G819">
            <v>36830</v>
          </cell>
          <cell r="H819">
            <v>36799</v>
          </cell>
          <cell r="I819">
            <v>27</v>
          </cell>
        </row>
        <row r="820">
          <cell r="E820">
            <v>36826</v>
          </cell>
          <cell r="F820">
            <v>200010</v>
          </cell>
          <cell r="G820">
            <v>36830</v>
          </cell>
          <cell r="H820">
            <v>36799</v>
          </cell>
          <cell r="I820">
            <v>27</v>
          </cell>
        </row>
        <row r="821">
          <cell r="E821">
            <v>36827</v>
          </cell>
          <cell r="F821">
            <v>200010</v>
          </cell>
          <cell r="G821">
            <v>36830</v>
          </cell>
          <cell r="H821">
            <v>36799</v>
          </cell>
          <cell r="I821">
            <v>27</v>
          </cell>
        </row>
        <row r="822">
          <cell r="E822">
            <v>36828</v>
          </cell>
          <cell r="F822">
            <v>200010</v>
          </cell>
          <cell r="G822">
            <v>36830</v>
          </cell>
          <cell r="H822">
            <v>36799</v>
          </cell>
          <cell r="I822">
            <v>27</v>
          </cell>
        </row>
        <row r="823">
          <cell r="E823">
            <v>36829</v>
          </cell>
          <cell r="F823">
            <v>200010</v>
          </cell>
          <cell r="G823">
            <v>36830</v>
          </cell>
          <cell r="H823">
            <v>36799</v>
          </cell>
          <cell r="I823">
            <v>27</v>
          </cell>
        </row>
        <row r="824">
          <cell r="E824">
            <v>36830</v>
          </cell>
          <cell r="F824">
            <v>200010</v>
          </cell>
          <cell r="G824">
            <v>36830</v>
          </cell>
          <cell r="H824">
            <v>36799</v>
          </cell>
          <cell r="I824">
            <v>27</v>
          </cell>
        </row>
        <row r="825">
          <cell r="E825">
            <v>36831</v>
          </cell>
          <cell r="F825">
            <v>200011</v>
          </cell>
          <cell r="G825">
            <v>36860</v>
          </cell>
          <cell r="H825">
            <v>36830</v>
          </cell>
          <cell r="I825">
            <v>28</v>
          </cell>
        </row>
        <row r="826">
          <cell r="E826">
            <v>36832</v>
          </cell>
          <cell r="F826">
            <v>200011</v>
          </cell>
          <cell r="G826">
            <v>36860</v>
          </cell>
          <cell r="H826">
            <v>36830</v>
          </cell>
          <cell r="I826">
            <v>28</v>
          </cell>
        </row>
        <row r="827">
          <cell r="E827">
            <v>36833</v>
          </cell>
          <cell r="F827">
            <v>200011</v>
          </cell>
          <cell r="G827">
            <v>36860</v>
          </cell>
          <cell r="H827">
            <v>36830</v>
          </cell>
          <cell r="I827">
            <v>28</v>
          </cell>
        </row>
        <row r="828">
          <cell r="E828">
            <v>36834</v>
          </cell>
          <cell r="F828">
            <v>200011</v>
          </cell>
          <cell r="G828">
            <v>36860</v>
          </cell>
          <cell r="H828">
            <v>36830</v>
          </cell>
          <cell r="I828">
            <v>28</v>
          </cell>
        </row>
        <row r="829">
          <cell r="E829">
            <v>36835</v>
          </cell>
          <cell r="F829">
            <v>200011</v>
          </cell>
          <cell r="G829">
            <v>36860</v>
          </cell>
          <cell r="H829">
            <v>36830</v>
          </cell>
          <cell r="I829">
            <v>28</v>
          </cell>
        </row>
        <row r="830">
          <cell r="E830">
            <v>36836</v>
          </cell>
          <cell r="F830">
            <v>200011</v>
          </cell>
          <cell r="G830">
            <v>36860</v>
          </cell>
          <cell r="H830">
            <v>36830</v>
          </cell>
          <cell r="I830">
            <v>28</v>
          </cell>
        </row>
        <row r="831">
          <cell r="E831">
            <v>36837</v>
          </cell>
          <cell r="F831">
            <v>200011</v>
          </cell>
          <cell r="G831">
            <v>36860</v>
          </cell>
          <cell r="H831">
            <v>36830</v>
          </cell>
          <cell r="I831">
            <v>28</v>
          </cell>
        </row>
        <row r="832">
          <cell r="E832">
            <v>36838</v>
          </cell>
          <cell r="F832">
            <v>200011</v>
          </cell>
          <cell r="G832">
            <v>36860</v>
          </cell>
          <cell r="H832">
            <v>36830</v>
          </cell>
          <cell r="I832">
            <v>28</v>
          </cell>
        </row>
        <row r="833">
          <cell r="E833">
            <v>36839</v>
          </cell>
          <cell r="F833">
            <v>200011</v>
          </cell>
          <cell r="G833">
            <v>36860</v>
          </cell>
          <cell r="H833">
            <v>36830</v>
          </cell>
          <cell r="I833">
            <v>28</v>
          </cell>
        </row>
        <row r="834">
          <cell r="E834">
            <v>36840</v>
          </cell>
          <cell r="F834">
            <v>200011</v>
          </cell>
          <cell r="G834">
            <v>36860</v>
          </cell>
          <cell r="H834">
            <v>36830</v>
          </cell>
          <cell r="I834">
            <v>28</v>
          </cell>
        </row>
        <row r="835">
          <cell r="E835">
            <v>36841</v>
          </cell>
          <cell r="F835">
            <v>200011</v>
          </cell>
          <cell r="G835">
            <v>36860</v>
          </cell>
          <cell r="H835">
            <v>36830</v>
          </cell>
          <cell r="I835">
            <v>28</v>
          </cell>
        </row>
        <row r="836">
          <cell r="E836">
            <v>36842</v>
          </cell>
          <cell r="F836">
            <v>200011</v>
          </cell>
          <cell r="G836">
            <v>36860</v>
          </cell>
          <cell r="H836">
            <v>36830</v>
          </cell>
          <cell r="I836">
            <v>28</v>
          </cell>
        </row>
        <row r="837">
          <cell r="E837">
            <v>36843</v>
          </cell>
          <cell r="F837">
            <v>200011</v>
          </cell>
          <cell r="G837">
            <v>36860</v>
          </cell>
          <cell r="H837">
            <v>36830</v>
          </cell>
          <cell r="I837">
            <v>28</v>
          </cell>
        </row>
        <row r="838">
          <cell r="E838">
            <v>36844</v>
          </cell>
          <cell r="F838">
            <v>200011</v>
          </cell>
          <cell r="G838">
            <v>36860</v>
          </cell>
          <cell r="H838">
            <v>36830</v>
          </cell>
          <cell r="I838">
            <v>28</v>
          </cell>
        </row>
        <row r="839">
          <cell r="E839">
            <v>36845</v>
          </cell>
          <cell r="F839">
            <v>200011</v>
          </cell>
          <cell r="G839">
            <v>36860</v>
          </cell>
          <cell r="H839">
            <v>36830</v>
          </cell>
          <cell r="I839">
            <v>28</v>
          </cell>
        </row>
        <row r="840">
          <cell r="E840">
            <v>36846</v>
          </cell>
          <cell r="F840">
            <v>200011</v>
          </cell>
          <cell r="G840">
            <v>36860</v>
          </cell>
          <cell r="H840">
            <v>36830</v>
          </cell>
          <cell r="I840">
            <v>28</v>
          </cell>
        </row>
        <row r="841">
          <cell r="E841">
            <v>36847</v>
          </cell>
          <cell r="F841">
            <v>200011</v>
          </cell>
          <cell r="G841">
            <v>36860</v>
          </cell>
          <cell r="H841">
            <v>36830</v>
          </cell>
          <cell r="I841">
            <v>28</v>
          </cell>
        </row>
        <row r="842">
          <cell r="E842">
            <v>36848</v>
          </cell>
          <cell r="F842">
            <v>200011</v>
          </cell>
          <cell r="G842">
            <v>36860</v>
          </cell>
          <cell r="H842">
            <v>36830</v>
          </cell>
          <cell r="I842">
            <v>28</v>
          </cell>
        </row>
        <row r="843">
          <cell r="E843">
            <v>36849</v>
          </cell>
          <cell r="F843">
            <v>200011</v>
          </cell>
          <cell r="G843">
            <v>36860</v>
          </cell>
          <cell r="H843">
            <v>36830</v>
          </cell>
          <cell r="I843">
            <v>28</v>
          </cell>
        </row>
        <row r="844">
          <cell r="E844">
            <v>36850</v>
          </cell>
          <cell r="F844">
            <v>200011</v>
          </cell>
          <cell r="G844">
            <v>36860</v>
          </cell>
          <cell r="H844">
            <v>36830</v>
          </cell>
          <cell r="I844">
            <v>28</v>
          </cell>
        </row>
        <row r="845">
          <cell r="E845">
            <v>36851</v>
          </cell>
          <cell r="F845">
            <v>200011</v>
          </cell>
          <cell r="G845">
            <v>36860</v>
          </cell>
          <cell r="H845">
            <v>36830</v>
          </cell>
          <cell r="I845">
            <v>28</v>
          </cell>
        </row>
        <row r="846">
          <cell r="E846">
            <v>36852</v>
          </cell>
          <cell r="F846">
            <v>200011</v>
          </cell>
          <cell r="G846">
            <v>36860</v>
          </cell>
          <cell r="H846">
            <v>36830</v>
          </cell>
          <cell r="I846">
            <v>28</v>
          </cell>
        </row>
        <row r="847">
          <cell r="E847">
            <v>36853</v>
          </cell>
          <cell r="F847">
            <v>200011</v>
          </cell>
          <cell r="G847">
            <v>36860</v>
          </cell>
          <cell r="H847">
            <v>36830</v>
          </cell>
          <cell r="I847">
            <v>28</v>
          </cell>
        </row>
        <row r="848">
          <cell r="E848">
            <v>36854</v>
          </cell>
          <cell r="F848">
            <v>200011</v>
          </cell>
          <cell r="G848">
            <v>36860</v>
          </cell>
          <cell r="H848">
            <v>36830</v>
          </cell>
          <cell r="I848">
            <v>28</v>
          </cell>
        </row>
        <row r="849">
          <cell r="E849">
            <v>36855</v>
          </cell>
          <cell r="F849">
            <v>200011</v>
          </cell>
          <cell r="G849">
            <v>36860</v>
          </cell>
          <cell r="H849">
            <v>36830</v>
          </cell>
          <cell r="I849">
            <v>28</v>
          </cell>
        </row>
        <row r="850">
          <cell r="E850">
            <v>36856</v>
          </cell>
          <cell r="F850">
            <v>200011</v>
          </cell>
          <cell r="G850">
            <v>36860</v>
          </cell>
          <cell r="H850">
            <v>36830</v>
          </cell>
          <cell r="I850">
            <v>28</v>
          </cell>
        </row>
        <row r="851">
          <cell r="E851">
            <v>36857</v>
          </cell>
          <cell r="F851">
            <v>200011</v>
          </cell>
          <cell r="G851">
            <v>36860</v>
          </cell>
          <cell r="H851">
            <v>36830</v>
          </cell>
          <cell r="I851">
            <v>28</v>
          </cell>
        </row>
        <row r="852">
          <cell r="E852">
            <v>36858</v>
          </cell>
          <cell r="F852">
            <v>200011</v>
          </cell>
          <cell r="G852">
            <v>36860</v>
          </cell>
          <cell r="H852">
            <v>36830</v>
          </cell>
          <cell r="I852">
            <v>28</v>
          </cell>
        </row>
        <row r="853">
          <cell r="E853">
            <v>36859</v>
          </cell>
          <cell r="F853">
            <v>200011</v>
          </cell>
          <cell r="G853">
            <v>36860</v>
          </cell>
          <cell r="H853">
            <v>36830</v>
          </cell>
          <cell r="I853">
            <v>28</v>
          </cell>
        </row>
        <row r="854">
          <cell r="E854">
            <v>36860</v>
          </cell>
          <cell r="F854">
            <v>200011</v>
          </cell>
          <cell r="G854">
            <v>36860</v>
          </cell>
          <cell r="H854">
            <v>36830</v>
          </cell>
          <cell r="I854">
            <v>28</v>
          </cell>
        </row>
        <row r="855">
          <cell r="E855">
            <v>36861</v>
          </cell>
          <cell r="F855">
            <v>200012</v>
          </cell>
          <cell r="G855">
            <v>36891</v>
          </cell>
          <cell r="H855">
            <v>36860</v>
          </cell>
          <cell r="I855">
            <v>29</v>
          </cell>
        </row>
        <row r="856">
          <cell r="E856">
            <v>36862</v>
          </cell>
          <cell r="F856">
            <v>200012</v>
          </cell>
          <cell r="G856">
            <v>36891</v>
          </cell>
          <cell r="H856">
            <v>36860</v>
          </cell>
          <cell r="I856">
            <v>29</v>
          </cell>
        </row>
        <row r="857">
          <cell r="E857">
            <v>36863</v>
          </cell>
          <cell r="F857">
            <v>200012</v>
          </cell>
          <cell r="G857">
            <v>36891</v>
          </cell>
          <cell r="H857">
            <v>36860</v>
          </cell>
          <cell r="I857">
            <v>29</v>
          </cell>
        </row>
        <row r="858">
          <cell r="E858">
            <v>36864</v>
          </cell>
          <cell r="F858">
            <v>200012</v>
          </cell>
          <cell r="G858">
            <v>36891</v>
          </cell>
          <cell r="H858">
            <v>36860</v>
          </cell>
          <cell r="I858">
            <v>29</v>
          </cell>
        </row>
        <row r="859">
          <cell r="E859">
            <v>36865</v>
          </cell>
          <cell r="F859">
            <v>200012</v>
          </cell>
          <cell r="G859">
            <v>36891</v>
          </cell>
          <cell r="H859">
            <v>36860</v>
          </cell>
          <cell r="I859">
            <v>29</v>
          </cell>
        </row>
        <row r="860">
          <cell r="E860">
            <v>36866</v>
          </cell>
          <cell r="F860">
            <v>200012</v>
          </cell>
          <cell r="G860">
            <v>36891</v>
          </cell>
          <cell r="H860">
            <v>36860</v>
          </cell>
          <cell r="I860">
            <v>29</v>
          </cell>
        </row>
        <row r="861">
          <cell r="E861">
            <v>36867</v>
          </cell>
          <cell r="F861">
            <v>200012</v>
          </cell>
          <cell r="G861">
            <v>36891</v>
          </cell>
          <cell r="H861">
            <v>36860</v>
          </cell>
          <cell r="I861">
            <v>29</v>
          </cell>
        </row>
        <row r="862">
          <cell r="E862">
            <v>36868</v>
          </cell>
          <cell r="F862">
            <v>200012</v>
          </cell>
          <cell r="G862">
            <v>36891</v>
          </cell>
          <cell r="H862">
            <v>36860</v>
          </cell>
          <cell r="I862">
            <v>29</v>
          </cell>
        </row>
        <row r="863">
          <cell r="E863">
            <v>36869</v>
          </cell>
          <cell r="F863">
            <v>200012</v>
          </cell>
          <cell r="G863">
            <v>36891</v>
          </cell>
          <cell r="H863">
            <v>36860</v>
          </cell>
          <cell r="I863">
            <v>29</v>
          </cell>
        </row>
        <row r="864">
          <cell r="E864">
            <v>36870</v>
          </cell>
          <cell r="F864">
            <v>200012</v>
          </cell>
          <cell r="G864">
            <v>36891</v>
          </cell>
          <cell r="H864">
            <v>36860</v>
          </cell>
          <cell r="I864">
            <v>29</v>
          </cell>
        </row>
        <row r="865">
          <cell r="E865">
            <v>36871</v>
          </cell>
          <cell r="F865">
            <v>200012</v>
          </cell>
          <cell r="G865">
            <v>36891</v>
          </cell>
          <cell r="H865">
            <v>36860</v>
          </cell>
          <cell r="I865">
            <v>29</v>
          </cell>
        </row>
        <row r="866">
          <cell r="E866">
            <v>36872</v>
          </cell>
          <cell r="F866">
            <v>200012</v>
          </cell>
          <cell r="G866">
            <v>36891</v>
          </cell>
          <cell r="H866">
            <v>36860</v>
          </cell>
          <cell r="I866">
            <v>29</v>
          </cell>
        </row>
        <row r="867">
          <cell r="E867">
            <v>36873</v>
          </cell>
          <cell r="F867">
            <v>200012</v>
          </cell>
          <cell r="G867">
            <v>36891</v>
          </cell>
          <cell r="H867">
            <v>36860</v>
          </cell>
          <cell r="I867">
            <v>29</v>
          </cell>
        </row>
        <row r="868">
          <cell r="E868">
            <v>36874</v>
          </cell>
          <cell r="F868">
            <v>200012</v>
          </cell>
          <cell r="G868">
            <v>36891</v>
          </cell>
          <cell r="H868">
            <v>36860</v>
          </cell>
          <cell r="I868">
            <v>29</v>
          </cell>
        </row>
        <row r="869">
          <cell r="E869">
            <v>36875</v>
          </cell>
          <cell r="F869">
            <v>200012</v>
          </cell>
          <cell r="G869">
            <v>36891</v>
          </cell>
          <cell r="H869">
            <v>36860</v>
          </cell>
          <cell r="I869">
            <v>29</v>
          </cell>
        </row>
        <row r="870">
          <cell r="E870">
            <v>36876</v>
          </cell>
          <cell r="F870">
            <v>200012</v>
          </cell>
          <cell r="G870">
            <v>36891</v>
          </cell>
          <cell r="H870">
            <v>36860</v>
          </cell>
          <cell r="I870">
            <v>29</v>
          </cell>
        </row>
        <row r="871">
          <cell r="E871">
            <v>36877</v>
          </cell>
          <cell r="F871">
            <v>200012</v>
          </cell>
          <cell r="G871">
            <v>36891</v>
          </cell>
          <cell r="H871">
            <v>36860</v>
          </cell>
          <cell r="I871">
            <v>29</v>
          </cell>
        </row>
        <row r="872">
          <cell r="E872">
            <v>36878</v>
          </cell>
          <cell r="F872">
            <v>200012</v>
          </cell>
          <cell r="G872">
            <v>36891</v>
          </cell>
          <cell r="H872">
            <v>36860</v>
          </cell>
          <cell r="I872">
            <v>29</v>
          </cell>
        </row>
        <row r="873">
          <cell r="E873">
            <v>36879</v>
          </cell>
          <cell r="F873">
            <v>200012</v>
          </cell>
          <cell r="G873">
            <v>36891</v>
          </cell>
          <cell r="H873">
            <v>36860</v>
          </cell>
          <cell r="I873">
            <v>29</v>
          </cell>
        </row>
        <row r="874">
          <cell r="E874">
            <v>36880</v>
          </cell>
          <cell r="F874">
            <v>200012</v>
          </cell>
          <cell r="G874">
            <v>36891</v>
          </cell>
          <cell r="H874">
            <v>36860</v>
          </cell>
          <cell r="I874">
            <v>29</v>
          </cell>
        </row>
        <row r="875">
          <cell r="E875">
            <v>36881</v>
          </cell>
          <cell r="F875">
            <v>200012</v>
          </cell>
          <cell r="G875">
            <v>36891</v>
          </cell>
          <cell r="H875">
            <v>36860</v>
          </cell>
          <cell r="I875">
            <v>29</v>
          </cell>
        </row>
        <row r="876">
          <cell r="E876">
            <v>36882</v>
          </cell>
          <cell r="F876">
            <v>200012</v>
          </cell>
          <cell r="G876">
            <v>36891</v>
          </cell>
          <cell r="H876">
            <v>36860</v>
          </cell>
          <cell r="I876">
            <v>29</v>
          </cell>
        </row>
        <row r="877">
          <cell r="E877">
            <v>36883</v>
          </cell>
          <cell r="F877">
            <v>200012</v>
          </cell>
          <cell r="G877">
            <v>36891</v>
          </cell>
          <cell r="H877">
            <v>36860</v>
          </cell>
          <cell r="I877">
            <v>29</v>
          </cell>
        </row>
        <row r="878">
          <cell r="E878">
            <v>36884</v>
          </cell>
          <cell r="F878">
            <v>200012</v>
          </cell>
          <cell r="G878">
            <v>36891</v>
          </cell>
          <cell r="H878">
            <v>36860</v>
          </cell>
          <cell r="I878">
            <v>29</v>
          </cell>
        </row>
        <row r="879">
          <cell r="E879">
            <v>36885</v>
          </cell>
          <cell r="F879">
            <v>200012</v>
          </cell>
          <cell r="G879">
            <v>36891</v>
          </cell>
          <cell r="H879">
            <v>36860</v>
          </cell>
          <cell r="I879">
            <v>29</v>
          </cell>
        </row>
        <row r="880">
          <cell r="E880">
            <v>36886</v>
          </cell>
          <cell r="F880">
            <v>200012</v>
          </cell>
          <cell r="G880">
            <v>36891</v>
          </cell>
          <cell r="H880">
            <v>36860</v>
          </cell>
          <cell r="I880">
            <v>29</v>
          </cell>
        </row>
        <row r="881">
          <cell r="E881">
            <v>36887</v>
          </cell>
          <cell r="F881">
            <v>200012</v>
          </cell>
          <cell r="G881">
            <v>36891</v>
          </cell>
          <cell r="H881">
            <v>36860</v>
          </cell>
          <cell r="I881">
            <v>29</v>
          </cell>
        </row>
        <row r="882">
          <cell r="E882">
            <v>36888</v>
          </cell>
          <cell r="F882">
            <v>200012</v>
          </cell>
          <cell r="G882">
            <v>36891</v>
          </cell>
          <cell r="H882">
            <v>36860</v>
          </cell>
          <cell r="I882">
            <v>29</v>
          </cell>
        </row>
        <row r="883">
          <cell r="E883">
            <v>36889</v>
          </cell>
          <cell r="F883">
            <v>200012</v>
          </cell>
          <cell r="G883">
            <v>36891</v>
          </cell>
          <cell r="H883">
            <v>36860</v>
          </cell>
          <cell r="I883">
            <v>29</v>
          </cell>
        </row>
        <row r="884">
          <cell r="E884">
            <v>36890</v>
          </cell>
          <cell r="F884">
            <v>200012</v>
          </cell>
          <cell r="G884">
            <v>36891</v>
          </cell>
          <cell r="H884">
            <v>36860</v>
          </cell>
          <cell r="I884">
            <v>29</v>
          </cell>
        </row>
        <row r="885">
          <cell r="E885">
            <v>36891</v>
          </cell>
          <cell r="F885">
            <v>200012</v>
          </cell>
          <cell r="G885">
            <v>36891</v>
          </cell>
          <cell r="H885">
            <v>36860</v>
          </cell>
          <cell r="I885">
            <v>29</v>
          </cell>
        </row>
        <row r="886">
          <cell r="E886">
            <v>36892</v>
          </cell>
          <cell r="F886">
            <v>200101</v>
          </cell>
          <cell r="G886">
            <v>36922</v>
          </cell>
          <cell r="H886">
            <v>36891</v>
          </cell>
          <cell r="I886">
            <v>30</v>
          </cell>
        </row>
        <row r="887">
          <cell r="E887">
            <v>36893</v>
          </cell>
          <cell r="F887">
            <v>200101</v>
          </cell>
          <cell r="G887">
            <v>36922</v>
          </cell>
          <cell r="H887">
            <v>36891</v>
          </cell>
          <cell r="I887">
            <v>30</v>
          </cell>
        </row>
        <row r="888">
          <cell r="E888">
            <v>36894</v>
          </cell>
          <cell r="F888">
            <v>200101</v>
          </cell>
          <cell r="G888">
            <v>36922</v>
          </cell>
          <cell r="H888">
            <v>36891</v>
          </cell>
          <cell r="I888">
            <v>30</v>
          </cell>
        </row>
        <row r="889">
          <cell r="E889">
            <v>36895</v>
          </cell>
          <cell r="F889">
            <v>200101</v>
          </cell>
          <cell r="G889">
            <v>36922</v>
          </cell>
          <cell r="H889">
            <v>36891</v>
          </cell>
          <cell r="I889">
            <v>30</v>
          </cell>
        </row>
        <row r="890">
          <cell r="E890">
            <v>36896</v>
          </cell>
          <cell r="F890">
            <v>200101</v>
          </cell>
          <cell r="G890">
            <v>36922</v>
          </cell>
          <cell r="H890">
            <v>36891</v>
          </cell>
          <cell r="I890">
            <v>30</v>
          </cell>
        </row>
        <row r="891">
          <cell r="E891">
            <v>36897</v>
          </cell>
          <cell r="F891">
            <v>200101</v>
          </cell>
          <cell r="G891">
            <v>36922</v>
          </cell>
          <cell r="H891">
            <v>36891</v>
          </cell>
          <cell r="I891">
            <v>30</v>
          </cell>
        </row>
        <row r="892">
          <cell r="E892">
            <v>36898</v>
          </cell>
          <cell r="F892">
            <v>200101</v>
          </cell>
          <cell r="G892">
            <v>36922</v>
          </cell>
          <cell r="H892">
            <v>36891</v>
          </cell>
          <cell r="I892">
            <v>30</v>
          </cell>
        </row>
        <row r="893">
          <cell r="E893">
            <v>36899</v>
          </cell>
          <cell r="F893">
            <v>200101</v>
          </cell>
          <cell r="G893">
            <v>36922</v>
          </cell>
          <cell r="H893">
            <v>36891</v>
          </cell>
          <cell r="I893">
            <v>30</v>
          </cell>
        </row>
        <row r="894">
          <cell r="E894">
            <v>36900</v>
          </cell>
          <cell r="F894">
            <v>200101</v>
          </cell>
          <cell r="G894">
            <v>36922</v>
          </cell>
          <cell r="H894">
            <v>36891</v>
          </cell>
          <cell r="I894">
            <v>30</v>
          </cell>
        </row>
        <row r="895">
          <cell r="E895">
            <v>36901</v>
          </cell>
          <cell r="F895">
            <v>200101</v>
          </cell>
          <cell r="G895">
            <v>36922</v>
          </cell>
          <cell r="H895">
            <v>36891</v>
          </cell>
          <cell r="I895">
            <v>30</v>
          </cell>
        </row>
        <row r="896">
          <cell r="E896">
            <v>36902</v>
          </cell>
          <cell r="F896">
            <v>200101</v>
          </cell>
          <cell r="G896">
            <v>36922</v>
          </cell>
          <cell r="H896">
            <v>36891</v>
          </cell>
          <cell r="I896">
            <v>30</v>
          </cell>
        </row>
        <row r="897">
          <cell r="E897">
            <v>36903</v>
          </cell>
          <cell r="F897">
            <v>200101</v>
          </cell>
          <cell r="G897">
            <v>36922</v>
          </cell>
          <cell r="H897">
            <v>36891</v>
          </cell>
          <cell r="I897">
            <v>30</v>
          </cell>
        </row>
        <row r="898">
          <cell r="E898">
            <v>36904</v>
          </cell>
          <cell r="F898">
            <v>200101</v>
          </cell>
          <cell r="G898">
            <v>36922</v>
          </cell>
          <cell r="H898">
            <v>36891</v>
          </cell>
          <cell r="I898">
            <v>30</v>
          </cell>
        </row>
        <row r="899">
          <cell r="E899">
            <v>36905</v>
          </cell>
          <cell r="F899">
            <v>200101</v>
          </cell>
          <cell r="G899">
            <v>36922</v>
          </cell>
          <cell r="H899">
            <v>36891</v>
          </cell>
          <cell r="I899">
            <v>30</v>
          </cell>
        </row>
        <row r="900">
          <cell r="E900">
            <v>36906</v>
          </cell>
          <cell r="F900">
            <v>200101</v>
          </cell>
          <cell r="G900">
            <v>36922</v>
          </cell>
          <cell r="H900">
            <v>36891</v>
          </cell>
          <cell r="I900">
            <v>30</v>
          </cell>
        </row>
        <row r="901">
          <cell r="E901">
            <v>36907</v>
          </cell>
          <cell r="F901">
            <v>200101</v>
          </cell>
          <cell r="G901">
            <v>36922</v>
          </cell>
          <cell r="H901">
            <v>36891</v>
          </cell>
          <cell r="I901">
            <v>30</v>
          </cell>
        </row>
        <row r="902">
          <cell r="E902">
            <v>36908</v>
          </cell>
          <cell r="F902">
            <v>200101</v>
          </cell>
          <cell r="G902">
            <v>36922</v>
          </cell>
          <cell r="H902">
            <v>36891</v>
          </cell>
          <cell r="I902">
            <v>30</v>
          </cell>
        </row>
        <row r="903">
          <cell r="E903">
            <v>36909</v>
          </cell>
          <cell r="F903">
            <v>200101</v>
          </cell>
          <cell r="G903">
            <v>36922</v>
          </cell>
          <cell r="H903">
            <v>36891</v>
          </cell>
          <cell r="I903">
            <v>30</v>
          </cell>
        </row>
        <row r="904">
          <cell r="E904">
            <v>36910</v>
          </cell>
          <cell r="F904">
            <v>200101</v>
          </cell>
          <cell r="G904">
            <v>36922</v>
          </cell>
          <cell r="H904">
            <v>36891</v>
          </cell>
          <cell r="I904">
            <v>30</v>
          </cell>
        </row>
        <row r="905">
          <cell r="E905">
            <v>36911</v>
          </cell>
          <cell r="F905">
            <v>200101</v>
          </cell>
          <cell r="G905">
            <v>36922</v>
          </cell>
          <cell r="H905">
            <v>36891</v>
          </cell>
          <cell r="I905">
            <v>30</v>
          </cell>
        </row>
        <row r="906">
          <cell r="E906">
            <v>36912</v>
          </cell>
          <cell r="F906">
            <v>200101</v>
          </cell>
          <cell r="G906">
            <v>36922</v>
          </cell>
          <cell r="H906">
            <v>36891</v>
          </cell>
          <cell r="I906">
            <v>30</v>
          </cell>
        </row>
        <row r="907">
          <cell r="E907">
            <v>36913</v>
          </cell>
          <cell r="F907">
            <v>200101</v>
          </cell>
          <cell r="G907">
            <v>36922</v>
          </cell>
          <cell r="H907">
            <v>36891</v>
          </cell>
          <cell r="I907">
            <v>30</v>
          </cell>
        </row>
        <row r="908">
          <cell r="E908">
            <v>36914</v>
          </cell>
          <cell r="F908">
            <v>200101</v>
          </cell>
          <cell r="G908">
            <v>36922</v>
          </cell>
          <cell r="H908">
            <v>36891</v>
          </cell>
          <cell r="I908">
            <v>30</v>
          </cell>
        </row>
        <row r="909">
          <cell r="E909">
            <v>36915</v>
          </cell>
          <cell r="F909">
            <v>200101</v>
          </cell>
          <cell r="G909">
            <v>36922</v>
          </cell>
          <cell r="H909">
            <v>36891</v>
          </cell>
          <cell r="I909">
            <v>30</v>
          </cell>
        </row>
        <row r="910">
          <cell r="E910">
            <v>36916</v>
          </cell>
          <cell r="F910">
            <v>200101</v>
          </cell>
          <cell r="G910">
            <v>36922</v>
          </cell>
          <cell r="H910">
            <v>36891</v>
          </cell>
          <cell r="I910">
            <v>30</v>
          </cell>
        </row>
        <row r="911">
          <cell r="E911">
            <v>36917</v>
          </cell>
          <cell r="F911">
            <v>200101</v>
          </cell>
          <cell r="G911">
            <v>36922</v>
          </cell>
          <cell r="H911">
            <v>36891</v>
          </cell>
          <cell r="I911">
            <v>30</v>
          </cell>
        </row>
        <row r="912">
          <cell r="E912">
            <v>36918</v>
          </cell>
          <cell r="F912">
            <v>200101</v>
          </cell>
          <cell r="G912">
            <v>36922</v>
          </cell>
          <cell r="H912">
            <v>36891</v>
          </cell>
          <cell r="I912">
            <v>30</v>
          </cell>
        </row>
        <row r="913">
          <cell r="E913">
            <v>36919</v>
          </cell>
          <cell r="F913">
            <v>200101</v>
          </cell>
          <cell r="G913">
            <v>36922</v>
          </cell>
          <cell r="H913">
            <v>36891</v>
          </cell>
          <cell r="I913">
            <v>30</v>
          </cell>
        </row>
        <row r="914">
          <cell r="E914">
            <v>36920</v>
          </cell>
          <cell r="F914">
            <v>200101</v>
          </cell>
          <cell r="G914">
            <v>36922</v>
          </cell>
          <cell r="H914">
            <v>36891</v>
          </cell>
          <cell r="I914">
            <v>30</v>
          </cell>
        </row>
        <row r="915">
          <cell r="E915">
            <v>36921</v>
          </cell>
          <cell r="F915">
            <v>200101</v>
          </cell>
          <cell r="G915">
            <v>36922</v>
          </cell>
          <cell r="H915">
            <v>36891</v>
          </cell>
          <cell r="I915">
            <v>30</v>
          </cell>
        </row>
        <row r="916">
          <cell r="E916">
            <v>36922</v>
          </cell>
          <cell r="F916">
            <v>200101</v>
          </cell>
          <cell r="G916">
            <v>36922</v>
          </cell>
          <cell r="H916">
            <v>36891</v>
          </cell>
          <cell r="I916">
            <v>30</v>
          </cell>
        </row>
        <row r="917">
          <cell r="E917">
            <v>36923</v>
          </cell>
          <cell r="F917">
            <v>200102</v>
          </cell>
          <cell r="G917">
            <v>36950</v>
          </cell>
          <cell r="H917">
            <v>36922</v>
          </cell>
          <cell r="I917">
            <v>31</v>
          </cell>
        </row>
        <row r="918">
          <cell r="E918">
            <v>36924</v>
          </cell>
          <cell r="F918">
            <v>200102</v>
          </cell>
          <cell r="G918">
            <v>36950</v>
          </cell>
          <cell r="H918">
            <v>36922</v>
          </cell>
          <cell r="I918">
            <v>31</v>
          </cell>
        </row>
        <row r="919">
          <cell r="E919">
            <v>36925</v>
          </cell>
          <cell r="F919">
            <v>200102</v>
          </cell>
          <cell r="G919">
            <v>36950</v>
          </cell>
          <cell r="H919">
            <v>36922</v>
          </cell>
          <cell r="I919">
            <v>31</v>
          </cell>
        </row>
        <row r="920">
          <cell r="E920">
            <v>36926</v>
          </cell>
          <cell r="F920">
            <v>200102</v>
          </cell>
          <cell r="G920">
            <v>36950</v>
          </cell>
          <cell r="H920">
            <v>36922</v>
          </cell>
          <cell r="I920">
            <v>31</v>
          </cell>
        </row>
        <row r="921">
          <cell r="E921">
            <v>36927</v>
          </cell>
          <cell r="F921">
            <v>200102</v>
          </cell>
          <cell r="G921">
            <v>36950</v>
          </cell>
          <cell r="H921">
            <v>36922</v>
          </cell>
          <cell r="I921">
            <v>31</v>
          </cell>
        </row>
        <row r="922">
          <cell r="E922">
            <v>36928</v>
          </cell>
          <cell r="F922">
            <v>200102</v>
          </cell>
          <cell r="G922">
            <v>36950</v>
          </cell>
          <cell r="H922">
            <v>36922</v>
          </cell>
          <cell r="I922">
            <v>31</v>
          </cell>
        </row>
        <row r="923">
          <cell r="E923">
            <v>36929</v>
          </cell>
          <cell r="F923">
            <v>200102</v>
          </cell>
          <cell r="G923">
            <v>36950</v>
          </cell>
          <cell r="H923">
            <v>36922</v>
          </cell>
          <cell r="I923">
            <v>31</v>
          </cell>
        </row>
        <row r="924">
          <cell r="E924">
            <v>36930</v>
          </cell>
          <cell r="F924">
            <v>200102</v>
          </cell>
          <cell r="G924">
            <v>36950</v>
          </cell>
          <cell r="H924">
            <v>36922</v>
          </cell>
          <cell r="I924">
            <v>31</v>
          </cell>
        </row>
        <row r="925">
          <cell r="E925">
            <v>36931</v>
          </cell>
          <cell r="F925">
            <v>200102</v>
          </cell>
          <cell r="G925">
            <v>36950</v>
          </cell>
          <cell r="H925">
            <v>36922</v>
          </cell>
          <cell r="I925">
            <v>31</v>
          </cell>
        </row>
        <row r="926">
          <cell r="E926">
            <v>36932</v>
          </cell>
          <cell r="F926">
            <v>200102</v>
          </cell>
          <cell r="G926">
            <v>36950</v>
          </cell>
          <cell r="H926">
            <v>36922</v>
          </cell>
          <cell r="I926">
            <v>31</v>
          </cell>
        </row>
        <row r="927">
          <cell r="E927">
            <v>36933</v>
          </cell>
          <cell r="F927">
            <v>200102</v>
          </cell>
          <cell r="G927">
            <v>36950</v>
          </cell>
          <cell r="H927">
            <v>36922</v>
          </cell>
          <cell r="I927">
            <v>31</v>
          </cell>
        </row>
        <row r="928">
          <cell r="E928">
            <v>36934</v>
          </cell>
          <cell r="F928">
            <v>200102</v>
          </cell>
          <cell r="G928">
            <v>36950</v>
          </cell>
          <cell r="H928">
            <v>36922</v>
          </cell>
          <cell r="I928">
            <v>31</v>
          </cell>
        </row>
        <row r="929">
          <cell r="E929">
            <v>36935</v>
          </cell>
          <cell r="F929">
            <v>200102</v>
          </cell>
          <cell r="G929">
            <v>36950</v>
          </cell>
          <cell r="H929">
            <v>36922</v>
          </cell>
          <cell r="I929">
            <v>31</v>
          </cell>
        </row>
        <row r="930">
          <cell r="E930">
            <v>36936</v>
          </cell>
          <cell r="F930">
            <v>200102</v>
          </cell>
          <cell r="G930">
            <v>36950</v>
          </cell>
          <cell r="H930">
            <v>36922</v>
          </cell>
          <cell r="I930">
            <v>31</v>
          </cell>
        </row>
        <row r="931">
          <cell r="E931">
            <v>36937</v>
          </cell>
          <cell r="F931">
            <v>200102</v>
          </cell>
          <cell r="G931">
            <v>36950</v>
          </cell>
          <cell r="H931">
            <v>36922</v>
          </cell>
          <cell r="I931">
            <v>31</v>
          </cell>
        </row>
        <row r="932">
          <cell r="E932">
            <v>36938</v>
          </cell>
          <cell r="F932">
            <v>200102</v>
          </cell>
          <cell r="G932">
            <v>36950</v>
          </cell>
          <cell r="H932">
            <v>36922</v>
          </cell>
          <cell r="I932">
            <v>31</v>
          </cell>
        </row>
        <row r="933">
          <cell r="E933">
            <v>36939</v>
          </cell>
          <cell r="F933">
            <v>200102</v>
          </cell>
          <cell r="G933">
            <v>36950</v>
          </cell>
          <cell r="H933">
            <v>36922</v>
          </cell>
          <cell r="I933">
            <v>31</v>
          </cell>
        </row>
        <row r="934">
          <cell r="E934">
            <v>36940</v>
          </cell>
          <cell r="F934">
            <v>200102</v>
          </cell>
          <cell r="G934">
            <v>36950</v>
          </cell>
          <cell r="H934">
            <v>36922</v>
          </cell>
          <cell r="I934">
            <v>31</v>
          </cell>
        </row>
        <row r="935">
          <cell r="E935">
            <v>36941</v>
          </cell>
          <cell r="F935">
            <v>200102</v>
          </cell>
          <cell r="G935">
            <v>36950</v>
          </cell>
          <cell r="H935">
            <v>36922</v>
          </cell>
          <cell r="I935">
            <v>31</v>
          </cell>
        </row>
        <row r="936">
          <cell r="E936">
            <v>36942</v>
          </cell>
          <cell r="F936">
            <v>200102</v>
          </cell>
          <cell r="G936">
            <v>36950</v>
          </cell>
          <cell r="H936">
            <v>36922</v>
          </cell>
          <cell r="I936">
            <v>31</v>
          </cell>
        </row>
        <row r="937">
          <cell r="E937">
            <v>36943</v>
          </cell>
          <cell r="F937">
            <v>200102</v>
          </cell>
          <cell r="G937">
            <v>36950</v>
          </cell>
          <cell r="H937">
            <v>36922</v>
          </cell>
          <cell r="I937">
            <v>31</v>
          </cell>
        </row>
        <row r="938">
          <cell r="E938">
            <v>36944</v>
          </cell>
          <cell r="F938">
            <v>200102</v>
          </cell>
          <cell r="G938">
            <v>36950</v>
          </cell>
          <cell r="H938">
            <v>36922</v>
          </cell>
          <cell r="I938">
            <v>31</v>
          </cell>
        </row>
        <row r="939">
          <cell r="E939">
            <v>36945</v>
          </cell>
          <cell r="F939">
            <v>200102</v>
          </cell>
          <cell r="G939">
            <v>36950</v>
          </cell>
          <cell r="H939">
            <v>36922</v>
          </cell>
          <cell r="I939">
            <v>31</v>
          </cell>
        </row>
        <row r="940">
          <cell r="E940">
            <v>36946</v>
          </cell>
          <cell r="F940">
            <v>200102</v>
          </cell>
          <cell r="G940">
            <v>36950</v>
          </cell>
          <cell r="H940">
            <v>36922</v>
          </cell>
          <cell r="I940">
            <v>31</v>
          </cell>
        </row>
        <row r="941">
          <cell r="E941">
            <v>36947</v>
          </cell>
          <cell r="F941">
            <v>200102</v>
          </cell>
          <cell r="G941">
            <v>36950</v>
          </cell>
          <cell r="H941">
            <v>36922</v>
          </cell>
          <cell r="I941">
            <v>31</v>
          </cell>
        </row>
        <row r="942">
          <cell r="E942">
            <v>36948</v>
          </cell>
          <cell r="F942">
            <v>200102</v>
          </cell>
          <cell r="G942">
            <v>36950</v>
          </cell>
          <cell r="H942">
            <v>36922</v>
          </cell>
          <cell r="I942">
            <v>31</v>
          </cell>
        </row>
        <row r="943">
          <cell r="E943">
            <v>36949</v>
          </cell>
          <cell r="F943">
            <v>200102</v>
          </cell>
          <cell r="G943">
            <v>36950</v>
          </cell>
          <cell r="H943">
            <v>36922</v>
          </cell>
          <cell r="I943">
            <v>31</v>
          </cell>
        </row>
        <row r="944">
          <cell r="E944">
            <v>36950</v>
          </cell>
          <cell r="F944">
            <v>200102</v>
          </cell>
          <cell r="G944">
            <v>36950</v>
          </cell>
          <cell r="H944">
            <v>36922</v>
          </cell>
          <cell r="I944">
            <v>31</v>
          </cell>
        </row>
        <row r="945">
          <cell r="E945">
            <v>36951</v>
          </cell>
          <cell r="F945">
            <v>200103</v>
          </cell>
          <cell r="G945">
            <v>36981</v>
          </cell>
          <cell r="H945">
            <v>36950</v>
          </cell>
          <cell r="I945">
            <v>32</v>
          </cell>
        </row>
        <row r="946">
          <cell r="E946">
            <v>36952</v>
          </cell>
          <cell r="F946">
            <v>200103</v>
          </cell>
          <cell r="G946">
            <v>36981</v>
          </cell>
          <cell r="H946">
            <v>36950</v>
          </cell>
          <cell r="I946">
            <v>32</v>
          </cell>
        </row>
        <row r="947">
          <cell r="E947">
            <v>36953</v>
          </cell>
          <cell r="F947">
            <v>200103</v>
          </cell>
          <cell r="G947">
            <v>36981</v>
          </cell>
          <cell r="H947">
            <v>36950</v>
          </cell>
          <cell r="I947">
            <v>32</v>
          </cell>
        </row>
        <row r="948">
          <cell r="E948">
            <v>36954</v>
          </cell>
          <cell r="F948">
            <v>200103</v>
          </cell>
          <cell r="G948">
            <v>36981</v>
          </cell>
          <cell r="H948">
            <v>36950</v>
          </cell>
          <cell r="I948">
            <v>32</v>
          </cell>
        </row>
        <row r="949">
          <cell r="E949">
            <v>36955</v>
          </cell>
          <cell r="F949">
            <v>200103</v>
          </cell>
          <cell r="G949">
            <v>36981</v>
          </cell>
          <cell r="H949">
            <v>36950</v>
          </cell>
          <cell r="I949">
            <v>32</v>
          </cell>
        </row>
        <row r="950">
          <cell r="E950">
            <v>36956</v>
          </cell>
          <cell r="F950">
            <v>200103</v>
          </cell>
          <cell r="G950">
            <v>36981</v>
          </cell>
          <cell r="H950">
            <v>36950</v>
          </cell>
          <cell r="I950">
            <v>32</v>
          </cell>
        </row>
        <row r="951">
          <cell r="E951">
            <v>36957</v>
          </cell>
          <cell r="F951">
            <v>200103</v>
          </cell>
          <cell r="G951">
            <v>36981</v>
          </cell>
          <cell r="H951">
            <v>36950</v>
          </cell>
          <cell r="I951">
            <v>32</v>
          </cell>
        </row>
        <row r="952">
          <cell r="E952">
            <v>36958</v>
          </cell>
          <cell r="F952">
            <v>200103</v>
          </cell>
          <cell r="G952">
            <v>36981</v>
          </cell>
          <cell r="H952">
            <v>36950</v>
          </cell>
          <cell r="I952">
            <v>32</v>
          </cell>
        </row>
        <row r="953">
          <cell r="E953">
            <v>36959</v>
          </cell>
          <cell r="F953">
            <v>200103</v>
          </cell>
          <cell r="G953">
            <v>36981</v>
          </cell>
          <cell r="H953">
            <v>36950</v>
          </cell>
          <cell r="I953">
            <v>32</v>
          </cell>
        </row>
        <row r="954">
          <cell r="E954">
            <v>36960</v>
          </cell>
          <cell r="F954">
            <v>200103</v>
          </cell>
          <cell r="G954">
            <v>36981</v>
          </cell>
          <cell r="H954">
            <v>36950</v>
          </cell>
          <cell r="I954">
            <v>32</v>
          </cell>
        </row>
        <row r="955">
          <cell r="E955">
            <v>36961</v>
          </cell>
          <cell r="F955">
            <v>200103</v>
          </cell>
          <cell r="G955">
            <v>36981</v>
          </cell>
          <cell r="H955">
            <v>36950</v>
          </cell>
          <cell r="I955">
            <v>32</v>
          </cell>
        </row>
        <row r="956">
          <cell r="E956">
            <v>36962</v>
          </cell>
          <cell r="F956">
            <v>200103</v>
          </cell>
          <cell r="G956">
            <v>36981</v>
          </cell>
          <cell r="H956">
            <v>36950</v>
          </cell>
          <cell r="I956">
            <v>32</v>
          </cell>
        </row>
        <row r="957">
          <cell r="E957">
            <v>36963</v>
          </cell>
          <cell r="F957">
            <v>200103</v>
          </cell>
          <cell r="G957">
            <v>36981</v>
          </cell>
          <cell r="H957">
            <v>36950</v>
          </cell>
          <cell r="I957">
            <v>32</v>
          </cell>
        </row>
        <row r="958">
          <cell r="E958">
            <v>36964</v>
          </cell>
          <cell r="F958">
            <v>200103</v>
          </cell>
          <cell r="G958">
            <v>36981</v>
          </cell>
          <cell r="H958">
            <v>36950</v>
          </cell>
          <cell r="I958">
            <v>32</v>
          </cell>
        </row>
        <row r="959">
          <cell r="E959">
            <v>36965</v>
          </cell>
          <cell r="F959">
            <v>200103</v>
          </cell>
          <cell r="G959">
            <v>36981</v>
          </cell>
          <cell r="H959">
            <v>36950</v>
          </cell>
          <cell r="I959">
            <v>32</v>
          </cell>
        </row>
        <row r="960">
          <cell r="E960">
            <v>36966</v>
          </cell>
          <cell r="F960">
            <v>200103</v>
          </cell>
          <cell r="G960">
            <v>36981</v>
          </cell>
          <cell r="H960">
            <v>36950</v>
          </cell>
          <cell r="I960">
            <v>32</v>
          </cell>
        </row>
        <row r="961">
          <cell r="E961">
            <v>36967</v>
          </cell>
          <cell r="F961">
            <v>200103</v>
          </cell>
          <cell r="G961">
            <v>36981</v>
          </cell>
          <cell r="H961">
            <v>36950</v>
          </cell>
          <cell r="I961">
            <v>32</v>
          </cell>
        </row>
        <row r="962">
          <cell r="E962">
            <v>36968</v>
          </cell>
          <cell r="F962">
            <v>200103</v>
          </cell>
          <cell r="G962">
            <v>36981</v>
          </cell>
          <cell r="H962">
            <v>36950</v>
          </cell>
          <cell r="I962">
            <v>32</v>
          </cell>
        </row>
        <row r="963">
          <cell r="E963">
            <v>36969</v>
          </cell>
          <cell r="F963">
            <v>200103</v>
          </cell>
          <cell r="G963">
            <v>36981</v>
          </cell>
          <cell r="H963">
            <v>36950</v>
          </cell>
          <cell r="I963">
            <v>32</v>
          </cell>
        </row>
        <row r="964">
          <cell r="E964">
            <v>36970</v>
          </cell>
          <cell r="F964">
            <v>200103</v>
          </cell>
          <cell r="G964">
            <v>36981</v>
          </cell>
          <cell r="H964">
            <v>36950</v>
          </cell>
          <cell r="I964">
            <v>32</v>
          </cell>
        </row>
        <row r="965">
          <cell r="E965">
            <v>36971</v>
          </cell>
          <cell r="F965">
            <v>200103</v>
          </cell>
          <cell r="G965">
            <v>36981</v>
          </cell>
          <cell r="H965">
            <v>36950</v>
          </cell>
          <cell r="I965">
            <v>32</v>
          </cell>
        </row>
        <row r="966">
          <cell r="E966">
            <v>36972</v>
          </cell>
          <cell r="F966">
            <v>200103</v>
          </cell>
          <cell r="G966">
            <v>36981</v>
          </cell>
          <cell r="H966">
            <v>36950</v>
          </cell>
          <cell r="I966">
            <v>32</v>
          </cell>
        </row>
        <row r="967">
          <cell r="E967">
            <v>36973</v>
          </cell>
          <cell r="F967">
            <v>200103</v>
          </cell>
          <cell r="G967">
            <v>36981</v>
          </cell>
          <cell r="H967">
            <v>36950</v>
          </cell>
          <cell r="I967">
            <v>32</v>
          </cell>
        </row>
        <row r="968">
          <cell r="E968">
            <v>36974</v>
          </cell>
          <cell r="F968">
            <v>200103</v>
          </cell>
          <cell r="G968">
            <v>36981</v>
          </cell>
          <cell r="H968">
            <v>36950</v>
          </cell>
          <cell r="I968">
            <v>32</v>
          </cell>
        </row>
        <row r="969">
          <cell r="E969">
            <v>36975</v>
          </cell>
          <cell r="F969">
            <v>200103</v>
          </cell>
          <cell r="G969">
            <v>36981</v>
          </cell>
          <cell r="H969">
            <v>36950</v>
          </cell>
          <cell r="I969">
            <v>32</v>
          </cell>
        </row>
        <row r="970">
          <cell r="E970">
            <v>36976</v>
          </cell>
          <cell r="F970">
            <v>200103</v>
          </cell>
          <cell r="G970">
            <v>36981</v>
          </cell>
          <cell r="H970">
            <v>36950</v>
          </cell>
          <cell r="I970">
            <v>32</v>
          </cell>
        </row>
        <row r="971">
          <cell r="E971">
            <v>36977</v>
          </cell>
          <cell r="F971">
            <v>200103</v>
          </cell>
          <cell r="G971">
            <v>36981</v>
          </cell>
          <cell r="H971">
            <v>36950</v>
          </cell>
          <cell r="I971">
            <v>32</v>
          </cell>
        </row>
        <row r="972">
          <cell r="E972">
            <v>36978</v>
          </cell>
          <cell r="F972">
            <v>200103</v>
          </cell>
          <cell r="G972">
            <v>36981</v>
          </cell>
          <cell r="H972">
            <v>36950</v>
          </cell>
          <cell r="I972">
            <v>32</v>
          </cell>
        </row>
        <row r="973">
          <cell r="E973">
            <v>36979</v>
          </cell>
          <cell r="F973">
            <v>200103</v>
          </cell>
          <cell r="G973">
            <v>36981</v>
          </cell>
          <cell r="H973">
            <v>36950</v>
          </cell>
          <cell r="I973">
            <v>32</v>
          </cell>
        </row>
        <row r="974">
          <cell r="E974">
            <v>36980</v>
          </cell>
          <cell r="F974">
            <v>200103</v>
          </cell>
          <cell r="G974">
            <v>36981</v>
          </cell>
          <cell r="H974">
            <v>36950</v>
          </cell>
          <cell r="I974">
            <v>32</v>
          </cell>
        </row>
        <row r="975">
          <cell r="E975">
            <v>36981</v>
          </cell>
          <cell r="F975">
            <v>200103</v>
          </cell>
          <cell r="G975">
            <v>36981</v>
          </cell>
          <cell r="H975">
            <v>36950</v>
          </cell>
          <cell r="I975">
            <v>32</v>
          </cell>
        </row>
        <row r="976">
          <cell r="E976">
            <v>36982</v>
          </cell>
          <cell r="F976">
            <v>200104</v>
          </cell>
          <cell r="G976">
            <v>37011</v>
          </cell>
          <cell r="H976">
            <v>36981</v>
          </cell>
          <cell r="I976">
            <v>33</v>
          </cell>
        </row>
        <row r="977">
          <cell r="E977">
            <v>36983</v>
          </cell>
          <cell r="F977">
            <v>200104</v>
          </cell>
          <cell r="G977">
            <v>37011</v>
          </cell>
          <cell r="H977">
            <v>36981</v>
          </cell>
          <cell r="I977">
            <v>33</v>
          </cell>
        </row>
        <row r="978">
          <cell r="E978">
            <v>36984</v>
          </cell>
          <cell r="F978">
            <v>200104</v>
          </cell>
          <cell r="G978">
            <v>37011</v>
          </cell>
          <cell r="H978">
            <v>36981</v>
          </cell>
          <cell r="I978">
            <v>33</v>
          </cell>
        </row>
        <row r="979">
          <cell r="E979">
            <v>36985</v>
          </cell>
          <cell r="F979">
            <v>200104</v>
          </cell>
          <cell r="G979">
            <v>37011</v>
          </cell>
          <cell r="H979">
            <v>36981</v>
          </cell>
          <cell r="I979">
            <v>33</v>
          </cell>
        </row>
        <row r="980">
          <cell r="E980">
            <v>36986</v>
          </cell>
          <cell r="F980">
            <v>200104</v>
          </cell>
          <cell r="G980">
            <v>37011</v>
          </cell>
          <cell r="H980">
            <v>36981</v>
          </cell>
          <cell r="I980">
            <v>33</v>
          </cell>
        </row>
        <row r="981">
          <cell r="E981">
            <v>36987</v>
          </cell>
          <cell r="F981">
            <v>200104</v>
          </cell>
          <cell r="G981">
            <v>37011</v>
          </cell>
          <cell r="H981">
            <v>36981</v>
          </cell>
          <cell r="I981">
            <v>33</v>
          </cell>
        </row>
        <row r="982">
          <cell r="E982">
            <v>36988</v>
          </cell>
          <cell r="F982">
            <v>200104</v>
          </cell>
          <cell r="G982">
            <v>37011</v>
          </cell>
          <cell r="H982">
            <v>36981</v>
          </cell>
          <cell r="I982">
            <v>33</v>
          </cell>
        </row>
        <row r="983">
          <cell r="E983">
            <v>36989</v>
          </cell>
          <cell r="F983">
            <v>200104</v>
          </cell>
          <cell r="G983">
            <v>37011</v>
          </cell>
          <cell r="H983">
            <v>36981</v>
          </cell>
          <cell r="I983">
            <v>33</v>
          </cell>
        </row>
        <row r="984">
          <cell r="E984">
            <v>36990</v>
          </cell>
          <cell r="F984">
            <v>200104</v>
          </cell>
          <cell r="G984">
            <v>37011</v>
          </cell>
          <cell r="H984">
            <v>36981</v>
          </cell>
          <cell r="I984">
            <v>33</v>
          </cell>
        </row>
        <row r="985">
          <cell r="E985">
            <v>36991</v>
          </cell>
          <cell r="F985">
            <v>200104</v>
          </cell>
          <cell r="G985">
            <v>37011</v>
          </cell>
          <cell r="H985">
            <v>36981</v>
          </cell>
          <cell r="I985">
            <v>33</v>
          </cell>
        </row>
        <row r="986">
          <cell r="E986">
            <v>36992</v>
          </cell>
          <cell r="F986">
            <v>200104</v>
          </cell>
          <cell r="G986">
            <v>37011</v>
          </cell>
          <cell r="H986">
            <v>36981</v>
          </cell>
          <cell r="I986">
            <v>33</v>
          </cell>
        </row>
        <row r="987">
          <cell r="E987">
            <v>36993</v>
          </cell>
          <cell r="F987">
            <v>200104</v>
          </cell>
          <cell r="G987">
            <v>37011</v>
          </cell>
          <cell r="H987">
            <v>36981</v>
          </cell>
          <cell r="I987">
            <v>33</v>
          </cell>
        </row>
        <row r="988">
          <cell r="E988">
            <v>36994</v>
          </cell>
          <cell r="F988">
            <v>200104</v>
          </cell>
          <cell r="G988">
            <v>37011</v>
          </cell>
          <cell r="H988">
            <v>36981</v>
          </cell>
          <cell r="I988">
            <v>33</v>
          </cell>
        </row>
        <row r="989">
          <cell r="E989">
            <v>36995</v>
          </cell>
          <cell r="F989">
            <v>200104</v>
          </cell>
          <cell r="G989">
            <v>37011</v>
          </cell>
          <cell r="H989">
            <v>36981</v>
          </cell>
          <cell r="I989">
            <v>33</v>
          </cell>
        </row>
        <row r="990">
          <cell r="E990">
            <v>36996</v>
          </cell>
          <cell r="F990">
            <v>200104</v>
          </cell>
          <cell r="G990">
            <v>37011</v>
          </cell>
          <cell r="H990">
            <v>36981</v>
          </cell>
          <cell r="I990">
            <v>33</v>
          </cell>
        </row>
        <row r="991">
          <cell r="E991">
            <v>36997</v>
          </cell>
          <cell r="F991">
            <v>200104</v>
          </cell>
          <cell r="G991">
            <v>37011</v>
          </cell>
          <cell r="H991">
            <v>36981</v>
          </cell>
          <cell r="I991">
            <v>33</v>
          </cell>
        </row>
        <row r="992">
          <cell r="E992">
            <v>36998</v>
          </cell>
          <cell r="F992">
            <v>200104</v>
          </cell>
          <cell r="G992">
            <v>37011</v>
          </cell>
          <cell r="H992">
            <v>36981</v>
          </cell>
          <cell r="I992">
            <v>33</v>
          </cell>
        </row>
        <row r="993">
          <cell r="E993">
            <v>36999</v>
          </cell>
          <cell r="F993">
            <v>200104</v>
          </cell>
          <cell r="G993">
            <v>37011</v>
          </cell>
          <cell r="H993">
            <v>36981</v>
          </cell>
          <cell r="I993">
            <v>33</v>
          </cell>
        </row>
        <row r="994">
          <cell r="E994">
            <v>37000</v>
          </cell>
          <cell r="F994">
            <v>200104</v>
          </cell>
          <cell r="G994">
            <v>37011</v>
          </cell>
          <cell r="H994">
            <v>36981</v>
          </cell>
          <cell r="I994">
            <v>33</v>
          </cell>
        </row>
        <row r="995">
          <cell r="E995">
            <v>37001</v>
          </cell>
          <cell r="F995">
            <v>200104</v>
          </cell>
          <cell r="G995">
            <v>37011</v>
          </cell>
          <cell r="H995">
            <v>36981</v>
          </cell>
          <cell r="I995">
            <v>33</v>
          </cell>
        </row>
        <row r="996">
          <cell r="E996">
            <v>37002</v>
          </cell>
          <cell r="F996">
            <v>200104</v>
          </cell>
          <cell r="G996">
            <v>37011</v>
          </cell>
          <cell r="H996">
            <v>36981</v>
          </cell>
          <cell r="I996">
            <v>33</v>
          </cell>
        </row>
        <row r="997">
          <cell r="E997">
            <v>37003</v>
          </cell>
          <cell r="F997">
            <v>200104</v>
          </cell>
          <cell r="G997">
            <v>37011</v>
          </cell>
          <cell r="H997">
            <v>36981</v>
          </cell>
          <cell r="I997">
            <v>33</v>
          </cell>
        </row>
        <row r="998">
          <cell r="E998">
            <v>37004</v>
          </cell>
          <cell r="F998">
            <v>200104</v>
          </cell>
          <cell r="G998">
            <v>37011</v>
          </cell>
          <cell r="H998">
            <v>36981</v>
          </cell>
          <cell r="I998">
            <v>33</v>
          </cell>
        </row>
        <row r="999">
          <cell r="E999">
            <v>37005</v>
          </cell>
          <cell r="F999">
            <v>200104</v>
          </cell>
          <cell r="G999">
            <v>37011</v>
          </cell>
          <cell r="H999">
            <v>36981</v>
          </cell>
          <cell r="I999">
            <v>33</v>
          </cell>
        </row>
        <row r="1000">
          <cell r="E1000">
            <v>37006</v>
          </cell>
          <cell r="F1000">
            <v>200104</v>
          </cell>
          <cell r="G1000">
            <v>37011</v>
          </cell>
          <cell r="H1000">
            <v>36981</v>
          </cell>
          <cell r="I1000">
            <v>33</v>
          </cell>
        </row>
        <row r="1001">
          <cell r="E1001">
            <v>37007</v>
          </cell>
          <cell r="F1001">
            <v>200104</v>
          </cell>
          <cell r="G1001">
            <v>37011</v>
          </cell>
          <cell r="H1001">
            <v>36981</v>
          </cell>
          <cell r="I1001">
            <v>33</v>
          </cell>
        </row>
        <row r="1002">
          <cell r="E1002">
            <v>37008</v>
          </cell>
          <cell r="F1002">
            <v>200104</v>
          </cell>
          <cell r="G1002">
            <v>37011</v>
          </cell>
          <cell r="H1002">
            <v>36981</v>
          </cell>
          <cell r="I1002">
            <v>33</v>
          </cell>
        </row>
        <row r="1003">
          <cell r="E1003">
            <v>37009</v>
          </cell>
          <cell r="F1003">
            <v>200104</v>
          </cell>
          <cell r="G1003">
            <v>37011</v>
          </cell>
          <cell r="H1003">
            <v>36981</v>
          </cell>
          <cell r="I1003">
            <v>33</v>
          </cell>
        </row>
        <row r="1004">
          <cell r="E1004">
            <v>37010</v>
          </cell>
          <cell r="F1004">
            <v>200104</v>
          </cell>
          <cell r="G1004">
            <v>37011</v>
          </cell>
          <cell r="H1004">
            <v>36981</v>
          </cell>
          <cell r="I1004">
            <v>33</v>
          </cell>
        </row>
        <row r="1005">
          <cell r="E1005">
            <v>37011</v>
          </cell>
          <cell r="F1005">
            <v>200104</v>
          </cell>
          <cell r="G1005">
            <v>37011</v>
          </cell>
          <cell r="H1005">
            <v>36981</v>
          </cell>
          <cell r="I1005">
            <v>33</v>
          </cell>
        </row>
        <row r="1006">
          <cell r="E1006">
            <v>37012</v>
          </cell>
          <cell r="F1006">
            <v>200105</v>
          </cell>
          <cell r="G1006">
            <v>37042</v>
          </cell>
          <cell r="H1006">
            <v>37011</v>
          </cell>
          <cell r="I1006">
            <v>34</v>
          </cell>
        </row>
        <row r="1007">
          <cell r="E1007">
            <v>37013</v>
          </cell>
          <cell r="F1007">
            <v>200105</v>
          </cell>
          <cell r="G1007">
            <v>37042</v>
          </cell>
          <cell r="H1007">
            <v>37011</v>
          </cell>
          <cell r="I1007">
            <v>34</v>
          </cell>
        </row>
        <row r="1008">
          <cell r="E1008">
            <v>37014</v>
          </cell>
          <cell r="F1008">
            <v>200105</v>
          </cell>
          <cell r="G1008">
            <v>37042</v>
          </cell>
          <cell r="H1008">
            <v>37011</v>
          </cell>
          <cell r="I1008">
            <v>34</v>
          </cell>
        </row>
        <row r="1009">
          <cell r="E1009">
            <v>37015</v>
          </cell>
          <cell r="F1009">
            <v>200105</v>
          </cell>
          <cell r="G1009">
            <v>37042</v>
          </cell>
          <cell r="H1009">
            <v>37011</v>
          </cell>
          <cell r="I1009">
            <v>34</v>
          </cell>
        </row>
        <row r="1010">
          <cell r="E1010">
            <v>37016</v>
          </cell>
          <cell r="F1010">
            <v>200105</v>
          </cell>
          <cell r="G1010">
            <v>37042</v>
          </cell>
          <cell r="H1010">
            <v>37011</v>
          </cell>
          <cell r="I1010">
            <v>34</v>
          </cell>
        </row>
        <row r="1011">
          <cell r="E1011">
            <v>37017</v>
          </cell>
          <cell r="F1011">
            <v>200105</v>
          </cell>
          <cell r="G1011">
            <v>37042</v>
          </cell>
          <cell r="H1011">
            <v>37011</v>
          </cell>
          <cell r="I1011">
            <v>34</v>
          </cell>
        </row>
        <row r="1012">
          <cell r="E1012">
            <v>37018</v>
          </cell>
          <cell r="F1012">
            <v>200105</v>
          </cell>
          <cell r="G1012">
            <v>37042</v>
          </cell>
          <cell r="H1012">
            <v>37011</v>
          </cell>
          <cell r="I1012">
            <v>34</v>
          </cell>
        </row>
        <row r="1013">
          <cell r="E1013">
            <v>37019</v>
          </cell>
          <cell r="F1013">
            <v>200105</v>
          </cell>
          <cell r="G1013">
            <v>37042</v>
          </cell>
          <cell r="H1013">
            <v>37011</v>
          </cell>
          <cell r="I1013">
            <v>34</v>
          </cell>
        </row>
        <row r="1014">
          <cell r="E1014">
            <v>37020</v>
          </cell>
          <cell r="F1014">
            <v>200105</v>
          </cell>
          <cell r="G1014">
            <v>37042</v>
          </cell>
          <cell r="H1014">
            <v>37011</v>
          </cell>
          <cell r="I1014">
            <v>34</v>
          </cell>
        </row>
        <row r="1015">
          <cell r="E1015">
            <v>37021</v>
          </cell>
          <cell r="F1015">
            <v>200105</v>
          </cell>
          <cell r="G1015">
            <v>37042</v>
          </cell>
          <cell r="H1015">
            <v>37011</v>
          </cell>
          <cell r="I1015">
            <v>34</v>
          </cell>
        </row>
        <row r="1016">
          <cell r="E1016">
            <v>37022</v>
          </cell>
          <cell r="F1016">
            <v>200105</v>
          </cell>
          <cell r="G1016">
            <v>37042</v>
          </cell>
          <cell r="H1016">
            <v>37011</v>
          </cell>
          <cell r="I1016">
            <v>34</v>
          </cell>
        </row>
        <row r="1017">
          <cell r="E1017">
            <v>37023</v>
          </cell>
          <cell r="F1017">
            <v>200105</v>
          </cell>
          <cell r="G1017">
            <v>37042</v>
          </cell>
          <cell r="H1017">
            <v>37011</v>
          </cell>
          <cell r="I1017">
            <v>34</v>
          </cell>
        </row>
        <row r="1018">
          <cell r="E1018">
            <v>37024</v>
          </cell>
          <cell r="F1018">
            <v>200105</v>
          </cell>
          <cell r="G1018">
            <v>37042</v>
          </cell>
          <cell r="H1018">
            <v>37011</v>
          </cell>
          <cell r="I1018">
            <v>34</v>
          </cell>
        </row>
        <row r="1019">
          <cell r="E1019">
            <v>37025</v>
          </cell>
          <cell r="F1019">
            <v>200105</v>
          </cell>
          <cell r="G1019">
            <v>37042</v>
          </cell>
          <cell r="H1019">
            <v>37011</v>
          </cell>
          <cell r="I1019">
            <v>34</v>
          </cell>
        </row>
        <row r="1020">
          <cell r="E1020">
            <v>37026</v>
          </cell>
          <cell r="F1020">
            <v>200105</v>
          </cell>
          <cell r="G1020">
            <v>37042</v>
          </cell>
          <cell r="H1020">
            <v>37011</v>
          </cell>
          <cell r="I1020">
            <v>34</v>
          </cell>
        </row>
        <row r="1021">
          <cell r="E1021">
            <v>37027</v>
          </cell>
          <cell r="F1021">
            <v>200105</v>
          </cell>
          <cell r="G1021">
            <v>37042</v>
          </cell>
          <cell r="H1021">
            <v>37011</v>
          </cell>
          <cell r="I1021">
            <v>34</v>
          </cell>
        </row>
        <row r="1022">
          <cell r="E1022">
            <v>37028</v>
          </cell>
          <cell r="F1022">
            <v>200105</v>
          </cell>
          <cell r="G1022">
            <v>37042</v>
          </cell>
          <cell r="H1022">
            <v>37011</v>
          </cell>
          <cell r="I1022">
            <v>34</v>
          </cell>
        </row>
        <row r="1023">
          <cell r="E1023">
            <v>37029</v>
          </cell>
          <cell r="F1023">
            <v>200105</v>
          </cell>
          <cell r="G1023">
            <v>37042</v>
          </cell>
          <cell r="H1023">
            <v>37011</v>
          </cell>
          <cell r="I1023">
            <v>34</v>
          </cell>
        </row>
        <row r="1024">
          <cell r="E1024">
            <v>37030</v>
          </cell>
          <cell r="F1024">
            <v>200105</v>
          </cell>
          <cell r="G1024">
            <v>37042</v>
          </cell>
          <cell r="H1024">
            <v>37011</v>
          </cell>
          <cell r="I1024">
            <v>34</v>
          </cell>
        </row>
        <row r="1025">
          <cell r="E1025">
            <v>37031</v>
          </cell>
          <cell r="F1025">
            <v>200105</v>
          </cell>
          <cell r="G1025">
            <v>37042</v>
          </cell>
          <cell r="H1025">
            <v>37011</v>
          </cell>
          <cell r="I1025">
            <v>34</v>
          </cell>
        </row>
        <row r="1026">
          <cell r="E1026">
            <v>37032</v>
          </cell>
          <cell r="F1026">
            <v>200105</v>
          </cell>
          <cell r="G1026">
            <v>37042</v>
          </cell>
          <cell r="H1026">
            <v>37011</v>
          </cell>
          <cell r="I1026">
            <v>34</v>
          </cell>
        </row>
        <row r="1027">
          <cell r="E1027">
            <v>37033</v>
          </cell>
          <cell r="F1027">
            <v>200105</v>
          </cell>
          <cell r="G1027">
            <v>37042</v>
          </cell>
          <cell r="H1027">
            <v>37011</v>
          </cell>
          <cell r="I1027">
            <v>34</v>
          </cell>
        </row>
        <row r="1028">
          <cell r="E1028">
            <v>37034</v>
          </cell>
          <cell r="F1028">
            <v>200105</v>
          </cell>
          <cell r="G1028">
            <v>37042</v>
          </cell>
          <cell r="H1028">
            <v>37011</v>
          </cell>
          <cell r="I1028">
            <v>34</v>
          </cell>
        </row>
        <row r="1029">
          <cell r="E1029">
            <v>37035</v>
          </cell>
          <cell r="F1029">
            <v>200105</v>
          </cell>
          <cell r="G1029">
            <v>37042</v>
          </cell>
          <cell r="H1029">
            <v>37011</v>
          </cell>
          <cell r="I1029">
            <v>34</v>
          </cell>
        </row>
        <row r="1030">
          <cell r="E1030">
            <v>37036</v>
          </cell>
          <cell r="F1030">
            <v>200105</v>
          </cell>
          <cell r="G1030">
            <v>37042</v>
          </cell>
          <cell r="H1030">
            <v>37011</v>
          </cell>
          <cell r="I1030">
            <v>34</v>
          </cell>
        </row>
        <row r="1031">
          <cell r="E1031">
            <v>37037</v>
          </cell>
          <cell r="F1031">
            <v>200105</v>
          </cell>
          <cell r="G1031">
            <v>37042</v>
          </cell>
          <cell r="H1031">
            <v>37011</v>
          </cell>
          <cell r="I1031">
            <v>34</v>
          </cell>
        </row>
        <row r="1032">
          <cell r="E1032">
            <v>37038</v>
          </cell>
          <cell r="F1032">
            <v>200105</v>
          </cell>
          <cell r="G1032">
            <v>37042</v>
          </cell>
          <cell r="H1032">
            <v>37011</v>
          </cell>
          <cell r="I1032">
            <v>34</v>
          </cell>
        </row>
        <row r="1033">
          <cell r="E1033">
            <v>37039</v>
          </cell>
          <cell r="F1033">
            <v>200105</v>
          </cell>
          <cell r="G1033">
            <v>37042</v>
          </cell>
          <cell r="H1033">
            <v>37011</v>
          </cell>
          <cell r="I1033">
            <v>34</v>
          </cell>
        </row>
        <row r="1034">
          <cell r="E1034">
            <v>37040</v>
          </cell>
          <cell r="F1034">
            <v>200105</v>
          </cell>
          <cell r="G1034">
            <v>37042</v>
          </cell>
          <cell r="H1034">
            <v>37011</v>
          </cell>
          <cell r="I1034">
            <v>34</v>
          </cell>
        </row>
        <row r="1035">
          <cell r="E1035">
            <v>37041</v>
          </cell>
          <cell r="F1035">
            <v>200105</v>
          </cell>
          <cell r="G1035">
            <v>37042</v>
          </cell>
          <cell r="H1035">
            <v>37011</v>
          </cell>
          <cell r="I1035">
            <v>34</v>
          </cell>
        </row>
        <row r="1036">
          <cell r="E1036">
            <v>37042</v>
          </cell>
          <cell r="F1036">
            <v>200105</v>
          </cell>
          <cell r="G1036">
            <v>37042</v>
          </cell>
          <cell r="H1036">
            <v>37011</v>
          </cell>
          <cell r="I1036">
            <v>34</v>
          </cell>
        </row>
        <row r="1037">
          <cell r="E1037">
            <v>37043</v>
          </cell>
          <cell r="F1037">
            <v>200106</v>
          </cell>
          <cell r="G1037">
            <v>37072</v>
          </cell>
          <cell r="H1037">
            <v>37042</v>
          </cell>
          <cell r="I1037">
            <v>35</v>
          </cell>
        </row>
        <row r="1038">
          <cell r="E1038">
            <v>37044</v>
          </cell>
          <cell r="F1038">
            <v>200106</v>
          </cell>
          <cell r="G1038">
            <v>37072</v>
          </cell>
          <cell r="H1038">
            <v>37042</v>
          </cell>
          <cell r="I1038">
            <v>35</v>
          </cell>
        </row>
        <row r="1039">
          <cell r="E1039">
            <v>37045</v>
          </cell>
          <cell r="F1039">
            <v>200106</v>
          </cell>
          <cell r="G1039">
            <v>37072</v>
          </cell>
          <cell r="H1039">
            <v>37042</v>
          </cell>
          <cell r="I1039">
            <v>35</v>
          </cell>
        </row>
        <row r="1040">
          <cell r="E1040">
            <v>37046</v>
          </cell>
          <cell r="F1040">
            <v>200106</v>
          </cell>
          <cell r="G1040">
            <v>37072</v>
          </cell>
          <cell r="H1040">
            <v>37042</v>
          </cell>
          <cell r="I1040">
            <v>35</v>
          </cell>
        </row>
        <row r="1041">
          <cell r="E1041">
            <v>37047</v>
          </cell>
          <cell r="F1041">
            <v>200106</v>
          </cell>
          <cell r="G1041">
            <v>37072</v>
          </cell>
          <cell r="H1041">
            <v>37042</v>
          </cell>
          <cell r="I1041">
            <v>35</v>
          </cell>
        </row>
        <row r="1042">
          <cell r="E1042">
            <v>37048</v>
          </cell>
          <cell r="F1042">
            <v>200106</v>
          </cell>
          <cell r="G1042">
            <v>37072</v>
          </cell>
          <cell r="H1042">
            <v>37042</v>
          </cell>
          <cell r="I1042">
            <v>35</v>
          </cell>
        </row>
        <row r="1043">
          <cell r="E1043">
            <v>37049</v>
          </cell>
          <cell r="F1043">
            <v>200106</v>
          </cell>
          <cell r="G1043">
            <v>37072</v>
          </cell>
          <cell r="H1043">
            <v>37042</v>
          </cell>
          <cell r="I1043">
            <v>35</v>
          </cell>
        </row>
        <row r="1044">
          <cell r="E1044">
            <v>37050</v>
          </cell>
          <cell r="F1044">
            <v>200106</v>
          </cell>
          <cell r="G1044">
            <v>37072</v>
          </cell>
          <cell r="H1044">
            <v>37042</v>
          </cell>
          <cell r="I1044">
            <v>35</v>
          </cell>
        </row>
        <row r="1045">
          <cell r="E1045">
            <v>37051</v>
          </cell>
          <cell r="F1045">
            <v>200106</v>
          </cell>
          <cell r="G1045">
            <v>37072</v>
          </cell>
          <cell r="H1045">
            <v>37042</v>
          </cell>
          <cell r="I1045">
            <v>35</v>
          </cell>
        </row>
        <row r="1046">
          <cell r="E1046">
            <v>37052</v>
          </cell>
          <cell r="F1046">
            <v>200106</v>
          </cell>
          <cell r="G1046">
            <v>37072</v>
          </cell>
          <cell r="H1046">
            <v>37042</v>
          </cell>
          <cell r="I1046">
            <v>35</v>
          </cell>
        </row>
        <row r="1047">
          <cell r="E1047">
            <v>37053</v>
          </cell>
          <cell r="F1047">
            <v>200106</v>
          </cell>
          <cell r="G1047">
            <v>37072</v>
          </cell>
          <cell r="H1047">
            <v>37042</v>
          </cell>
          <cell r="I1047">
            <v>35</v>
          </cell>
        </row>
        <row r="1048">
          <cell r="E1048">
            <v>37054</v>
          </cell>
          <cell r="F1048">
            <v>200106</v>
          </cell>
          <cell r="G1048">
            <v>37072</v>
          </cell>
          <cell r="H1048">
            <v>37042</v>
          </cell>
          <cell r="I1048">
            <v>35</v>
          </cell>
        </row>
        <row r="1049">
          <cell r="E1049">
            <v>37055</v>
          </cell>
          <cell r="F1049">
            <v>200106</v>
          </cell>
          <cell r="G1049">
            <v>37072</v>
          </cell>
          <cell r="H1049">
            <v>37042</v>
          </cell>
          <cell r="I1049">
            <v>35</v>
          </cell>
        </row>
        <row r="1050">
          <cell r="E1050">
            <v>37056</v>
          </cell>
          <cell r="F1050">
            <v>200106</v>
          </cell>
          <cell r="G1050">
            <v>37072</v>
          </cell>
          <cell r="H1050">
            <v>37042</v>
          </cell>
          <cell r="I1050">
            <v>35</v>
          </cell>
        </row>
        <row r="1051">
          <cell r="E1051">
            <v>37057</v>
          </cell>
          <cell r="F1051">
            <v>200106</v>
          </cell>
          <cell r="G1051">
            <v>37072</v>
          </cell>
          <cell r="H1051">
            <v>37042</v>
          </cell>
          <cell r="I1051">
            <v>35</v>
          </cell>
        </row>
        <row r="1052">
          <cell r="E1052">
            <v>37058</v>
          </cell>
          <cell r="F1052">
            <v>200106</v>
          </cell>
          <cell r="G1052">
            <v>37072</v>
          </cell>
          <cell r="H1052">
            <v>37042</v>
          </cell>
          <cell r="I1052">
            <v>35</v>
          </cell>
        </row>
        <row r="1053">
          <cell r="E1053">
            <v>37059</v>
          </cell>
          <cell r="F1053">
            <v>200106</v>
          </cell>
          <cell r="G1053">
            <v>37072</v>
          </cell>
          <cell r="H1053">
            <v>37042</v>
          </cell>
          <cell r="I1053">
            <v>35</v>
          </cell>
        </row>
        <row r="1054">
          <cell r="E1054">
            <v>37060</v>
          </cell>
          <cell r="F1054">
            <v>200106</v>
          </cell>
          <cell r="G1054">
            <v>37072</v>
          </cell>
          <cell r="H1054">
            <v>37042</v>
          </cell>
          <cell r="I1054">
            <v>35</v>
          </cell>
        </row>
        <row r="1055">
          <cell r="E1055">
            <v>37061</v>
          </cell>
          <cell r="F1055">
            <v>200106</v>
          </cell>
          <cell r="G1055">
            <v>37072</v>
          </cell>
          <cell r="H1055">
            <v>37042</v>
          </cell>
          <cell r="I1055">
            <v>35</v>
          </cell>
        </row>
        <row r="1056">
          <cell r="E1056">
            <v>37062</v>
          </cell>
          <cell r="F1056">
            <v>200106</v>
          </cell>
          <cell r="G1056">
            <v>37072</v>
          </cell>
          <cell r="H1056">
            <v>37042</v>
          </cell>
          <cell r="I1056">
            <v>35</v>
          </cell>
        </row>
        <row r="1057">
          <cell r="E1057">
            <v>37063</v>
          </cell>
          <cell r="F1057">
            <v>200106</v>
          </cell>
          <cell r="G1057">
            <v>37072</v>
          </cell>
          <cell r="H1057">
            <v>37042</v>
          </cell>
          <cell r="I1057">
            <v>35</v>
          </cell>
        </row>
        <row r="1058">
          <cell r="E1058">
            <v>37064</v>
          </cell>
          <cell r="F1058">
            <v>200106</v>
          </cell>
          <cell r="G1058">
            <v>37072</v>
          </cell>
          <cell r="H1058">
            <v>37042</v>
          </cell>
          <cell r="I1058">
            <v>35</v>
          </cell>
        </row>
        <row r="1059">
          <cell r="E1059">
            <v>37065</v>
          </cell>
          <cell r="F1059">
            <v>200106</v>
          </cell>
          <cell r="G1059">
            <v>37072</v>
          </cell>
          <cell r="H1059">
            <v>37042</v>
          </cell>
          <cell r="I1059">
            <v>35</v>
          </cell>
        </row>
        <row r="1060">
          <cell r="E1060">
            <v>37066</v>
          </cell>
          <cell r="F1060">
            <v>200106</v>
          </cell>
          <cell r="G1060">
            <v>37072</v>
          </cell>
          <cell r="H1060">
            <v>37042</v>
          </cell>
          <cell r="I1060">
            <v>35</v>
          </cell>
        </row>
        <row r="1061">
          <cell r="E1061">
            <v>37067</v>
          </cell>
          <cell r="F1061">
            <v>200106</v>
          </cell>
          <cell r="G1061">
            <v>37072</v>
          </cell>
          <cell r="H1061">
            <v>37042</v>
          </cell>
          <cell r="I1061">
            <v>35</v>
          </cell>
        </row>
        <row r="1062">
          <cell r="E1062">
            <v>37068</v>
          </cell>
          <cell r="F1062">
            <v>200106</v>
          </cell>
          <cell r="G1062">
            <v>37072</v>
          </cell>
          <cell r="H1062">
            <v>37042</v>
          </cell>
          <cell r="I1062">
            <v>35</v>
          </cell>
        </row>
        <row r="1063">
          <cell r="E1063">
            <v>37069</v>
          </cell>
          <cell r="F1063">
            <v>200106</v>
          </cell>
          <cell r="G1063">
            <v>37072</v>
          </cell>
          <cell r="H1063">
            <v>37042</v>
          </cell>
          <cell r="I1063">
            <v>35</v>
          </cell>
        </row>
        <row r="1064">
          <cell r="E1064">
            <v>37070</v>
          </cell>
          <cell r="F1064">
            <v>200106</v>
          </cell>
          <cell r="G1064">
            <v>37072</v>
          </cell>
          <cell r="H1064">
            <v>37042</v>
          </cell>
          <cell r="I1064">
            <v>35</v>
          </cell>
        </row>
        <row r="1065">
          <cell r="E1065">
            <v>37071</v>
          </cell>
          <cell r="F1065">
            <v>200106</v>
          </cell>
          <cell r="G1065">
            <v>37072</v>
          </cell>
          <cell r="H1065">
            <v>37042</v>
          </cell>
          <cell r="I1065">
            <v>35</v>
          </cell>
        </row>
        <row r="1066">
          <cell r="E1066">
            <v>37072</v>
          </cell>
          <cell r="F1066">
            <v>200106</v>
          </cell>
          <cell r="G1066">
            <v>37072</v>
          </cell>
          <cell r="H1066">
            <v>37042</v>
          </cell>
          <cell r="I1066">
            <v>35</v>
          </cell>
        </row>
        <row r="1067">
          <cell r="E1067">
            <v>37073</v>
          </cell>
          <cell r="F1067">
            <v>200107</v>
          </cell>
          <cell r="G1067">
            <v>37103</v>
          </cell>
          <cell r="H1067">
            <v>37072</v>
          </cell>
          <cell r="I1067">
            <v>36</v>
          </cell>
        </row>
        <row r="1068">
          <cell r="E1068">
            <v>37074</v>
          </cell>
          <cell r="F1068">
            <v>200107</v>
          </cell>
          <cell r="G1068">
            <v>37103</v>
          </cell>
          <cell r="H1068">
            <v>37072</v>
          </cell>
          <cell r="I1068">
            <v>36</v>
          </cell>
        </row>
        <row r="1069">
          <cell r="E1069">
            <v>37075</v>
          </cell>
          <cell r="F1069">
            <v>200107</v>
          </cell>
          <cell r="G1069">
            <v>37103</v>
          </cell>
          <cell r="H1069">
            <v>37072</v>
          </cell>
          <cell r="I1069">
            <v>36</v>
          </cell>
        </row>
        <row r="1070">
          <cell r="E1070">
            <v>37076</v>
          </cell>
          <cell r="F1070">
            <v>200107</v>
          </cell>
          <cell r="G1070">
            <v>37103</v>
          </cell>
          <cell r="H1070">
            <v>37072</v>
          </cell>
          <cell r="I1070">
            <v>36</v>
          </cell>
        </row>
        <row r="1071">
          <cell r="E1071">
            <v>37077</v>
          </cell>
          <cell r="F1071">
            <v>200107</v>
          </cell>
          <cell r="G1071">
            <v>37103</v>
          </cell>
          <cell r="H1071">
            <v>37072</v>
          </cell>
          <cell r="I1071">
            <v>36</v>
          </cell>
        </row>
        <row r="1072">
          <cell r="E1072">
            <v>37078</v>
          </cell>
          <cell r="F1072">
            <v>200107</v>
          </cell>
          <cell r="G1072">
            <v>37103</v>
          </cell>
          <cell r="H1072">
            <v>37072</v>
          </cell>
          <cell r="I1072">
            <v>36</v>
          </cell>
        </row>
        <row r="1073">
          <cell r="E1073">
            <v>37079</v>
          </cell>
          <cell r="F1073">
            <v>200107</v>
          </cell>
          <cell r="G1073">
            <v>37103</v>
          </cell>
          <cell r="H1073">
            <v>37072</v>
          </cell>
          <cell r="I1073">
            <v>36</v>
          </cell>
        </row>
        <row r="1074">
          <cell r="E1074">
            <v>37080</v>
          </cell>
          <cell r="F1074">
            <v>200107</v>
          </cell>
          <cell r="G1074">
            <v>37103</v>
          </cell>
          <cell r="H1074">
            <v>37072</v>
          </cell>
          <cell r="I1074">
            <v>36</v>
          </cell>
        </row>
        <row r="1075">
          <cell r="E1075">
            <v>37081</v>
          </cell>
          <cell r="F1075">
            <v>200107</v>
          </cell>
          <cell r="G1075">
            <v>37103</v>
          </cell>
          <cell r="H1075">
            <v>37072</v>
          </cell>
          <cell r="I1075">
            <v>36</v>
          </cell>
        </row>
        <row r="1076">
          <cell r="E1076">
            <v>37082</v>
          </cell>
          <cell r="F1076">
            <v>200107</v>
          </cell>
          <cell r="G1076">
            <v>37103</v>
          </cell>
          <cell r="H1076">
            <v>37072</v>
          </cell>
          <cell r="I1076">
            <v>36</v>
          </cell>
        </row>
        <row r="1077">
          <cell r="E1077">
            <v>37083</v>
          </cell>
          <cell r="F1077">
            <v>200107</v>
          </cell>
          <cell r="G1077">
            <v>37103</v>
          </cell>
          <cell r="H1077">
            <v>37072</v>
          </cell>
          <cell r="I1077">
            <v>36</v>
          </cell>
        </row>
        <row r="1078">
          <cell r="E1078">
            <v>37084</v>
          </cell>
          <cell r="F1078">
            <v>200107</v>
          </cell>
          <cell r="G1078">
            <v>37103</v>
          </cell>
          <cell r="H1078">
            <v>37072</v>
          </cell>
          <cell r="I1078">
            <v>36</v>
          </cell>
        </row>
        <row r="1079">
          <cell r="E1079">
            <v>37085</v>
          </cell>
          <cell r="F1079">
            <v>200107</v>
          </cell>
          <cell r="G1079">
            <v>37103</v>
          </cell>
          <cell r="H1079">
            <v>37072</v>
          </cell>
          <cell r="I1079">
            <v>36</v>
          </cell>
        </row>
        <row r="1080">
          <cell r="E1080">
            <v>37086</v>
          </cell>
          <cell r="F1080">
            <v>200107</v>
          </cell>
          <cell r="G1080">
            <v>37103</v>
          </cell>
          <cell r="H1080">
            <v>37072</v>
          </cell>
          <cell r="I1080">
            <v>36</v>
          </cell>
        </row>
        <row r="1081">
          <cell r="E1081">
            <v>37087</v>
          </cell>
          <cell r="F1081">
            <v>200107</v>
          </cell>
          <cell r="G1081">
            <v>37103</v>
          </cell>
          <cell r="H1081">
            <v>37072</v>
          </cell>
          <cell r="I1081">
            <v>36</v>
          </cell>
        </row>
        <row r="1082">
          <cell r="E1082">
            <v>37088</v>
          </cell>
          <cell r="F1082">
            <v>200107</v>
          </cell>
          <cell r="G1082">
            <v>37103</v>
          </cell>
          <cell r="H1082">
            <v>37072</v>
          </cell>
          <cell r="I1082">
            <v>36</v>
          </cell>
        </row>
        <row r="1083">
          <cell r="E1083">
            <v>37089</v>
          </cell>
          <cell r="F1083">
            <v>200107</v>
          </cell>
          <cell r="G1083">
            <v>37103</v>
          </cell>
          <cell r="H1083">
            <v>37072</v>
          </cell>
          <cell r="I1083">
            <v>36</v>
          </cell>
        </row>
        <row r="1084">
          <cell r="E1084">
            <v>37090</v>
          </cell>
          <cell r="F1084">
            <v>200107</v>
          </cell>
          <cell r="G1084">
            <v>37103</v>
          </cell>
          <cell r="H1084">
            <v>37072</v>
          </cell>
          <cell r="I1084">
            <v>36</v>
          </cell>
        </row>
        <row r="1085">
          <cell r="E1085">
            <v>37091</v>
          </cell>
          <cell r="F1085">
            <v>200107</v>
          </cell>
          <cell r="G1085">
            <v>37103</v>
          </cell>
          <cell r="H1085">
            <v>37072</v>
          </cell>
          <cell r="I1085">
            <v>36</v>
          </cell>
        </row>
        <row r="1086">
          <cell r="E1086">
            <v>37092</v>
          </cell>
          <cell r="F1086">
            <v>200107</v>
          </cell>
          <cell r="G1086">
            <v>37103</v>
          </cell>
          <cell r="H1086">
            <v>37072</v>
          </cell>
          <cell r="I1086">
            <v>36</v>
          </cell>
        </row>
        <row r="1087">
          <cell r="E1087">
            <v>37093</v>
          </cell>
          <cell r="F1087">
            <v>200107</v>
          </cell>
          <cell r="G1087">
            <v>37103</v>
          </cell>
          <cell r="H1087">
            <v>37072</v>
          </cell>
          <cell r="I1087">
            <v>36</v>
          </cell>
        </row>
        <row r="1088">
          <cell r="E1088">
            <v>37094</v>
          </cell>
          <cell r="F1088">
            <v>200107</v>
          </cell>
          <cell r="G1088">
            <v>37103</v>
          </cell>
          <cell r="H1088">
            <v>37072</v>
          </cell>
          <cell r="I1088">
            <v>36</v>
          </cell>
        </row>
        <row r="1089">
          <cell r="E1089">
            <v>37095</v>
          </cell>
          <cell r="F1089">
            <v>200107</v>
          </cell>
          <cell r="G1089">
            <v>37103</v>
          </cell>
          <cell r="H1089">
            <v>37072</v>
          </cell>
          <cell r="I1089">
            <v>36</v>
          </cell>
        </row>
        <row r="1090">
          <cell r="E1090">
            <v>37096</v>
          </cell>
          <cell r="F1090">
            <v>200107</v>
          </cell>
          <cell r="G1090">
            <v>37103</v>
          </cell>
          <cell r="H1090">
            <v>37072</v>
          </cell>
          <cell r="I1090">
            <v>36</v>
          </cell>
        </row>
        <row r="1091">
          <cell r="E1091">
            <v>37097</v>
          </cell>
          <cell r="F1091">
            <v>200107</v>
          </cell>
          <cell r="G1091">
            <v>37103</v>
          </cell>
          <cell r="H1091">
            <v>37072</v>
          </cell>
          <cell r="I1091">
            <v>36</v>
          </cell>
        </row>
        <row r="1092">
          <cell r="E1092">
            <v>37098</v>
          </cell>
          <cell r="F1092">
            <v>200107</v>
          </cell>
          <cell r="G1092">
            <v>37103</v>
          </cell>
          <cell r="H1092">
            <v>37072</v>
          </cell>
          <cell r="I1092">
            <v>36</v>
          </cell>
        </row>
        <row r="1093">
          <cell r="E1093">
            <v>37099</v>
          </cell>
          <cell r="F1093">
            <v>200107</v>
          </cell>
          <cell r="G1093">
            <v>37103</v>
          </cell>
          <cell r="H1093">
            <v>37072</v>
          </cell>
          <cell r="I1093">
            <v>36</v>
          </cell>
        </row>
        <row r="1094">
          <cell r="E1094">
            <v>37100</v>
          </cell>
          <cell r="F1094">
            <v>200107</v>
          </cell>
          <cell r="G1094">
            <v>37103</v>
          </cell>
          <cell r="H1094">
            <v>37072</v>
          </cell>
          <cell r="I1094">
            <v>36</v>
          </cell>
        </row>
        <row r="1095">
          <cell r="E1095">
            <v>37101</v>
          </cell>
          <cell r="F1095">
            <v>200107</v>
          </cell>
          <cell r="G1095">
            <v>37103</v>
          </cell>
          <cell r="H1095">
            <v>37072</v>
          </cell>
          <cell r="I1095">
            <v>36</v>
          </cell>
        </row>
        <row r="1096">
          <cell r="E1096">
            <v>37102</v>
          </cell>
          <cell r="F1096">
            <v>200107</v>
          </cell>
          <cell r="G1096">
            <v>37103</v>
          </cell>
          <cell r="H1096">
            <v>37072</v>
          </cell>
          <cell r="I1096">
            <v>36</v>
          </cell>
        </row>
        <row r="1097">
          <cell r="E1097">
            <v>37103</v>
          </cell>
          <cell r="F1097">
            <v>200107</v>
          </cell>
          <cell r="G1097">
            <v>37103</v>
          </cell>
          <cell r="H1097">
            <v>37072</v>
          </cell>
          <cell r="I1097">
            <v>36</v>
          </cell>
        </row>
        <row r="1098">
          <cell r="E1098">
            <v>37104</v>
          </cell>
          <cell r="F1098">
            <v>200108</v>
          </cell>
          <cell r="G1098">
            <v>37134</v>
          </cell>
          <cell r="H1098">
            <v>37103</v>
          </cell>
          <cell r="I1098">
            <v>37</v>
          </cell>
        </row>
        <row r="1099">
          <cell r="E1099">
            <v>37105</v>
          </cell>
          <cell r="F1099">
            <v>200108</v>
          </cell>
          <cell r="G1099">
            <v>37134</v>
          </cell>
          <cell r="H1099">
            <v>37103</v>
          </cell>
          <cell r="I1099">
            <v>37</v>
          </cell>
        </row>
        <row r="1100">
          <cell r="E1100">
            <v>37106</v>
          </cell>
          <cell r="F1100">
            <v>200108</v>
          </cell>
          <cell r="G1100">
            <v>37134</v>
          </cell>
          <cell r="H1100">
            <v>37103</v>
          </cell>
          <cell r="I1100">
            <v>37</v>
          </cell>
        </row>
        <row r="1101">
          <cell r="E1101">
            <v>37107</v>
          </cell>
          <cell r="F1101">
            <v>200108</v>
          </cell>
          <cell r="G1101">
            <v>37134</v>
          </cell>
          <cell r="H1101">
            <v>37103</v>
          </cell>
          <cell r="I1101">
            <v>37</v>
          </cell>
        </row>
        <row r="1102">
          <cell r="E1102">
            <v>37108</v>
          </cell>
          <cell r="F1102">
            <v>200108</v>
          </cell>
          <cell r="G1102">
            <v>37134</v>
          </cell>
          <cell r="H1102">
            <v>37103</v>
          </cell>
          <cell r="I1102">
            <v>37</v>
          </cell>
        </row>
        <row r="1103">
          <cell r="E1103">
            <v>37109</v>
          </cell>
          <cell r="F1103">
            <v>200108</v>
          </cell>
          <cell r="G1103">
            <v>37134</v>
          </cell>
          <cell r="H1103">
            <v>37103</v>
          </cell>
          <cell r="I1103">
            <v>37</v>
          </cell>
        </row>
        <row r="1104">
          <cell r="E1104">
            <v>37110</v>
          </cell>
          <cell r="F1104">
            <v>200108</v>
          </cell>
          <cell r="G1104">
            <v>37134</v>
          </cell>
          <cell r="H1104">
            <v>37103</v>
          </cell>
          <cell r="I1104">
            <v>37</v>
          </cell>
        </row>
        <row r="1105">
          <cell r="E1105">
            <v>37111</v>
          </cell>
          <cell r="F1105">
            <v>200108</v>
          </cell>
          <cell r="G1105">
            <v>37134</v>
          </cell>
          <cell r="H1105">
            <v>37103</v>
          </cell>
          <cell r="I1105">
            <v>37</v>
          </cell>
        </row>
        <row r="1106">
          <cell r="E1106">
            <v>37112</v>
          </cell>
          <cell r="F1106">
            <v>200108</v>
          </cell>
          <cell r="G1106">
            <v>37134</v>
          </cell>
          <cell r="H1106">
            <v>37103</v>
          </cell>
          <cell r="I1106">
            <v>37</v>
          </cell>
        </row>
        <row r="1107">
          <cell r="E1107">
            <v>37113</v>
          </cell>
          <cell r="F1107">
            <v>200108</v>
          </cell>
          <cell r="G1107">
            <v>37134</v>
          </cell>
          <cell r="H1107">
            <v>37103</v>
          </cell>
          <cell r="I1107">
            <v>37</v>
          </cell>
        </row>
        <row r="1108">
          <cell r="E1108">
            <v>37114</v>
          </cell>
          <cell r="F1108">
            <v>200108</v>
          </cell>
          <cell r="G1108">
            <v>37134</v>
          </cell>
          <cell r="H1108">
            <v>37103</v>
          </cell>
          <cell r="I1108">
            <v>37</v>
          </cell>
        </row>
        <row r="1109">
          <cell r="E1109">
            <v>37115</v>
          </cell>
          <cell r="F1109">
            <v>200108</v>
          </cell>
          <cell r="G1109">
            <v>37134</v>
          </cell>
          <cell r="H1109">
            <v>37103</v>
          </cell>
          <cell r="I1109">
            <v>37</v>
          </cell>
        </row>
        <row r="1110">
          <cell r="E1110">
            <v>37116</v>
          </cell>
          <cell r="F1110">
            <v>200108</v>
          </cell>
          <cell r="G1110">
            <v>37134</v>
          </cell>
          <cell r="H1110">
            <v>37103</v>
          </cell>
          <cell r="I1110">
            <v>37</v>
          </cell>
        </row>
        <row r="1111">
          <cell r="E1111">
            <v>37117</v>
          </cell>
          <cell r="F1111">
            <v>200108</v>
          </cell>
          <cell r="G1111">
            <v>37134</v>
          </cell>
          <cell r="H1111">
            <v>37103</v>
          </cell>
          <cell r="I1111">
            <v>37</v>
          </cell>
        </row>
        <row r="1112">
          <cell r="E1112">
            <v>37118</v>
          </cell>
          <cell r="F1112">
            <v>200108</v>
          </cell>
          <cell r="G1112">
            <v>37134</v>
          </cell>
          <cell r="H1112">
            <v>37103</v>
          </cell>
          <cell r="I1112">
            <v>37</v>
          </cell>
        </row>
        <row r="1113">
          <cell r="E1113">
            <v>37119</v>
          </cell>
          <cell r="F1113">
            <v>200108</v>
          </cell>
          <cell r="G1113">
            <v>37134</v>
          </cell>
          <cell r="H1113">
            <v>37103</v>
          </cell>
          <cell r="I1113">
            <v>37</v>
          </cell>
        </row>
        <row r="1114">
          <cell r="E1114">
            <v>37120</v>
          </cell>
          <cell r="F1114">
            <v>200108</v>
          </cell>
          <cell r="G1114">
            <v>37134</v>
          </cell>
          <cell r="H1114">
            <v>37103</v>
          </cell>
          <cell r="I1114">
            <v>37</v>
          </cell>
        </row>
        <row r="1115">
          <cell r="E1115">
            <v>37121</v>
          </cell>
          <cell r="F1115">
            <v>200108</v>
          </cell>
          <cell r="G1115">
            <v>37134</v>
          </cell>
          <cell r="H1115">
            <v>37103</v>
          </cell>
          <cell r="I1115">
            <v>37</v>
          </cell>
        </row>
        <row r="1116">
          <cell r="E1116">
            <v>37122</v>
          </cell>
          <cell r="F1116">
            <v>200108</v>
          </cell>
          <cell r="G1116">
            <v>37134</v>
          </cell>
          <cell r="H1116">
            <v>37103</v>
          </cell>
          <cell r="I1116">
            <v>37</v>
          </cell>
        </row>
        <row r="1117">
          <cell r="E1117">
            <v>37123</v>
          </cell>
          <cell r="F1117">
            <v>200108</v>
          </cell>
          <cell r="G1117">
            <v>37134</v>
          </cell>
          <cell r="H1117">
            <v>37103</v>
          </cell>
          <cell r="I1117">
            <v>37</v>
          </cell>
        </row>
        <row r="1118">
          <cell r="E1118">
            <v>37124</v>
          </cell>
          <cell r="F1118">
            <v>200108</v>
          </cell>
          <cell r="G1118">
            <v>37134</v>
          </cell>
          <cell r="H1118">
            <v>37103</v>
          </cell>
          <cell r="I1118">
            <v>37</v>
          </cell>
        </row>
        <row r="1119">
          <cell r="E1119">
            <v>37125</v>
          </cell>
          <cell r="F1119">
            <v>200108</v>
          </cell>
          <cell r="G1119">
            <v>37134</v>
          </cell>
          <cell r="H1119">
            <v>37103</v>
          </cell>
          <cell r="I1119">
            <v>37</v>
          </cell>
        </row>
        <row r="1120">
          <cell r="E1120">
            <v>37126</v>
          </cell>
          <cell r="F1120">
            <v>200108</v>
          </cell>
          <cell r="G1120">
            <v>37134</v>
          </cell>
          <cell r="H1120">
            <v>37103</v>
          </cell>
          <cell r="I1120">
            <v>37</v>
          </cell>
        </row>
        <row r="1121">
          <cell r="E1121">
            <v>37127</v>
          </cell>
          <cell r="F1121">
            <v>200108</v>
          </cell>
          <cell r="G1121">
            <v>37134</v>
          </cell>
          <cell r="H1121">
            <v>37103</v>
          </cell>
          <cell r="I1121">
            <v>37</v>
          </cell>
        </row>
        <row r="1122">
          <cell r="E1122">
            <v>37128</v>
          </cell>
          <cell r="F1122">
            <v>200108</v>
          </cell>
          <cell r="G1122">
            <v>37134</v>
          </cell>
          <cell r="H1122">
            <v>37103</v>
          </cell>
          <cell r="I1122">
            <v>37</v>
          </cell>
        </row>
        <row r="1123">
          <cell r="E1123">
            <v>37129</v>
          </cell>
          <cell r="F1123">
            <v>200108</v>
          </cell>
          <cell r="G1123">
            <v>37134</v>
          </cell>
          <cell r="H1123">
            <v>37103</v>
          </cell>
          <cell r="I1123">
            <v>37</v>
          </cell>
        </row>
        <row r="1124">
          <cell r="E1124">
            <v>37130</v>
          </cell>
          <cell r="F1124">
            <v>200108</v>
          </cell>
          <cell r="G1124">
            <v>37134</v>
          </cell>
          <cell r="H1124">
            <v>37103</v>
          </cell>
          <cell r="I1124">
            <v>37</v>
          </cell>
        </row>
        <row r="1125">
          <cell r="E1125">
            <v>37131</v>
          </cell>
          <cell r="F1125">
            <v>200108</v>
          </cell>
          <cell r="G1125">
            <v>37134</v>
          </cell>
          <cell r="H1125">
            <v>37103</v>
          </cell>
          <cell r="I1125">
            <v>37</v>
          </cell>
        </row>
        <row r="1126">
          <cell r="E1126">
            <v>37132</v>
          </cell>
          <cell r="F1126">
            <v>200108</v>
          </cell>
          <cell r="G1126">
            <v>37134</v>
          </cell>
          <cell r="H1126">
            <v>37103</v>
          </cell>
          <cell r="I1126">
            <v>37</v>
          </cell>
        </row>
        <row r="1127">
          <cell r="E1127">
            <v>37133</v>
          </cell>
          <cell r="F1127">
            <v>200108</v>
          </cell>
          <cell r="G1127">
            <v>37134</v>
          </cell>
          <cell r="H1127">
            <v>37103</v>
          </cell>
          <cell r="I1127">
            <v>37</v>
          </cell>
        </row>
        <row r="1128">
          <cell r="E1128">
            <v>37134</v>
          </cell>
          <cell r="F1128">
            <v>200108</v>
          </cell>
          <cell r="G1128">
            <v>37134</v>
          </cell>
          <cell r="H1128">
            <v>37103</v>
          </cell>
          <cell r="I1128">
            <v>37</v>
          </cell>
        </row>
        <row r="1129">
          <cell r="E1129">
            <v>37135</v>
          </cell>
          <cell r="F1129">
            <v>200109</v>
          </cell>
          <cell r="G1129">
            <v>37164</v>
          </cell>
          <cell r="H1129">
            <v>37134</v>
          </cell>
          <cell r="I1129">
            <v>38</v>
          </cell>
        </row>
        <row r="1130">
          <cell r="E1130">
            <v>37136</v>
          </cell>
          <cell r="F1130">
            <v>200109</v>
          </cell>
          <cell r="G1130">
            <v>37164</v>
          </cell>
          <cell r="H1130">
            <v>37134</v>
          </cell>
          <cell r="I1130">
            <v>38</v>
          </cell>
        </row>
        <row r="1131">
          <cell r="E1131">
            <v>37137</v>
          </cell>
          <cell r="F1131">
            <v>200109</v>
          </cell>
          <cell r="G1131">
            <v>37164</v>
          </cell>
          <cell r="H1131">
            <v>37134</v>
          </cell>
          <cell r="I1131">
            <v>38</v>
          </cell>
        </row>
        <row r="1132">
          <cell r="E1132">
            <v>37138</v>
          </cell>
          <cell r="F1132">
            <v>200109</v>
          </cell>
          <cell r="G1132">
            <v>37164</v>
          </cell>
          <cell r="H1132">
            <v>37134</v>
          </cell>
          <cell r="I1132">
            <v>38</v>
          </cell>
        </row>
        <row r="1133">
          <cell r="E1133">
            <v>37139</v>
          </cell>
          <cell r="F1133">
            <v>200109</v>
          </cell>
          <cell r="G1133">
            <v>37164</v>
          </cell>
          <cell r="H1133">
            <v>37134</v>
          </cell>
          <cell r="I1133">
            <v>38</v>
          </cell>
        </row>
        <row r="1134">
          <cell r="E1134">
            <v>37140</v>
          </cell>
          <cell r="F1134">
            <v>200109</v>
          </cell>
          <cell r="G1134">
            <v>37164</v>
          </cell>
          <cell r="H1134">
            <v>37134</v>
          </cell>
          <cell r="I1134">
            <v>38</v>
          </cell>
        </row>
        <row r="1135">
          <cell r="E1135">
            <v>37141</v>
          </cell>
          <cell r="F1135">
            <v>200109</v>
          </cell>
          <cell r="G1135">
            <v>37164</v>
          </cell>
          <cell r="H1135">
            <v>37134</v>
          </cell>
          <cell r="I1135">
            <v>38</v>
          </cell>
        </row>
        <row r="1136">
          <cell r="E1136">
            <v>37142</v>
          </cell>
          <cell r="F1136">
            <v>200109</v>
          </cell>
          <cell r="G1136">
            <v>37164</v>
          </cell>
          <cell r="H1136">
            <v>37134</v>
          </cell>
          <cell r="I1136">
            <v>38</v>
          </cell>
        </row>
        <row r="1137">
          <cell r="E1137">
            <v>37143</v>
          </cell>
          <cell r="F1137">
            <v>200109</v>
          </cell>
          <cell r="G1137">
            <v>37164</v>
          </cell>
          <cell r="H1137">
            <v>37134</v>
          </cell>
          <cell r="I1137">
            <v>38</v>
          </cell>
        </row>
        <row r="1138">
          <cell r="E1138">
            <v>37144</v>
          </cell>
          <cell r="F1138">
            <v>200109</v>
          </cell>
          <cell r="G1138">
            <v>37164</v>
          </cell>
          <cell r="H1138">
            <v>37134</v>
          </cell>
          <cell r="I1138">
            <v>38</v>
          </cell>
        </row>
        <row r="1139">
          <cell r="E1139">
            <v>37145</v>
          </cell>
          <cell r="F1139">
            <v>200109</v>
          </cell>
          <cell r="G1139">
            <v>37164</v>
          </cell>
          <cell r="H1139">
            <v>37134</v>
          </cell>
          <cell r="I1139">
            <v>38</v>
          </cell>
        </row>
        <row r="1140">
          <cell r="E1140">
            <v>37146</v>
          </cell>
          <cell r="F1140">
            <v>200109</v>
          </cell>
          <cell r="G1140">
            <v>37164</v>
          </cell>
          <cell r="H1140">
            <v>37134</v>
          </cell>
          <cell r="I1140">
            <v>38</v>
          </cell>
        </row>
        <row r="1141">
          <cell r="E1141">
            <v>37147</v>
          </cell>
          <cell r="F1141">
            <v>200109</v>
          </cell>
          <cell r="G1141">
            <v>37164</v>
          </cell>
          <cell r="H1141">
            <v>37134</v>
          </cell>
          <cell r="I1141">
            <v>38</v>
          </cell>
        </row>
        <row r="1142">
          <cell r="E1142">
            <v>37148</v>
          </cell>
          <cell r="F1142">
            <v>200109</v>
          </cell>
          <cell r="G1142">
            <v>37164</v>
          </cell>
          <cell r="H1142">
            <v>37134</v>
          </cell>
          <cell r="I1142">
            <v>38</v>
          </cell>
        </row>
        <row r="1143">
          <cell r="E1143">
            <v>37149</v>
          </cell>
          <cell r="F1143">
            <v>200109</v>
          </cell>
          <cell r="G1143">
            <v>37164</v>
          </cell>
          <cell r="H1143">
            <v>37134</v>
          </cell>
          <cell r="I1143">
            <v>38</v>
          </cell>
        </row>
        <row r="1144">
          <cell r="E1144">
            <v>37150</v>
          </cell>
          <cell r="F1144">
            <v>200109</v>
          </cell>
          <cell r="G1144">
            <v>37164</v>
          </cell>
          <cell r="H1144">
            <v>37134</v>
          </cell>
          <cell r="I1144">
            <v>38</v>
          </cell>
        </row>
        <row r="1145">
          <cell r="E1145">
            <v>37151</v>
          </cell>
          <cell r="F1145">
            <v>200109</v>
          </cell>
          <cell r="G1145">
            <v>37164</v>
          </cell>
          <cell r="H1145">
            <v>37134</v>
          </cell>
          <cell r="I1145">
            <v>38</v>
          </cell>
        </row>
        <row r="1146">
          <cell r="E1146">
            <v>37152</v>
          </cell>
          <cell r="F1146">
            <v>200109</v>
          </cell>
          <cell r="G1146">
            <v>37164</v>
          </cell>
          <cell r="H1146">
            <v>37134</v>
          </cell>
          <cell r="I1146">
            <v>38</v>
          </cell>
        </row>
        <row r="1147">
          <cell r="E1147">
            <v>37153</v>
          </cell>
          <cell r="F1147">
            <v>200109</v>
          </cell>
          <cell r="G1147">
            <v>37164</v>
          </cell>
          <cell r="H1147">
            <v>37134</v>
          </cell>
          <cell r="I1147">
            <v>38</v>
          </cell>
        </row>
        <row r="1148">
          <cell r="E1148">
            <v>37154</v>
          </cell>
          <cell r="F1148">
            <v>200109</v>
          </cell>
          <cell r="G1148">
            <v>37164</v>
          </cell>
          <cell r="H1148">
            <v>37134</v>
          </cell>
          <cell r="I1148">
            <v>38</v>
          </cell>
        </row>
        <row r="1149">
          <cell r="E1149">
            <v>37155</v>
          </cell>
          <cell r="F1149">
            <v>200109</v>
          </cell>
          <cell r="G1149">
            <v>37164</v>
          </cell>
          <cell r="H1149">
            <v>37134</v>
          </cell>
          <cell r="I1149">
            <v>38</v>
          </cell>
        </row>
        <row r="1150">
          <cell r="E1150">
            <v>37156</v>
          </cell>
          <cell r="F1150">
            <v>200109</v>
          </cell>
          <cell r="G1150">
            <v>37164</v>
          </cell>
          <cell r="H1150">
            <v>37134</v>
          </cell>
          <cell r="I1150">
            <v>38</v>
          </cell>
        </row>
        <row r="1151">
          <cell r="E1151">
            <v>37157</v>
          </cell>
          <cell r="F1151">
            <v>200109</v>
          </cell>
          <cell r="G1151">
            <v>37164</v>
          </cell>
          <cell r="H1151">
            <v>37134</v>
          </cell>
          <cell r="I1151">
            <v>38</v>
          </cell>
        </row>
        <row r="1152">
          <cell r="E1152">
            <v>37158</v>
          </cell>
          <cell r="F1152">
            <v>200109</v>
          </cell>
          <cell r="G1152">
            <v>37164</v>
          </cell>
          <cell r="H1152">
            <v>37134</v>
          </cell>
          <cell r="I1152">
            <v>38</v>
          </cell>
        </row>
        <row r="1153">
          <cell r="E1153">
            <v>37159</v>
          </cell>
          <cell r="F1153">
            <v>200109</v>
          </cell>
          <cell r="G1153">
            <v>37164</v>
          </cell>
          <cell r="H1153">
            <v>37134</v>
          </cell>
          <cell r="I1153">
            <v>38</v>
          </cell>
        </row>
        <row r="1154">
          <cell r="E1154">
            <v>37160</v>
          </cell>
          <cell r="F1154">
            <v>200109</v>
          </cell>
          <cell r="G1154">
            <v>37164</v>
          </cell>
          <cell r="H1154">
            <v>37134</v>
          </cell>
          <cell r="I1154">
            <v>38</v>
          </cell>
        </row>
        <row r="1155">
          <cell r="E1155">
            <v>37161</v>
          </cell>
          <cell r="F1155">
            <v>200109</v>
          </cell>
          <cell r="G1155">
            <v>37164</v>
          </cell>
          <cell r="H1155">
            <v>37134</v>
          </cell>
          <cell r="I1155">
            <v>38</v>
          </cell>
        </row>
        <row r="1156">
          <cell r="E1156">
            <v>37162</v>
          </cell>
          <cell r="F1156">
            <v>200109</v>
          </cell>
          <cell r="G1156">
            <v>37164</v>
          </cell>
          <cell r="H1156">
            <v>37134</v>
          </cell>
          <cell r="I1156">
            <v>38</v>
          </cell>
        </row>
        <row r="1157">
          <cell r="E1157">
            <v>37163</v>
          </cell>
          <cell r="F1157">
            <v>200109</v>
          </cell>
          <cell r="G1157">
            <v>37164</v>
          </cell>
          <cell r="H1157">
            <v>37134</v>
          </cell>
          <cell r="I1157">
            <v>38</v>
          </cell>
        </row>
        <row r="1158">
          <cell r="E1158">
            <v>37164</v>
          </cell>
          <cell r="F1158">
            <v>200109</v>
          </cell>
          <cell r="G1158">
            <v>37164</v>
          </cell>
          <cell r="H1158">
            <v>37134</v>
          </cell>
          <cell r="I1158">
            <v>38</v>
          </cell>
        </row>
        <row r="1159">
          <cell r="E1159">
            <v>37165</v>
          </cell>
          <cell r="F1159">
            <v>200110</v>
          </cell>
          <cell r="G1159">
            <v>37195</v>
          </cell>
          <cell r="H1159">
            <v>37164</v>
          </cell>
          <cell r="I1159">
            <v>39</v>
          </cell>
        </row>
        <row r="1160">
          <cell r="E1160">
            <v>37166</v>
          </cell>
          <cell r="F1160">
            <v>200110</v>
          </cell>
          <cell r="G1160">
            <v>37195</v>
          </cell>
          <cell r="H1160">
            <v>37164</v>
          </cell>
          <cell r="I1160">
            <v>39</v>
          </cell>
        </row>
        <row r="1161">
          <cell r="E1161">
            <v>37167</v>
          </cell>
          <cell r="F1161">
            <v>200110</v>
          </cell>
          <cell r="G1161">
            <v>37195</v>
          </cell>
          <cell r="H1161">
            <v>37164</v>
          </cell>
          <cell r="I1161">
            <v>39</v>
          </cell>
        </row>
        <row r="1162">
          <cell r="E1162">
            <v>37168</v>
          </cell>
          <cell r="F1162">
            <v>200110</v>
          </cell>
          <cell r="G1162">
            <v>37195</v>
          </cell>
          <cell r="H1162">
            <v>37164</v>
          </cell>
          <cell r="I1162">
            <v>39</v>
          </cell>
        </row>
        <row r="1163">
          <cell r="E1163">
            <v>37169</v>
          </cell>
          <cell r="F1163">
            <v>200110</v>
          </cell>
          <cell r="G1163">
            <v>37195</v>
          </cell>
          <cell r="H1163">
            <v>37164</v>
          </cell>
          <cell r="I1163">
            <v>39</v>
          </cell>
        </row>
        <row r="1164">
          <cell r="E1164">
            <v>37170</v>
          </cell>
          <cell r="F1164">
            <v>200110</v>
          </cell>
          <cell r="G1164">
            <v>37195</v>
          </cell>
          <cell r="H1164">
            <v>37164</v>
          </cell>
          <cell r="I1164">
            <v>39</v>
          </cell>
        </row>
        <row r="1165">
          <cell r="E1165">
            <v>37171</v>
          </cell>
          <cell r="F1165">
            <v>200110</v>
          </cell>
          <cell r="G1165">
            <v>37195</v>
          </cell>
          <cell r="H1165">
            <v>37164</v>
          </cell>
          <cell r="I1165">
            <v>39</v>
          </cell>
        </row>
        <row r="1166">
          <cell r="E1166">
            <v>37172</v>
          </cell>
          <cell r="F1166">
            <v>200110</v>
          </cell>
          <cell r="G1166">
            <v>37195</v>
          </cell>
          <cell r="H1166">
            <v>37164</v>
          </cell>
          <cell r="I1166">
            <v>39</v>
          </cell>
        </row>
        <row r="1167">
          <cell r="E1167">
            <v>37173</v>
          </cell>
          <cell r="F1167">
            <v>200110</v>
          </cell>
          <cell r="G1167">
            <v>37195</v>
          </cell>
          <cell r="H1167">
            <v>37164</v>
          </cell>
          <cell r="I1167">
            <v>39</v>
          </cell>
        </row>
        <row r="1168">
          <cell r="E1168">
            <v>37174</v>
          </cell>
          <cell r="F1168">
            <v>200110</v>
          </cell>
          <cell r="G1168">
            <v>37195</v>
          </cell>
          <cell r="H1168">
            <v>37164</v>
          </cell>
          <cell r="I1168">
            <v>39</v>
          </cell>
        </row>
        <row r="1169">
          <cell r="E1169">
            <v>37175</v>
          </cell>
          <cell r="F1169">
            <v>200110</v>
          </cell>
          <cell r="G1169">
            <v>37195</v>
          </cell>
          <cell r="H1169">
            <v>37164</v>
          </cell>
          <cell r="I1169">
            <v>39</v>
          </cell>
        </row>
        <row r="1170">
          <cell r="E1170">
            <v>37176</v>
          </cell>
          <cell r="F1170">
            <v>200110</v>
          </cell>
          <cell r="G1170">
            <v>37195</v>
          </cell>
          <cell r="H1170">
            <v>37164</v>
          </cell>
          <cell r="I1170">
            <v>39</v>
          </cell>
        </row>
        <row r="1171">
          <cell r="E1171">
            <v>37177</v>
          </cell>
          <cell r="F1171">
            <v>200110</v>
          </cell>
          <cell r="G1171">
            <v>37195</v>
          </cell>
          <cell r="H1171">
            <v>37164</v>
          </cell>
          <cell r="I1171">
            <v>39</v>
          </cell>
        </row>
        <row r="1172">
          <cell r="E1172">
            <v>37178</v>
          </cell>
          <cell r="F1172">
            <v>200110</v>
          </cell>
          <cell r="G1172">
            <v>37195</v>
          </cell>
          <cell r="H1172">
            <v>37164</v>
          </cell>
          <cell r="I1172">
            <v>39</v>
          </cell>
        </row>
        <row r="1173">
          <cell r="E1173">
            <v>37179</v>
          </cell>
          <cell r="F1173">
            <v>200110</v>
          </cell>
          <cell r="G1173">
            <v>37195</v>
          </cell>
          <cell r="H1173">
            <v>37164</v>
          </cell>
          <cell r="I1173">
            <v>39</v>
          </cell>
        </row>
        <row r="1174">
          <cell r="E1174">
            <v>37180</v>
          </cell>
          <cell r="F1174">
            <v>200110</v>
          </cell>
          <cell r="G1174">
            <v>37195</v>
          </cell>
          <cell r="H1174">
            <v>37164</v>
          </cell>
          <cell r="I1174">
            <v>39</v>
          </cell>
        </row>
        <row r="1175">
          <cell r="E1175">
            <v>37181</v>
          </cell>
          <cell r="F1175">
            <v>200110</v>
          </cell>
          <cell r="G1175">
            <v>37195</v>
          </cell>
          <cell r="H1175">
            <v>37164</v>
          </cell>
          <cell r="I1175">
            <v>39</v>
          </cell>
        </row>
        <row r="1176">
          <cell r="E1176">
            <v>37182</v>
          </cell>
          <cell r="F1176">
            <v>200110</v>
          </cell>
          <cell r="G1176">
            <v>37195</v>
          </cell>
          <cell r="H1176">
            <v>37164</v>
          </cell>
          <cell r="I1176">
            <v>39</v>
          </cell>
        </row>
        <row r="1177">
          <cell r="E1177">
            <v>37183</v>
          </cell>
          <cell r="F1177">
            <v>200110</v>
          </cell>
          <cell r="G1177">
            <v>37195</v>
          </cell>
          <cell r="H1177">
            <v>37164</v>
          </cell>
          <cell r="I1177">
            <v>39</v>
          </cell>
        </row>
        <row r="1178">
          <cell r="E1178">
            <v>37184</v>
          </cell>
          <cell r="F1178">
            <v>200110</v>
          </cell>
          <cell r="G1178">
            <v>37195</v>
          </cell>
          <cell r="H1178">
            <v>37164</v>
          </cell>
          <cell r="I1178">
            <v>39</v>
          </cell>
        </row>
        <row r="1179">
          <cell r="E1179">
            <v>37185</v>
          </cell>
          <cell r="F1179">
            <v>200110</v>
          </cell>
          <cell r="G1179">
            <v>37195</v>
          </cell>
          <cell r="H1179">
            <v>37164</v>
          </cell>
          <cell r="I1179">
            <v>39</v>
          </cell>
        </row>
        <row r="1180">
          <cell r="E1180">
            <v>37186</v>
          </cell>
          <cell r="F1180">
            <v>200110</v>
          </cell>
          <cell r="G1180">
            <v>37195</v>
          </cell>
          <cell r="H1180">
            <v>37164</v>
          </cell>
          <cell r="I1180">
            <v>39</v>
          </cell>
        </row>
        <row r="1181">
          <cell r="E1181">
            <v>37187</v>
          </cell>
          <cell r="F1181">
            <v>200110</v>
          </cell>
          <cell r="G1181">
            <v>37195</v>
          </cell>
          <cell r="H1181">
            <v>37164</v>
          </cell>
          <cell r="I1181">
            <v>39</v>
          </cell>
        </row>
        <row r="1182">
          <cell r="E1182">
            <v>37188</v>
          </cell>
          <cell r="F1182">
            <v>200110</v>
          </cell>
          <cell r="G1182">
            <v>37195</v>
          </cell>
          <cell r="H1182">
            <v>37164</v>
          </cell>
          <cell r="I1182">
            <v>39</v>
          </cell>
        </row>
        <row r="1183">
          <cell r="E1183">
            <v>37189</v>
          </cell>
          <cell r="F1183">
            <v>200110</v>
          </cell>
          <cell r="G1183">
            <v>37195</v>
          </cell>
          <cell r="H1183">
            <v>37164</v>
          </cell>
          <cell r="I1183">
            <v>39</v>
          </cell>
        </row>
        <row r="1184">
          <cell r="E1184">
            <v>37190</v>
          </cell>
          <cell r="F1184">
            <v>200110</v>
          </cell>
          <cell r="G1184">
            <v>37195</v>
          </cell>
          <cell r="H1184">
            <v>37164</v>
          </cell>
          <cell r="I1184">
            <v>39</v>
          </cell>
        </row>
        <row r="1185">
          <cell r="E1185">
            <v>37191</v>
          </cell>
          <cell r="F1185">
            <v>200110</v>
          </cell>
          <cell r="G1185">
            <v>37195</v>
          </cell>
          <cell r="H1185">
            <v>37164</v>
          </cell>
          <cell r="I1185">
            <v>39</v>
          </cell>
        </row>
        <row r="1186">
          <cell r="E1186">
            <v>37192</v>
          </cell>
          <cell r="F1186">
            <v>200110</v>
          </cell>
          <cell r="G1186">
            <v>37195</v>
          </cell>
          <cell r="H1186">
            <v>37164</v>
          </cell>
          <cell r="I1186">
            <v>39</v>
          </cell>
        </row>
        <row r="1187">
          <cell r="E1187">
            <v>37193</v>
          </cell>
          <cell r="F1187">
            <v>200110</v>
          </cell>
          <cell r="G1187">
            <v>37195</v>
          </cell>
          <cell r="H1187">
            <v>37164</v>
          </cell>
          <cell r="I1187">
            <v>39</v>
          </cell>
        </row>
        <row r="1188">
          <cell r="E1188">
            <v>37194</v>
          </cell>
          <cell r="F1188">
            <v>200110</v>
          </cell>
          <cell r="G1188">
            <v>37195</v>
          </cell>
          <cell r="H1188">
            <v>37164</v>
          </cell>
          <cell r="I1188">
            <v>39</v>
          </cell>
        </row>
        <row r="1189">
          <cell r="E1189">
            <v>37195</v>
          </cell>
          <cell r="F1189">
            <v>200110</v>
          </cell>
          <cell r="G1189">
            <v>37195</v>
          </cell>
          <cell r="H1189">
            <v>37164</v>
          </cell>
          <cell r="I1189">
            <v>39</v>
          </cell>
        </row>
        <row r="1190">
          <cell r="E1190">
            <v>37196</v>
          </cell>
          <cell r="F1190">
            <v>200111</v>
          </cell>
          <cell r="G1190">
            <v>37225</v>
          </cell>
          <cell r="H1190">
            <v>37195</v>
          </cell>
          <cell r="I1190">
            <v>40</v>
          </cell>
        </row>
        <row r="1191">
          <cell r="E1191">
            <v>37197</v>
          </cell>
          <cell r="F1191">
            <v>200111</v>
          </cell>
          <cell r="G1191">
            <v>37225</v>
          </cell>
          <cell r="H1191">
            <v>37195</v>
          </cell>
          <cell r="I1191">
            <v>40</v>
          </cell>
        </row>
        <row r="1192">
          <cell r="E1192">
            <v>37198</v>
          </cell>
          <cell r="F1192">
            <v>200111</v>
          </cell>
          <cell r="G1192">
            <v>37225</v>
          </cell>
          <cell r="H1192">
            <v>37195</v>
          </cell>
          <cell r="I1192">
            <v>40</v>
          </cell>
        </row>
        <row r="1193">
          <cell r="E1193">
            <v>37199</v>
          </cell>
          <cell r="F1193">
            <v>200111</v>
          </cell>
          <cell r="G1193">
            <v>37225</v>
          </cell>
          <cell r="H1193">
            <v>37195</v>
          </cell>
          <cell r="I1193">
            <v>40</v>
          </cell>
        </row>
        <row r="1194">
          <cell r="E1194">
            <v>37200</v>
          </cell>
          <cell r="F1194">
            <v>200111</v>
          </cell>
          <cell r="G1194">
            <v>37225</v>
          </cell>
          <cell r="H1194">
            <v>37195</v>
          </cell>
          <cell r="I1194">
            <v>40</v>
          </cell>
        </row>
        <row r="1195">
          <cell r="E1195">
            <v>37201</v>
          </cell>
          <cell r="F1195">
            <v>200111</v>
          </cell>
          <cell r="G1195">
            <v>37225</v>
          </cell>
          <cell r="H1195">
            <v>37195</v>
          </cell>
          <cell r="I1195">
            <v>40</v>
          </cell>
        </row>
        <row r="1196">
          <cell r="E1196">
            <v>37202</v>
          </cell>
          <cell r="F1196">
            <v>200111</v>
          </cell>
          <cell r="G1196">
            <v>37225</v>
          </cell>
          <cell r="H1196">
            <v>37195</v>
          </cell>
          <cell r="I1196">
            <v>40</v>
          </cell>
        </row>
        <row r="1197">
          <cell r="E1197">
            <v>37203</v>
          </cell>
          <cell r="F1197">
            <v>200111</v>
          </cell>
          <cell r="G1197">
            <v>37225</v>
          </cell>
          <cell r="H1197">
            <v>37195</v>
          </cell>
          <cell r="I1197">
            <v>40</v>
          </cell>
        </row>
        <row r="1198">
          <cell r="E1198">
            <v>37204</v>
          </cell>
          <cell r="F1198">
            <v>200111</v>
          </cell>
          <cell r="G1198">
            <v>37225</v>
          </cell>
          <cell r="H1198">
            <v>37195</v>
          </cell>
          <cell r="I1198">
            <v>40</v>
          </cell>
        </row>
        <row r="1199">
          <cell r="E1199">
            <v>37205</v>
          </cell>
          <cell r="F1199">
            <v>200111</v>
          </cell>
          <cell r="G1199">
            <v>37225</v>
          </cell>
          <cell r="H1199">
            <v>37195</v>
          </cell>
          <cell r="I1199">
            <v>40</v>
          </cell>
        </row>
        <row r="1200">
          <cell r="E1200">
            <v>37206</v>
          </cell>
          <cell r="F1200">
            <v>200111</v>
          </cell>
          <cell r="G1200">
            <v>37225</v>
          </cell>
          <cell r="H1200">
            <v>37195</v>
          </cell>
          <cell r="I1200">
            <v>40</v>
          </cell>
        </row>
        <row r="1201">
          <cell r="E1201">
            <v>37207</v>
          </cell>
          <cell r="F1201">
            <v>200111</v>
          </cell>
          <cell r="G1201">
            <v>37225</v>
          </cell>
          <cell r="H1201">
            <v>37195</v>
          </cell>
          <cell r="I1201">
            <v>40</v>
          </cell>
        </row>
        <row r="1202">
          <cell r="E1202">
            <v>37208</v>
          </cell>
          <cell r="F1202">
            <v>200111</v>
          </cell>
          <cell r="G1202">
            <v>37225</v>
          </cell>
          <cell r="H1202">
            <v>37195</v>
          </cell>
          <cell r="I1202">
            <v>40</v>
          </cell>
        </row>
        <row r="1203">
          <cell r="E1203">
            <v>37209</v>
          </cell>
          <cell r="F1203">
            <v>200111</v>
          </cell>
          <cell r="G1203">
            <v>37225</v>
          </cell>
          <cell r="H1203">
            <v>37195</v>
          </cell>
          <cell r="I1203">
            <v>40</v>
          </cell>
        </row>
        <row r="1204">
          <cell r="E1204">
            <v>37210</v>
          </cell>
          <cell r="F1204">
            <v>200111</v>
          </cell>
          <cell r="G1204">
            <v>37225</v>
          </cell>
          <cell r="H1204">
            <v>37195</v>
          </cell>
          <cell r="I1204">
            <v>40</v>
          </cell>
        </row>
        <row r="1205">
          <cell r="E1205">
            <v>37211</v>
          </cell>
          <cell r="F1205">
            <v>200111</v>
          </cell>
          <cell r="G1205">
            <v>37225</v>
          </cell>
          <cell r="H1205">
            <v>37195</v>
          </cell>
          <cell r="I1205">
            <v>40</v>
          </cell>
        </row>
        <row r="1206">
          <cell r="E1206">
            <v>37212</v>
          </cell>
          <cell r="F1206">
            <v>200111</v>
          </cell>
          <cell r="G1206">
            <v>37225</v>
          </cell>
          <cell r="H1206">
            <v>37195</v>
          </cell>
          <cell r="I1206">
            <v>40</v>
          </cell>
        </row>
        <row r="1207">
          <cell r="E1207">
            <v>37213</v>
          </cell>
          <cell r="F1207">
            <v>200111</v>
          </cell>
          <cell r="G1207">
            <v>37225</v>
          </cell>
          <cell r="H1207">
            <v>37195</v>
          </cell>
          <cell r="I1207">
            <v>40</v>
          </cell>
        </row>
        <row r="1208">
          <cell r="E1208">
            <v>37214</v>
          </cell>
          <cell r="F1208">
            <v>200111</v>
          </cell>
          <cell r="G1208">
            <v>37225</v>
          </cell>
          <cell r="H1208">
            <v>37195</v>
          </cell>
          <cell r="I1208">
            <v>40</v>
          </cell>
        </row>
        <row r="1209">
          <cell r="E1209">
            <v>37215</v>
          </cell>
          <cell r="F1209">
            <v>200111</v>
          </cell>
          <cell r="G1209">
            <v>37225</v>
          </cell>
          <cell r="H1209">
            <v>37195</v>
          </cell>
          <cell r="I1209">
            <v>40</v>
          </cell>
        </row>
        <row r="1210">
          <cell r="E1210">
            <v>37216</v>
          </cell>
          <cell r="F1210">
            <v>200111</v>
          </cell>
          <cell r="G1210">
            <v>37225</v>
          </cell>
          <cell r="H1210">
            <v>37195</v>
          </cell>
          <cell r="I1210">
            <v>40</v>
          </cell>
        </row>
        <row r="1211">
          <cell r="E1211">
            <v>37217</v>
          </cell>
          <cell r="F1211">
            <v>200111</v>
          </cell>
          <cell r="G1211">
            <v>37225</v>
          </cell>
          <cell r="H1211">
            <v>37195</v>
          </cell>
          <cell r="I1211">
            <v>40</v>
          </cell>
        </row>
        <row r="1212">
          <cell r="E1212">
            <v>37218</v>
          </cell>
          <cell r="F1212">
            <v>200111</v>
          </cell>
          <cell r="G1212">
            <v>37225</v>
          </cell>
          <cell r="H1212">
            <v>37195</v>
          </cell>
          <cell r="I1212">
            <v>40</v>
          </cell>
        </row>
        <row r="1213">
          <cell r="E1213">
            <v>37219</v>
          </cell>
          <cell r="F1213">
            <v>200111</v>
          </cell>
          <cell r="G1213">
            <v>37225</v>
          </cell>
          <cell r="H1213">
            <v>37195</v>
          </cell>
          <cell r="I1213">
            <v>40</v>
          </cell>
        </row>
        <row r="1214">
          <cell r="E1214">
            <v>37220</v>
          </cell>
          <cell r="F1214">
            <v>200111</v>
          </cell>
          <cell r="G1214">
            <v>37225</v>
          </cell>
          <cell r="H1214">
            <v>37195</v>
          </cell>
          <cell r="I1214">
            <v>40</v>
          </cell>
        </row>
        <row r="1215">
          <cell r="E1215">
            <v>37221</v>
          </cell>
          <cell r="F1215">
            <v>200111</v>
          </cell>
          <cell r="G1215">
            <v>37225</v>
          </cell>
          <cell r="H1215">
            <v>37195</v>
          </cell>
          <cell r="I1215">
            <v>40</v>
          </cell>
        </row>
        <row r="1216">
          <cell r="E1216">
            <v>37222</v>
          </cell>
          <cell r="F1216">
            <v>200111</v>
          </cell>
          <cell r="G1216">
            <v>37225</v>
          </cell>
          <cell r="H1216">
            <v>37195</v>
          </cell>
          <cell r="I1216">
            <v>40</v>
          </cell>
        </row>
        <row r="1217">
          <cell r="E1217">
            <v>37223</v>
          </cell>
          <cell r="F1217">
            <v>200111</v>
          </cell>
          <cell r="G1217">
            <v>37225</v>
          </cell>
          <cell r="H1217">
            <v>37195</v>
          </cell>
          <cell r="I1217">
            <v>40</v>
          </cell>
        </row>
        <row r="1218">
          <cell r="E1218">
            <v>37224</v>
          </cell>
          <cell r="F1218">
            <v>200111</v>
          </cell>
          <cell r="G1218">
            <v>37225</v>
          </cell>
          <cell r="H1218">
            <v>37195</v>
          </cell>
          <cell r="I1218">
            <v>40</v>
          </cell>
        </row>
        <row r="1219">
          <cell r="E1219">
            <v>37225</v>
          </cell>
          <cell r="F1219">
            <v>200111</v>
          </cell>
          <cell r="G1219">
            <v>37225</v>
          </cell>
          <cell r="H1219">
            <v>37195</v>
          </cell>
          <cell r="I1219">
            <v>40</v>
          </cell>
        </row>
        <row r="1220">
          <cell r="E1220">
            <v>37226</v>
          </cell>
          <cell r="F1220">
            <v>200112</v>
          </cell>
          <cell r="G1220">
            <v>37256</v>
          </cell>
          <cell r="H1220">
            <v>37225</v>
          </cell>
          <cell r="I1220">
            <v>41</v>
          </cell>
        </row>
        <row r="1221">
          <cell r="E1221">
            <v>37227</v>
          </cell>
          <cell r="F1221">
            <v>200112</v>
          </cell>
          <cell r="G1221">
            <v>37256</v>
          </cell>
          <cell r="H1221">
            <v>37225</v>
          </cell>
          <cell r="I1221">
            <v>41</v>
          </cell>
        </row>
        <row r="1222">
          <cell r="E1222">
            <v>37228</v>
          </cell>
          <cell r="F1222">
            <v>200112</v>
          </cell>
          <cell r="G1222">
            <v>37256</v>
          </cell>
          <cell r="H1222">
            <v>37225</v>
          </cell>
          <cell r="I1222">
            <v>41</v>
          </cell>
        </row>
        <row r="1223">
          <cell r="E1223">
            <v>37229</v>
          </cell>
          <cell r="F1223">
            <v>200112</v>
          </cell>
          <cell r="G1223">
            <v>37256</v>
          </cell>
          <cell r="H1223">
            <v>37225</v>
          </cell>
          <cell r="I1223">
            <v>41</v>
          </cell>
        </row>
        <row r="1224">
          <cell r="E1224">
            <v>37230</v>
          </cell>
          <cell r="F1224">
            <v>200112</v>
          </cell>
          <cell r="G1224">
            <v>37256</v>
          </cell>
          <cell r="H1224">
            <v>37225</v>
          </cell>
          <cell r="I1224">
            <v>41</v>
          </cell>
        </row>
        <row r="1225">
          <cell r="E1225">
            <v>37231</v>
          </cell>
          <cell r="F1225">
            <v>200112</v>
          </cell>
          <cell r="G1225">
            <v>37256</v>
          </cell>
          <cell r="H1225">
            <v>37225</v>
          </cell>
          <cell r="I1225">
            <v>41</v>
          </cell>
        </row>
        <row r="1226">
          <cell r="E1226">
            <v>37232</v>
          </cell>
          <cell r="F1226">
            <v>200112</v>
          </cell>
          <cell r="G1226">
            <v>37256</v>
          </cell>
          <cell r="H1226">
            <v>37225</v>
          </cell>
          <cell r="I1226">
            <v>41</v>
          </cell>
        </row>
        <row r="1227">
          <cell r="E1227">
            <v>37233</v>
          </cell>
          <cell r="F1227">
            <v>200112</v>
          </cell>
          <cell r="G1227">
            <v>37256</v>
          </cell>
          <cell r="H1227">
            <v>37225</v>
          </cell>
          <cell r="I1227">
            <v>41</v>
          </cell>
        </row>
        <row r="1228">
          <cell r="E1228">
            <v>37234</v>
          </cell>
          <cell r="F1228">
            <v>200112</v>
          </cell>
          <cell r="G1228">
            <v>37256</v>
          </cell>
          <cell r="H1228">
            <v>37225</v>
          </cell>
          <cell r="I1228">
            <v>41</v>
          </cell>
        </row>
        <row r="1229">
          <cell r="E1229">
            <v>37235</v>
          </cell>
          <cell r="F1229">
            <v>200112</v>
          </cell>
          <cell r="G1229">
            <v>37256</v>
          </cell>
          <cell r="H1229">
            <v>37225</v>
          </cell>
          <cell r="I1229">
            <v>41</v>
          </cell>
        </row>
        <row r="1230">
          <cell r="E1230">
            <v>37236</v>
          </cell>
          <cell r="F1230">
            <v>200112</v>
          </cell>
          <cell r="G1230">
            <v>37256</v>
          </cell>
          <cell r="H1230">
            <v>37225</v>
          </cell>
          <cell r="I1230">
            <v>41</v>
          </cell>
        </row>
        <row r="1231">
          <cell r="E1231">
            <v>37237</v>
          </cell>
          <cell r="F1231">
            <v>200112</v>
          </cell>
          <cell r="G1231">
            <v>37256</v>
          </cell>
          <cell r="H1231">
            <v>37225</v>
          </cell>
          <cell r="I1231">
            <v>41</v>
          </cell>
        </row>
        <row r="1232">
          <cell r="E1232">
            <v>37238</v>
          </cell>
          <cell r="F1232">
            <v>200112</v>
          </cell>
          <cell r="G1232">
            <v>37256</v>
          </cell>
          <cell r="H1232">
            <v>37225</v>
          </cell>
          <cell r="I1232">
            <v>41</v>
          </cell>
        </row>
        <row r="1233">
          <cell r="E1233">
            <v>37239</v>
          </cell>
          <cell r="F1233">
            <v>200112</v>
          </cell>
          <cell r="G1233">
            <v>37256</v>
          </cell>
          <cell r="H1233">
            <v>37225</v>
          </cell>
          <cell r="I1233">
            <v>41</v>
          </cell>
        </row>
        <row r="1234">
          <cell r="E1234">
            <v>37240</v>
          </cell>
          <cell r="F1234">
            <v>200112</v>
          </cell>
          <cell r="G1234">
            <v>37256</v>
          </cell>
          <cell r="H1234">
            <v>37225</v>
          </cell>
          <cell r="I1234">
            <v>41</v>
          </cell>
        </row>
        <row r="1235">
          <cell r="E1235">
            <v>37241</v>
          </cell>
          <cell r="F1235">
            <v>200112</v>
          </cell>
          <cell r="G1235">
            <v>37256</v>
          </cell>
          <cell r="H1235">
            <v>37225</v>
          </cell>
          <cell r="I1235">
            <v>41</v>
          </cell>
        </row>
        <row r="1236">
          <cell r="E1236">
            <v>37242</v>
          </cell>
          <cell r="F1236">
            <v>200112</v>
          </cell>
          <cell r="G1236">
            <v>37256</v>
          </cell>
          <cell r="H1236">
            <v>37225</v>
          </cell>
          <cell r="I1236">
            <v>41</v>
          </cell>
        </row>
        <row r="1237">
          <cell r="E1237">
            <v>37243</v>
          </cell>
          <cell r="F1237">
            <v>200112</v>
          </cell>
          <cell r="G1237">
            <v>37256</v>
          </cell>
          <cell r="H1237">
            <v>37225</v>
          </cell>
          <cell r="I1237">
            <v>41</v>
          </cell>
        </row>
        <row r="1238">
          <cell r="E1238">
            <v>37244</v>
          </cell>
          <cell r="F1238">
            <v>200112</v>
          </cell>
          <cell r="G1238">
            <v>37256</v>
          </cell>
          <cell r="H1238">
            <v>37225</v>
          </cell>
          <cell r="I1238">
            <v>41</v>
          </cell>
        </row>
        <row r="1239">
          <cell r="E1239">
            <v>37245</v>
          </cell>
          <cell r="F1239">
            <v>200112</v>
          </cell>
          <cell r="G1239">
            <v>37256</v>
          </cell>
          <cell r="H1239">
            <v>37225</v>
          </cell>
          <cell r="I1239">
            <v>41</v>
          </cell>
        </row>
        <row r="1240">
          <cell r="E1240">
            <v>37246</v>
          </cell>
          <cell r="F1240">
            <v>200112</v>
          </cell>
          <cell r="G1240">
            <v>37256</v>
          </cell>
          <cell r="H1240">
            <v>37225</v>
          </cell>
          <cell r="I1240">
            <v>41</v>
          </cell>
        </row>
        <row r="1241">
          <cell r="E1241">
            <v>37247</v>
          </cell>
          <cell r="F1241">
            <v>200112</v>
          </cell>
          <cell r="G1241">
            <v>37256</v>
          </cell>
          <cell r="H1241">
            <v>37225</v>
          </cell>
          <cell r="I1241">
            <v>41</v>
          </cell>
        </row>
        <row r="1242">
          <cell r="E1242">
            <v>37248</v>
          </cell>
          <cell r="F1242">
            <v>200112</v>
          </cell>
          <cell r="G1242">
            <v>37256</v>
          </cell>
          <cell r="H1242">
            <v>37225</v>
          </cell>
          <cell r="I1242">
            <v>41</v>
          </cell>
        </row>
        <row r="1243">
          <cell r="E1243">
            <v>37249</v>
          </cell>
          <cell r="F1243">
            <v>200112</v>
          </cell>
          <cell r="G1243">
            <v>37256</v>
          </cell>
          <cell r="H1243">
            <v>37225</v>
          </cell>
          <cell r="I1243">
            <v>41</v>
          </cell>
        </row>
        <row r="1244">
          <cell r="E1244">
            <v>37250</v>
          </cell>
          <cell r="F1244">
            <v>200112</v>
          </cell>
          <cell r="G1244">
            <v>37256</v>
          </cell>
          <cell r="H1244">
            <v>37225</v>
          </cell>
          <cell r="I1244">
            <v>41</v>
          </cell>
        </row>
        <row r="1245">
          <cell r="E1245">
            <v>37251</v>
          </cell>
          <cell r="F1245">
            <v>200112</v>
          </cell>
          <cell r="G1245">
            <v>37256</v>
          </cell>
          <cell r="H1245">
            <v>37225</v>
          </cell>
          <cell r="I1245">
            <v>41</v>
          </cell>
        </row>
        <row r="1246">
          <cell r="E1246">
            <v>37252</v>
          </cell>
          <cell r="F1246">
            <v>200112</v>
          </cell>
          <cell r="G1246">
            <v>37256</v>
          </cell>
          <cell r="H1246">
            <v>37225</v>
          </cell>
          <cell r="I1246">
            <v>41</v>
          </cell>
        </row>
        <row r="1247">
          <cell r="E1247">
            <v>37253</v>
          </cell>
          <cell r="F1247">
            <v>200112</v>
          </cell>
          <cell r="G1247">
            <v>37256</v>
          </cell>
          <cell r="H1247">
            <v>37225</v>
          </cell>
          <cell r="I1247">
            <v>41</v>
          </cell>
        </row>
        <row r="1248">
          <cell r="E1248">
            <v>37254</v>
          </cell>
          <cell r="F1248">
            <v>200112</v>
          </cell>
          <cell r="G1248">
            <v>37256</v>
          </cell>
          <cell r="H1248">
            <v>37225</v>
          </cell>
          <cell r="I1248">
            <v>41</v>
          </cell>
        </row>
        <row r="1249">
          <cell r="E1249">
            <v>37255</v>
          </cell>
          <cell r="F1249">
            <v>200112</v>
          </cell>
          <cell r="G1249">
            <v>37256</v>
          </cell>
          <cell r="H1249">
            <v>37225</v>
          </cell>
          <cell r="I1249">
            <v>41</v>
          </cell>
        </row>
        <row r="1250">
          <cell r="E1250">
            <v>37256</v>
          </cell>
          <cell r="F1250">
            <v>200112</v>
          </cell>
          <cell r="G1250">
            <v>37256</v>
          </cell>
          <cell r="H1250">
            <v>37225</v>
          </cell>
          <cell r="I1250">
            <v>41</v>
          </cell>
        </row>
        <row r="1251">
          <cell r="E1251">
            <v>37257</v>
          </cell>
          <cell r="F1251">
            <v>200201</v>
          </cell>
          <cell r="G1251">
            <v>37287</v>
          </cell>
          <cell r="H1251">
            <v>37256</v>
          </cell>
          <cell r="I1251">
            <v>42</v>
          </cell>
        </row>
        <row r="1252">
          <cell r="E1252">
            <v>37258</v>
          </cell>
          <cell r="F1252">
            <v>200201</v>
          </cell>
          <cell r="G1252">
            <v>37287</v>
          </cell>
          <cell r="H1252">
            <v>37256</v>
          </cell>
          <cell r="I1252">
            <v>42</v>
          </cell>
        </row>
        <row r="1253">
          <cell r="E1253">
            <v>37259</v>
          </cell>
          <cell r="F1253">
            <v>200201</v>
          </cell>
          <cell r="G1253">
            <v>37287</v>
          </cell>
          <cell r="H1253">
            <v>37256</v>
          </cell>
          <cell r="I1253">
            <v>42</v>
          </cell>
        </row>
        <row r="1254">
          <cell r="E1254">
            <v>37260</v>
          </cell>
          <cell r="F1254">
            <v>200201</v>
          </cell>
          <cell r="G1254">
            <v>37287</v>
          </cell>
          <cell r="H1254">
            <v>37256</v>
          </cell>
          <cell r="I1254">
            <v>42</v>
          </cell>
        </row>
        <row r="1255">
          <cell r="E1255">
            <v>37261</v>
          </cell>
          <cell r="F1255">
            <v>200201</v>
          </cell>
          <cell r="G1255">
            <v>37287</v>
          </cell>
          <cell r="H1255">
            <v>37256</v>
          </cell>
          <cell r="I1255">
            <v>42</v>
          </cell>
        </row>
        <row r="1256">
          <cell r="E1256">
            <v>37262</v>
          </cell>
          <cell r="F1256">
            <v>200201</v>
          </cell>
          <cell r="G1256">
            <v>37287</v>
          </cell>
          <cell r="H1256">
            <v>37256</v>
          </cell>
          <cell r="I1256">
            <v>42</v>
          </cell>
        </row>
        <row r="1257">
          <cell r="E1257">
            <v>37263</v>
          </cell>
          <cell r="F1257">
            <v>200201</v>
          </cell>
          <cell r="G1257">
            <v>37287</v>
          </cell>
          <cell r="H1257">
            <v>37256</v>
          </cell>
          <cell r="I1257">
            <v>42</v>
          </cell>
        </row>
        <row r="1258">
          <cell r="E1258">
            <v>37264</v>
          </cell>
          <cell r="F1258">
            <v>200201</v>
          </cell>
          <cell r="G1258">
            <v>37287</v>
          </cell>
          <cell r="H1258">
            <v>37256</v>
          </cell>
          <cell r="I1258">
            <v>42</v>
          </cell>
        </row>
        <row r="1259">
          <cell r="E1259">
            <v>37265</v>
          </cell>
          <cell r="F1259">
            <v>200201</v>
          </cell>
          <cell r="G1259">
            <v>37287</v>
          </cell>
          <cell r="H1259">
            <v>37256</v>
          </cell>
          <cell r="I1259">
            <v>42</v>
          </cell>
        </row>
        <row r="1260">
          <cell r="E1260">
            <v>37266</v>
          </cell>
          <cell r="F1260">
            <v>200201</v>
          </cell>
          <cell r="G1260">
            <v>37287</v>
          </cell>
          <cell r="H1260">
            <v>37256</v>
          </cell>
          <cell r="I1260">
            <v>42</v>
          </cell>
        </row>
        <row r="1261">
          <cell r="E1261">
            <v>37267</v>
          </cell>
          <cell r="F1261">
            <v>200201</v>
          </cell>
          <cell r="G1261">
            <v>37287</v>
          </cell>
          <cell r="H1261">
            <v>37256</v>
          </cell>
          <cell r="I1261">
            <v>42</v>
          </cell>
        </row>
        <row r="1262">
          <cell r="E1262">
            <v>37268</v>
          </cell>
          <cell r="F1262">
            <v>200201</v>
          </cell>
          <cell r="G1262">
            <v>37287</v>
          </cell>
          <cell r="H1262">
            <v>37256</v>
          </cell>
          <cell r="I1262">
            <v>42</v>
          </cell>
        </row>
        <row r="1263">
          <cell r="E1263">
            <v>37269</v>
          </cell>
          <cell r="F1263">
            <v>200201</v>
          </cell>
          <cell r="G1263">
            <v>37287</v>
          </cell>
          <cell r="H1263">
            <v>37256</v>
          </cell>
          <cell r="I1263">
            <v>42</v>
          </cell>
        </row>
        <row r="1264">
          <cell r="E1264">
            <v>37270</v>
          </cell>
          <cell r="F1264">
            <v>200201</v>
          </cell>
          <cell r="G1264">
            <v>37287</v>
          </cell>
          <cell r="H1264">
            <v>37256</v>
          </cell>
          <cell r="I1264">
            <v>42</v>
          </cell>
        </row>
        <row r="1265">
          <cell r="E1265">
            <v>37271</v>
          </cell>
          <cell r="F1265">
            <v>200201</v>
          </cell>
          <cell r="G1265">
            <v>37287</v>
          </cell>
          <cell r="H1265">
            <v>37256</v>
          </cell>
          <cell r="I1265">
            <v>42</v>
          </cell>
        </row>
        <row r="1266">
          <cell r="E1266">
            <v>37272</v>
          </cell>
          <cell r="F1266">
            <v>200201</v>
          </cell>
          <cell r="G1266">
            <v>37287</v>
          </cell>
          <cell r="H1266">
            <v>37256</v>
          </cell>
          <cell r="I1266">
            <v>42</v>
          </cell>
        </row>
        <row r="1267">
          <cell r="E1267">
            <v>37273</v>
          </cell>
          <cell r="F1267">
            <v>200201</v>
          </cell>
          <cell r="G1267">
            <v>37287</v>
          </cell>
          <cell r="H1267">
            <v>37256</v>
          </cell>
          <cell r="I1267">
            <v>42</v>
          </cell>
        </row>
        <row r="1268">
          <cell r="E1268">
            <v>37274</v>
          </cell>
          <cell r="F1268">
            <v>200201</v>
          </cell>
          <cell r="G1268">
            <v>37287</v>
          </cell>
          <cell r="H1268">
            <v>37256</v>
          </cell>
          <cell r="I1268">
            <v>42</v>
          </cell>
        </row>
        <row r="1269">
          <cell r="E1269">
            <v>37275</v>
          </cell>
          <cell r="F1269">
            <v>200201</v>
          </cell>
          <cell r="G1269">
            <v>37287</v>
          </cell>
          <cell r="H1269">
            <v>37256</v>
          </cell>
          <cell r="I1269">
            <v>42</v>
          </cell>
        </row>
        <row r="1270">
          <cell r="E1270">
            <v>37276</v>
          </cell>
          <cell r="F1270">
            <v>200201</v>
          </cell>
          <cell r="G1270">
            <v>37287</v>
          </cell>
          <cell r="H1270">
            <v>37256</v>
          </cell>
          <cell r="I1270">
            <v>42</v>
          </cell>
        </row>
        <row r="1271">
          <cell r="E1271">
            <v>37277</v>
          </cell>
          <cell r="F1271">
            <v>200201</v>
          </cell>
          <cell r="G1271">
            <v>37287</v>
          </cell>
          <cell r="H1271">
            <v>37256</v>
          </cell>
          <cell r="I1271">
            <v>42</v>
          </cell>
        </row>
        <row r="1272">
          <cell r="E1272">
            <v>37278</v>
          </cell>
          <cell r="F1272">
            <v>200201</v>
          </cell>
          <cell r="G1272">
            <v>37287</v>
          </cell>
          <cell r="H1272">
            <v>37256</v>
          </cell>
          <cell r="I1272">
            <v>42</v>
          </cell>
        </row>
        <row r="1273">
          <cell r="E1273">
            <v>37279</v>
          </cell>
          <cell r="F1273">
            <v>200201</v>
          </cell>
          <cell r="G1273">
            <v>37287</v>
          </cell>
          <cell r="H1273">
            <v>37256</v>
          </cell>
          <cell r="I1273">
            <v>42</v>
          </cell>
        </row>
        <row r="1274">
          <cell r="E1274">
            <v>37280</v>
          </cell>
          <cell r="F1274">
            <v>200201</v>
          </cell>
          <cell r="G1274">
            <v>37287</v>
          </cell>
          <cell r="H1274">
            <v>37256</v>
          </cell>
          <cell r="I1274">
            <v>42</v>
          </cell>
        </row>
        <row r="1275">
          <cell r="E1275">
            <v>37281</v>
          </cell>
          <cell r="F1275">
            <v>200201</v>
          </cell>
          <cell r="G1275">
            <v>37287</v>
          </cell>
          <cell r="H1275">
            <v>37256</v>
          </cell>
          <cell r="I1275">
            <v>42</v>
          </cell>
        </row>
        <row r="1276">
          <cell r="E1276">
            <v>37282</v>
          </cell>
          <cell r="F1276">
            <v>200201</v>
          </cell>
          <cell r="G1276">
            <v>37287</v>
          </cell>
          <cell r="H1276">
            <v>37256</v>
          </cell>
          <cell r="I1276">
            <v>42</v>
          </cell>
        </row>
        <row r="1277">
          <cell r="E1277">
            <v>37283</v>
          </cell>
          <cell r="F1277">
            <v>200201</v>
          </cell>
          <cell r="G1277">
            <v>37287</v>
          </cell>
          <cell r="H1277">
            <v>37256</v>
          </cell>
          <cell r="I1277">
            <v>42</v>
          </cell>
        </row>
        <row r="1278">
          <cell r="E1278">
            <v>37284</v>
          </cell>
          <cell r="F1278">
            <v>200201</v>
          </cell>
          <cell r="G1278">
            <v>37287</v>
          </cell>
          <cell r="H1278">
            <v>37256</v>
          </cell>
          <cell r="I1278">
            <v>42</v>
          </cell>
        </row>
        <row r="1279">
          <cell r="E1279">
            <v>37285</v>
          </cell>
          <cell r="F1279">
            <v>200201</v>
          </cell>
          <cell r="G1279">
            <v>37287</v>
          </cell>
          <cell r="H1279">
            <v>37256</v>
          </cell>
          <cell r="I1279">
            <v>42</v>
          </cell>
        </row>
        <row r="1280">
          <cell r="E1280">
            <v>37286</v>
          </cell>
          <cell r="F1280">
            <v>200201</v>
          </cell>
          <cell r="G1280">
            <v>37287</v>
          </cell>
          <cell r="H1280">
            <v>37256</v>
          </cell>
          <cell r="I1280">
            <v>42</v>
          </cell>
        </row>
        <row r="1281">
          <cell r="E1281">
            <v>37287</v>
          </cell>
          <cell r="F1281">
            <v>200201</v>
          </cell>
          <cell r="G1281">
            <v>37287</v>
          </cell>
          <cell r="H1281">
            <v>37256</v>
          </cell>
          <cell r="I1281">
            <v>42</v>
          </cell>
        </row>
        <row r="1282">
          <cell r="E1282">
            <v>37288</v>
          </cell>
          <cell r="F1282">
            <v>200202</v>
          </cell>
          <cell r="G1282">
            <v>37315</v>
          </cell>
          <cell r="H1282">
            <v>37287</v>
          </cell>
          <cell r="I1282">
            <v>43</v>
          </cell>
        </row>
        <row r="1283">
          <cell r="E1283">
            <v>37289</v>
          </cell>
          <cell r="F1283">
            <v>200202</v>
          </cell>
          <cell r="G1283">
            <v>37315</v>
          </cell>
          <cell r="H1283">
            <v>37287</v>
          </cell>
          <cell r="I1283">
            <v>43</v>
          </cell>
        </row>
        <row r="1284">
          <cell r="E1284">
            <v>37290</v>
          </cell>
          <cell r="F1284">
            <v>200202</v>
          </cell>
          <cell r="G1284">
            <v>37315</v>
          </cell>
          <cell r="H1284">
            <v>37287</v>
          </cell>
          <cell r="I1284">
            <v>43</v>
          </cell>
        </row>
        <row r="1285">
          <cell r="E1285">
            <v>37291</v>
          </cell>
          <cell r="F1285">
            <v>200202</v>
          </cell>
          <cell r="G1285">
            <v>37315</v>
          </cell>
          <cell r="H1285">
            <v>37287</v>
          </cell>
          <cell r="I1285">
            <v>43</v>
          </cell>
        </row>
        <row r="1286">
          <cell r="E1286">
            <v>37292</v>
          </cell>
          <cell r="F1286">
            <v>200202</v>
          </cell>
          <cell r="G1286">
            <v>37315</v>
          </cell>
          <cell r="H1286">
            <v>37287</v>
          </cell>
          <cell r="I1286">
            <v>43</v>
          </cell>
        </row>
        <row r="1287">
          <cell r="E1287">
            <v>37293</v>
          </cell>
          <cell r="F1287">
            <v>200202</v>
          </cell>
          <cell r="G1287">
            <v>37315</v>
          </cell>
          <cell r="H1287">
            <v>37287</v>
          </cell>
          <cell r="I1287">
            <v>43</v>
          </cell>
        </row>
        <row r="1288">
          <cell r="E1288">
            <v>37294</v>
          </cell>
          <cell r="F1288">
            <v>200202</v>
          </cell>
          <cell r="G1288">
            <v>37315</v>
          </cell>
          <cell r="H1288">
            <v>37287</v>
          </cell>
          <cell r="I1288">
            <v>43</v>
          </cell>
        </row>
        <row r="1289">
          <cell r="E1289">
            <v>37295</v>
          </cell>
          <cell r="F1289">
            <v>200202</v>
          </cell>
          <cell r="G1289">
            <v>37315</v>
          </cell>
          <cell r="H1289">
            <v>37287</v>
          </cell>
          <cell r="I1289">
            <v>43</v>
          </cell>
        </row>
        <row r="1290">
          <cell r="E1290">
            <v>37296</v>
          </cell>
          <cell r="F1290">
            <v>200202</v>
          </cell>
          <cell r="G1290">
            <v>37315</v>
          </cell>
          <cell r="H1290">
            <v>37287</v>
          </cell>
          <cell r="I1290">
            <v>43</v>
          </cell>
        </row>
        <row r="1291">
          <cell r="E1291">
            <v>37297</v>
          </cell>
          <cell r="F1291">
            <v>200202</v>
          </cell>
          <cell r="G1291">
            <v>37315</v>
          </cell>
          <cell r="H1291">
            <v>37287</v>
          </cell>
          <cell r="I1291">
            <v>43</v>
          </cell>
        </row>
        <row r="1292">
          <cell r="E1292">
            <v>37298</v>
          </cell>
          <cell r="F1292">
            <v>200202</v>
          </cell>
          <cell r="G1292">
            <v>37315</v>
          </cell>
          <cell r="H1292">
            <v>37287</v>
          </cell>
          <cell r="I1292">
            <v>43</v>
          </cell>
        </row>
        <row r="1293">
          <cell r="E1293">
            <v>37299</v>
          </cell>
          <cell r="F1293">
            <v>200202</v>
          </cell>
          <cell r="G1293">
            <v>37315</v>
          </cell>
          <cell r="H1293">
            <v>37287</v>
          </cell>
          <cell r="I1293">
            <v>43</v>
          </cell>
        </row>
        <row r="1294">
          <cell r="E1294">
            <v>37300</v>
          </cell>
          <cell r="F1294">
            <v>200202</v>
          </cell>
          <cell r="G1294">
            <v>37315</v>
          </cell>
          <cell r="H1294">
            <v>37287</v>
          </cell>
          <cell r="I1294">
            <v>43</v>
          </cell>
        </row>
        <row r="1295">
          <cell r="E1295">
            <v>37301</v>
          </cell>
          <cell r="F1295">
            <v>200202</v>
          </cell>
          <cell r="G1295">
            <v>37315</v>
          </cell>
          <cell r="H1295">
            <v>37287</v>
          </cell>
          <cell r="I1295">
            <v>43</v>
          </cell>
        </row>
        <row r="1296">
          <cell r="E1296">
            <v>37302</v>
          </cell>
          <cell r="F1296">
            <v>200202</v>
          </cell>
          <cell r="G1296">
            <v>37315</v>
          </cell>
          <cell r="H1296">
            <v>37287</v>
          </cell>
          <cell r="I1296">
            <v>43</v>
          </cell>
        </row>
        <row r="1297">
          <cell r="E1297">
            <v>37303</v>
          </cell>
          <cell r="F1297">
            <v>200202</v>
          </cell>
          <cell r="G1297">
            <v>37315</v>
          </cell>
          <cell r="H1297">
            <v>37287</v>
          </cell>
          <cell r="I1297">
            <v>43</v>
          </cell>
        </row>
        <row r="1298">
          <cell r="E1298">
            <v>37304</v>
          </cell>
          <cell r="F1298">
            <v>200202</v>
          </cell>
          <cell r="G1298">
            <v>37315</v>
          </cell>
          <cell r="H1298">
            <v>37287</v>
          </cell>
          <cell r="I1298">
            <v>43</v>
          </cell>
        </row>
        <row r="1299">
          <cell r="E1299">
            <v>37305</v>
          </cell>
          <cell r="F1299">
            <v>200202</v>
          </cell>
          <cell r="G1299">
            <v>37315</v>
          </cell>
          <cell r="H1299">
            <v>37287</v>
          </cell>
          <cell r="I1299">
            <v>43</v>
          </cell>
        </row>
        <row r="1300">
          <cell r="E1300">
            <v>37306</v>
          </cell>
          <cell r="F1300">
            <v>200202</v>
          </cell>
          <cell r="G1300">
            <v>37315</v>
          </cell>
          <cell r="H1300">
            <v>37287</v>
          </cell>
          <cell r="I1300">
            <v>43</v>
          </cell>
        </row>
        <row r="1301">
          <cell r="E1301">
            <v>37307</v>
          </cell>
          <cell r="F1301">
            <v>200202</v>
          </cell>
          <cell r="G1301">
            <v>37315</v>
          </cell>
          <cell r="H1301">
            <v>37287</v>
          </cell>
          <cell r="I1301">
            <v>43</v>
          </cell>
        </row>
        <row r="1302">
          <cell r="E1302">
            <v>37308</v>
          </cell>
          <cell r="F1302">
            <v>200202</v>
          </cell>
          <cell r="G1302">
            <v>37315</v>
          </cell>
          <cell r="H1302">
            <v>37287</v>
          </cell>
          <cell r="I1302">
            <v>43</v>
          </cell>
        </row>
        <row r="1303">
          <cell r="E1303">
            <v>37309</v>
          </cell>
          <cell r="F1303">
            <v>200202</v>
          </cell>
          <cell r="G1303">
            <v>37315</v>
          </cell>
          <cell r="H1303">
            <v>37287</v>
          </cell>
          <cell r="I1303">
            <v>43</v>
          </cell>
        </row>
        <row r="1304">
          <cell r="E1304">
            <v>37310</v>
          </cell>
          <cell r="F1304">
            <v>200202</v>
          </cell>
          <cell r="G1304">
            <v>37315</v>
          </cell>
          <cell r="H1304">
            <v>37287</v>
          </cell>
          <cell r="I1304">
            <v>43</v>
          </cell>
        </row>
        <row r="1305">
          <cell r="E1305">
            <v>37311</v>
          </cell>
          <cell r="F1305">
            <v>200202</v>
          </cell>
          <cell r="G1305">
            <v>37315</v>
          </cell>
          <cell r="H1305">
            <v>37287</v>
          </cell>
          <cell r="I1305">
            <v>43</v>
          </cell>
        </row>
        <row r="1306">
          <cell r="E1306">
            <v>37312</v>
          </cell>
          <cell r="F1306">
            <v>200202</v>
          </cell>
          <cell r="G1306">
            <v>37315</v>
          </cell>
          <cell r="H1306">
            <v>37287</v>
          </cell>
          <cell r="I1306">
            <v>43</v>
          </cell>
        </row>
        <row r="1307">
          <cell r="E1307">
            <v>37313</v>
          </cell>
          <cell r="F1307">
            <v>200202</v>
          </cell>
          <cell r="G1307">
            <v>37315</v>
          </cell>
          <cell r="H1307">
            <v>37287</v>
          </cell>
          <cell r="I1307">
            <v>43</v>
          </cell>
        </row>
        <row r="1308">
          <cell r="E1308">
            <v>37314</v>
          </cell>
          <cell r="F1308">
            <v>200202</v>
          </cell>
          <cell r="G1308">
            <v>37315</v>
          </cell>
          <cell r="H1308">
            <v>37287</v>
          </cell>
          <cell r="I1308">
            <v>43</v>
          </cell>
        </row>
        <row r="1309">
          <cell r="E1309">
            <v>37315</v>
          </cell>
          <cell r="F1309">
            <v>200202</v>
          </cell>
          <cell r="G1309">
            <v>37315</v>
          </cell>
          <cell r="H1309">
            <v>37287</v>
          </cell>
          <cell r="I1309">
            <v>43</v>
          </cell>
        </row>
        <row r="1310">
          <cell r="E1310">
            <v>37316</v>
          </cell>
          <cell r="F1310">
            <v>200203</v>
          </cell>
          <cell r="G1310">
            <v>37346</v>
          </cell>
          <cell r="H1310">
            <v>37315</v>
          </cell>
          <cell r="I1310">
            <v>44</v>
          </cell>
        </row>
        <row r="1311">
          <cell r="E1311">
            <v>37317</v>
          </cell>
          <cell r="F1311">
            <v>200203</v>
          </cell>
          <cell r="G1311">
            <v>37346</v>
          </cell>
          <cell r="H1311">
            <v>37315</v>
          </cell>
          <cell r="I1311">
            <v>44</v>
          </cell>
        </row>
        <row r="1312">
          <cell r="E1312">
            <v>37318</v>
          </cell>
          <cell r="F1312">
            <v>200203</v>
          </cell>
          <cell r="G1312">
            <v>37346</v>
          </cell>
          <cell r="H1312">
            <v>37315</v>
          </cell>
          <cell r="I1312">
            <v>44</v>
          </cell>
        </row>
        <row r="1313">
          <cell r="E1313">
            <v>37319</v>
          </cell>
          <cell r="F1313">
            <v>200203</v>
          </cell>
          <cell r="G1313">
            <v>37346</v>
          </cell>
          <cell r="H1313">
            <v>37315</v>
          </cell>
          <cell r="I1313">
            <v>44</v>
          </cell>
        </row>
        <row r="1314">
          <cell r="E1314">
            <v>37320</v>
          </cell>
          <cell r="F1314">
            <v>200203</v>
          </cell>
          <cell r="G1314">
            <v>37346</v>
          </cell>
          <cell r="H1314">
            <v>37315</v>
          </cell>
          <cell r="I1314">
            <v>44</v>
          </cell>
        </row>
        <row r="1315">
          <cell r="E1315">
            <v>37321</v>
          </cell>
          <cell r="F1315">
            <v>200203</v>
          </cell>
          <cell r="G1315">
            <v>37346</v>
          </cell>
          <cell r="H1315">
            <v>37315</v>
          </cell>
          <cell r="I1315">
            <v>44</v>
          </cell>
        </row>
        <row r="1316">
          <cell r="E1316">
            <v>37322</v>
          </cell>
          <cell r="F1316">
            <v>200203</v>
          </cell>
          <cell r="G1316">
            <v>37346</v>
          </cell>
          <cell r="H1316">
            <v>37315</v>
          </cell>
          <cell r="I1316">
            <v>44</v>
          </cell>
        </row>
        <row r="1317">
          <cell r="E1317">
            <v>37323</v>
          </cell>
          <cell r="F1317">
            <v>200203</v>
          </cell>
          <cell r="G1317">
            <v>37346</v>
          </cell>
          <cell r="H1317">
            <v>37315</v>
          </cell>
          <cell r="I1317">
            <v>44</v>
          </cell>
        </row>
        <row r="1318">
          <cell r="E1318">
            <v>37324</v>
          </cell>
          <cell r="F1318">
            <v>200203</v>
          </cell>
          <cell r="G1318">
            <v>37346</v>
          </cell>
          <cell r="H1318">
            <v>37315</v>
          </cell>
          <cell r="I1318">
            <v>44</v>
          </cell>
        </row>
        <row r="1319">
          <cell r="E1319">
            <v>37325</v>
          </cell>
          <cell r="F1319">
            <v>200203</v>
          </cell>
          <cell r="G1319">
            <v>37346</v>
          </cell>
          <cell r="H1319">
            <v>37315</v>
          </cell>
          <cell r="I1319">
            <v>44</v>
          </cell>
        </row>
        <row r="1320">
          <cell r="E1320">
            <v>37326</v>
          </cell>
          <cell r="F1320">
            <v>200203</v>
          </cell>
          <cell r="G1320">
            <v>37346</v>
          </cell>
          <cell r="H1320">
            <v>37315</v>
          </cell>
          <cell r="I1320">
            <v>44</v>
          </cell>
        </row>
        <row r="1321">
          <cell r="E1321">
            <v>37327</v>
          </cell>
          <cell r="F1321">
            <v>200203</v>
          </cell>
          <cell r="G1321">
            <v>37346</v>
          </cell>
          <cell r="H1321">
            <v>37315</v>
          </cell>
          <cell r="I1321">
            <v>44</v>
          </cell>
        </row>
        <row r="1322">
          <cell r="E1322">
            <v>37328</v>
          </cell>
          <cell r="F1322">
            <v>200203</v>
          </cell>
          <cell r="G1322">
            <v>37346</v>
          </cell>
          <cell r="H1322">
            <v>37315</v>
          </cell>
          <cell r="I1322">
            <v>44</v>
          </cell>
        </row>
        <row r="1323">
          <cell r="E1323">
            <v>37329</v>
          </cell>
          <cell r="F1323">
            <v>200203</v>
          </cell>
          <cell r="G1323">
            <v>37346</v>
          </cell>
          <cell r="H1323">
            <v>37315</v>
          </cell>
          <cell r="I1323">
            <v>44</v>
          </cell>
        </row>
        <row r="1324">
          <cell r="E1324">
            <v>37330</v>
          </cell>
          <cell r="F1324">
            <v>200203</v>
          </cell>
          <cell r="G1324">
            <v>37346</v>
          </cell>
          <cell r="H1324">
            <v>37315</v>
          </cell>
          <cell r="I1324">
            <v>44</v>
          </cell>
        </row>
        <row r="1325">
          <cell r="E1325">
            <v>37331</v>
          </cell>
          <cell r="F1325">
            <v>200203</v>
          </cell>
          <cell r="G1325">
            <v>37346</v>
          </cell>
          <cell r="H1325">
            <v>37315</v>
          </cell>
          <cell r="I1325">
            <v>44</v>
          </cell>
        </row>
        <row r="1326">
          <cell r="E1326">
            <v>37332</v>
          </cell>
          <cell r="F1326">
            <v>200203</v>
          </cell>
          <cell r="G1326">
            <v>37346</v>
          </cell>
          <cell r="H1326">
            <v>37315</v>
          </cell>
          <cell r="I1326">
            <v>44</v>
          </cell>
        </row>
        <row r="1327">
          <cell r="E1327">
            <v>37333</v>
          </cell>
          <cell r="F1327">
            <v>200203</v>
          </cell>
          <cell r="G1327">
            <v>37346</v>
          </cell>
          <cell r="H1327">
            <v>37315</v>
          </cell>
          <cell r="I1327">
            <v>44</v>
          </cell>
        </row>
        <row r="1328">
          <cell r="E1328">
            <v>37334</v>
          </cell>
          <cell r="F1328">
            <v>200203</v>
          </cell>
          <cell r="G1328">
            <v>37346</v>
          </cell>
          <cell r="H1328">
            <v>37315</v>
          </cell>
          <cell r="I1328">
            <v>44</v>
          </cell>
        </row>
        <row r="1329">
          <cell r="E1329">
            <v>37335</v>
          </cell>
          <cell r="F1329">
            <v>200203</v>
          </cell>
          <cell r="G1329">
            <v>37346</v>
          </cell>
          <cell r="H1329">
            <v>37315</v>
          </cell>
          <cell r="I1329">
            <v>44</v>
          </cell>
        </row>
        <row r="1330">
          <cell r="E1330">
            <v>37336</v>
          </cell>
          <cell r="F1330">
            <v>200203</v>
          </cell>
          <cell r="G1330">
            <v>37346</v>
          </cell>
          <cell r="H1330">
            <v>37315</v>
          </cell>
          <cell r="I1330">
            <v>44</v>
          </cell>
        </row>
        <row r="1331">
          <cell r="E1331">
            <v>37337</v>
          </cell>
          <cell r="F1331">
            <v>200203</v>
          </cell>
          <cell r="G1331">
            <v>37346</v>
          </cell>
          <cell r="H1331">
            <v>37315</v>
          </cell>
          <cell r="I1331">
            <v>44</v>
          </cell>
        </row>
        <row r="1332">
          <cell r="E1332">
            <v>37338</v>
          </cell>
          <cell r="F1332">
            <v>200203</v>
          </cell>
          <cell r="G1332">
            <v>37346</v>
          </cell>
          <cell r="H1332">
            <v>37315</v>
          </cell>
          <cell r="I1332">
            <v>44</v>
          </cell>
        </row>
        <row r="1333">
          <cell r="E1333">
            <v>37339</v>
          </cell>
          <cell r="F1333">
            <v>200203</v>
          </cell>
          <cell r="G1333">
            <v>37346</v>
          </cell>
          <cell r="H1333">
            <v>37315</v>
          </cell>
          <cell r="I1333">
            <v>44</v>
          </cell>
        </row>
        <row r="1334">
          <cell r="E1334">
            <v>37340</v>
          </cell>
          <cell r="F1334">
            <v>200203</v>
          </cell>
          <cell r="G1334">
            <v>37346</v>
          </cell>
          <cell r="H1334">
            <v>37315</v>
          </cell>
          <cell r="I1334">
            <v>44</v>
          </cell>
        </row>
        <row r="1335">
          <cell r="E1335">
            <v>37341</v>
          </cell>
          <cell r="F1335">
            <v>200203</v>
          </cell>
          <cell r="G1335">
            <v>37346</v>
          </cell>
          <cell r="H1335">
            <v>37315</v>
          </cell>
          <cell r="I1335">
            <v>44</v>
          </cell>
        </row>
        <row r="1336">
          <cell r="E1336">
            <v>37342</v>
          </cell>
          <cell r="F1336">
            <v>200203</v>
          </cell>
          <cell r="G1336">
            <v>37346</v>
          </cell>
          <cell r="H1336">
            <v>37315</v>
          </cell>
          <cell r="I1336">
            <v>44</v>
          </cell>
        </row>
        <row r="1337">
          <cell r="E1337">
            <v>37343</v>
          </cell>
          <cell r="F1337">
            <v>200203</v>
          </cell>
          <cell r="G1337">
            <v>37346</v>
          </cell>
          <cell r="H1337">
            <v>37315</v>
          </cell>
          <cell r="I1337">
            <v>44</v>
          </cell>
        </row>
        <row r="1338">
          <cell r="E1338">
            <v>37344</v>
          </cell>
          <cell r="F1338">
            <v>200203</v>
          </cell>
          <cell r="G1338">
            <v>37346</v>
          </cell>
          <cell r="H1338">
            <v>37315</v>
          </cell>
          <cell r="I1338">
            <v>44</v>
          </cell>
        </row>
        <row r="1339">
          <cell r="E1339">
            <v>37345</v>
          </cell>
          <cell r="F1339">
            <v>200203</v>
          </cell>
          <cell r="G1339">
            <v>37346</v>
          </cell>
          <cell r="H1339">
            <v>37315</v>
          </cell>
          <cell r="I1339">
            <v>44</v>
          </cell>
        </row>
        <row r="1340">
          <cell r="E1340">
            <v>37346</v>
          </cell>
          <cell r="F1340">
            <v>200203</v>
          </cell>
          <cell r="G1340">
            <v>37346</v>
          </cell>
          <cell r="H1340">
            <v>37315</v>
          </cell>
          <cell r="I1340">
            <v>44</v>
          </cell>
        </row>
        <row r="1341">
          <cell r="E1341">
            <v>37347</v>
          </cell>
          <cell r="F1341">
            <v>200204</v>
          </cell>
          <cell r="G1341">
            <v>37376</v>
          </cell>
          <cell r="H1341">
            <v>37346</v>
          </cell>
          <cell r="I1341">
            <v>45</v>
          </cell>
        </row>
        <row r="1342">
          <cell r="E1342">
            <v>37348</v>
          </cell>
          <cell r="F1342">
            <v>200204</v>
          </cell>
          <cell r="G1342">
            <v>37376</v>
          </cell>
          <cell r="H1342">
            <v>37346</v>
          </cell>
          <cell r="I1342">
            <v>45</v>
          </cell>
        </row>
        <row r="1343">
          <cell r="E1343">
            <v>37349</v>
          </cell>
          <cell r="F1343">
            <v>200204</v>
          </cell>
          <cell r="G1343">
            <v>37376</v>
          </cell>
          <cell r="H1343">
            <v>37346</v>
          </cell>
          <cell r="I1343">
            <v>45</v>
          </cell>
        </row>
        <row r="1344">
          <cell r="E1344">
            <v>37350</v>
          </cell>
          <cell r="F1344">
            <v>200204</v>
          </cell>
          <cell r="G1344">
            <v>37376</v>
          </cell>
          <cell r="H1344">
            <v>37346</v>
          </cell>
          <cell r="I1344">
            <v>45</v>
          </cell>
        </row>
        <row r="1345">
          <cell r="E1345">
            <v>37351</v>
          </cell>
          <cell r="F1345">
            <v>200204</v>
          </cell>
          <cell r="G1345">
            <v>37376</v>
          </cell>
          <cell r="H1345">
            <v>37346</v>
          </cell>
          <cell r="I1345">
            <v>45</v>
          </cell>
        </row>
        <row r="1346">
          <cell r="E1346">
            <v>37352</v>
          </cell>
          <cell r="F1346">
            <v>200204</v>
          </cell>
          <cell r="G1346">
            <v>37376</v>
          </cell>
          <cell r="H1346">
            <v>37346</v>
          </cell>
          <cell r="I1346">
            <v>45</v>
          </cell>
        </row>
        <row r="1347">
          <cell r="E1347">
            <v>37353</v>
          </cell>
          <cell r="F1347">
            <v>200204</v>
          </cell>
          <cell r="G1347">
            <v>37376</v>
          </cell>
          <cell r="H1347">
            <v>37346</v>
          </cell>
          <cell r="I1347">
            <v>45</v>
          </cell>
        </row>
        <row r="1348">
          <cell r="E1348">
            <v>37354</v>
          </cell>
          <cell r="F1348">
            <v>200204</v>
          </cell>
          <cell r="G1348">
            <v>37376</v>
          </cell>
          <cell r="H1348">
            <v>37346</v>
          </cell>
          <cell r="I1348">
            <v>45</v>
          </cell>
        </row>
        <row r="1349">
          <cell r="E1349">
            <v>37355</v>
          </cell>
          <cell r="F1349">
            <v>200204</v>
          </cell>
          <cell r="G1349">
            <v>37376</v>
          </cell>
          <cell r="H1349">
            <v>37346</v>
          </cell>
          <cell r="I1349">
            <v>45</v>
          </cell>
        </row>
        <row r="1350">
          <cell r="E1350">
            <v>37356</v>
          </cell>
          <cell r="F1350">
            <v>200204</v>
          </cell>
          <cell r="G1350">
            <v>37376</v>
          </cell>
          <cell r="H1350">
            <v>37346</v>
          </cell>
          <cell r="I1350">
            <v>45</v>
          </cell>
        </row>
        <row r="1351">
          <cell r="E1351">
            <v>37357</v>
          </cell>
          <cell r="F1351">
            <v>200204</v>
          </cell>
          <cell r="G1351">
            <v>37376</v>
          </cell>
          <cell r="H1351">
            <v>37346</v>
          </cell>
          <cell r="I1351">
            <v>45</v>
          </cell>
        </row>
        <row r="1352">
          <cell r="E1352">
            <v>37358</v>
          </cell>
          <cell r="F1352">
            <v>200204</v>
          </cell>
          <cell r="G1352">
            <v>37376</v>
          </cell>
          <cell r="H1352">
            <v>37346</v>
          </cell>
          <cell r="I1352">
            <v>45</v>
          </cell>
        </row>
        <row r="1353">
          <cell r="E1353">
            <v>37359</v>
          </cell>
          <cell r="F1353">
            <v>200204</v>
          </cell>
          <cell r="G1353">
            <v>37376</v>
          </cell>
          <cell r="H1353">
            <v>37346</v>
          </cell>
          <cell r="I1353">
            <v>45</v>
          </cell>
        </row>
        <row r="1354">
          <cell r="E1354">
            <v>37360</v>
          </cell>
          <cell r="F1354">
            <v>200204</v>
          </cell>
          <cell r="G1354">
            <v>37376</v>
          </cell>
          <cell r="H1354">
            <v>37346</v>
          </cell>
          <cell r="I1354">
            <v>45</v>
          </cell>
        </row>
        <row r="1355">
          <cell r="E1355">
            <v>37361</v>
          </cell>
          <cell r="F1355">
            <v>200204</v>
          </cell>
          <cell r="G1355">
            <v>37376</v>
          </cell>
          <cell r="H1355">
            <v>37346</v>
          </cell>
          <cell r="I1355">
            <v>45</v>
          </cell>
        </row>
        <row r="1356">
          <cell r="E1356">
            <v>37362</v>
          </cell>
          <cell r="F1356">
            <v>200204</v>
          </cell>
          <cell r="G1356">
            <v>37376</v>
          </cell>
          <cell r="H1356">
            <v>37346</v>
          </cell>
          <cell r="I1356">
            <v>45</v>
          </cell>
        </row>
        <row r="1357">
          <cell r="E1357">
            <v>37363</v>
          </cell>
          <cell r="F1357">
            <v>200204</v>
          </cell>
          <cell r="G1357">
            <v>37376</v>
          </cell>
          <cell r="H1357">
            <v>37346</v>
          </cell>
          <cell r="I1357">
            <v>45</v>
          </cell>
        </row>
        <row r="1358">
          <cell r="E1358">
            <v>37364</v>
          </cell>
          <cell r="F1358">
            <v>200204</v>
          </cell>
          <cell r="G1358">
            <v>37376</v>
          </cell>
          <cell r="H1358">
            <v>37346</v>
          </cell>
          <cell r="I1358">
            <v>45</v>
          </cell>
        </row>
        <row r="1359">
          <cell r="E1359">
            <v>37365</v>
          </cell>
          <cell r="F1359">
            <v>200204</v>
          </cell>
          <cell r="G1359">
            <v>37376</v>
          </cell>
          <cell r="H1359">
            <v>37346</v>
          </cell>
          <cell r="I1359">
            <v>45</v>
          </cell>
        </row>
        <row r="1360">
          <cell r="E1360">
            <v>37366</v>
          </cell>
          <cell r="F1360">
            <v>200204</v>
          </cell>
          <cell r="G1360">
            <v>37376</v>
          </cell>
          <cell r="H1360">
            <v>37346</v>
          </cell>
          <cell r="I1360">
            <v>45</v>
          </cell>
        </row>
        <row r="1361">
          <cell r="E1361">
            <v>37367</v>
          </cell>
          <cell r="F1361">
            <v>200204</v>
          </cell>
          <cell r="G1361">
            <v>37376</v>
          </cell>
          <cell r="H1361">
            <v>37346</v>
          </cell>
          <cell r="I1361">
            <v>45</v>
          </cell>
        </row>
        <row r="1362">
          <cell r="E1362">
            <v>37368</v>
          </cell>
          <cell r="F1362">
            <v>200204</v>
          </cell>
          <cell r="G1362">
            <v>37376</v>
          </cell>
          <cell r="H1362">
            <v>37346</v>
          </cell>
          <cell r="I1362">
            <v>45</v>
          </cell>
        </row>
        <row r="1363">
          <cell r="E1363">
            <v>37369</v>
          </cell>
          <cell r="F1363">
            <v>200204</v>
          </cell>
          <cell r="G1363">
            <v>37376</v>
          </cell>
          <cell r="H1363">
            <v>37346</v>
          </cell>
          <cell r="I1363">
            <v>45</v>
          </cell>
        </row>
        <row r="1364">
          <cell r="E1364">
            <v>37370</v>
          </cell>
          <cell r="F1364">
            <v>200204</v>
          </cell>
          <cell r="G1364">
            <v>37376</v>
          </cell>
          <cell r="H1364">
            <v>37346</v>
          </cell>
          <cell r="I1364">
            <v>45</v>
          </cell>
        </row>
        <row r="1365">
          <cell r="E1365">
            <v>37371</v>
          </cell>
          <cell r="F1365">
            <v>200204</v>
          </cell>
          <cell r="G1365">
            <v>37376</v>
          </cell>
          <cell r="H1365">
            <v>37346</v>
          </cell>
          <cell r="I1365">
            <v>45</v>
          </cell>
        </row>
        <row r="1366">
          <cell r="E1366">
            <v>37372</v>
          </cell>
          <cell r="F1366">
            <v>200204</v>
          </cell>
          <cell r="G1366">
            <v>37376</v>
          </cell>
          <cell r="H1366">
            <v>37346</v>
          </cell>
          <cell r="I1366">
            <v>45</v>
          </cell>
        </row>
        <row r="1367">
          <cell r="E1367">
            <v>37373</v>
          </cell>
          <cell r="F1367">
            <v>200204</v>
          </cell>
          <cell r="G1367">
            <v>37376</v>
          </cell>
          <cell r="H1367">
            <v>37346</v>
          </cell>
          <cell r="I1367">
            <v>45</v>
          </cell>
        </row>
        <row r="1368">
          <cell r="E1368">
            <v>37374</v>
          </cell>
          <cell r="F1368">
            <v>200204</v>
          </cell>
          <cell r="G1368">
            <v>37376</v>
          </cell>
          <cell r="H1368">
            <v>37346</v>
          </cell>
          <cell r="I1368">
            <v>45</v>
          </cell>
        </row>
        <row r="1369">
          <cell r="E1369">
            <v>37375</v>
          </cell>
          <cell r="F1369">
            <v>200204</v>
          </cell>
          <cell r="G1369">
            <v>37376</v>
          </cell>
          <cell r="H1369">
            <v>37346</v>
          </cell>
          <cell r="I1369">
            <v>45</v>
          </cell>
        </row>
        <row r="1370">
          <cell r="E1370">
            <v>37376</v>
          </cell>
          <cell r="F1370">
            <v>200204</v>
          </cell>
          <cell r="G1370">
            <v>37376</v>
          </cell>
          <cell r="H1370">
            <v>37346</v>
          </cell>
          <cell r="I1370">
            <v>45</v>
          </cell>
        </row>
        <row r="1371">
          <cell r="E1371">
            <v>37377</v>
          </cell>
          <cell r="F1371">
            <v>200205</v>
          </cell>
          <cell r="G1371">
            <v>37407</v>
          </cell>
          <cell r="H1371">
            <v>37376</v>
          </cell>
          <cell r="I1371">
            <v>46</v>
          </cell>
        </row>
        <row r="1372">
          <cell r="E1372">
            <v>37378</v>
          </cell>
          <cell r="F1372">
            <v>200205</v>
          </cell>
          <cell r="G1372">
            <v>37407</v>
          </cell>
          <cell r="H1372">
            <v>37376</v>
          </cell>
          <cell r="I1372">
            <v>46</v>
          </cell>
        </row>
        <row r="1373">
          <cell r="E1373">
            <v>37379</v>
          </cell>
          <cell r="F1373">
            <v>200205</v>
          </cell>
          <cell r="G1373">
            <v>37407</v>
          </cell>
          <cell r="H1373">
            <v>37376</v>
          </cell>
          <cell r="I1373">
            <v>46</v>
          </cell>
        </row>
        <row r="1374">
          <cell r="E1374">
            <v>37380</v>
          </cell>
          <cell r="F1374">
            <v>200205</v>
          </cell>
          <cell r="G1374">
            <v>37407</v>
          </cell>
          <cell r="H1374">
            <v>37376</v>
          </cell>
          <cell r="I1374">
            <v>46</v>
          </cell>
        </row>
        <row r="1375">
          <cell r="E1375">
            <v>37381</v>
          </cell>
          <cell r="F1375">
            <v>200205</v>
          </cell>
          <cell r="G1375">
            <v>37407</v>
          </cell>
          <cell r="H1375">
            <v>37376</v>
          </cell>
          <cell r="I1375">
            <v>46</v>
          </cell>
        </row>
        <row r="1376">
          <cell r="E1376">
            <v>37382</v>
          </cell>
          <cell r="F1376">
            <v>200205</v>
          </cell>
          <cell r="G1376">
            <v>37407</v>
          </cell>
          <cell r="H1376">
            <v>37376</v>
          </cell>
          <cell r="I1376">
            <v>46</v>
          </cell>
        </row>
        <row r="1377">
          <cell r="E1377">
            <v>37383</v>
          </cell>
          <cell r="F1377">
            <v>200205</v>
          </cell>
          <cell r="G1377">
            <v>37407</v>
          </cell>
          <cell r="H1377">
            <v>37376</v>
          </cell>
          <cell r="I1377">
            <v>46</v>
          </cell>
        </row>
        <row r="1378">
          <cell r="E1378">
            <v>37384</v>
          </cell>
          <cell r="F1378">
            <v>200205</v>
          </cell>
          <cell r="G1378">
            <v>37407</v>
          </cell>
          <cell r="H1378">
            <v>37376</v>
          </cell>
          <cell r="I1378">
            <v>46</v>
          </cell>
        </row>
        <row r="1379">
          <cell r="E1379">
            <v>37385</v>
          </cell>
          <cell r="F1379">
            <v>200205</v>
          </cell>
          <cell r="G1379">
            <v>37407</v>
          </cell>
          <cell r="H1379">
            <v>37376</v>
          </cell>
          <cell r="I1379">
            <v>46</v>
          </cell>
        </row>
        <row r="1380">
          <cell r="E1380">
            <v>37386</v>
          </cell>
          <cell r="F1380">
            <v>200205</v>
          </cell>
          <cell r="G1380">
            <v>37407</v>
          </cell>
          <cell r="H1380">
            <v>37376</v>
          </cell>
          <cell r="I1380">
            <v>46</v>
          </cell>
        </row>
        <row r="1381">
          <cell r="E1381">
            <v>37387</v>
          </cell>
          <cell r="F1381">
            <v>200205</v>
          </cell>
          <cell r="G1381">
            <v>37407</v>
          </cell>
          <cell r="H1381">
            <v>37376</v>
          </cell>
          <cell r="I1381">
            <v>46</v>
          </cell>
        </row>
        <row r="1382">
          <cell r="E1382">
            <v>37388</v>
          </cell>
          <cell r="F1382">
            <v>200205</v>
          </cell>
          <cell r="G1382">
            <v>37407</v>
          </cell>
          <cell r="H1382">
            <v>37376</v>
          </cell>
          <cell r="I1382">
            <v>46</v>
          </cell>
        </row>
        <row r="1383">
          <cell r="E1383">
            <v>37389</v>
          </cell>
          <cell r="F1383">
            <v>200205</v>
          </cell>
          <cell r="G1383">
            <v>37407</v>
          </cell>
          <cell r="H1383">
            <v>37376</v>
          </cell>
          <cell r="I1383">
            <v>46</v>
          </cell>
        </row>
        <row r="1384">
          <cell r="E1384">
            <v>37390</v>
          </cell>
          <cell r="F1384">
            <v>200205</v>
          </cell>
          <cell r="G1384">
            <v>37407</v>
          </cell>
          <cell r="H1384">
            <v>37376</v>
          </cell>
          <cell r="I1384">
            <v>46</v>
          </cell>
        </row>
        <row r="1385">
          <cell r="E1385">
            <v>37391</v>
          </cell>
          <cell r="F1385">
            <v>200205</v>
          </cell>
          <cell r="G1385">
            <v>37407</v>
          </cell>
          <cell r="H1385">
            <v>37376</v>
          </cell>
          <cell r="I1385">
            <v>46</v>
          </cell>
        </row>
        <row r="1386">
          <cell r="E1386">
            <v>37392</v>
          </cell>
          <cell r="F1386">
            <v>200205</v>
          </cell>
          <cell r="G1386">
            <v>37407</v>
          </cell>
          <cell r="H1386">
            <v>37376</v>
          </cell>
          <cell r="I1386">
            <v>46</v>
          </cell>
        </row>
        <row r="1387">
          <cell r="E1387">
            <v>37393</v>
          </cell>
          <cell r="F1387">
            <v>200205</v>
          </cell>
          <cell r="G1387">
            <v>37407</v>
          </cell>
          <cell r="H1387">
            <v>37376</v>
          </cell>
          <cell r="I1387">
            <v>46</v>
          </cell>
        </row>
        <row r="1388">
          <cell r="E1388">
            <v>37394</v>
          </cell>
          <cell r="F1388">
            <v>200205</v>
          </cell>
          <cell r="G1388">
            <v>37407</v>
          </cell>
          <cell r="H1388">
            <v>37376</v>
          </cell>
          <cell r="I1388">
            <v>46</v>
          </cell>
        </row>
        <row r="1389">
          <cell r="E1389">
            <v>37395</v>
          </cell>
          <cell r="F1389">
            <v>200205</v>
          </cell>
          <cell r="G1389">
            <v>37407</v>
          </cell>
          <cell r="H1389">
            <v>37376</v>
          </cell>
          <cell r="I1389">
            <v>46</v>
          </cell>
        </row>
        <row r="1390">
          <cell r="E1390">
            <v>37396</v>
          </cell>
          <cell r="F1390">
            <v>200205</v>
          </cell>
          <cell r="G1390">
            <v>37407</v>
          </cell>
          <cell r="H1390">
            <v>37376</v>
          </cell>
          <cell r="I1390">
            <v>46</v>
          </cell>
        </row>
        <row r="1391">
          <cell r="E1391">
            <v>37397</v>
          </cell>
          <cell r="F1391">
            <v>200205</v>
          </cell>
          <cell r="G1391">
            <v>37407</v>
          </cell>
          <cell r="H1391">
            <v>37376</v>
          </cell>
          <cell r="I1391">
            <v>46</v>
          </cell>
        </row>
        <row r="1392">
          <cell r="E1392">
            <v>37398</v>
          </cell>
          <cell r="F1392">
            <v>200205</v>
          </cell>
          <cell r="G1392">
            <v>37407</v>
          </cell>
          <cell r="H1392">
            <v>37376</v>
          </cell>
          <cell r="I1392">
            <v>46</v>
          </cell>
        </row>
        <row r="1393">
          <cell r="E1393">
            <v>37399</v>
          </cell>
          <cell r="F1393">
            <v>200205</v>
          </cell>
          <cell r="G1393">
            <v>37407</v>
          </cell>
          <cell r="H1393">
            <v>37376</v>
          </cell>
          <cell r="I1393">
            <v>46</v>
          </cell>
        </row>
        <row r="1394">
          <cell r="E1394">
            <v>37400</v>
          </cell>
          <cell r="F1394">
            <v>200205</v>
          </cell>
          <cell r="G1394">
            <v>37407</v>
          </cell>
          <cell r="H1394">
            <v>37376</v>
          </cell>
          <cell r="I1394">
            <v>46</v>
          </cell>
        </row>
        <row r="1395">
          <cell r="E1395">
            <v>37401</v>
          </cell>
          <cell r="F1395">
            <v>200205</v>
          </cell>
          <cell r="G1395">
            <v>37407</v>
          </cell>
          <cell r="H1395">
            <v>37376</v>
          </cell>
          <cell r="I1395">
            <v>46</v>
          </cell>
        </row>
        <row r="1396">
          <cell r="E1396">
            <v>37402</v>
          </cell>
          <cell r="F1396">
            <v>200205</v>
          </cell>
          <cell r="G1396">
            <v>37407</v>
          </cell>
          <cell r="H1396">
            <v>37376</v>
          </cell>
          <cell r="I1396">
            <v>46</v>
          </cell>
        </row>
        <row r="1397">
          <cell r="E1397">
            <v>37403</v>
          </cell>
          <cell r="F1397">
            <v>200205</v>
          </cell>
          <cell r="G1397">
            <v>37407</v>
          </cell>
          <cell r="H1397">
            <v>37376</v>
          </cell>
          <cell r="I1397">
            <v>46</v>
          </cell>
        </row>
        <row r="1398">
          <cell r="E1398">
            <v>37404</v>
          </cell>
          <cell r="F1398">
            <v>200205</v>
          </cell>
          <cell r="G1398">
            <v>37407</v>
          </cell>
          <cell r="H1398">
            <v>37376</v>
          </cell>
          <cell r="I1398">
            <v>46</v>
          </cell>
        </row>
        <row r="1399">
          <cell r="E1399">
            <v>37405</v>
          </cell>
          <cell r="F1399">
            <v>200205</v>
          </cell>
          <cell r="G1399">
            <v>37407</v>
          </cell>
          <cell r="H1399">
            <v>37376</v>
          </cell>
          <cell r="I1399">
            <v>46</v>
          </cell>
        </row>
        <row r="1400">
          <cell r="E1400">
            <v>37406</v>
          </cell>
          <cell r="F1400">
            <v>200205</v>
          </cell>
          <cell r="G1400">
            <v>37407</v>
          </cell>
          <cell r="H1400">
            <v>37376</v>
          </cell>
          <cell r="I1400">
            <v>46</v>
          </cell>
        </row>
        <row r="1401">
          <cell r="E1401">
            <v>37407</v>
          </cell>
          <cell r="F1401">
            <v>200205</v>
          </cell>
          <cell r="G1401">
            <v>37407</v>
          </cell>
          <cell r="H1401">
            <v>37376</v>
          </cell>
          <cell r="I1401">
            <v>46</v>
          </cell>
        </row>
        <row r="1402">
          <cell r="E1402">
            <v>37408</v>
          </cell>
          <cell r="F1402">
            <v>200206</v>
          </cell>
          <cell r="G1402">
            <v>37437</v>
          </cell>
          <cell r="H1402">
            <v>37407</v>
          </cell>
          <cell r="I1402">
            <v>47</v>
          </cell>
        </row>
        <row r="1403">
          <cell r="E1403">
            <v>37409</v>
          </cell>
          <cell r="F1403">
            <v>200206</v>
          </cell>
          <cell r="G1403">
            <v>37437</v>
          </cell>
          <cell r="H1403">
            <v>37407</v>
          </cell>
          <cell r="I1403">
            <v>47</v>
          </cell>
        </row>
        <row r="1404">
          <cell r="E1404">
            <v>37410</v>
          </cell>
          <cell r="F1404">
            <v>200206</v>
          </cell>
          <cell r="G1404">
            <v>37437</v>
          </cell>
          <cell r="H1404">
            <v>37407</v>
          </cell>
          <cell r="I1404">
            <v>47</v>
          </cell>
        </row>
        <row r="1405">
          <cell r="E1405">
            <v>37411</v>
          </cell>
          <cell r="F1405">
            <v>200206</v>
          </cell>
          <cell r="G1405">
            <v>37437</v>
          </cell>
          <cell r="H1405">
            <v>37407</v>
          </cell>
          <cell r="I1405">
            <v>47</v>
          </cell>
        </row>
        <row r="1406">
          <cell r="E1406">
            <v>37412</v>
          </cell>
          <cell r="F1406">
            <v>200206</v>
          </cell>
          <cell r="G1406">
            <v>37437</v>
          </cell>
          <cell r="H1406">
            <v>37407</v>
          </cell>
          <cell r="I1406">
            <v>47</v>
          </cell>
        </row>
        <row r="1407">
          <cell r="E1407">
            <v>37413</v>
          </cell>
          <cell r="F1407">
            <v>200206</v>
          </cell>
          <cell r="G1407">
            <v>37437</v>
          </cell>
          <cell r="H1407">
            <v>37407</v>
          </cell>
          <cell r="I1407">
            <v>47</v>
          </cell>
        </row>
        <row r="1408">
          <cell r="E1408">
            <v>37414</v>
          </cell>
          <cell r="F1408">
            <v>200206</v>
          </cell>
          <cell r="G1408">
            <v>37437</v>
          </cell>
          <cell r="H1408">
            <v>37407</v>
          </cell>
          <cell r="I1408">
            <v>47</v>
          </cell>
        </row>
        <row r="1409">
          <cell r="E1409">
            <v>37415</v>
          </cell>
          <cell r="F1409">
            <v>200206</v>
          </cell>
          <cell r="G1409">
            <v>37437</v>
          </cell>
          <cell r="H1409">
            <v>37407</v>
          </cell>
          <cell r="I1409">
            <v>47</v>
          </cell>
        </row>
        <row r="1410">
          <cell r="E1410">
            <v>37416</v>
          </cell>
          <cell r="F1410">
            <v>200206</v>
          </cell>
          <cell r="G1410">
            <v>37437</v>
          </cell>
          <cell r="H1410">
            <v>37407</v>
          </cell>
          <cell r="I1410">
            <v>47</v>
          </cell>
        </row>
        <row r="1411">
          <cell r="E1411">
            <v>37417</v>
          </cell>
          <cell r="F1411">
            <v>200206</v>
          </cell>
          <cell r="G1411">
            <v>37437</v>
          </cell>
          <cell r="H1411">
            <v>37407</v>
          </cell>
          <cell r="I1411">
            <v>47</v>
          </cell>
        </row>
        <row r="1412">
          <cell r="E1412">
            <v>37418</v>
          </cell>
          <cell r="F1412">
            <v>200206</v>
          </cell>
          <cell r="G1412">
            <v>37437</v>
          </cell>
          <cell r="H1412">
            <v>37407</v>
          </cell>
          <cell r="I1412">
            <v>47</v>
          </cell>
        </row>
        <row r="1413">
          <cell r="E1413">
            <v>37419</v>
          </cell>
          <cell r="F1413">
            <v>200206</v>
          </cell>
          <cell r="G1413">
            <v>37437</v>
          </cell>
          <cell r="H1413">
            <v>37407</v>
          </cell>
          <cell r="I1413">
            <v>47</v>
          </cell>
        </row>
        <row r="1414">
          <cell r="E1414">
            <v>37420</v>
          </cell>
          <cell r="F1414">
            <v>200206</v>
          </cell>
          <cell r="G1414">
            <v>37437</v>
          </cell>
          <cell r="H1414">
            <v>37407</v>
          </cell>
          <cell r="I1414">
            <v>47</v>
          </cell>
        </row>
        <row r="1415">
          <cell r="E1415">
            <v>37421</v>
          </cell>
          <cell r="F1415">
            <v>200206</v>
          </cell>
          <cell r="G1415">
            <v>37437</v>
          </cell>
          <cell r="H1415">
            <v>37407</v>
          </cell>
          <cell r="I1415">
            <v>47</v>
          </cell>
        </row>
        <row r="1416">
          <cell r="E1416">
            <v>37422</v>
          </cell>
          <cell r="F1416">
            <v>200206</v>
          </cell>
          <cell r="G1416">
            <v>37437</v>
          </cell>
          <cell r="H1416">
            <v>37407</v>
          </cell>
          <cell r="I1416">
            <v>47</v>
          </cell>
        </row>
        <row r="1417">
          <cell r="E1417">
            <v>37423</v>
          </cell>
          <cell r="F1417">
            <v>200206</v>
          </cell>
          <cell r="G1417">
            <v>37437</v>
          </cell>
          <cell r="H1417">
            <v>37407</v>
          </cell>
          <cell r="I1417">
            <v>47</v>
          </cell>
        </row>
        <row r="1418">
          <cell r="E1418">
            <v>37424</v>
          </cell>
          <cell r="F1418">
            <v>200206</v>
          </cell>
          <cell r="G1418">
            <v>37437</v>
          </cell>
          <cell r="H1418">
            <v>37407</v>
          </cell>
          <cell r="I1418">
            <v>47</v>
          </cell>
        </row>
        <row r="1419">
          <cell r="E1419">
            <v>37425</v>
          </cell>
          <cell r="F1419">
            <v>200206</v>
          </cell>
          <cell r="G1419">
            <v>37437</v>
          </cell>
          <cell r="H1419">
            <v>37407</v>
          </cell>
          <cell r="I1419">
            <v>47</v>
          </cell>
        </row>
        <row r="1420">
          <cell r="E1420">
            <v>37426</v>
          </cell>
          <cell r="F1420">
            <v>200206</v>
          </cell>
          <cell r="G1420">
            <v>37437</v>
          </cell>
          <cell r="H1420">
            <v>37407</v>
          </cell>
          <cell r="I1420">
            <v>47</v>
          </cell>
        </row>
        <row r="1421">
          <cell r="E1421">
            <v>37427</v>
          </cell>
          <cell r="F1421">
            <v>200206</v>
          </cell>
          <cell r="G1421">
            <v>37437</v>
          </cell>
          <cell r="H1421">
            <v>37407</v>
          </cell>
          <cell r="I1421">
            <v>47</v>
          </cell>
        </row>
        <row r="1422">
          <cell r="E1422">
            <v>37428</v>
          </cell>
          <cell r="F1422">
            <v>200206</v>
          </cell>
          <cell r="G1422">
            <v>37437</v>
          </cell>
          <cell r="H1422">
            <v>37407</v>
          </cell>
          <cell r="I1422">
            <v>47</v>
          </cell>
        </row>
        <row r="1423">
          <cell r="E1423">
            <v>37429</v>
          </cell>
          <cell r="F1423">
            <v>200206</v>
          </cell>
          <cell r="G1423">
            <v>37437</v>
          </cell>
          <cell r="H1423">
            <v>37407</v>
          </cell>
          <cell r="I1423">
            <v>47</v>
          </cell>
        </row>
        <row r="1424">
          <cell r="E1424">
            <v>37430</v>
          </cell>
          <cell r="F1424">
            <v>200206</v>
          </cell>
          <cell r="G1424">
            <v>37437</v>
          </cell>
          <cell r="H1424">
            <v>37407</v>
          </cell>
          <cell r="I1424">
            <v>47</v>
          </cell>
        </row>
        <row r="1425">
          <cell r="E1425">
            <v>37431</v>
          </cell>
          <cell r="F1425">
            <v>200206</v>
          </cell>
          <cell r="G1425">
            <v>37437</v>
          </cell>
          <cell r="H1425">
            <v>37407</v>
          </cell>
          <cell r="I1425">
            <v>47</v>
          </cell>
        </row>
        <row r="1426">
          <cell r="E1426">
            <v>37432</v>
          </cell>
          <cell r="F1426">
            <v>200206</v>
          </cell>
          <cell r="G1426">
            <v>37437</v>
          </cell>
          <cell r="H1426">
            <v>37407</v>
          </cell>
          <cell r="I1426">
            <v>47</v>
          </cell>
        </row>
        <row r="1427">
          <cell r="E1427">
            <v>37433</v>
          </cell>
          <cell r="F1427">
            <v>200206</v>
          </cell>
          <cell r="G1427">
            <v>37437</v>
          </cell>
          <cell r="H1427">
            <v>37407</v>
          </cell>
          <cell r="I1427">
            <v>47</v>
          </cell>
        </row>
        <row r="1428">
          <cell r="E1428">
            <v>37434</v>
          </cell>
          <cell r="F1428">
            <v>200206</v>
          </cell>
          <cell r="G1428">
            <v>37437</v>
          </cell>
          <cell r="H1428">
            <v>37407</v>
          </cell>
          <cell r="I1428">
            <v>47</v>
          </cell>
        </row>
        <row r="1429">
          <cell r="E1429">
            <v>37435</v>
          </cell>
          <cell r="F1429">
            <v>200206</v>
          </cell>
          <cell r="G1429">
            <v>37437</v>
          </cell>
          <cell r="H1429">
            <v>37407</v>
          </cell>
          <cell r="I1429">
            <v>47</v>
          </cell>
        </row>
        <row r="1430">
          <cell r="E1430">
            <v>37436</v>
          </cell>
          <cell r="F1430">
            <v>200206</v>
          </cell>
          <cell r="G1430">
            <v>37437</v>
          </cell>
          <cell r="H1430">
            <v>37407</v>
          </cell>
          <cell r="I1430">
            <v>47</v>
          </cell>
        </row>
        <row r="1431">
          <cell r="E1431">
            <v>37437</v>
          </cell>
          <cell r="F1431">
            <v>200206</v>
          </cell>
          <cell r="G1431">
            <v>37437</v>
          </cell>
          <cell r="H1431">
            <v>37407</v>
          </cell>
          <cell r="I1431">
            <v>47</v>
          </cell>
        </row>
        <row r="1432">
          <cell r="E1432">
            <v>37438</v>
          </cell>
          <cell r="F1432">
            <v>200207</v>
          </cell>
          <cell r="G1432">
            <v>37468</v>
          </cell>
          <cell r="H1432">
            <v>37437</v>
          </cell>
          <cell r="I1432">
            <v>48</v>
          </cell>
        </row>
        <row r="1433">
          <cell r="E1433">
            <v>37439</v>
          </cell>
          <cell r="F1433">
            <v>200207</v>
          </cell>
          <cell r="G1433">
            <v>37468</v>
          </cell>
          <cell r="H1433">
            <v>37437</v>
          </cell>
          <cell r="I1433">
            <v>48</v>
          </cell>
        </row>
        <row r="1434">
          <cell r="E1434">
            <v>37440</v>
          </cell>
          <cell r="F1434">
            <v>200207</v>
          </cell>
          <cell r="G1434">
            <v>37468</v>
          </cell>
          <cell r="H1434">
            <v>37437</v>
          </cell>
          <cell r="I1434">
            <v>48</v>
          </cell>
        </row>
        <row r="1435">
          <cell r="E1435">
            <v>37441</v>
          </cell>
          <cell r="F1435">
            <v>200207</v>
          </cell>
          <cell r="G1435">
            <v>37468</v>
          </cell>
          <cell r="H1435">
            <v>37437</v>
          </cell>
          <cell r="I1435">
            <v>48</v>
          </cell>
        </row>
        <row r="1436">
          <cell r="E1436">
            <v>37442</v>
          </cell>
          <cell r="F1436">
            <v>200207</v>
          </cell>
          <cell r="G1436">
            <v>37468</v>
          </cell>
          <cell r="H1436">
            <v>37437</v>
          </cell>
          <cell r="I1436">
            <v>48</v>
          </cell>
        </row>
        <row r="1437">
          <cell r="E1437">
            <v>37443</v>
          </cell>
          <cell r="F1437">
            <v>200207</v>
          </cell>
          <cell r="G1437">
            <v>37468</v>
          </cell>
          <cell r="H1437">
            <v>37437</v>
          </cell>
          <cell r="I1437">
            <v>48</v>
          </cell>
        </row>
        <row r="1438">
          <cell r="E1438">
            <v>37444</v>
          </cell>
          <cell r="F1438">
            <v>200207</v>
          </cell>
          <cell r="G1438">
            <v>37468</v>
          </cell>
          <cell r="H1438">
            <v>37437</v>
          </cell>
          <cell r="I1438">
            <v>48</v>
          </cell>
        </row>
        <row r="1439">
          <cell r="E1439">
            <v>37445</v>
          </cell>
          <cell r="F1439">
            <v>200207</v>
          </cell>
          <cell r="G1439">
            <v>37468</v>
          </cell>
          <cell r="H1439">
            <v>37437</v>
          </cell>
          <cell r="I1439">
            <v>48</v>
          </cell>
        </row>
        <row r="1440">
          <cell r="E1440">
            <v>37446</v>
          </cell>
          <cell r="F1440">
            <v>200207</v>
          </cell>
          <cell r="G1440">
            <v>37468</v>
          </cell>
          <cell r="H1440">
            <v>37437</v>
          </cell>
          <cell r="I1440">
            <v>48</v>
          </cell>
        </row>
        <row r="1441">
          <cell r="E1441">
            <v>37447</v>
          </cell>
          <cell r="F1441">
            <v>200207</v>
          </cell>
          <cell r="G1441">
            <v>37468</v>
          </cell>
          <cell r="H1441">
            <v>37437</v>
          </cell>
          <cell r="I1441">
            <v>48</v>
          </cell>
        </row>
        <row r="1442">
          <cell r="E1442">
            <v>37448</v>
          </cell>
          <cell r="F1442">
            <v>200207</v>
          </cell>
          <cell r="G1442">
            <v>37468</v>
          </cell>
          <cell r="H1442">
            <v>37437</v>
          </cell>
          <cell r="I1442">
            <v>48</v>
          </cell>
        </row>
        <row r="1443">
          <cell r="E1443">
            <v>37449</v>
          </cell>
          <cell r="F1443">
            <v>200207</v>
          </cell>
          <cell r="G1443">
            <v>37468</v>
          </cell>
          <cell r="H1443">
            <v>37437</v>
          </cell>
          <cell r="I1443">
            <v>48</v>
          </cell>
        </row>
        <row r="1444">
          <cell r="E1444">
            <v>37450</v>
          </cell>
          <cell r="F1444">
            <v>200207</v>
          </cell>
          <cell r="G1444">
            <v>37468</v>
          </cell>
          <cell r="H1444">
            <v>37437</v>
          </cell>
          <cell r="I1444">
            <v>48</v>
          </cell>
        </row>
        <row r="1445">
          <cell r="E1445">
            <v>37451</v>
          </cell>
          <cell r="F1445">
            <v>200207</v>
          </cell>
          <cell r="G1445">
            <v>37468</v>
          </cell>
          <cell r="H1445">
            <v>37437</v>
          </cell>
          <cell r="I1445">
            <v>48</v>
          </cell>
        </row>
        <row r="1446">
          <cell r="E1446">
            <v>37452</v>
          </cell>
          <cell r="F1446">
            <v>200207</v>
          </cell>
          <cell r="G1446">
            <v>37468</v>
          </cell>
          <cell r="H1446">
            <v>37437</v>
          </cell>
          <cell r="I1446">
            <v>48</v>
          </cell>
        </row>
        <row r="1447">
          <cell r="E1447">
            <v>37453</v>
          </cell>
          <cell r="F1447">
            <v>200207</v>
          </cell>
          <cell r="G1447">
            <v>37468</v>
          </cell>
          <cell r="H1447">
            <v>37437</v>
          </cell>
          <cell r="I1447">
            <v>48</v>
          </cell>
        </row>
        <row r="1448">
          <cell r="E1448">
            <v>37454</v>
          </cell>
          <cell r="F1448">
            <v>200207</v>
          </cell>
          <cell r="G1448">
            <v>37468</v>
          </cell>
          <cell r="H1448">
            <v>37437</v>
          </cell>
          <cell r="I1448">
            <v>48</v>
          </cell>
        </row>
        <row r="1449">
          <cell r="E1449">
            <v>37455</v>
          </cell>
          <cell r="F1449">
            <v>200207</v>
          </cell>
          <cell r="G1449">
            <v>37468</v>
          </cell>
          <cell r="H1449">
            <v>37437</v>
          </cell>
          <cell r="I1449">
            <v>48</v>
          </cell>
        </row>
        <row r="1450">
          <cell r="E1450">
            <v>37456</v>
          </cell>
          <cell r="F1450">
            <v>200207</v>
          </cell>
          <cell r="G1450">
            <v>37468</v>
          </cell>
          <cell r="H1450">
            <v>37437</v>
          </cell>
          <cell r="I1450">
            <v>48</v>
          </cell>
        </row>
        <row r="1451">
          <cell r="E1451">
            <v>37457</v>
          </cell>
          <cell r="F1451">
            <v>200207</v>
          </cell>
          <cell r="G1451">
            <v>37468</v>
          </cell>
          <cell r="H1451">
            <v>37437</v>
          </cell>
          <cell r="I1451">
            <v>48</v>
          </cell>
        </row>
        <row r="1452">
          <cell r="E1452">
            <v>37458</v>
          </cell>
          <cell r="F1452">
            <v>200207</v>
          </cell>
          <cell r="G1452">
            <v>37468</v>
          </cell>
          <cell r="H1452">
            <v>37437</v>
          </cell>
          <cell r="I1452">
            <v>48</v>
          </cell>
        </row>
        <row r="1453">
          <cell r="E1453">
            <v>37459</v>
          </cell>
          <cell r="F1453">
            <v>200207</v>
          </cell>
          <cell r="G1453">
            <v>37468</v>
          </cell>
          <cell r="H1453">
            <v>37437</v>
          </cell>
          <cell r="I1453">
            <v>48</v>
          </cell>
        </row>
        <row r="1454">
          <cell r="E1454">
            <v>37460</v>
          </cell>
          <cell r="F1454">
            <v>200207</v>
          </cell>
          <cell r="G1454">
            <v>37468</v>
          </cell>
          <cell r="H1454">
            <v>37437</v>
          </cell>
          <cell r="I1454">
            <v>48</v>
          </cell>
        </row>
        <row r="1455">
          <cell r="E1455">
            <v>37461</v>
          </cell>
          <cell r="F1455">
            <v>200207</v>
          </cell>
          <cell r="G1455">
            <v>37468</v>
          </cell>
          <cell r="H1455">
            <v>37437</v>
          </cell>
          <cell r="I1455">
            <v>48</v>
          </cell>
        </row>
        <row r="1456">
          <cell r="E1456">
            <v>37462</v>
          </cell>
          <cell r="F1456">
            <v>200207</v>
          </cell>
          <cell r="G1456">
            <v>37468</v>
          </cell>
          <cell r="H1456">
            <v>37437</v>
          </cell>
          <cell r="I1456">
            <v>48</v>
          </cell>
        </row>
        <row r="1457">
          <cell r="E1457">
            <v>37463</v>
          </cell>
          <cell r="F1457">
            <v>200207</v>
          </cell>
          <cell r="G1457">
            <v>37468</v>
          </cell>
          <cell r="H1457">
            <v>37437</v>
          </cell>
          <cell r="I1457">
            <v>48</v>
          </cell>
        </row>
        <row r="1458">
          <cell r="E1458">
            <v>37464</v>
          </cell>
          <cell r="F1458">
            <v>200207</v>
          </cell>
          <cell r="G1458">
            <v>37468</v>
          </cell>
          <cell r="H1458">
            <v>37437</v>
          </cell>
          <cell r="I1458">
            <v>48</v>
          </cell>
        </row>
        <row r="1459">
          <cell r="E1459">
            <v>37465</v>
          </cell>
          <cell r="F1459">
            <v>200207</v>
          </cell>
          <cell r="G1459">
            <v>37468</v>
          </cell>
          <cell r="H1459">
            <v>37437</v>
          </cell>
          <cell r="I1459">
            <v>48</v>
          </cell>
        </row>
        <row r="1460">
          <cell r="E1460">
            <v>37466</v>
          </cell>
          <cell r="F1460">
            <v>200207</v>
          </cell>
          <cell r="G1460">
            <v>37468</v>
          </cell>
          <cell r="H1460">
            <v>37437</v>
          </cell>
          <cell r="I1460">
            <v>48</v>
          </cell>
        </row>
        <row r="1461">
          <cell r="E1461">
            <v>37467</v>
          </cell>
          <cell r="F1461">
            <v>200207</v>
          </cell>
          <cell r="G1461">
            <v>37468</v>
          </cell>
          <cell r="H1461">
            <v>37437</v>
          </cell>
          <cell r="I1461">
            <v>48</v>
          </cell>
        </row>
        <row r="1462">
          <cell r="E1462">
            <v>37468</v>
          </cell>
          <cell r="F1462">
            <v>200207</v>
          </cell>
          <cell r="G1462">
            <v>37468</v>
          </cell>
          <cell r="H1462">
            <v>37437</v>
          </cell>
          <cell r="I1462">
            <v>48</v>
          </cell>
        </row>
        <row r="1463">
          <cell r="E1463">
            <v>37469</v>
          </cell>
          <cell r="F1463">
            <v>200208</v>
          </cell>
          <cell r="G1463">
            <v>37499</v>
          </cell>
          <cell r="H1463">
            <v>37468</v>
          </cell>
          <cell r="I1463">
            <v>49</v>
          </cell>
        </row>
        <row r="1464">
          <cell r="E1464">
            <v>37470</v>
          </cell>
          <cell r="F1464">
            <v>200208</v>
          </cell>
          <cell r="G1464">
            <v>37499</v>
          </cell>
          <cell r="H1464">
            <v>37468</v>
          </cell>
          <cell r="I1464">
            <v>49</v>
          </cell>
        </row>
        <row r="1465">
          <cell r="E1465">
            <v>37471</v>
          </cell>
          <cell r="F1465">
            <v>200208</v>
          </cell>
          <cell r="G1465">
            <v>37499</v>
          </cell>
          <cell r="H1465">
            <v>37468</v>
          </cell>
          <cell r="I1465">
            <v>49</v>
          </cell>
        </row>
        <row r="1466">
          <cell r="E1466">
            <v>37472</v>
          </cell>
          <cell r="F1466">
            <v>200208</v>
          </cell>
          <cell r="G1466">
            <v>37499</v>
          </cell>
          <cell r="H1466">
            <v>37468</v>
          </cell>
          <cell r="I1466">
            <v>49</v>
          </cell>
        </row>
        <row r="1467">
          <cell r="E1467">
            <v>37473</v>
          </cell>
          <cell r="F1467">
            <v>200208</v>
          </cell>
          <cell r="G1467">
            <v>37499</v>
          </cell>
          <cell r="H1467">
            <v>37468</v>
          </cell>
          <cell r="I1467">
            <v>49</v>
          </cell>
        </row>
        <row r="1468">
          <cell r="E1468">
            <v>37474</v>
          </cell>
          <cell r="F1468">
            <v>200208</v>
          </cell>
          <cell r="G1468">
            <v>37499</v>
          </cell>
          <cell r="H1468">
            <v>37468</v>
          </cell>
          <cell r="I1468">
            <v>49</v>
          </cell>
        </row>
        <row r="1469">
          <cell r="E1469">
            <v>37475</v>
          </cell>
          <cell r="F1469">
            <v>200208</v>
          </cell>
          <cell r="G1469">
            <v>37499</v>
          </cell>
          <cell r="H1469">
            <v>37468</v>
          </cell>
          <cell r="I1469">
            <v>49</v>
          </cell>
        </row>
        <row r="1470">
          <cell r="E1470">
            <v>37476</v>
          </cell>
          <cell r="F1470">
            <v>200208</v>
          </cell>
          <cell r="G1470">
            <v>37499</v>
          </cell>
          <cell r="H1470">
            <v>37468</v>
          </cell>
          <cell r="I1470">
            <v>49</v>
          </cell>
        </row>
        <row r="1471">
          <cell r="E1471">
            <v>37477</v>
          </cell>
          <cell r="F1471">
            <v>200208</v>
          </cell>
          <cell r="G1471">
            <v>37499</v>
          </cell>
          <cell r="H1471">
            <v>37468</v>
          </cell>
          <cell r="I1471">
            <v>49</v>
          </cell>
        </row>
        <row r="1472">
          <cell r="E1472">
            <v>37478</v>
          </cell>
          <cell r="F1472">
            <v>200208</v>
          </cell>
          <cell r="G1472">
            <v>37499</v>
          </cell>
          <cell r="H1472">
            <v>37468</v>
          </cell>
          <cell r="I1472">
            <v>49</v>
          </cell>
        </row>
        <row r="1473">
          <cell r="E1473">
            <v>37479</v>
          </cell>
          <cell r="F1473">
            <v>200208</v>
          </cell>
          <cell r="G1473">
            <v>37499</v>
          </cell>
          <cell r="H1473">
            <v>37468</v>
          </cell>
          <cell r="I1473">
            <v>49</v>
          </cell>
        </row>
        <row r="1474">
          <cell r="E1474">
            <v>37480</v>
          </cell>
          <cell r="F1474">
            <v>200208</v>
          </cell>
          <cell r="G1474">
            <v>37499</v>
          </cell>
          <cell r="H1474">
            <v>37468</v>
          </cell>
          <cell r="I1474">
            <v>49</v>
          </cell>
        </row>
        <row r="1475">
          <cell r="E1475">
            <v>37481</v>
          </cell>
          <cell r="F1475">
            <v>200208</v>
          </cell>
          <cell r="G1475">
            <v>37499</v>
          </cell>
          <cell r="H1475">
            <v>37468</v>
          </cell>
          <cell r="I1475">
            <v>49</v>
          </cell>
        </row>
        <row r="1476">
          <cell r="E1476">
            <v>37482</v>
          </cell>
          <cell r="F1476">
            <v>200208</v>
          </cell>
          <cell r="G1476">
            <v>37499</v>
          </cell>
          <cell r="H1476">
            <v>37468</v>
          </cell>
          <cell r="I1476">
            <v>49</v>
          </cell>
        </row>
        <row r="1477">
          <cell r="E1477">
            <v>37483</v>
          </cell>
          <cell r="F1477">
            <v>200208</v>
          </cell>
          <cell r="G1477">
            <v>37499</v>
          </cell>
          <cell r="H1477">
            <v>37468</v>
          </cell>
          <cell r="I1477">
            <v>49</v>
          </cell>
        </row>
        <row r="1478">
          <cell r="E1478">
            <v>37484</v>
          </cell>
          <cell r="F1478">
            <v>200208</v>
          </cell>
          <cell r="G1478">
            <v>37499</v>
          </cell>
          <cell r="H1478">
            <v>37468</v>
          </cell>
          <cell r="I1478">
            <v>49</v>
          </cell>
        </row>
        <row r="1479">
          <cell r="E1479">
            <v>37485</v>
          </cell>
          <cell r="F1479">
            <v>200208</v>
          </cell>
          <cell r="G1479">
            <v>37499</v>
          </cell>
          <cell r="H1479">
            <v>37468</v>
          </cell>
          <cell r="I1479">
            <v>49</v>
          </cell>
        </row>
        <row r="1480">
          <cell r="E1480">
            <v>37486</v>
          </cell>
          <cell r="F1480">
            <v>200208</v>
          </cell>
          <cell r="G1480">
            <v>37499</v>
          </cell>
          <cell r="H1480">
            <v>37468</v>
          </cell>
          <cell r="I1480">
            <v>49</v>
          </cell>
        </row>
        <row r="1481">
          <cell r="E1481">
            <v>37487</v>
          </cell>
          <cell r="F1481">
            <v>200208</v>
          </cell>
          <cell r="G1481">
            <v>37499</v>
          </cell>
          <cell r="H1481">
            <v>37468</v>
          </cell>
          <cell r="I1481">
            <v>49</v>
          </cell>
        </row>
        <row r="1482">
          <cell r="E1482">
            <v>37488</v>
          </cell>
          <cell r="F1482">
            <v>200208</v>
          </cell>
          <cell r="G1482">
            <v>37499</v>
          </cell>
          <cell r="H1482">
            <v>37468</v>
          </cell>
          <cell r="I1482">
            <v>49</v>
          </cell>
        </row>
        <row r="1483">
          <cell r="E1483">
            <v>37489</v>
          </cell>
          <cell r="F1483">
            <v>200208</v>
          </cell>
          <cell r="G1483">
            <v>37499</v>
          </cell>
          <cell r="H1483">
            <v>37468</v>
          </cell>
          <cell r="I1483">
            <v>49</v>
          </cell>
        </row>
        <row r="1484">
          <cell r="E1484">
            <v>37490</v>
          </cell>
          <cell r="F1484">
            <v>200208</v>
          </cell>
          <cell r="G1484">
            <v>37499</v>
          </cell>
          <cell r="H1484">
            <v>37468</v>
          </cell>
          <cell r="I1484">
            <v>49</v>
          </cell>
        </row>
        <row r="1485">
          <cell r="E1485">
            <v>37491</v>
          </cell>
          <cell r="F1485">
            <v>200208</v>
          </cell>
          <cell r="G1485">
            <v>37499</v>
          </cell>
          <cell r="H1485">
            <v>37468</v>
          </cell>
          <cell r="I1485">
            <v>49</v>
          </cell>
        </row>
        <row r="1486">
          <cell r="E1486">
            <v>37492</v>
          </cell>
          <cell r="F1486">
            <v>200208</v>
          </cell>
          <cell r="G1486">
            <v>37499</v>
          </cell>
          <cell r="H1486">
            <v>37468</v>
          </cell>
          <cell r="I1486">
            <v>49</v>
          </cell>
        </row>
        <row r="1487">
          <cell r="E1487">
            <v>37493</v>
          </cell>
          <cell r="F1487">
            <v>200208</v>
          </cell>
          <cell r="G1487">
            <v>37499</v>
          </cell>
          <cell r="H1487">
            <v>37468</v>
          </cell>
          <cell r="I1487">
            <v>49</v>
          </cell>
        </row>
        <row r="1488">
          <cell r="E1488">
            <v>37494</v>
          </cell>
          <cell r="F1488">
            <v>200208</v>
          </cell>
          <cell r="G1488">
            <v>37499</v>
          </cell>
          <cell r="H1488">
            <v>37468</v>
          </cell>
          <cell r="I1488">
            <v>49</v>
          </cell>
        </row>
        <row r="1489">
          <cell r="E1489">
            <v>37495</v>
          </cell>
          <cell r="F1489">
            <v>200208</v>
          </cell>
          <cell r="G1489">
            <v>37499</v>
          </cell>
          <cell r="H1489">
            <v>37468</v>
          </cell>
          <cell r="I1489">
            <v>49</v>
          </cell>
        </row>
        <row r="1490">
          <cell r="E1490">
            <v>37496</v>
          </cell>
          <cell r="F1490">
            <v>200208</v>
          </cell>
          <cell r="G1490">
            <v>37499</v>
          </cell>
          <cell r="H1490">
            <v>37468</v>
          </cell>
          <cell r="I1490">
            <v>49</v>
          </cell>
        </row>
        <row r="1491">
          <cell r="E1491">
            <v>37497</v>
          </cell>
          <cell r="F1491">
            <v>200208</v>
          </cell>
          <cell r="G1491">
            <v>37499</v>
          </cell>
          <cell r="H1491">
            <v>37468</v>
          </cell>
          <cell r="I1491">
            <v>49</v>
          </cell>
        </row>
        <row r="1492">
          <cell r="E1492">
            <v>37498</v>
          </cell>
          <cell r="F1492">
            <v>200208</v>
          </cell>
          <cell r="G1492">
            <v>37499</v>
          </cell>
          <cell r="H1492">
            <v>37468</v>
          </cell>
          <cell r="I1492">
            <v>49</v>
          </cell>
        </row>
        <row r="1493">
          <cell r="E1493">
            <v>37499</v>
          </cell>
          <cell r="F1493">
            <v>200208</v>
          </cell>
          <cell r="G1493">
            <v>37499</v>
          </cell>
          <cell r="H1493">
            <v>37468</v>
          </cell>
          <cell r="I1493">
            <v>49</v>
          </cell>
        </row>
        <row r="1494">
          <cell r="E1494">
            <v>37500</v>
          </cell>
          <cell r="F1494">
            <v>200209</v>
          </cell>
          <cell r="G1494">
            <v>37529</v>
          </cell>
          <cell r="H1494">
            <v>37499</v>
          </cell>
          <cell r="I1494">
            <v>50</v>
          </cell>
        </row>
        <row r="1495">
          <cell r="E1495">
            <v>37501</v>
          </cell>
          <cell r="F1495">
            <v>200209</v>
          </cell>
          <cell r="G1495">
            <v>37529</v>
          </cell>
          <cell r="H1495">
            <v>37499</v>
          </cell>
          <cell r="I1495">
            <v>50</v>
          </cell>
        </row>
        <row r="1496">
          <cell r="E1496">
            <v>37502</v>
          </cell>
          <cell r="F1496">
            <v>200209</v>
          </cell>
          <cell r="G1496">
            <v>37529</v>
          </cell>
          <cell r="H1496">
            <v>37499</v>
          </cell>
          <cell r="I1496">
            <v>50</v>
          </cell>
        </row>
        <row r="1497">
          <cell r="E1497">
            <v>37503</v>
          </cell>
          <cell r="F1497">
            <v>200209</v>
          </cell>
          <cell r="G1497">
            <v>37529</v>
          </cell>
          <cell r="H1497">
            <v>37499</v>
          </cell>
          <cell r="I1497">
            <v>50</v>
          </cell>
        </row>
        <row r="1498">
          <cell r="E1498">
            <v>37504</v>
          </cell>
          <cell r="F1498">
            <v>200209</v>
          </cell>
          <cell r="G1498">
            <v>37529</v>
          </cell>
          <cell r="H1498">
            <v>37499</v>
          </cell>
          <cell r="I1498">
            <v>50</v>
          </cell>
        </row>
        <row r="1499">
          <cell r="E1499">
            <v>37505</v>
          </cell>
          <cell r="F1499">
            <v>200209</v>
          </cell>
          <cell r="G1499">
            <v>37529</v>
          </cell>
          <cell r="H1499">
            <v>37499</v>
          </cell>
          <cell r="I1499">
            <v>50</v>
          </cell>
        </row>
        <row r="1500">
          <cell r="E1500">
            <v>37506</v>
          </cell>
          <cell r="F1500">
            <v>200209</v>
          </cell>
          <cell r="G1500">
            <v>37529</v>
          </cell>
          <cell r="H1500">
            <v>37499</v>
          </cell>
          <cell r="I1500">
            <v>50</v>
          </cell>
        </row>
        <row r="1501">
          <cell r="E1501">
            <v>37507</v>
          </cell>
          <cell r="F1501">
            <v>200209</v>
          </cell>
          <cell r="G1501">
            <v>37529</v>
          </cell>
          <cell r="H1501">
            <v>37499</v>
          </cell>
          <cell r="I1501">
            <v>50</v>
          </cell>
        </row>
        <row r="1502">
          <cell r="E1502">
            <v>37508</v>
          </cell>
          <cell r="F1502">
            <v>200209</v>
          </cell>
          <cell r="G1502">
            <v>37529</v>
          </cell>
          <cell r="H1502">
            <v>37499</v>
          </cell>
          <cell r="I1502">
            <v>50</v>
          </cell>
        </row>
        <row r="1503">
          <cell r="E1503">
            <v>37509</v>
          </cell>
          <cell r="F1503">
            <v>200209</v>
          </cell>
          <cell r="G1503">
            <v>37529</v>
          </cell>
          <cell r="H1503">
            <v>37499</v>
          </cell>
          <cell r="I1503">
            <v>50</v>
          </cell>
        </row>
        <row r="1504">
          <cell r="E1504">
            <v>37510</v>
          </cell>
          <cell r="F1504">
            <v>200209</v>
          </cell>
          <cell r="G1504">
            <v>37529</v>
          </cell>
          <cell r="H1504">
            <v>37499</v>
          </cell>
          <cell r="I1504">
            <v>50</v>
          </cell>
        </row>
        <row r="1505">
          <cell r="E1505">
            <v>37511</v>
          </cell>
          <cell r="F1505">
            <v>200209</v>
          </cell>
          <cell r="G1505">
            <v>37529</v>
          </cell>
          <cell r="H1505">
            <v>37499</v>
          </cell>
          <cell r="I1505">
            <v>50</v>
          </cell>
        </row>
        <row r="1506">
          <cell r="E1506">
            <v>37512</v>
          </cell>
          <cell r="F1506">
            <v>200209</v>
          </cell>
          <cell r="G1506">
            <v>37529</v>
          </cell>
          <cell r="H1506">
            <v>37499</v>
          </cell>
          <cell r="I1506">
            <v>50</v>
          </cell>
        </row>
        <row r="1507">
          <cell r="E1507">
            <v>37513</v>
          </cell>
          <cell r="F1507">
            <v>200209</v>
          </cell>
          <cell r="G1507">
            <v>37529</v>
          </cell>
          <cell r="H1507">
            <v>37499</v>
          </cell>
          <cell r="I1507">
            <v>50</v>
          </cell>
        </row>
        <row r="1508">
          <cell r="E1508">
            <v>37514</v>
          </cell>
          <cell r="F1508">
            <v>200209</v>
          </cell>
          <cell r="G1508">
            <v>37529</v>
          </cell>
          <cell r="H1508">
            <v>37499</v>
          </cell>
          <cell r="I1508">
            <v>50</v>
          </cell>
        </row>
        <row r="1509">
          <cell r="E1509">
            <v>37515</v>
          </cell>
          <cell r="F1509">
            <v>200209</v>
          </cell>
          <cell r="G1509">
            <v>37529</v>
          </cell>
          <cell r="H1509">
            <v>37499</v>
          </cell>
          <cell r="I1509">
            <v>50</v>
          </cell>
        </row>
        <row r="1510">
          <cell r="E1510">
            <v>37516</v>
          </cell>
          <cell r="F1510">
            <v>200209</v>
          </cell>
          <cell r="G1510">
            <v>37529</v>
          </cell>
          <cell r="H1510">
            <v>37499</v>
          </cell>
          <cell r="I1510">
            <v>50</v>
          </cell>
        </row>
        <row r="1511">
          <cell r="E1511">
            <v>37517</v>
          </cell>
          <cell r="F1511">
            <v>200209</v>
          </cell>
          <cell r="G1511">
            <v>37529</v>
          </cell>
          <cell r="H1511">
            <v>37499</v>
          </cell>
          <cell r="I1511">
            <v>50</v>
          </cell>
        </row>
        <row r="1512">
          <cell r="E1512">
            <v>37518</v>
          </cell>
          <cell r="F1512">
            <v>200209</v>
          </cell>
          <cell r="G1512">
            <v>37529</v>
          </cell>
          <cell r="H1512">
            <v>37499</v>
          </cell>
          <cell r="I1512">
            <v>50</v>
          </cell>
        </row>
        <row r="1513">
          <cell r="E1513">
            <v>37519</v>
          </cell>
          <cell r="F1513">
            <v>200209</v>
          </cell>
          <cell r="G1513">
            <v>37529</v>
          </cell>
          <cell r="H1513">
            <v>37499</v>
          </cell>
          <cell r="I1513">
            <v>50</v>
          </cell>
        </row>
        <row r="1514">
          <cell r="E1514">
            <v>37520</v>
          </cell>
          <cell r="F1514">
            <v>200209</v>
          </cell>
          <cell r="G1514">
            <v>37529</v>
          </cell>
          <cell r="H1514">
            <v>37499</v>
          </cell>
          <cell r="I1514">
            <v>50</v>
          </cell>
        </row>
        <row r="1515">
          <cell r="E1515">
            <v>37521</v>
          </cell>
          <cell r="F1515">
            <v>200209</v>
          </cell>
          <cell r="G1515">
            <v>37529</v>
          </cell>
          <cell r="H1515">
            <v>37499</v>
          </cell>
          <cell r="I1515">
            <v>50</v>
          </cell>
        </row>
        <row r="1516">
          <cell r="E1516">
            <v>37522</v>
          </cell>
          <cell r="F1516">
            <v>200209</v>
          </cell>
          <cell r="G1516">
            <v>37529</v>
          </cell>
          <cell r="H1516">
            <v>37499</v>
          </cell>
          <cell r="I1516">
            <v>50</v>
          </cell>
        </row>
        <row r="1517">
          <cell r="E1517">
            <v>37523</v>
          </cell>
          <cell r="F1517">
            <v>200209</v>
          </cell>
          <cell r="G1517">
            <v>37529</v>
          </cell>
          <cell r="H1517">
            <v>37499</v>
          </cell>
          <cell r="I1517">
            <v>50</v>
          </cell>
        </row>
        <row r="1518">
          <cell r="E1518">
            <v>37524</v>
          </cell>
          <cell r="F1518">
            <v>200209</v>
          </cell>
          <cell r="G1518">
            <v>37529</v>
          </cell>
          <cell r="H1518">
            <v>37499</v>
          </cell>
          <cell r="I1518">
            <v>50</v>
          </cell>
        </row>
        <row r="1519">
          <cell r="E1519">
            <v>37525</v>
          </cell>
          <cell r="F1519">
            <v>200209</v>
          </cell>
          <cell r="G1519">
            <v>37529</v>
          </cell>
          <cell r="H1519">
            <v>37499</v>
          </cell>
          <cell r="I1519">
            <v>50</v>
          </cell>
        </row>
        <row r="1520">
          <cell r="E1520">
            <v>37526</v>
          </cell>
          <cell r="F1520">
            <v>200209</v>
          </cell>
          <cell r="G1520">
            <v>37529</v>
          </cell>
          <cell r="H1520">
            <v>37499</v>
          </cell>
          <cell r="I1520">
            <v>50</v>
          </cell>
        </row>
        <row r="1521">
          <cell r="E1521">
            <v>37527</v>
          </cell>
          <cell r="F1521">
            <v>200209</v>
          </cell>
          <cell r="G1521">
            <v>37529</v>
          </cell>
          <cell r="H1521">
            <v>37499</v>
          </cell>
          <cell r="I1521">
            <v>50</v>
          </cell>
        </row>
        <row r="1522">
          <cell r="E1522">
            <v>37528</v>
          </cell>
          <cell r="F1522">
            <v>200209</v>
          </cell>
          <cell r="G1522">
            <v>37529</v>
          </cell>
          <cell r="H1522">
            <v>37499</v>
          </cell>
          <cell r="I1522">
            <v>50</v>
          </cell>
        </row>
        <row r="1523">
          <cell r="E1523">
            <v>37529</v>
          </cell>
          <cell r="F1523">
            <v>200209</v>
          </cell>
          <cell r="G1523">
            <v>37529</v>
          </cell>
          <cell r="H1523">
            <v>37499</v>
          </cell>
          <cell r="I1523">
            <v>50</v>
          </cell>
        </row>
        <row r="1524">
          <cell r="E1524">
            <v>37530</v>
          </cell>
          <cell r="F1524">
            <v>200210</v>
          </cell>
          <cell r="G1524">
            <v>37560</v>
          </cell>
          <cell r="H1524">
            <v>37529</v>
          </cell>
          <cell r="I1524">
            <v>51</v>
          </cell>
        </row>
        <row r="1525">
          <cell r="E1525">
            <v>37531</v>
          </cell>
          <cell r="F1525">
            <v>200210</v>
          </cell>
          <cell r="G1525">
            <v>37560</v>
          </cell>
          <cell r="H1525">
            <v>37529</v>
          </cell>
          <cell r="I1525">
            <v>51</v>
          </cell>
        </row>
        <row r="1526">
          <cell r="E1526">
            <v>37532</v>
          </cell>
          <cell r="F1526">
            <v>200210</v>
          </cell>
          <cell r="G1526">
            <v>37560</v>
          </cell>
          <cell r="H1526">
            <v>37529</v>
          </cell>
          <cell r="I1526">
            <v>51</v>
          </cell>
        </row>
        <row r="1527">
          <cell r="E1527">
            <v>37533</v>
          </cell>
          <cell r="F1527">
            <v>200210</v>
          </cell>
          <cell r="G1527">
            <v>37560</v>
          </cell>
          <cell r="H1527">
            <v>37529</v>
          </cell>
          <cell r="I1527">
            <v>51</v>
          </cell>
        </row>
        <row r="1528">
          <cell r="E1528">
            <v>37534</v>
          </cell>
          <cell r="F1528">
            <v>200210</v>
          </cell>
          <cell r="G1528">
            <v>37560</v>
          </cell>
          <cell r="H1528">
            <v>37529</v>
          </cell>
          <cell r="I1528">
            <v>51</v>
          </cell>
        </row>
        <row r="1529">
          <cell r="E1529">
            <v>37535</v>
          </cell>
          <cell r="F1529">
            <v>200210</v>
          </cell>
          <cell r="G1529">
            <v>37560</v>
          </cell>
          <cell r="H1529">
            <v>37529</v>
          </cell>
          <cell r="I1529">
            <v>51</v>
          </cell>
        </row>
        <row r="1530">
          <cell r="E1530">
            <v>37536</v>
          </cell>
          <cell r="F1530">
            <v>200210</v>
          </cell>
          <cell r="G1530">
            <v>37560</v>
          </cell>
          <cell r="H1530">
            <v>37529</v>
          </cell>
          <cell r="I1530">
            <v>51</v>
          </cell>
        </row>
        <row r="1531">
          <cell r="E1531">
            <v>37537</v>
          </cell>
          <cell r="F1531">
            <v>200210</v>
          </cell>
          <cell r="G1531">
            <v>37560</v>
          </cell>
          <cell r="H1531">
            <v>37529</v>
          </cell>
          <cell r="I1531">
            <v>51</v>
          </cell>
        </row>
        <row r="1532">
          <cell r="E1532">
            <v>37538</v>
          </cell>
          <cell r="F1532">
            <v>200210</v>
          </cell>
          <cell r="G1532">
            <v>37560</v>
          </cell>
          <cell r="H1532">
            <v>37529</v>
          </cell>
          <cell r="I1532">
            <v>51</v>
          </cell>
        </row>
        <row r="1533">
          <cell r="E1533">
            <v>37539</v>
          </cell>
          <cell r="F1533">
            <v>200210</v>
          </cell>
          <cell r="G1533">
            <v>37560</v>
          </cell>
          <cell r="H1533">
            <v>37529</v>
          </cell>
          <cell r="I1533">
            <v>51</v>
          </cell>
        </row>
        <row r="1534">
          <cell r="E1534">
            <v>37540</v>
          </cell>
          <cell r="F1534">
            <v>200210</v>
          </cell>
          <cell r="G1534">
            <v>37560</v>
          </cell>
          <cell r="H1534">
            <v>37529</v>
          </cell>
          <cell r="I1534">
            <v>51</v>
          </cell>
        </row>
        <row r="1535">
          <cell r="E1535">
            <v>37541</v>
          </cell>
          <cell r="F1535">
            <v>200210</v>
          </cell>
          <cell r="G1535">
            <v>37560</v>
          </cell>
          <cell r="H1535">
            <v>37529</v>
          </cell>
          <cell r="I1535">
            <v>51</v>
          </cell>
        </row>
        <row r="1536">
          <cell r="E1536">
            <v>37542</v>
          </cell>
          <cell r="F1536">
            <v>200210</v>
          </cell>
          <cell r="G1536">
            <v>37560</v>
          </cell>
          <cell r="H1536">
            <v>37529</v>
          </cell>
          <cell r="I1536">
            <v>51</v>
          </cell>
        </row>
        <row r="1537">
          <cell r="E1537">
            <v>37543</v>
          </cell>
          <cell r="F1537">
            <v>200210</v>
          </cell>
          <cell r="G1537">
            <v>37560</v>
          </cell>
          <cell r="H1537">
            <v>37529</v>
          </cell>
          <cell r="I1537">
            <v>51</v>
          </cell>
        </row>
        <row r="1538">
          <cell r="E1538">
            <v>37544</v>
          </cell>
          <cell r="F1538">
            <v>200210</v>
          </cell>
          <cell r="G1538">
            <v>37560</v>
          </cell>
          <cell r="H1538">
            <v>37529</v>
          </cell>
          <cell r="I1538">
            <v>51</v>
          </cell>
        </row>
        <row r="1539">
          <cell r="E1539">
            <v>37545</v>
          </cell>
          <cell r="F1539">
            <v>200210</v>
          </cell>
          <cell r="G1539">
            <v>37560</v>
          </cell>
          <cell r="H1539">
            <v>37529</v>
          </cell>
          <cell r="I1539">
            <v>51</v>
          </cell>
        </row>
        <row r="1540">
          <cell r="E1540">
            <v>37546</v>
          </cell>
          <cell r="F1540">
            <v>200210</v>
          </cell>
          <cell r="G1540">
            <v>37560</v>
          </cell>
          <cell r="H1540">
            <v>37529</v>
          </cell>
          <cell r="I1540">
            <v>51</v>
          </cell>
        </row>
        <row r="1541">
          <cell r="E1541">
            <v>37547</v>
          </cell>
          <cell r="F1541">
            <v>200210</v>
          </cell>
          <cell r="G1541">
            <v>37560</v>
          </cell>
          <cell r="H1541">
            <v>37529</v>
          </cell>
          <cell r="I1541">
            <v>51</v>
          </cell>
        </row>
        <row r="1542">
          <cell r="E1542">
            <v>37548</v>
          </cell>
          <cell r="F1542">
            <v>200210</v>
          </cell>
          <cell r="G1542">
            <v>37560</v>
          </cell>
          <cell r="H1542">
            <v>37529</v>
          </cell>
          <cell r="I1542">
            <v>51</v>
          </cell>
        </row>
        <row r="1543">
          <cell r="E1543">
            <v>37549</v>
          </cell>
          <cell r="F1543">
            <v>200210</v>
          </cell>
          <cell r="G1543">
            <v>37560</v>
          </cell>
          <cell r="H1543">
            <v>37529</v>
          </cell>
          <cell r="I1543">
            <v>51</v>
          </cell>
        </row>
        <row r="1544">
          <cell r="E1544">
            <v>37550</v>
          </cell>
          <cell r="F1544">
            <v>200210</v>
          </cell>
          <cell r="G1544">
            <v>37560</v>
          </cell>
          <cell r="H1544">
            <v>37529</v>
          </cell>
          <cell r="I1544">
            <v>51</v>
          </cell>
        </row>
        <row r="1545">
          <cell r="E1545">
            <v>37551</v>
          </cell>
          <cell r="F1545">
            <v>200210</v>
          </cell>
          <cell r="G1545">
            <v>37560</v>
          </cell>
          <cell r="H1545">
            <v>37529</v>
          </cell>
          <cell r="I1545">
            <v>51</v>
          </cell>
        </row>
        <row r="1546">
          <cell r="E1546">
            <v>37552</v>
          </cell>
          <cell r="F1546">
            <v>200210</v>
          </cell>
          <cell r="G1546">
            <v>37560</v>
          </cell>
          <cell r="H1546">
            <v>37529</v>
          </cell>
          <cell r="I1546">
            <v>51</v>
          </cell>
        </row>
        <row r="1547">
          <cell r="E1547">
            <v>37553</v>
          </cell>
          <cell r="F1547">
            <v>200210</v>
          </cell>
          <cell r="G1547">
            <v>37560</v>
          </cell>
          <cell r="H1547">
            <v>37529</v>
          </cell>
          <cell r="I1547">
            <v>51</v>
          </cell>
        </row>
        <row r="1548">
          <cell r="E1548">
            <v>37554</v>
          </cell>
          <cell r="F1548">
            <v>200210</v>
          </cell>
          <cell r="G1548">
            <v>37560</v>
          </cell>
          <cell r="H1548">
            <v>37529</v>
          </cell>
          <cell r="I1548">
            <v>51</v>
          </cell>
        </row>
        <row r="1549">
          <cell r="E1549">
            <v>37555</v>
          </cell>
          <cell r="F1549">
            <v>200210</v>
          </cell>
          <cell r="G1549">
            <v>37560</v>
          </cell>
          <cell r="H1549">
            <v>37529</v>
          </cell>
          <cell r="I1549">
            <v>51</v>
          </cell>
        </row>
        <row r="1550">
          <cell r="E1550">
            <v>37556</v>
          </cell>
          <cell r="F1550">
            <v>200210</v>
          </cell>
          <cell r="G1550">
            <v>37560</v>
          </cell>
          <cell r="H1550">
            <v>37529</v>
          </cell>
          <cell r="I1550">
            <v>51</v>
          </cell>
        </row>
        <row r="1551">
          <cell r="E1551">
            <v>37557</v>
          </cell>
          <cell r="F1551">
            <v>200210</v>
          </cell>
          <cell r="G1551">
            <v>37560</v>
          </cell>
          <cell r="H1551">
            <v>37529</v>
          </cell>
          <cell r="I1551">
            <v>51</v>
          </cell>
        </row>
        <row r="1552">
          <cell r="E1552">
            <v>37558</v>
          </cell>
          <cell r="F1552">
            <v>200210</v>
          </cell>
          <cell r="G1552">
            <v>37560</v>
          </cell>
          <cell r="H1552">
            <v>37529</v>
          </cell>
          <cell r="I1552">
            <v>51</v>
          </cell>
        </row>
        <row r="1553">
          <cell r="E1553">
            <v>37559</v>
          </cell>
          <cell r="F1553">
            <v>200210</v>
          </cell>
          <cell r="G1553">
            <v>37560</v>
          </cell>
          <cell r="H1553">
            <v>37529</v>
          </cell>
          <cell r="I1553">
            <v>51</v>
          </cell>
        </row>
        <row r="1554">
          <cell r="E1554">
            <v>37560</v>
          </cell>
          <cell r="F1554">
            <v>200210</v>
          </cell>
          <cell r="G1554">
            <v>37560</v>
          </cell>
          <cell r="H1554">
            <v>37529</v>
          </cell>
          <cell r="I1554">
            <v>51</v>
          </cell>
        </row>
        <row r="1555">
          <cell r="E1555">
            <v>37561</v>
          </cell>
          <cell r="F1555">
            <v>200211</v>
          </cell>
          <cell r="G1555">
            <v>37590</v>
          </cell>
          <cell r="H1555">
            <v>37560</v>
          </cell>
          <cell r="I1555">
            <v>52</v>
          </cell>
        </row>
        <row r="1556">
          <cell r="E1556">
            <v>37562</v>
          </cell>
          <cell r="F1556">
            <v>200211</v>
          </cell>
          <cell r="G1556">
            <v>37590</v>
          </cell>
          <cell r="H1556">
            <v>37560</v>
          </cell>
          <cell r="I1556">
            <v>52</v>
          </cell>
        </row>
        <row r="1557">
          <cell r="E1557">
            <v>37563</v>
          </cell>
          <cell r="F1557">
            <v>200211</v>
          </cell>
          <cell r="G1557">
            <v>37590</v>
          </cell>
          <cell r="H1557">
            <v>37560</v>
          </cell>
          <cell r="I1557">
            <v>52</v>
          </cell>
        </row>
        <row r="1558">
          <cell r="E1558">
            <v>37564</v>
          </cell>
          <cell r="F1558">
            <v>200211</v>
          </cell>
          <cell r="G1558">
            <v>37590</v>
          </cell>
          <cell r="H1558">
            <v>37560</v>
          </cell>
          <cell r="I1558">
            <v>52</v>
          </cell>
        </row>
        <row r="1559">
          <cell r="E1559">
            <v>37565</v>
          </cell>
          <cell r="F1559">
            <v>200211</v>
          </cell>
          <cell r="G1559">
            <v>37590</v>
          </cell>
          <cell r="H1559">
            <v>37560</v>
          </cell>
          <cell r="I1559">
            <v>52</v>
          </cell>
        </row>
        <row r="1560">
          <cell r="E1560">
            <v>37566</v>
          </cell>
          <cell r="F1560">
            <v>200211</v>
          </cell>
          <cell r="G1560">
            <v>37590</v>
          </cell>
          <cell r="H1560">
            <v>37560</v>
          </cell>
          <cell r="I1560">
            <v>52</v>
          </cell>
        </row>
        <row r="1561">
          <cell r="E1561">
            <v>37567</v>
          </cell>
          <cell r="F1561">
            <v>200211</v>
          </cell>
          <cell r="G1561">
            <v>37590</v>
          </cell>
          <cell r="H1561">
            <v>37560</v>
          </cell>
          <cell r="I1561">
            <v>52</v>
          </cell>
        </row>
        <row r="1562">
          <cell r="E1562">
            <v>37568</v>
          </cell>
          <cell r="F1562">
            <v>200211</v>
          </cell>
          <cell r="G1562">
            <v>37590</v>
          </cell>
          <cell r="H1562">
            <v>37560</v>
          </cell>
          <cell r="I1562">
            <v>52</v>
          </cell>
        </row>
        <row r="1563">
          <cell r="E1563">
            <v>37569</v>
          </cell>
          <cell r="F1563">
            <v>200211</v>
          </cell>
          <cell r="G1563">
            <v>37590</v>
          </cell>
          <cell r="H1563">
            <v>37560</v>
          </cell>
          <cell r="I1563">
            <v>52</v>
          </cell>
        </row>
        <row r="1564">
          <cell r="E1564">
            <v>37570</v>
          </cell>
          <cell r="F1564">
            <v>200211</v>
          </cell>
          <cell r="G1564">
            <v>37590</v>
          </cell>
          <cell r="H1564">
            <v>37560</v>
          </cell>
          <cell r="I1564">
            <v>52</v>
          </cell>
        </row>
        <row r="1565">
          <cell r="E1565">
            <v>37571</v>
          </cell>
          <cell r="F1565">
            <v>200211</v>
          </cell>
          <cell r="G1565">
            <v>37590</v>
          </cell>
          <cell r="H1565">
            <v>37560</v>
          </cell>
          <cell r="I1565">
            <v>52</v>
          </cell>
        </row>
        <row r="1566">
          <cell r="E1566">
            <v>37572</v>
          </cell>
          <cell r="F1566">
            <v>200211</v>
          </cell>
          <cell r="G1566">
            <v>37590</v>
          </cell>
          <cell r="H1566">
            <v>37560</v>
          </cell>
          <cell r="I1566">
            <v>52</v>
          </cell>
        </row>
        <row r="1567">
          <cell r="E1567">
            <v>37573</v>
          </cell>
          <cell r="F1567">
            <v>200211</v>
          </cell>
          <cell r="G1567">
            <v>37590</v>
          </cell>
          <cell r="H1567">
            <v>37560</v>
          </cell>
          <cell r="I1567">
            <v>52</v>
          </cell>
        </row>
        <row r="1568">
          <cell r="E1568">
            <v>37574</v>
          </cell>
          <cell r="F1568">
            <v>200211</v>
          </cell>
          <cell r="G1568">
            <v>37590</v>
          </cell>
          <cell r="H1568">
            <v>37560</v>
          </cell>
          <cell r="I1568">
            <v>52</v>
          </cell>
        </row>
        <row r="1569">
          <cell r="E1569">
            <v>37575</v>
          </cell>
          <cell r="F1569">
            <v>200211</v>
          </cell>
          <cell r="G1569">
            <v>37590</v>
          </cell>
          <cell r="H1569">
            <v>37560</v>
          </cell>
          <cell r="I1569">
            <v>52</v>
          </cell>
        </row>
        <row r="1570">
          <cell r="E1570">
            <v>37576</v>
          </cell>
          <cell r="F1570">
            <v>200211</v>
          </cell>
          <cell r="G1570">
            <v>37590</v>
          </cell>
          <cell r="H1570">
            <v>37560</v>
          </cell>
          <cell r="I1570">
            <v>52</v>
          </cell>
        </row>
        <row r="1571">
          <cell r="E1571">
            <v>37577</v>
          </cell>
          <cell r="F1571">
            <v>200211</v>
          </cell>
          <cell r="G1571">
            <v>37590</v>
          </cell>
          <cell r="H1571">
            <v>37560</v>
          </cell>
          <cell r="I1571">
            <v>52</v>
          </cell>
        </row>
        <row r="1572">
          <cell r="E1572">
            <v>37578</v>
          </cell>
          <cell r="F1572">
            <v>200211</v>
          </cell>
          <cell r="G1572">
            <v>37590</v>
          </cell>
          <cell r="H1572">
            <v>37560</v>
          </cell>
          <cell r="I1572">
            <v>52</v>
          </cell>
        </row>
        <row r="1573">
          <cell r="E1573">
            <v>37579</v>
          </cell>
          <cell r="F1573">
            <v>200211</v>
          </cell>
          <cell r="G1573">
            <v>37590</v>
          </cell>
          <cell r="H1573">
            <v>37560</v>
          </cell>
          <cell r="I1573">
            <v>52</v>
          </cell>
        </row>
        <row r="1574">
          <cell r="E1574">
            <v>37580</v>
          </cell>
          <cell r="F1574">
            <v>200211</v>
          </cell>
          <cell r="G1574">
            <v>37590</v>
          </cell>
          <cell r="H1574">
            <v>37560</v>
          </cell>
          <cell r="I1574">
            <v>52</v>
          </cell>
        </row>
        <row r="1575">
          <cell r="E1575">
            <v>37581</v>
          </cell>
          <cell r="F1575">
            <v>200211</v>
          </cell>
          <cell r="G1575">
            <v>37590</v>
          </cell>
          <cell r="H1575">
            <v>37560</v>
          </cell>
          <cell r="I1575">
            <v>52</v>
          </cell>
        </row>
        <row r="1576">
          <cell r="E1576">
            <v>37582</v>
          </cell>
          <cell r="F1576">
            <v>200211</v>
          </cell>
          <cell r="G1576">
            <v>37590</v>
          </cell>
          <cell r="H1576">
            <v>37560</v>
          </cell>
          <cell r="I1576">
            <v>52</v>
          </cell>
        </row>
        <row r="1577">
          <cell r="E1577">
            <v>37583</v>
          </cell>
          <cell r="F1577">
            <v>200211</v>
          </cell>
          <cell r="G1577">
            <v>37590</v>
          </cell>
          <cell r="H1577">
            <v>37560</v>
          </cell>
          <cell r="I1577">
            <v>52</v>
          </cell>
        </row>
        <row r="1578">
          <cell r="E1578">
            <v>37584</v>
          </cell>
          <cell r="F1578">
            <v>200211</v>
          </cell>
          <cell r="G1578">
            <v>37590</v>
          </cell>
          <cell r="H1578">
            <v>37560</v>
          </cell>
          <cell r="I1578">
            <v>52</v>
          </cell>
        </row>
        <row r="1579">
          <cell r="E1579">
            <v>37585</v>
          </cell>
          <cell r="F1579">
            <v>200211</v>
          </cell>
          <cell r="G1579">
            <v>37590</v>
          </cell>
          <cell r="H1579">
            <v>37560</v>
          </cell>
          <cell r="I1579">
            <v>52</v>
          </cell>
        </row>
        <row r="1580">
          <cell r="E1580">
            <v>37586</v>
          </cell>
          <cell r="F1580">
            <v>200211</v>
          </cell>
          <cell r="G1580">
            <v>37590</v>
          </cell>
          <cell r="H1580">
            <v>37560</v>
          </cell>
          <cell r="I1580">
            <v>52</v>
          </cell>
        </row>
        <row r="1581">
          <cell r="E1581">
            <v>37587</v>
          </cell>
          <cell r="F1581">
            <v>200211</v>
          </cell>
          <cell r="G1581">
            <v>37590</v>
          </cell>
          <cell r="H1581">
            <v>37560</v>
          </cell>
          <cell r="I1581">
            <v>52</v>
          </cell>
        </row>
        <row r="1582">
          <cell r="E1582">
            <v>37588</v>
          </cell>
          <cell r="F1582">
            <v>200211</v>
          </cell>
          <cell r="G1582">
            <v>37590</v>
          </cell>
          <cell r="H1582">
            <v>37560</v>
          </cell>
          <cell r="I1582">
            <v>52</v>
          </cell>
        </row>
        <row r="1583">
          <cell r="E1583">
            <v>37589</v>
          </cell>
          <cell r="F1583">
            <v>200211</v>
          </cell>
          <cell r="G1583">
            <v>37590</v>
          </cell>
          <cell r="H1583">
            <v>37560</v>
          </cell>
          <cell r="I1583">
            <v>52</v>
          </cell>
        </row>
        <row r="1584">
          <cell r="E1584">
            <v>37590</v>
          </cell>
          <cell r="F1584">
            <v>200211</v>
          </cell>
          <cell r="G1584">
            <v>37590</v>
          </cell>
          <cell r="H1584">
            <v>37560</v>
          </cell>
          <cell r="I1584">
            <v>52</v>
          </cell>
        </row>
        <row r="1585">
          <cell r="E1585">
            <v>37591</v>
          </cell>
          <cell r="F1585">
            <v>200212</v>
          </cell>
          <cell r="G1585">
            <v>37621</v>
          </cell>
          <cell r="H1585">
            <v>37590</v>
          </cell>
          <cell r="I1585">
            <v>53</v>
          </cell>
        </row>
        <row r="1586">
          <cell r="E1586">
            <v>37592</v>
          </cell>
          <cell r="F1586">
            <v>200212</v>
          </cell>
          <cell r="G1586">
            <v>37621</v>
          </cell>
          <cell r="H1586">
            <v>37590</v>
          </cell>
          <cell r="I1586">
            <v>53</v>
          </cell>
        </row>
        <row r="1587">
          <cell r="E1587">
            <v>37593</v>
          </cell>
          <cell r="F1587">
            <v>200212</v>
          </cell>
          <cell r="G1587">
            <v>37621</v>
          </cell>
          <cell r="H1587">
            <v>37590</v>
          </cell>
          <cell r="I1587">
            <v>53</v>
          </cell>
        </row>
        <row r="1588">
          <cell r="E1588">
            <v>37594</v>
          </cell>
          <cell r="F1588">
            <v>200212</v>
          </cell>
          <cell r="G1588">
            <v>37621</v>
          </cell>
          <cell r="H1588">
            <v>37590</v>
          </cell>
          <cell r="I1588">
            <v>53</v>
          </cell>
        </row>
        <row r="1589">
          <cell r="E1589">
            <v>37595</v>
          </cell>
          <cell r="F1589">
            <v>200212</v>
          </cell>
          <cell r="G1589">
            <v>37621</v>
          </cell>
          <cell r="H1589">
            <v>37590</v>
          </cell>
          <cell r="I1589">
            <v>53</v>
          </cell>
        </row>
        <row r="1590">
          <cell r="E1590">
            <v>37596</v>
          </cell>
          <cell r="F1590">
            <v>200212</v>
          </cell>
          <cell r="G1590">
            <v>37621</v>
          </cell>
          <cell r="H1590">
            <v>37590</v>
          </cell>
          <cell r="I1590">
            <v>53</v>
          </cell>
        </row>
        <row r="1591">
          <cell r="E1591">
            <v>37597</v>
          </cell>
          <cell r="F1591">
            <v>200212</v>
          </cell>
          <cell r="G1591">
            <v>37621</v>
          </cell>
          <cell r="H1591">
            <v>37590</v>
          </cell>
          <cell r="I1591">
            <v>53</v>
          </cell>
        </row>
        <row r="1592">
          <cell r="E1592">
            <v>37598</v>
          </cell>
          <cell r="F1592">
            <v>200212</v>
          </cell>
          <cell r="G1592">
            <v>37621</v>
          </cell>
          <cell r="H1592">
            <v>37590</v>
          </cell>
          <cell r="I1592">
            <v>53</v>
          </cell>
        </row>
        <row r="1593">
          <cell r="E1593">
            <v>37599</v>
          </cell>
          <cell r="F1593">
            <v>200212</v>
          </cell>
          <cell r="G1593">
            <v>37621</v>
          </cell>
          <cell r="H1593">
            <v>37590</v>
          </cell>
          <cell r="I1593">
            <v>53</v>
          </cell>
        </row>
        <row r="1594">
          <cell r="E1594">
            <v>37600</v>
          </cell>
          <cell r="F1594">
            <v>200212</v>
          </cell>
          <cell r="G1594">
            <v>37621</v>
          </cell>
          <cell r="H1594">
            <v>37590</v>
          </cell>
          <cell r="I1594">
            <v>53</v>
          </cell>
        </row>
        <row r="1595">
          <cell r="E1595">
            <v>37601</v>
          </cell>
          <cell r="F1595">
            <v>200212</v>
          </cell>
          <cell r="G1595">
            <v>37621</v>
          </cell>
          <cell r="H1595">
            <v>37590</v>
          </cell>
          <cell r="I1595">
            <v>53</v>
          </cell>
        </row>
        <row r="1596">
          <cell r="E1596">
            <v>37602</v>
          </cell>
          <cell r="F1596">
            <v>200212</v>
          </cell>
          <cell r="G1596">
            <v>37621</v>
          </cell>
          <cell r="H1596">
            <v>37590</v>
          </cell>
          <cell r="I1596">
            <v>53</v>
          </cell>
        </row>
        <row r="1597">
          <cell r="E1597">
            <v>37603</v>
          </cell>
          <cell r="F1597">
            <v>200212</v>
          </cell>
          <cell r="G1597">
            <v>37621</v>
          </cell>
          <cell r="H1597">
            <v>37590</v>
          </cell>
          <cell r="I1597">
            <v>53</v>
          </cell>
        </row>
        <row r="1598">
          <cell r="E1598">
            <v>37604</v>
          </cell>
          <cell r="F1598">
            <v>200212</v>
          </cell>
          <cell r="G1598">
            <v>37621</v>
          </cell>
          <cell r="H1598">
            <v>37590</v>
          </cell>
          <cell r="I1598">
            <v>53</v>
          </cell>
        </row>
        <row r="1599">
          <cell r="E1599">
            <v>37605</v>
          </cell>
          <cell r="F1599">
            <v>200212</v>
          </cell>
          <cell r="G1599">
            <v>37621</v>
          </cell>
          <cell r="H1599">
            <v>37590</v>
          </cell>
          <cell r="I1599">
            <v>53</v>
          </cell>
        </row>
        <row r="1600">
          <cell r="E1600">
            <v>37606</v>
          </cell>
          <cell r="F1600">
            <v>200212</v>
          </cell>
          <cell r="G1600">
            <v>37621</v>
          </cell>
          <cell r="H1600">
            <v>37590</v>
          </cell>
          <cell r="I1600">
            <v>53</v>
          </cell>
        </row>
        <row r="1601">
          <cell r="E1601">
            <v>37607</v>
          </cell>
          <cell r="F1601">
            <v>200212</v>
          </cell>
          <cell r="G1601">
            <v>37621</v>
          </cell>
          <cell r="H1601">
            <v>37590</v>
          </cell>
          <cell r="I1601">
            <v>53</v>
          </cell>
        </row>
        <row r="1602">
          <cell r="E1602">
            <v>37608</v>
          </cell>
          <cell r="F1602">
            <v>200212</v>
          </cell>
          <cell r="G1602">
            <v>37621</v>
          </cell>
          <cell r="H1602">
            <v>37590</v>
          </cell>
          <cell r="I1602">
            <v>53</v>
          </cell>
        </row>
        <row r="1603">
          <cell r="E1603">
            <v>37609</v>
          </cell>
          <cell r="F1603">
            <v>200212</v>
          </cell>
          <cell r="G1603">
            <v>37621</v>
          </cell>
          <cell r="H1603">
            <v>37590</v>
          </cell>
          <cell r="I1603">
            <v>53</v>
          </cell>
        </row>
        <row r="1604">
          <cell r="E1604">
            <v>37610</v>
          </cell>
          <cell r="F1604">
            <v>200212</v>
          </cell>
          <cell r="G1604">
            <v>37621</v>
          </cell>
          <cell r="H1604">
            <v>37590</v>
          </cell>
          <cell r="I1604">
            <v>53</v>
          </cell>
        </row>
        <row r="1605">
          <cell r="E1605">
            <v>37611</v>
          </cell>
          <cell r="F1605">
            <v>200212</v>
          </cell>
          <cell r="G1605">
            <v>37621</v>
          </cell>
          <cell r="H1605">
            <v>37590</v>
          </cell>
          <cell r="I1605">
            <v>53</v>
          </cell>
        </row>
        <row r="1606">
          <cell r="E1606">
            <v>37612</v>
          </cell>
          <cell r="F1606">
            <v>200212</v>
          </cell>
          <cell r="G1606">
            <v>37621</v>
          </cell>
          <cell r="H1606">
            <v>37590</v>
          </cell>
          <cell r="I1606">
            <v>53</v>
          </cell>
        </row>
        <row r="1607">
          <cell r="E1607">
            <v>37613</v>
          </cell>
          <cell r="F1607">
            <v>200212</v>
          </cell>
          <cell r="G1607">
            <v>37621</v>
          </cell>
          <cell r="H1607">
            <v>37590</v>
          </cell>
          <cell r="I1607">
            <v>53</v>
          </cell>
        </row>
        <row r="1608">
          <cell r="E1608">
            <v>37614</v>
          </cell>
          <cell r="F1608">
            <v>200212</v>
          </cell>
          <cell r="G1608">
            <v>37621</v>
          </cell>
          <cell r="H1608">
            <v>37590</v>
          </cell>
          <cell r="I1608">
            <v>53</v>
          </cell>
        </row>
        <row r="1609">
          <cell r="E1609">
            <v>37615</v>
          </cell>
          <cell r="F1609">
            <v>200212</v>
          </cell>
          <cell r="G1609">
            <v>37621</v>
          </cell>
          <cell r="H1609">
            <v>37590</v>
          </cell>
          <cell r="I1609">
            <v>53</v>
          </cell>
        </row>
        <row r="1610">
          <cell r="E1610">
            <v>37616</v>
          </cell>
          <cell r="F1610">
            <v>200212</v>
          </cell>
          <cell r="G1610">
            <v>37621</v>
          </cell>
          <cell r="H1610">
            <v>37590</v>
          </cell>
          <cell r="I1610">
            <v>53</v>
          </cell>
        </row>
        <row r="1611">
          <cell r="E1611">
            <v>37617</v>
          </cell>
          <cell r="F1611">
            <v>200212</v>
          </cell>
          <cell r="G1611">
            <v>37621</v>
          </cell>
          <cell r="H1611">
            <v>37590</v>
          </cell>
          <cell r="I1611">
            <v>53</v>
          </cell>
        </row>
        <row r="1612">
          <cell r="E1612">
            <v>37618</v>
          </cell>
          <cell r="F1612">
            <v>200212</v>
          </cell>
          <cell r="G1612">
            <v>37621</v>
          </cell>
          <cell r="H1612">
            <v>37590</v>
          </cell>
          <cell r="I1612">
            <v>53</v>
          </cell>
        </row>
        <row r="1613">
          <cell r="E1613">
            <v>37619</v>
          </cell>
          <cell r="F1613">
            <v>200212</v>
          </cell>
          <cell r="G1613">
            <v>37621</v>
          </cell>
          <cell r="H1613">
            <v>37590</v>
          </cell>
          <cell r="I1613">
            <v>53</v>
          </cell>
        </row>
        <row r="1614">
          <cell r="E1614">
            <v>37620</v>
          </cell>
          <cell r="F1614">
            <v>200212</v>
          </cell>
          <cell r="G1614">
            <v>37621</v>
          </cell>
          <cell r="H1614">
            <v>37590</v>
          </cell>
          <cell r="I1614">
            <v>53</v>
          </cell>
        </row>
        <row r="1615">
          <cell r="E1615">
            <v>37621</v>
          </cell>
          <cell r="F1615">
            <v>200212</v>
          </cell>
          <cell r="G1615">
            <v>37621</v>
          </cell>
          <cell r="H1615">
            <v>37590</v>
          </cell>
          <cell r="I1615">
            <v>53</v>
          </cell>
        </row>
        <row r="1616">
          <cell r="E1616">
            <v>37622</v>
          </cell>
          <cell r="F1616">
            <v>200301</v>
          </cell>
          <cell r="G1616">
            <v>37652</v>
          </cell>
          <cell r="H1616">
            <v>37621</v>
          </cell>
          <cell r="I1616">
            <v>54</v>
          </cell>
        </row>
        <row r="1617">
          <cell r="E1617">
            <v>37623</v>
          </cell>
          <cell r="F1617">
            <v>200301</v>
          </cell>
          <cell r="G1617">
            <v>37652</v>
          </cell>
          <cell r="H1617">
            <v>37621</v>
          </cell>
          <cell r="I1617">
            <v>54</v>
          </cell>
        </row>
        <row r="1618">
          <cell r="E1618">
            <v>37624</v>
          </cell>
          <cell r="F1618">
            <v>200301</v>
          </cell>
          <cell r="G1618">
            <v>37652</v>
          </cell>
          <cell r="H1618">
            <v>37621</v>
          </cell>
          <cell r="I1618">
            <v>54</v>
          </cell>
        </row>
        <row r="1619">
          <cell r="E1619">
            <v>37625</v>
          </cell>
          <cell r="F1619">
            <v>200301</v>
          </cell>
          <cell r="G1619">
            <v>37652</v>
          </cell>
          <cell r="H1619">
            <v>37621</v>
          </cell>
          <cell r="I1619">
            <v>54</v>
          </cell>
        </row>
        <row r="1620">
          <cell r="E1620">
            <v>37626</v>
          </cell>
          <cell r="F1620">
            <v>200301</v>
          </cell>
          <cell r="G1620">
            <v>37652</v>
          </cell>
          <cell r="H1620">
            <v>37621</v>
          </cell>
          <cell r="I1620">
            <v>54</v>
          </cell>
        </row>
        <row r="1621">
          <cell r="E1621">
            <v>37627</v>
          </cell>
          <cell r="F1621">
            <v>200301</v>
          </cell>
          <cell r="G1621">
            <v>37652</v>
          </cell>
          <cell r="H1621">
            <v>37621</v>
          </cell>
          <cell r="I1621">
            <v>54</v>
          </cell>
        </row>
        <row r="1622">
          <cell r="E1622">
            <v>37628</v>
          </cell>
          <cell r="F1622">
            <v>200301</v>
          </cell>
          <cell r="G1622">
            <v>37652</v>
          </cell>
          <cell r="H1622">
            <v>37621</v>
          </cell>
          <cell r="I1622">
            <v>54</v>
          </cell>
        </row>
        <row r="1623">
          <cell r="E1623">
            <v>37629</v>
          </cell>
          <cell r="F1623">
            <v>200301</v>
          </cell>
          <cell r="G1623">
            <v>37652</v>
          </cell>
          <cell r="H1623">
            <v>37621</v>
          </cell>
          <cell r="I1623">
            <v>54</v>
          </cell>
        </row>
        <row r="1624">
          <cell r="E1624">
            <v>37630</v>
          </cell>
          <cell r="F1624">
            <v>200301</v>
          </cell>
          <cell r="G1624">
            <v>37652</v>
          </cell>
          <cell r="H1624">
            <v>37621</v>
          </cell>
          <cell r="I1624">
            <v>54</v>
          </cell>
        </row>
        <row r="1625">
          <cell r="E1625">
            <v>37631</v>
          </cell>
          <cell r="F1625">
            <v>200301</v>
          </cell>
          <cell r="G1625">
            <v>37652</v>
          </cell>
          <cell r="H1625">
            <v>37621</v>
          </cell>
          <cell r="I1625">
            <v>54</v>
          </cell>
        </row>
        <row r="1626">
          <cell r="E1626">
            <v>37632</v>
          </cell>
          <cell r="F1626">
            <v>200301</v>
          </cell>
          <cell r="G1626">
            <v>37652</v>
          </cell>
          <cell r="H1626">
            <v>37621</v>
          </cell>
          <cell r="I1626">
            <v>54</v>
          </cell>
        </row>
        <row r="1627">
          <cell r="E1627">
            <v>37633</v>
          </cell>
          <cell r="F1627">
            <v>200301</v>
          </cell>
          <cell r="G1627">
            <v>37652</v>
          </cell>
          <cell r="H1627">
            <v>37621</v>
          </cell>
          <cell r="I1627">
            <v>54</v>
          </cell>
        </row>
        <row r="1628">
          <cell r="E1628">
            <v>37634</v>
          </cell>
          <cell r="F1628">
            <v>200301</v>
          </cell>
          <cell r="G1628">
            <v>37652</v>
          </cell>
          <cell r="H1628">
            <v>37621</v>
          </cell>
          <cell r="I1628">
            <v>54</v>
          </cell>
        </row>
        <row r="1629">
          <cell r="E1629">
            <v>37635</v>
          </cell>
          <cell r="F1629">
            <v>200301</v>
          </cell>
          <cell r="G1629">
            <v>37652</v>
          </cell>
          <cell r="H1629">
            <v>37621</v>
          </cell>
          <cell r="I1629">
            <v>54</v>
          </cell>
        </row>
        <row r="1630">
          <cell r="E1630">
            <v>37636</v>
          </cell>
          <cell r="F1630">
            <v>200301</v>
          </cell>
          <cell r="G1630">
            <v>37652</v>
          </cell>
          <cell r="H1630">
            <v>37621</v>
          </cell>
          <cell r="I1630">
            <v>54</v>
          </cell>
        </row>
        <row r="1631">
          <cell r="E1631">
            <v>37637</v>
          </cell>
          <cell r="F1631">
            <v>200301</v>
          </cell>
          <cell r="G1631">
            <v>37652</v>
          </cell>
          <cell r="H1631">
            <v>37621</v>
          </cell>
          <cell r="I1631">
            <v>54</v>
          </cell>
        </row>
        <row r="1632">
          <cell r="E1632">
            <v>37638</v>
          </cell>
          <cell r="F1632">
            <v>200301</v>
          </cell>
          <cell r="G1632">
            <v>37652</v>
          </cell>
          <cell r="H1632">
            <v>37621</v>
          </cell>
          <cell r="I1632">
            <v>54</v>
          </cell>
        </row>
        <row r="1633">
          <cell r="E1633">
            <v>37639</v>
          </cell>
          <cell r="F1633">
            <v>200301</v>
          </cell>
          <cell r="G1633">
            <v>37652</v>
          </cell>
          <cell r="H1633">
            <v>37621</v>
          </cell>
          <cell r="I1633">
            <v>54</v>
          </cell>
        </row>
        <row r="1634">
          <cell r="E1634">
            <v>37640</v>
          </cell>
          <cell r="F1634">
            <v>200301</v>
          </cell>
          <cell r="G1634">
            <v>37652</v>
          </cell>
          <cell r="H1634">
            <v>37621</v>
          </cell>
          <cell r="I1634">
            <v>54</v>
          </cell>
        </row>
        <row r="1635">
          <cell r="E1635">
            <v>37641</v>
          </cell>
          <cell r="F1635">
            <v>200301</v>
          </cell>
          <cell r="G1635">
            <v>37652</v>
          </cell>
          <cell r="H1635">
            <v>37621</v>
          </cell>
          <cell r="I1635">
            <v>54</v>
          </cell>
        </row>
        <row r="1636">
          <cell r="E1636">
            <v>37642</v>
          </cell>
          <cell r="F1636">
            <v>200301</v>
          </cell>
          <cell r="G1636">
            <v>37652</v>
          </cell>
          <cell r="H1636">
            <v>37621</v>
          </cell>
          <cell r="I1636">
            <v>54</v>
          </cell>
        </row>
        <row r="1637">
          <cell r="E1637">
            <v>37643</v>
          </cell>
          <cell r="F1637">
            <v>200301</v>
          </cell>
          <cell r="G1637">
            <v>37652</v>
          </cell>
          <cell r="H1637">
            <v>37621</v>
          </cell>
          <cell r="I1637">
            <v>54</v>
          </cell>
        </row>
        <row r="1638">
          <cell r="E1638">
            <v>37644</v>
          </cell>
          <cell r="F1638">
            <v>200301</v>
          </cell>
          <cell r="G1638">
            <v>37652</v>
          </cell>
          <cell r="H1638">
            <v>37621</v>
          </cell>
          <cell r="I1638">
            <v>54</v>
          </cell>
        </row>
        <row r="1639">
          <cell r="E1639">
            <v>37645</v>
          </cell>
          <cell r="F1639">
            <v>200301</v>
          </cell>
          <cell r="G1639">
            <v>37652</v>
          </cell>
          <cell r="H1639">
            <v>37621</v>
          </cell>
          <cell r="I1639">
            <v>54</v>
          </cell>
        </row>
        <row r="1640">
          <cell r="E1640">
            <v>37646</v>
          </cell>
          <cell r="F1640">
            <v>200301</v>
          </cell>
          <cell r="G1640">
            <v>37652</v>
          </cell>
          <cell r="H1640">
            <v>37621</v>
          </cell>
          <cell r="I1640">
            <v>54</v>
          </cell>
        </row>
        <row r="1641">
          <cell r="E1641">
            <v>37647</v>
          </cell>
          <cell r="F1641">
            <v>200301</v>
          </cell>
          <cell r="G1641">
            <v>37652</v>
          </cell>
          <cell r="H1641">
            <v>37621</v>
          </cell>
          <cell r="I1641">
            <v>54</v>
          </cell>
        </row>
        <row r="1642">
          <cell r="E1642">
            <v>37648</v>
          </cell>
          <cell r="F1642">
            <v>200301</v>
          </cell>
          <cell r="G1642">
            <v>37652</v>
          </cell>
          <cell r="H1642">
            <v>37621</v>
          </cell>
          <cell r="I1642">
            <v>54</v>
          </cell>
        </row>
        <row r="1643">
          <cell r="E1643">
            <v>37649</v>
          </cell>
          <cell r="F1643">
            <v>200301</v>
          </cell>
          <cell r="G1643">
            <v>37652</v>
          </cell>
          <cell r="H1643">
            <v>37621</v>
          </cell>
          <cell r="I1643">
            <v>54</v>
          </cell>
        </row>
        <row r="1644">
          <cell r="E1644">
            <v>37650</v>
          </cell>
          <cell r="F1644">
            <v>200301</v>
          </cell>
          <cell r="G1644">
            <v>37652</v>
          </cell>
          <cell r="H1644">
            <v>37621</v>
          </cell>
          <cell r="I1644">
            <v>54</v>
          </cell>
        </row>
        <row r="1645">
          <cell r="E1645">
            <v>37651</v>
          </cell>
          <cell r="F1645">
            <v>200301</v>
          </cell>
          <cell r="G1645">
            <v>37652</v>
          </cell>
          <cell r="H1645">
            <v>37621</v>
          </cell>
          <cell r="I1645">
            <v>54</v>
          </cell>
        </row>
        <row r="1646">
          <cell r="E1646">
            <v>37652</v>
          </cell>
          <cell r="F1646">
            <v>200301</v>
          </cell>
          <cell r="G1646">
            <v>37652</v>
          </cell>
          <cell r="H1646">
            <v>37621</v>
          </cell>
          <cell r="I1646">
            <v>54</v>
          </cell>
        </row>
        <row r="1647">
          <cell r="E1647">
            <v>37653</v>
          </cell>
          <cell r="F1647">
            <v>200302</v>
          </cell>
          <cell r="G1647">
            <v>37680</v>
          </cell>
          <cell r="H1647">
            <v>37652</v>
          </cell>
          <cell r="I1647">
            <v>55</v>
          </cell>
        </row>
        <row r="1648">
          <cell r="E1648">
            <v>37654</v>
          </cell>
          <cell r="F1648">
            <v>200302</v>
          </cell>
          <cell r="G1648">
            <v>37680</v>
          </cell>
          <cell r="H1648">
            <v>37652</v>
          </cell>
          <cell r="I1648">
            <v>55</v>
          </cell>
        </row>
        <row r="1649">
          <cell r="E1649">
            <v>37655</v>
          </cell>
          <cell r="F1649">
            <v>200302</v>
          </cell>
          <cell r="G1649">
            <v>37680</v>
          </cell>
          <cell r="H1649">
            <v>37652</v>
          </cell>
          <cell r="I1649">
            <v>55</v>
          </cell>
        </row>
        <row r="1650">
          <cell r="E1650">
            <v>37656</v>
          </cell>
          <cell r="F1650">
            <v>200302</v>
          </cell>
          <cell r="G1650">
            <v>37680</v>
          </cell>
          <cell r="H1650">
            <v>37652</v>
          </cell>
          <cell r="I1650">
            <v>55</v>
          </cell>
        </row>
        <row r="1651">
          <cell r="E1651">
            <v>37657</v>
          </cell>
          <cell r="F1651">
            <v>200302</v>
          </cell>
          <cell r="G1651">
            <v>37680</v>
          </cell>
          <cell r="H1651">
            <v>37652</v>
          </cell>
          <cell r="I1651">
            <v>55</v>
          </cell>
        </row>
        <row r="1652">
          <cell r="E1652">
            <v>37658</v>
          </cell>
          <cell r="F1652">
            <v>200302</v>
          </cell>
          <cell r="G1652">
            <v>37680</v>
          </cell>
          <cell r="H1652">
            <v>37652</v>
          </cell>
          <cell r="I1652">
            <v>55</v>
          </cell>
        </row>
        <row r="1653">
          <cell r="E1653">
            <v>37659</v>
          </cell>
          <cell r="F1653">
            <v>200302</v>
          </cell>
          <cell r="G1653">
            <v>37680</v>
          </cell>
          <cell r="H1653">
            <v>37652</v>
          </cell>
          <cell r="I1653">
            <v>55</v>
          </cell>
        </row>
        <row r="1654">
          <cell r="E1654">
            <v>37660</v>
          </cell>
          <cell r="F1654">
            <v>200302</v>
          </cell>
          <cell r="G1654">
            <v>37680</v>
          </cell>
          <cell r="H1654">
            <v>37652</v>
          </cell>
          <cell r="I1654">
            <v>55</v>
          </cell>
        </row>
        <row r="1655">
          <cell r="E1655">
            <v>37661</v>
          </cell>
          <cell r="F1655">
            <v>200302</v>
          </cell>
          <cell r="G1655">
            <v>37680</v>
          </cell>
          <cell r="H1655">
            <v>37652</v>
          </cell>
          <cell r="I1655">
            <v>55</v>
          </cell>
        </row>
        <row r="1656">
          <cell r="E1656">
            <v>37662</v>
          </cell>
          <cell r="F1656">
            <v>200302</v>
          </cell>
          <cell r="G1656">
            <v>37680</v>
          </cell>
          <cell r="H1656">
            <v>37652</v>
          </cell>
          <cell r="I1656">
            <v>55</v>
          </cell>
        </row>
        <row r="1657">
          <cell r="E1657">
            <v>37663</v>
          </cell>
          <cell r="F1657">
            <v>200302</v>
          </cell>
          <cell r="G1657">
            <v>37680</v>
          </cell>
          <cell r="H1657">
            <v>37652</v>
          </cell>
          <cell r="I1657">
            <v>55</v>
          </cell>
        </row>
        <row r="1658">
          <cell r="E1658">
            <v>37664</v>
          </cell>
          <cell r="F1658">
            <v>200302</v>
          </cell>
          <cell r="G1658">
            <v>37680</v>
          </cell>
          <cell r="H1658">
            <v>37652</v>
          </cell>
          <cell r="I1658">
            <v>55</v>
          </cell>
        </row>
        <row r="1659">
          <cell r="E1659">
            <v>37665</v>
          </cell>
          <cell r="F1659">
            <v>200302</v>
          </cell>
          <cell r="G1659">
            <v>37680</v>
          </cell>
          <cell r="H1659">
            <v>37652</v>
          </cell>
          <cell r="I1659">
            <v>55</v>
          </cell>
        </row>
        <row r="1660">
          <cell r="E1660">
            <v>37666</v>
          </cell>
          <cell r="F1660">
            <v>200302</v>
          </cell>
          <cell r="G1660">
            <v>37680</v>
          </cell>
          <cell r="H1660">
            <v>37652</v>
          </cell>
          <cell r="I1660">
            <v>55</v>
          </cell>
        </row>
        <row r="1661">
          <cell r="E1661">
            <v>37667</v>
          </cell>
          <cell r="F1661">
            <v>200302</v>
          </cell>
          <cell r="G1661">
            <v>37680</v>
          </cell>
          <cell r="H1661">
            <v>37652</v>
          </cell>
          <cell r="I1661">
            <v>55</v>
          </cell>
        </row>
        <row r="1662">
          <cell r="E1662">
            <v>37668</v>
          </cell>
          <cell r="F1662">
            <v>200302</v>
          </cell>
          <cell r="G1662">
            <v>37680</v>
          </cell>
          <cell r="H1662">
            <v>37652</v>
          </cell>
          <cell r="I1662">
            <v>55</v>
          </cell>
        </row>
        <row r="1663">
          <cell r="E1663">
            <v>37669</v>
          </cell>
          <cell r="F1663">
            <v>200302</v>
          </cell>
          <cell r="G1663">
            <v>37680</v>
          </cell>
          <cell r="H1663">
            <v>37652</v>
          </cell>
          <cell r="I1663">
            <v>55</v>
          </cell>
        </row>
        <row r="1664">
          <cell r="E1664">
            <v>37670</v>
          </cell>
          <cell r="F1664">
            <v>200302</v>
          </cell>
          <cell r="G1664">
            <v>37680</v>
          </cell>
          <cell r="H1664">
            <v>37652</v>
          </cell>
          <cell r="I1664">
            <v>55</v>
          </cell>
        </row>
        <row r="1665">
          <cell r="E1665">
            <v>37671</v>
          </cell>
          <cell r="F1665">
            <v>200302</v>
          </cell>
          <cell r="G1665">
            <v>37680</v>
          </cell>
          <cell r="H1665">
            <v>37652</v>
          </cell>
          <cell r="I1665">
            <v>55</v>
          </cell>
        </row>
        <row r="1666">
          <cell r="E1666">
            <v>37672</v>
          </cell>
          <cell r="F1666">
            <v>200302</v>
          </cell>
          <cell r="G1666">
            <v>37680</v>
          </cell>
          <cell r="H1666">
            <v>37652</v>
          </cell>
          <cell r="I1666">
            <v>55</v>
          </cell>
        </row>
        <row r="1667">
          <cell r="E1667">
            <v>37673</v>
          </cell>
          <cell r="F1667">
            <v>200302</v>
          </cell>
          <cell r="G1667">
            <v>37680</v>
          </cell>
          <cell r="H1667">
            <v>37652</v>
          </cell>
          <cell r="I1667">
            <v>55</v>
          </cell>
        </row>
        <row r="1668">
          <cell r="E1668">
            <v>37674</v>
          </cell>
          <cell r="F1668">
            <v>200302</v>
          </cell>
          <cell r="G1668">
            <v>37680</v>
          </cell>
          <cell r="H1668">
            <v>37652</v>
          </cell>
          <cell r="I1668">
            <v>55</v>
          </cell>
        </row>
        <row r="1669">
          <cell r="E1669">
            <v>37675</v>
          </cell>
          <cell r="F1669">
            <v>200302</v>
          </cell>
          <cell r="G1669">
            <v>37680</v>
          </cell>
          <cell r="H1669">
            <v>37652</v>
          </cell>
          <cell r="I1669">
            <v>55</v>
          </cell>
        </row>
        <row r="1670">
          <cell r="E1670">
            <v>37676</v>
          </cell>
          <cell r="F1670">
            <v>200302</v>
          </cell>
          <cell r="G1670">
            <v>37680</v>
          </cell>
          <cell r="H1670">
            <v>37652</v>
          </cell>
          <cell r="I1670">
            <v>55</v>
          </cell>
        </row>
        <row r="1671">
          <cell r="E1671">
            <v>37677</v>
          </cell>
          <cell r="F1671">
            <v>200302</v>
          </cell>
          <cell r="G1671">
            <v>37680</v>
          </cell>
          <cell r="H1671">
            <v>37652</v>
          </cell>
          <cell r="I1671">
            <v>55</v>
          </cell>
        </row>
        <row r="1672">
          <cell r="E1672">
            <v>37678</v>
          </cell>
          <cell r="F1672">
            <v>200302</v>
          </cell>
          <cell r="G1672">
            <v>37680</v>
          </cell>
          <cell r="H1672">
            <v>37652</v>
          </cell>
          <cell r="I1672">
            <v>55</v>
          </cell>
        </row>
        <row r="1673">
          <cell r="E1673">
            <v>37679</v>
          </cell>
          <cell r="F1673">
            <v>200302</v>
          </cell>
          <cell r="G1673">
            <v>37680</v>
          </cell>
          <cell r="H1673">
            <v>37652</v>
          </cell>
          <cell r="I1673">
            <v>55</v>
          </cell>
        </row>
        <row r="1674">
          <cell r="E1674">
            <v>37680</v>
          </cell>
          <cell r="F1674">
            <v>200302</v>
          </cell>
          <cell r="G1674">
            <v>37680</v>
          </cell>
          <cell r="H1674">
            <v>37652</v>
          </cell>
          <cell r="I1674">
            <v>55</v>
          </cell>
        </row>
        <row r="1675">
          <cell r="E1675">
            <v>37681</v>
          </cell>
          <cell r="F1675">
            <v>200303</v>
          </cell>
          <cell r="G1675">
            <v>37711</v>
          </cell>
          <cell r="H1675">
            <v>37680</v>
          </cell>
          <cell r="I1675">
            <v>56</v>
          </cell>
        </row>
        <row r="1676">
          <cell r="E1676">
            <v>37682</v>
          </cell>
          <cell r="F1676">
            <v>200303</v>
          </cell>
          <cell r="G1676">
            <v>37711</v>
          </cell>
          <cell r="H1676">
            <v>37680</v>
          </cell>
          <cell r="I1676">
            <v>56</v>
          </cell>
        </row>
        <row r="1677">
          <cell r="E1677">
            <v>37683</v>
          </cell>
          <cell r="F1677">
            <v>200303</v>
          </cell>
          <cell r="G1677">
            <v>37711</v>
          </cell>
          <cell r="H1677">
            <v>37680</v>
          </cell>
          <cell r="I1677">
            <v>56</v>
          </cell>
        </row>
        <row r="1678">
          <cell r="E1678">
            <v>37684</v>
          </cell>
          <cell r="F1678">
            <v>200303</v>
          </cell>
          <cell r="G1678">
            <v>37711</v>
          </cell>
          <cell r="H1678">
            <v>37680</v>
          </cell>
          <cell r="I1678">
            <v>56</v>
          </cell>
        </row>
        <row r="1679">
          <cell r="E1679">
            <v>37685</v>
          </cell>
          <cell r="F1679">
            <v>200303</v>
          </cell>
          <cell r="G1679">
            <v>37711</v>
          </cell>
          <cell r="H1679">
            <v>37680</v>
          </cell>
          <cell r="I1679">
            <v>56</v>
          </cell>
        </row>
        <row r="1680">
          <cell r="E1680">
            <v>37686</v>
          </cell>
          <cell r="F1680">
            <v>200303</v>
          </cell>
          <cell r="G1680">
            <v>37711</v>
          </cell>
          <cell r="H1680">
            <v>37680</v>
          </cell>
          <cell r="I1680">
            <v>56</v>
          </cell>
        </row>
        <row r="1681">
          <cell r="E1681">
            <v>37687</v>
          </cell>
          <cell r="F1681">
            <v>200303</v>
          </cell>
          <cell r="G1681">
            <v>37711</v>
          </cell>
          <cell r="H1681">
            <v>37680</v>
          </cell>
          <cell r="I1681">
            <v>56</v>
          </cell>
        </row>
        <row r="1682">
          <cell r="E1682">
            <v>37688</v>
          </cell>
          <cell r="F1682">
            <v>200303</v>
          </cell>
          <cell r="G1682">
            <v>37711</v>
          </cell>
          <cell r="H1682">
            <v>37680</v>
          </cell>
          <cell r="I1682">
            <v>56</v>
          </cell>
        </row>
        <row r="1683">
          <cell r="E1683">
            <v>37689</v>
          </cell>
          <cell r="F1683">
            <v>200303</v>
          </cell>
          <cell r="G1683">
            <v>37711</v>
          </cell>
          <cell r="H1683">
            <v>37680</v>
          </cell>
          <cell r="I1683">
            <v>56</v>
          </cell>
        </row>
        <row r="1684">
          <cell r="E1684">
            <v>37690</v>
          </cell>
          <cell r="F1684">
            <v>200303</v>
          </cell>
          <cell r="G1684">
            <v>37711</v>
          </cell>
          <cell r="H1684">
            <v>37680</v>
          </cell>
          <cell r="I1684">
            <v>56</v>
          </cell>
        </row>
        <row r="1685">
          <cell r="E1685">
            <v>37691</v>
          </cell>
          <cell r="F1685">
            <v>200303</v>
          </cell>
          <cell r="G1685">
            <v>37711</v>
          </cell>
          <cell r="H1685">
            <v>37680</v>
          </cell>
          <cell r="I1685">
            <v>56</v>
          </cell>
        </row>
        <row r="1686">
          <cell r="E1686">
            <v>37692</v>
          </cell>
          <cell r="F1686">
            <v>200303</v>
          </cell>
          <cell r="G1686">
            <v>37711</v>
          </cell>
          <cell r="H1686">
            <v>37680</v>
          </cell>
          <cell r="I1686">
            <v>56</v>
          </cell>
        </row>
        <row r="1687">
          <cell r="E1687">
            <v>37693</v>
          </cell>
          <cell r="F1687">
            <v>200303</v>
          </cell>
          <cell r="G1687">
            <v>37711</v>
          </cell>
          <cell r="H1687">
            <v>37680</v>
          </cell>
          <cell r="I1687">
            <v>56</v>
          </cell>
        </row>
        <row r="1688">
          <cell r="E1688">
            <v>37694</v>
          </cell>
          <cell r="F1688">
            <v>200303</v>
          </cell>
          <cell r="G1688">
            <v>37711</v>
          </cell>
          <cell r="H1688">
            <v>37680</v>
          </cell>
          <cell r="I1688">
            <v>56</v>
          </cell>
        </row>
        <row r="1689">
          <cell r="E1689">
            <v>37695</v>
          </cell>
          <cell r="F1689">
            <v>200303</v>
          </cell>
          <cell r="G1689">
            <v>37711</v>
          </cell>
          <cell r="H1689">
            <v>37680</v>
          </cell>
          <cell r="I1689">
            <v>56</v>
          </cell>
        </row>
        <row r="1690">
          <cell r="E1690">
            <v>37696</v>
          </cell>
          <cell r="F1690">
            <v>200303</v>
          </cell>
          <cell r="G1690">
            <v>37711</v>
          </cell>
          <cell r="H1690">
            <v>37680</v>
          </cell>
          <cell r="I1690">
            <v>56</v>
          </cell>
        </row>
        <row r="1691">
          <cell r="E1691">
            <v>37697</v>
          </cell>
          <cell r="F1691">
            <v>200303</v>
          </cell>
          <cell r="G1691">
            <v>37711</v>
          </cell>
          <cell r="H1691">
            <v>37680</v>
          </cell>
          <cell r="I1691">
            <v>56</v>
          </cell>
        </row>
        <row r="1692">
          <cell r="E1692">
            <v>37698</v>
          </cell>
          <cell r="F1692">
            <v>200303</v>
          </cell>
          <cell r="G1692">
            <v>37711</v>
          </cell>
          <cell r="H1692">
            <v>37680</v>
          </cell>
          <cell r="I1692">
            <v>56</v>
          </cell>
        </row>
        <row r="1693">
          <cell r="E1693">
            <v>37699</v>
          </cell>
          <cell r="F1693">
            <v>200303</v>
          </cell>
          <cell r="G1693">
            <v>37711</v>
          </cell>
          <cell r="H1693">
            <v>37680</v>
          </cell>
          <cell r="I1693">
            <v>56</v>
          </cell>
        </row>
        <row r="1694">
          <cell r="E1694">
            <v>37700</v>
          </cell>
          <cell r="F1694">
            <v>200303</v>
          </cell>
          <cell r="G1694">
            <v>37711</v>
          </cell>
          <cell r="H1694">
            <v>37680</v>
          </cell>
          <cell r="I1694">
            <v>56</v>
          </cell>
        </row>
        <row r="1695">
          <cell r="E1695">
            <v>37701</v>
          </cell>
          <cell r="F1695">
            <v>200303</v>
          </cell>
          <cell r="G1695">
            <v>37711</v>
          </cell>
          <cell r="H1695">
            <v>37680</v>
          </cell>
          <cell r="I1695">
            <v>56</v>
          </cell>
        </row>
        <row r="1696">
          <cell r="E1696">
            <v>37702</v>
          </cell>
          <cell r="F1696">
            <v>200303</v>
          </cell>
          <cell r="G1696">
            <v>37711</v>
          </cell>
          <cell r="H1696">
            <v>37680</v>
          </cell>
          <cell r="I1696">
            <v>56</v>
          </cell>
        </row>
        <row r="1697">
          <cell r="E1697">
            <v>37703</v>
          </cell>
          <cell r="F1697">
            <v>200303</v>
          </cell>
          <cell r="G1697">
            <v>37711</v>
          </cell>
          <cell r="H1697">
            <v>37680</v>
          </cell>
          <cell r="I1697">
            <v>56</v>
          </cell>
        </row>
        <row r="1698">
          <cell r="E1698">
            <v>37704</v>
          </cell>
          <cell r="F1698">
            <v>200303</v>
          </cell>
          <cell r="G1698">
            <v>37711</v>
          </cell>
          <cell r="H1698">
            <v>37680</v>
          </cell>
          <cell r="I1698">
            <v>56</v>
          </cell>
        </row>
        <row r="1699">
          <cell r="E1699">
            <v>37705</v>
          </cell>
          <cell r="F1699">
            <v>200303</v>
          </cell>
          <cell r="G1699">
            <v>37711</v>
          </cell>
          <cell r="H1699">
            <v>37680</v>
          </cell>
          <cell r="I1699">
            <v>56</v>
          </cell>
        </row>
        <row r="1700">
          <cell r="E1700">
            <v>37706</v>
          </cell>
          <cell r="F1700">
            <v>200303</v>
          </cell>
          <cell r="G1700">
            <v>37711</v>
          </cell>
          <cell r="H1700">
            <v>37680</v>
          </cell>
          <cell r="I1700">
            <v>56</v>
          </cell>
        </row>
        <row r="1701">
          <cell r="E1701">
            <v>37707</v>
          </cell>
          <cell r="F1701">
            <v>200303</v>
          </cell>
          <cell r="G1701">
            <v>37711</v>
          </cell>
          <cell r="H1701">
            <v>37680</v>
          </cell>
          <cell r="I1701">
            <v>56</v>
          </cell>
        </row>
        <row r="1702">
          <cell r="E1702">
            <v>37708</v>
          </cell>
          <cell r="F1702">
            <v>200303</v>
          </cell>
          <cell r="G1702">
            <v>37711</v>
          </cell>
          <cell r="H1702">
            <v>37680</v>
          </cell>
          <cell r="I1702">
            <v>56</v>
          </cell>
        </row>
        <row r="1703">
          <cell r="E1703">
            <v>37709</v>
          </cell>
          <cell r="F1703">
            <v>200303</v>
          </cell>
          <cell r="G1703">
            <v>37711</v>
          </cell>
          <cell r="H1703">
            <v>37680</v>
          </cell>
          <cell r="I1703">
            <v>56</v>
          </cell>
        </row>
        <row r="1704">
          <cell r="E1704">
            <v>37710</v>
          </cell>
          <cell r="F1704">
            <v>200303</v>
          </cell>
          <cell r="G1704">
            <v>37711</v>
          </cell>
          <cell r="H1704">
            <v>37680</v>
          </cell>
          <cell r="I1704">
            <v>56</v>
          </cell>
        </row>
        <row r="1705">
          <cell r="E1705">
            <v>37711</v>
          </cell>
          <cell r="F1705">
            <v>200303</v>
          </cell>
          <cell r="G1705">
            <v>37711</v>
          </cell>
          <cell r="H1705">
            <v>37680</v>
          </cell>
          <cell r="I1705">
            <v>56</v>
          </cell>
        </row>
        <row r="1706">
          <cell r="E1706">
            <v>37712</v>
          </cell>
          <cell r="F1706">
            <v>200304</v>
          </cell>
          <cell r="G1706">
            <v>37741</v>
          </cell>
          <cell r="H1706">
            <v>37711</v>
          </cell>
          <cell r="I1706">
            <v>57</v>
          </cell>
        </row>
        <row r="1707">
          <cell r="E1707">
            <v>37713</v>
          </cell>
          <cell r="F1707">
            <v>200304</v>
          </cell>
          <cell r="G1707">
            <v>37741</v>
          </cell>
          <cell r="H1707">
            <v>37711</v>
          </cell>
          <cell r="I1707">
            <v>57</v>
          </cell>
        </row>
        <row r="1708">
          <cell r="E1708">
            <v>37714</v>
          </cell>
          <cell r="F1708">
            <v>200304</v>
          </cell>
          <cell r="G1708">
            <v>37741</v>
          </cell>
          <cell r="H1708">
            <v>37711</v>
          </cell>
          <cell r="I1708">
            <v>57</v>
          </cell>
        </row>
        <row r="1709">
          <cell r="E1709">
            <v>37715</v>
          </cell>
          <cell r="F1709">
            <v>200304</v>
          </cell>
          <cell r="G1709">
            <v>37741</v>
          </cell>
          <cell r="H1709">
            <v>37711</v>
          </cell>
          <cell r="I1709">
            <v>57</v>
          </cell>
        </row>
        <row r="1710">
          <cell r="E1710">
            <v>37716</v>
          </cell>
          <cell r="F1710">
            <v>200304</v>
          </cell>
          <cell r="G1710">
            <v>37741</v>
          </cell>
          <cell r="H1710">
            <v>37711</v>
          </cell>
          <cell r="I1710">
            <v>57</v>
          </cell>
        </row>
        <row r="1711">
          <cell r="E1711">
            <v>37717</v>
          </cell>
          <cell r="F1711">
            <v>200304</v>
          </cell>
          <cell r="G1711">
            <v>37741</v>
          </cell>
          <cell r="H1711">
            <v>37711</v>
          </cell>
          <cell r="I1711">
            <v>57</v>
          </cell>
        </row>
        <row r="1712">
          <cell r="E1712">
            <v>37718</v>
          </cell>
          <cell r="F1712">
            <v>200304</v>
          </cell>
          <cell r="G1712">
            <v>37741</v>
          </cell>
          <cell r="H1712">
            <v>37711</v>
          </cell>
          <cell r="I1712">
            <v>57</v>
          </cell>
        </row>
        <row r="1713">
          <cell r="E1713">
            <v>37719</v>
          </cell>
          <cell r="F1713">
            <v>200304</v>
          </cell>
          <cell r="G1713">
            <v>37741</v>
          </cell>
          <cell r="H1713">
            <v>37711</v>
          </cell>
          <cell r="I1713">
            <v>57</v>
          </cell>
        </row>
        <row r="1714">
          <cell r="E1714">
            <v>37720</v>
          </cell>
          <cell r="F1714">
            <v>200304</v>
          </cell>
          <cell r="G1714">
            <v>37741</v>
          </cell>
          <cell r="H1714">
            <v>37711</v>
          </cell>
          <cell r="I1714">
            <v>57</v>
          </cell>
        </row>
        <row r="1715">
          <cell r="E1715">
            <v>37721</v>
          </cell>
          <cell r="F1715">
            <v>200304</v>
          </cell>
          <cell r="G1715">
            <v>37741</v>
          </cell>
          <cell r="H1715">
            <v>37711</v>
          </cell>
          <cell r="I1715">
            <v>57</v>
          </cell>
        </row>
        <row r="1716">
          <cell r="E1716">
            <v>37722</v>
          </cell>
          <cell r="F1716">
            <v>200304</v>
          </cell>
          <cell r="G1716">
            <v>37741</v>
          </cell>
          <cell r="H1716">
            <v>37711</v>
          </cell>
          <cell r="I1716">
            <v>57</v>
          </cell>
        </row>
        <row r="1717">
          <cell r="E1717">
            <v>37723</v>
          </cell>
          <cell r="F1717">
            <v>200304</v>
          </cell>
          <cell r="G1717">
            <v>37741</v>
          </cell>
          <cell r="H1717">
            <v>37711</v>
          </cell>
          <cell r="I1717">
            <v>57</v>
          </cell>
        </row>
        <row r="1718">
          <cell r="E1718">
            <v>37724</v>
          </cell>
          <cell r="F1718">
            <v>200304</v>
          </cell>
          <cell r="G1718">
            <v>37741</v>
          </cell>
          <cell r="H1718">
            <v>37711</v>
          </cell>
          <cell r="I1718">
            <v>57</v>
          </cell>
        </row>
        <row r="1719">
          <cell r="E1719">
            <v>37725</v>
          </cell>
          <cell r="F1719">
            <v>200304</v>
          </cell>
          <cell r="G1719">
            <v>37741</v>
          </cell>
          <cell r="H1719">
            <v>37711</v>
          </cell>
          <cell r="I1719">
            <v>57</v>
          </cell>
        </row>
        <row r="1720">
          <cell r="E1720">
            <v>37726</v>
          </cell>
          <cell r="F1720">
            <v>200304</v>
          </cell>
          <cell r="G1720">
            <v>37741</v>
          </cell>
          <cell r="H1720">
            <v>37711</v>
          </cell>
          <cell r="I1720">
            <v>57</v>
          </cell>
        </row>
        <row r="1721">
          <cell r="E1721">
            <v>37727</v>
          </cell>
          <cell r="F1721">
            <v>200304</v>
          </cell>
          <cell r="G1721">
            <v>37741</v>
          </cell>
          <cell r="H1721">
            <v>37711</v>
          </cell>
          <cell r="I1721">
            <v>57</v>
          </cell>
        </row>
        <row r="1722">
          <cell r="E1722">
            <v>37728</v>
          </cell>
          <cell r="F1722">
            <v>200304</v>
          </cell>
          <cell r="G1722">
            <v>37741</v>
          </cell>
          <cell r="H1722">
            <v>37711</v>
          </cell>
          <cell r="I1722">
            <v>57</v>
          </cell>
        </row>
        <row r="1723">
          <cell r="E1723">
            <v>37729</v>
          </cell>
          <cell r="F1723">
            <v>200304</v>
          </cell>
          <cell r="G1723">
            <v>37741</v>
          </cell>
          <cell r="H1723">
            <v>37711</v>
          </cell>
          <cell r="I1723">
            <v>57</v>
          </cell>
        </row>
        <row r="1724">
          <cell r="E1724">
            <v>37730</v>
          </cell>
          <cell r="F1724">
            <v>200304</v>
          </cell>
          <cell r="G1724">
            <v>37741</v>
          </cell>
          <cell r="H1724">
            <v>37711</v>
          </cell>
          <cell r="I1724">
            <v>57</v>
          </cell>
        </row>
        <row r="1725">
          <cell r="E1725">
            <v>37731</v>
          </cell>
          <cell r="F1725">
            <v>200304</v>
          </cell>
          <cell r="G1725">
            <v>37741</v>
          </cell>
          <cell r="H1725">
            <v>37711</v>
          </cell>
          <cell r="I1725">
            <v>57</v>
          </cell>
        </row>
        <row r="1726">
          <cell r="E1726">
            <v>37732</v>
          </cell>
          <cell r="F1726">
            <v>200304</v>
          </cell>
          <cell r="G1726">
            <v>37741</v>
          </cell>
          <cell r="H1726">
            <v>37711</v>
          </cell>
          <cell r="I1726">
            <v>57</v>
          </cell>
        </row>
        <row r="1727">
          <cell r="E1727">
            <v>37733</v>
          </cell>
          <cell r="F1727">
            <v>200304</v>
          </cell>
          <cell r="G1727">
            <v>37741</v>
          </cell>
          <cell r="H1727">
            <v>37711</v>
          </cell>
          <cell r="I1727">
            <v>57</v>
          </cell>
        </row>
        <row r="1728">
          <cell r="E1728">
            <v>37734</v>
          </cell>
          <cell r="F1728">
            <v>200304</v>
          </cell>
          <cell r="G1728">
            <v>37741</v>
          </cell>
          <cell r="H1728">
            <v>37711</v>
          </cell>
          <cell r="I1728">
            <v>57</v>
          </cell>
        </row>
        <row r="1729">
          <cell r="E1729">
            <v>37735</v>
          </cell>
          <cell r="F1729">
            <v>200304</v>
          </cell>
          <cell r="G1729">
            <v>37741</v>
          </cell>
          <cell r="H1729">
            <v>37711</v>
          </cell>
          <cell r="I1729">
            <v>57</v>
          </cell>
        </row>
        <row r="1730">
          <cell r="E1730">
            <v>37736</v>
          </cell>
          <cell r="F1730">
            <v>200304</v>
          </cell>
          <cell r="G1730">
            <v>37741</v>
          </cell>
          <cell r="H1730">
            <v>37711</v>
          </cell>
          <cell r="I1730">
            <v>57</v>
          </cell>
        </row>
        <row r="1731">
          <cell r="E1731">
            <v>37737</v>
          </cell>
          <cell r="F1731">
            <v>200304</v>
          </cell>
          <cell r="G1731">
            <v>37741</v>
          </cell>
          <cell r="H1731">
            <v>37711</v>
          </cell>
          <cell r="I1731">
            <v>57</v>
          </cell>
        </row>
        <row r="1732">
          <cell r="E1732">
            <v>37738</v>
          </cell>
          <cell r="F1732">
            <v>200304</v>
          </cell>
          <cell r="G1732">
            <v>37741</v>
          </cell>
          <cell r="H1732">
            <v>37711</v>
          </cell>
          <cell r="I1732">
            <v>57</v>
          </cell>
        </row>
        <row r="1733">
          <cell r="E1733">
            <v>37739</v>
          </cell>
          <cell r="F1733">
            <v>200304</v>
          </cell>
          <cell r="G1733">
            <v>37741</v>
          </cell>
          <cell r="H1733">
            <v>37711</v>
          </cell>
          <cell r="I1733">
            <v>57</v>
          </cell>
        </row>
        <row r="1734">
          <cell r="E1734">
            <v>37740</v>
          </cell>
          <cell r="F1734">
            <v>200304</v>
          </cell>
          <cell r="G1734">
            <v>37741</v>
          </cell>
          <cell r="H1734">
            <v>37711</v>
          </cell>
          <cell r="I1734">
            <v>57</v>
          </cell>
        </row>
        <row r="1735">
          <cell r="E1735">
            <v>37741</v>
          </cell>
          <cell r="F1735">
            <v>200304</v>
          </cell>
          <cell r="G1735">
            <v>37741</v>
          </cell>
          <cell r="H1735">
            <v>37711</v>
          </cell>
          <cell r="I1735">
            <v>57</v>
          </cell>
        </row>
        <row r="1736">
          <cell r="E1736">
            <v>37742</v>
          </cell>
          <cell r="F1736">
            <v>200305</v>
          </cell>
          <cell r="G1736">
            <v>37772</v>
          </cell>
          <cell r="H1736">
            <v>37741</v>
          </cell>
          <cell r="I1736">
            <v>58</v>
          </cell>
        </row>
        <row r="1737">
          <cell r="E1737">
            <v>37743</v>
          </cell>
          <cell r="F1737">
            <v>200305</v>
          </cell>
          <cell r="G1737">
            <v>37772</v>
          </cell>
          <cell r="H1737">
            <v>37741</v>
          </cell>
          <cell r="I1737">
            <v>58</v>
          </cell>
        </row>
        <row r="1738">
          <cell r="E1738">
            <v>37744</v>
          </cell>
          <cell r="F1738">
            <v>200305</v>
          </cell>
          <cell r="G1738">
            <v>37772</v>
          </cell>
          <cell r="H1738">
            <v>37741</v>
          </cell>
          <cell r="I1738">
            <v>58</v>
          </cell>
        </row>
        <row r="1739">
          <cell r="E1739">
            <v>37745</v>
          </cell>
          <cell r="F1739">
            <v>200305</v>
          </cell>
          <cell r="G1739">
            <v>37772</v>
          </cell>
          <cell r="H1739">
            <v>37741</v>
          </cell>
          <cell r="I1739">
            <v>58</v>
          </cell>
        </row>
        <row r="1740">
          <cell r="E1740">
            <v>37746</v>
          </cell>
          <cell r="F1740">
            <v>200305</v>
          </cell>
          <cell r="G1740">
            <v>37772</v>
          </cell>
          <cell r="H1740">
            <v>37741</v>
          </cell>
          <cell r="I1740">
            <v>58</v>
          </cell>
        </row>
        <row r="1741">
          <cell r="E1741">
            <v>37747</v>
          </cell>
          <cell r="F1741">
            <v>200305</v>
          </cell>
          <cell r="G1741">
            <v>37772</v>
          </cell>
          <cell r="H1741">
            <v>37741</v>
          </cell>
          <cell r="I1741">
            <v>58</v>
          </cell>
        </row>
        <row r="1742">
          <cell r="E1742">
            <v>37748</v>
          </cell>
          <cell r="F1742">
            <v>200305</v>
          </cell>
          <cell r="G1742">
            <v>37772</v>
          </cell>
          <cell r="H1742">
            <v>37741</v>
          </cell>
          <cell r="I1742">
            <v>58</v>
          </cell>
        </row>
        <row r="1743">
          <cell r="E1743">
            <v>37749</v>
          </cell>
          <cell r="F1743">
            <v>200305</v>
          </cell>
          <cell r="G1743">
            <v>37772</v>
          </cell>
          <cell r="H1743">
            <v>37741</v>
          </cell>
          <cell r="I1743">
            <v>58</v>
          </cell>
        </row>
        <row r="1744">
          <cell r="E1744">
            <v>37750</v>
          </cell>
          <cell r="F1744">
            <v>200305</v>
          </cell>
          <cell r="G1744">
            <v>37772</v>
          </cell>
          <cell r="H1744">
            <v>37741</v>
          </cell>
          <cell r="I1744">
            <v>58</v>
          </cell>
        </row>
        <row r="1745">
          <cell r="E1745">
            <v>37751</v>
          </cell>
          <cell r="F1745">
            <v>200305</v>
          </cell>
          <cell r="G1745">
            <v>37772</v>
          </cell>
          <cell r="H1745">
            <v>37741</v>
          </cell>
          <cell r="I1745">
            <v>58</v>
          </cell>
        </row>
        <row r="1746">
          <cell r="E1746">
            <v>37752</v>
          </cell>
          <cell r="F1746">
            <v>200305</v>
          </cell>
          <cell r="G1746">
            <v>37772</v>
          </cell>
          <cell r="H1746">
            <v>37741</v>
          </cell>
          <cell r="I1746">
            <v>58</v>
          </cell>
        </row>
        <row r="1747">
          <cell r="E1747">
            <v>37753</v>
          </cell>
          <cell r="F1747">
            <v>200305</v>
          </cell>
          <cell r="G1747">
            <v>37772</v>
          </cell>
          <cell r="H1747">
            <v>37741</v>
          </cell>
          <cell r="I1747">
            <v>58</v>
          </cell>
        </row>
        <row r="1748">
          <cell r="E1748">
            <v>37754</v>
          </cell>
          <cell r="F1748">
            <v>200305</v>
          </cell>
          <cell r="G1748">
            <v>37772</v>
          </cell>
          <cell r="H1748">
            <v>37741</v>
          </cell>
          <cell r="I1748">
            <v>58</v>
          </cell>
        </row>
        <row r="1749">
          <cell r="E1749">
            <v>37755</v>
          </cell>
          <cell r="F1749">
            <v>200305</v>
          </cell>
          <cell r="G1749">
            <v>37772</v>
          </cell>
          <cell r="H1749">
            <v>37741</v>
          </cell>
          <cell r="I1749">
            <v>58</v>
          </cell>
        </row>
        <row r="1750">
          <cell r="E1750">
            <v>37756</v>
          </cell>
          <cell r="F1750">
            <v>200305</v>
          </cell>
          <cell r="G1750">
            <v>37772</v>
          </cell>
          <cell r="H1750">
            <v>37741</v>
          </cell>
          <cell r="I1750">
            <v>58</v>
          </cell>
        </row>
        <row r="1751">
          <cell r="E1751">
            <v>37757</v>
          </cell>
          <cell r="F1751">
            <v>200305</v>
          </cell>
          <cell r="G1751">
            <v>37772</v>
          </cell>
          <cell r="H1751">
            <v>37741</v>
          </cell>
          <cell r="I1751">
            <v>58</v>
          </cell>
        </row>
        <row r="1752">
          <cell r="E1752">
            <v>37758</v>
          </cell>
          <cell r="F1752">
            <v>200305</v>
          </cell>
          <cell r="G1752">
            <v>37772</v>
          </cell>
          <cell r="H1752">
            <v>37741</v>
          </cell>
          <cell r="I1752">
            <v>58</v>
          </cell>
        </row>
        <row r="1753">
          <cell r="E1753">
            <v>37759</v>
          </cell>
          <cell r="F1753">
            <v>200305</v>
          </cell>
          <cell r="G1753">
            <v>37772</v>
          </cell>
          <cell r="H1753">
            <v>37741</v>
          </cell>
          <cell r="I1753">
            <v>58</v>
          </cell>
        </row>
        <row r="1754">
          <cell r="E1754">
            <v>37760</v>
          </cell>
          <cell r="F1754">
            <v>200305</v>
          </cell>
          <cell r="G1754">
            <v>37772</v>
          </cell>
          <cell r="H1754">
            <v>37741</v>
          </cell>
          <cell r="I1754">
            <v>58</v>
          </cell>
        </row>
        <row r="1755">
          <cell r="E1755">
            <v>37761</v>
          </cell>
          <cell r="F1755">
            <v>200305</v>
          </cell>
          <cell r="G1755">
            <v>37772</v>
          </cell>
          <cell r="H1755">
            <v>37741</v>
          </cell>
          <cell r="I1755">
            <v>58</v>
          </cell>
        </row>
        <row r="1756">
          <cell r="E1756">
            <v>37762</v>
          </cell>
          <cell r="F1756">
            <v>200305</v>
          </cell>
          <cell r="G1756">
            <v>37772</v>
          </cell>
          <cell r="H1756">
            <v>37741</v>
          </cell>
          <cell r="I1756">
            <v>58</v>
          </cell>
        </row>
        <row r="1757">
          <cell r="E1757">
            <v>37763</v>
          </cell>
          <cell r="F1757">
            <v>200305</v>
          </cell>
          <cell r="G1757">
            <v>37772</v>
          </cell>
          <cell r="H1757">
            <v>37741</v>
          </cell>
          <cell r="I1757">
            <v>58</v>
          </cell>
        </row>
        <row r="1758">
          <cell r="E1758">
            <v>37764</v>
          </cell>
          <cell r="F1758">
            <v>200305</v>
          </cell>
          <cell r="G1758">
            <v>37772</v>
          </cell>
          <cell r="H1758">
            <v>37741</v>
          </cell>
          <cell r="I1758">
            <v>58</v>
          </cell>
        </row>
        <row r="1759">
          <cell r="E1759">
            <v>37765</v>
          </cell>
          <cell r="F1759">
            <v>200305</v>
          </cell>
          <cell r="G1759">
            <v>37772</v>
          </cell>
          <cell r="H1759">
            <v>37741</v>
          </cell>
          <cell r="I1759">
            <v>58</v>
          </cell>
        </row>
        <row r="1760">
          <cell r="E1760">
            <v>37766</v>
          </cell>
          <cell r="F1760">
            <v>200305</v>
          </cell>
          <cell r="G1760">
            <v>37772</v>
          </cell>
          <cell r="H1760">
            <v>37741</v>
          </cell>
          <cell r="I1760">
            <v>58</v>
          </cell>
        </row>
        <row r="1761">
          <cell r="E1761">
            <v>37767</v>
          </cell>
          <cell r="F1761">
            <v>200305</v>
          </cell>
          <cell r="G1761">
            <v>37772</v>
          </cell>
          <cell r="H1761">
            <v>37741</v>
          </cell>
          <cell r="I1761">
            <v>58</v>
          </cell>
        </row>
        <row r="1762">
          <cell r="E1762">
            <v>37768</v>
          </cell>
          <cell r="F1762">
            <v>200305</v>
          </cell>
          <cell r="G1762">
            <v>37772</v>
          </cell>
          <cell r="H1762">
            <v>37741</v>
          </cell>
          <cell r="I1762">
            <v>58</v>
          </cell>
        </row>
        <row r="1763">
          <cell r="E1763">
            <v>37769</v>
          </cell>
          <cell r="F1763">
            <v>200305</v>
          </cell>
          <cell r="G1763">
            <v>37772</v>
          </cell>
          <cell r="H1763">
            <v>37741</v>
          </cell>
          <cell r="I1763">
            <v>58</v>
          </cell>
        </row>
        <row r="1764">
          <cell r="E1764">
            <v>37770</v>
          </cell>
          <cell r="F1764">
            <v>200305</v>
          </cell>
          <cell r="G1764">
            <v>37772</v>
          </cell>
          <cell r="H1764">
            <v>37741</v>
          </cell>
          <cell r="I1764">
            <v>58</v>
          </cell>
        </row>
        <row r="1765">
          <cell r="E1765">
            <v>37771</v>
          </cell>
          <cell r="F1765">
            <v>200305</v>
          </cell>
          <cell r="G1765">
            <v>37772</v>
          </cell>
          <cell r="H1765">
            <v>37741</v>
          </cell>
          <cell r="I1765">
            <v>58</v>
          </cell>
        </row>
        <row r="1766">
          <cell r="E1766">
            <v>37772</v>
          </cell>
          <cell r="F1766">
            <v>200305</v>
          </cell>
          <cell r="G1766">
            <v>37772</v>
          </cell>
          <cell r="H1766">
            <v>37741</v>
          </cell>
          <cell r="I1766">
            <v>58</v>
          </cell>
        </row>
        <row r="1767">
          <cell r="E1767">
            <v>37773</v>
          </cell>
          <cell r="F1767">
            <v>200306</v>
          </cell>
          <cell r="G1767">
            <v>37802</v>
          </cell>
          <cell r="H1767">
            <v>37772</v>
          </cell>
          <cell r="I1767">
            <v>59</v>
          </cell>
        </row>
        <row r="1768">
          <cell r="E1768">
            <v>37774</v>
          </cell>
          <cell r="F1768">
            <v>200306</v>
          </cell>
          <cell r="G1768">
            <v>37802</v>
          </cell>
          <cell r="H1768">
            <v>37772</v>
          </cell>
          <cell r="I1768">
            <v>59</v>
          </cell>
        </row>
        <row r="1769">
          <cell r="E1769">
            <v>37775</v>
          </cell>
          <cell r="F1769">
            <v>200306</v>
          </cell>
          <cell r="G1769">
            <v>37802</v>
          </cell>
          <cell r="H1769">
            <v>37772</v>
          </cell>
          <cell r="I1769">
            <v>59</v>
          </cell>
        </row>
        <row r="1770">
          <cell r="E1770">
            <v>37776</v>
          </cell>
          <cell r="F1770">
            <v>200306</v>
          </cell>
          <cell r="G1770">
            <v>37802</v>
          </cell>
          <cell r="H1770">
            <v>37772</v>
          </cell>
          <cell r="I1770">
            <v>59</v>
          </cell>
        </row>
        <row r="1771">
          <cell r="E1771">
            <v>37777</v>
          </cell>
          <cell r="F1771">
            <v>200306</v>
          </cell>
          <cell r="G1771">
            <v>37802</v>
          </cell>
          <cell r="H1771">
            <v>37772</v>
          </cell>
          <cell r="I1771">
            <v>59</v>
          </cell>
        </row>
        <row r="1772">
          <cell r="E1772">
            <v>37778</v>
          </cell>
          <cell r="F1772">
            <v>200306</v>
          </cell>
          <cell r="G1772">
            <v>37802</v>
          </cell>
          <cell r="H1772">
            <v>37772</v>
          </cell>
          <cell r="I1772">
            <v>59</v>
          </cell>
        </row>
        <row r="1773">
          <cell r="E1773">
            <v>37779</v>
          </cell>
          <cell r="F1773">
            <v>200306</v>
          </cell>
          <cell r="G1773">
            <v>37802</v>
          </cell>
          <cell r="H1773">
            <v>37772</v>
          </cell>
          <cell r="I1773">
            <v>59</v>
          </cell>
        </row>
        <row r="1774">
          <cell r="E1774">
            <v>37780</v>
          </cell>
          <cell r="F1774">
            <v>200306</v>
          </cell>
          <cell r="G1774">
            <v>37802</v>
          </cell>
          <cell r="H1774">
            <v>37772</v>
          </cell>
          <cell r="I1774">
            <v>59</v>
          </cell>
        </row>
        <row r="1775">
          <cell r="E1775">
            <v>37781</v>
          </cell>
          <cell r="F1775">
            <v>200306</v>
          </cell>
          <cell r="G1775">
            <v>37802</v>
          </cell>
          <cell r="H1775">
            <v>37772</v>
          </cell>
          <cell r="I1775">
            <v>59</v>
          </cell>
        </row>
        <row r="1776">
          <cell r="E1776">
            <v>37782</v>
          </cell>
          <cell r="F1776">
            <v>200306</v>
          </cell>
          <cell r="G1776">
            <v>37802</v>
          </cell>
          <cell r="H1776">
            <v>37772</v>
          </cell>
          <cell r="I1776">
            <v>59</v>
          </cell>
        </row>
        <row r="1777">
          <cell r="E1777">
            <v>37783</v>
          </cell>
          <cell r="F1777">
            <v>200306</v>
          </cell>
          <cell r="G1777">
            <v>37802</v>
          </cell>
          <cell r="H1777">
            <v>37772</v>
          </cell>
          <cell r="I1777">
            <v>59</v>
          </cell>
        </row>
        <row r="1778">
          <cell r="E1778">
            <v>37784</v>
          </cell>
          <cell r="F1778">
            <v>200306</v>
          </cell>
          <cell r="G1778">
            <v>37802</v>
          </cell>
          <cell r="H1778">
            <v>37772</v>
          </cell>
          <cell r="I1778">
            <v>59</v>
          </cell>
        </row>
        <row r="1779">
          <cell r="E1779">
            <v>37785</v>
          </cell>
          <cell r="F1779">
            <v>200306</v>
          </cell>
          <cell r="G1779">
            <v>37802</v>
          </cell>
          <cell r="H1779">
            <v>37772</v>
          </cell>
          <cell r="I1779">
            <v>59</v>
          </cell>
        </row>
        <row r="1780">
          <cell r="E1780">
            <v>37786</v>
          </cell>
          <cell r="F1780">
            <v>200306</v>
          </cell>
          <cell r="G1780">
            <v>37802</v>
          </cell>
          <cell r="H1780">
            <v>37772</v>
          </cell>
          <cell r="I1780">
            <v>59</v>
          </cell>
        </row>
        <row r="1781">
          <cell r="E1781">
            <v>37787</v>
          </cell>
          <cell r="F1781">
            <v>200306</v>
          </cell>
          <cell r="G1781">
            <v>37802</v>
          </cell>
          <cell r="H1781">
            <v>37772</v>
          </cell>
          <cell r="I1781">
            <v>59</v>
          </cell>
        </row>
        <row r="1782">
          <cell r="E1782">
            <v>37788</v>
          </cell>
          <cell r="F1782">
            <v>200306</v>
          </cell>
          <cell r="G1782">
            <v>37802</v>
          </cell>
          <cell r="H1782">
            <v>37772</v>
          </cell>
          <cell r="I1782">
            <v>59</v>
          </cell>
        </row>
        <row r="1783">
          <cell r="E1783">
            <v>37789</v>
          </cell>
          <cell r="F1783">
            <v>200306</v>
          </cell>
          <cell r="G1783">
            <v>37802</v>
          </cell>
          <cell r="H1783">
            <v>37772</v>
          </cell>
          <cell r="I1783">
            <v>59</v>
          </cell>
        </row>
        <row r="1784">
          <cell r="E1784">
            <v>37790</v>
          </cell>
          <cell r="F1784">
            <v>200306</v>
          </cell>
          <cell r="G1784">
            <v>37802</v>
          </cell>
          <cell r="H1784">
            <v>37772</v>
          </cell>
          <cell r="I1784">
            <v>59</v>
          </cell>
        </row>
        <row r="1785">
          <cell r="E1785">
            <v>37791</v>
          </cell>
          <cell r="F1785">
            <v>200306</v>
          </cell>
          <cell r="G1785">
            <v>37802</v>
          </cell>
          <cell r="H1785">
            <v>37772</v>
          </cell>
          <cell r="I1785">
            <v>59</v>
          </cell>
        </row>
        <row r="1786">
          <cell r="E1786">
            <v>37792</v>
          </cell>
          <cell r="F1786">
            <v>200306</v>
          </cell>
          <cell r="G1786">
            <v>37802</v>
          </cell>
          <cell r="H1786">
            <v>37772</v>
          </cell>
          <cell r="I1786">
            <v>59</v>
          </cell>
        </row>
        <row r="1787">
          <cell r="E1787">
            <v>37793</v>
          </cell>
          <cell r="F1787">
            <v>200306</v>
          </cell>
          <cell r="G1787">
            <v>37802</v>
          </cell>
          <cell r="H1787">
            <v>37772</v>
          </cell>
          <cell r="I1787">
            <v>59</v>
          </cell>
        </row>
        <row r="1788">
          <cell r="E1788">
            <v>37794</v>
          </cell>
          <cell r="F1788">
            <v>200306</v>
          </cell>
          <cell r="G1788">
            <v>37802</v>
          </cell>
          <cell r="H1788">
            <v>37772</v>
          </cell>
          <cell r="I1788">
            <v>59</v>
          </cell>
        </row>
        <row r="1789">
          <cell r="E1789">
            <v>37795</v>
          </cell>
          <cell r="F1789">
            <v>200306</v>
          </cell>
          <cell r="G1789">
            <v>37802</v>
          </cell>
          <cell r="H1789">
            <v>37772</v>
          </cell>
          <cell r="I1789">
            <v>59</v>
          </cell>
        </row>
        <row r="1790">
          <cell r="E1790">
            <v>37796</v>
          </cell>
          <cell r="F1790">
            <v>200306</v>
          </cell>
          <cell r="G1790">
            <v>37802</v>
          </cell>
          <cell r="H1790">
            <v>37772</v>
          </cell>
          <cell r="I1790">
            <v>59</v>
          </cell>
        </row>
        <row r="1791">
          <cell r="E1791">
            <v>37797</v>
          </cell>
          <cell r="F1791">
            <v>200306</v>
          </cell>
          <cell r="G1791">
            <v>37802</v>
          </cell>
          <cell r="H1791">
            <v>37772</v>
          </cell>
          <cell r="I1791">
            <v>59</v>
          </cell>
        </row>
        <row r="1792">
          <cell r="E1792">
            <v>37798</v>
          </cell>
          <cell r="F1792">
            <v>200306</v>
          </cell>
          <cell r="G1792">
            <v>37802</v>
          </cell>
          <cell r="H1792">
            <v>37772</v>
          </cell>
          <cell r="I1792">
            <v>59</v>
          </cell>
        </row>
        <row r="1793">
          <cell r="E1793">
            <v>37799</v>
          </cell>
          <cell r="F1793">
            <v>200306</v>
          </cell>
          <cell r="G1793">
            <v>37802</v>
          </cell>
          <cell r="H1793">
            <v>37772</v>
          </cell>
          <cell r="I1793">
            <v>59</v>
          </cell>
        </row>
        <row r="1794">
          <cell r="E1794">
            <v>37800</v>
          </cell>
          <cell r="F1794">
            <v>200306</v>
          </cell>
          <cell r="G1794">
            <v>37802</v>
          </cell>
          <cell r="H1794">
            <v>37772</v>
          </cell>
          <cell r="I1794">
            <v>59</v>
          </cell>
        </row>
        <row r="1795">
          <cell r="E1795">
            <v>37801</v>
          </cell>
          <cell r="F1795">
            <v>200306</v>
          </cell>
          <cell r="G1795">
            <v>37802</v>
          </cell>
          <cell r="H1795">
            <v>37772</v>
          </cell>
          <cell r="I1795">
            <v>59</v>
          </cell>
        </row>
        <row r="1796">
          <cell r="E1796">
            <v>37802</v>
          </cell>
          <cell r="F1796">
            <v>200306</v>
          </cell>
          <cell r="G1796">
            <v>37802</v>
          </cell>
          <cell r="H1796">
            <v>37772</v>
          </cell>
          <cell r="I1796">
            <v>59</v>
          </cell>
        </row>
        <row r="1797">
          <cell r="E1797">
            <v>37803</v>
          </cell>
          <cell r="F1797">
            <v>200307</v>
          </cell>
          <cell r="G1797">
            <v>37833</v>
          </cell>
          <cell r="H1797">
            <v>37802</v>
          </cell>
          <cell r="I1797">
            <v>60</v>
          </cell>
        </row>
        <row r="1798">
          <cell r="E1798">
            <v>37804</v>
          </cell>
          <cell r="F1798">
            <v>200307</v>
          </cell>
          <cell r="G1798">
            <v>37833</v>
          </cell>
          <cell r="H1798">
            <v>37802</v>
          </cell>
          <cell r="I1798">
            <v>60</v>
          </cell>
        </row>
        <row r="1799">
          <cell r="E1799">
            <v>37805</v>
          </cell>
          <cell r="F1799">
            <v>200307</v>
          </cell>
          <cell r="G1799">
            <v>37833</v>
          </cell>
          <cell r="H1799">
            <v>37802</v>
          </cell>
          <cell r="I1799">
            <v>60</v>
          </cell>
        </row>
        <row r="1800">
          <cell r="E1800">
            <v>37806</v>
          </cell>
          <cell r="F1800">
            <v>200307</v>
          </cell>
          <cell r="G1800">
            <v>37833</v>
          </cell>
          <cell r="H1800">
            <v>37802</v>
          </cell>
          <cell r="I1800">
            <v>60</v>
          </cell>
        </row>
        <row r="1801">
          <cell r="E1801">
            <v>37807</v>
          </cell>
          <cell r="F1801">
            <v>200307</v>
          </cell>
          <cell r="G1801">
            <v>37833</v>
          </cell>
          <cell r="H1801">
            <v>37802</v>
          </cell>
          <cell r="I1801">
            <v>60</v>
          </cell>
        </row>
        <row r="1802">
          <cell r="E1802">
            <v>37808</v>
          </cell>
          <cell r="F1802">
            <v>200307</v>
          </cell>
          <cell r="G1802">
            <v>37833</v>
          </cell>
          <cell r="H1802">
            <v>37802</v>
          </cell>
          <cell r="I1802">
            <v>60</v>
          </cell>
        </row>
        <row r="1803">
          <cell r="E1803">
            <v>37809</v>
          </cell>
          <cell r="F1803">
            <v>200307</v>
          </cell>
          <cell r="G1803">
            <v>37833</v>
          </cell>
          <cell r="H1803">
            <v>37802</v>
          </cell>
          <cell r="I1803">
            <v>60</v>
          </cell>
        </row>
        <row r="1804">
          <cell r="E1804">
            <v>37810</v>
          </cell>
          <cell r="F1804">
            <v>200307</v>
          </cell>
          <cell r="G1804">
            <v>37833</v>
          </cell>
          <cell r="H1804">
            <v>37802</v>
          </cell>
          <cell r="I1804">
            <v>60</v>
          </cell>
        </row>
        <row r="1805">
          <cell r="E1805">
            <v>37811</v>
          </cell>
          <cell r="F1805">
            <v>200307</v>
          </cell>
          <cell r="G1805">
            <v>37833</v>
          </cell>
          <cell r="H1805">
            <v>37802</v>
          </cell>
          <cell r="I1805">
            <v>60</v>
          </cell>
        </row>
        <row r="1806">
          <cell r="E1806">
            <v>37812</v>
          </cell>
          <cell r="F1806">
            <v>200307</v>
          </cell>
          <cell r="G1806">
            <v>37833</v>
          </cell>
          <cell r="H1806">
            <v>37802</v>
          </cell>
          <cell r="I1806">
            <v>60</v>
          </cell>
        </row>
        <row r="1807">
          <cell r="E1807">
            <v>37813</v>
          </cell>
          <cell r="F1807">
            <v>200307</v>
          </cell>
          <cell r="G1807">
            <v>37833</v>
          </cell>
          <cell r="H1807">
            <v>37802</v>
          </cell>
          <cell r="I1807">
            <v>60</v>
          </cell>
        </row>
        <row r="1808">
          <cell r="E1808">
            <v>37814</v>
          </cell>
          <cell r="F1808">
            <v>200307</v>
          </cell>
          <cell r="G1808">
            <v>37833</v>
          </cell>
          <cell r="H1808">
            <v>37802</v>
          </cell>
          <cell r="I1808">
            <v>60</v>
          </cell>
        </row>
        <row r="1809">
          <cell r="E1809">
            <v>37815</v>
          </cell>
          <cell r="F1809">
            <v>200307</v>
          </cell>
          <cell r="G1809">
            <v>37833</v>
          </cell>
          <cell r="H1809">
            <v>37802</v>
          </cell>
          <cell r="I1809">
            <v>60</v>
          </cell>
        </row>
        <row r="1810">
          <cell r="E1810">
            <v>37816</v>
          </cell>
          <cell r="F1810">
            <v>200307</v>
          </cell>
          <cell r="G1810">
            <v>37833</v>
          </cell>
          <cell r="H1810">
            <v>37802</v>
          </cell>
          <cell r="I1810">
            <v>60</v>
          </cell>
        </row>
        <row r="1811">
          <cell r="E1811">
            <v>37817</v>
          </cell>
          <cell r="F1811">
            <v>200307</v>
          </cell>
          <cell r="G1811">
            <v>37833</v>
          </cell>
          <cell r="H1811">
            <v>37802</v>
          </cell>
          <cell r="I1811">
            <v>60</v>
          </cell>
        </row>
        <row r="1812">
          <cell r="E1812">
            <v>37818</v>
          </cell>
          <cell r="F1812">
            <v>200307</v>
          </cell>
          <cell r="G1812">
            <v>37833</v>
          </cell>
          <cell r="H1812">
            <v>37802</v>
          </cell>
          <cell r="I1812">
            <v>60</v>
          </cell>
        </row>
        <row r="1813">
          <cell r="E1813">
            <v>37819</v>
          </cell>
          <cell r="F1813">
            <v>200307</v>
          </cell>
          <cell r="G1813">
            <v>37833</v>
          </cell>
          <cell r="H1813">
            <v>37802</v>
          </cell>
          <cell r="I1813">
            <v>60</v>
          </cell>
        </row>
        <row r="1814">
          <cell r="E1814">
            <v>37820</v>
          </cell>
          <cell r="F1814">
            <v>200307</v>
          </cell>
          <cell r="G1814">
            <v>37833</v>
          </cell>
          <cell r="H1814">
            <v>37802</v>
          </cell>
          <cell r="I1814">
            <v>60</v>
          </cell>
        </row>
        <row r="1815">
          <cell r="E1815">
            <v>37821</v>
          </cell>
          <cell r="F1815">
            <v>200307</v>
          </cell>
          <cell r="G1815">
            <v>37833</v>
          </cell>
          <cell r="H1815">
            <v>37802</v>
          </cell>
          <cell r="I1815">
            <v>60</v>
          </cell>
        </row>
        <row r="1816">
          <cell r="E1816">
            <v>37822</v>
          </cell>
          <cell r="F1816">
            <v>200307</v>
          </cell>
          <cell r="G1816">
            <v>37833</v>
          </cell>
          <cell r="H1816">
            <v>37802</v>
          </cell>
          <cell r="I1816">
            <v>60</v>
          </cell>
        </row>
        <row r="1817">
          <cell r="E1817">
            <v>37823</v>
          </cell>
          <cell r="F1817">
            <v>200307</v>
          </cell>
          <cell r="G1817">
            <v>37833</v>
          </cell>
          <cell r="H1817">
            <v>37802</v>
          </cell>
          <cell r="I1817">
            <v>60</v>
          </cell>
        </row>
        <row r="1818">
          <cell r="E1818">
            <v>37824</v>
          </cell>
          <cell r="F1818">
            <v>200307</v>
          </cell>
          <cell r="G1818">
            <v>37833</v>
          </cell>
          <cell r="H1818">
            <v>37802</v>
          </cell>
          <cell r="I1818">
            <v>60</v>
          </cell>
        </row>
        <row r="1819">
          <cell r="E1819">
            <v>37825</v>
          </cell>
          <cell r="F1819">
            <v>200307</v>
          </cell>
          <cell r="G1819">
            <v>37833</v>
          </cell>
          <cell r="H1819">
            <v>37802</v>
          </cell>
          <cell r="I1819">
            <v>60</v>
          </cell>
        </row>
        <row r="1820">
          <cell r="E1820">
            <v>37826</v>
          </cell>
          <cell r="F1820">
            <v>200307</v>
          </cell>
          <cell r="G1820">
            <v>37833</v>
          </cell>
          <cell r="H1820">
            <v>37802</v>
          </cell>
          <cell r="I1820">
            <v>60</v>
          </cell>
        </row>
        <row r="1821">
          <cell r="E1821">
            <v>37827</v>
          </cell>
          <cell r="F1821">
            <v>200307</v>
          </cell>
          <cell r="G1821">
            <v>37833</v>
          </cell>
          <cell r="H1821">
            <v>37802</v>
          </cell>
          <cell r="I1821">
            <v>60</v>
          </cell>
        </row>
        <row r="1822">
          <cell r="E1822">
            <v>37828</v>
          </cell>
          <cell r="F1822">
            <v>200307</v>
          </cell>
          <cell r="G1822">
            <v>37833</v>
          </cell>
          <cell r="H1822">
            <v>37802</v>
          </cell>
          <cell r="I1822">
            <v>60</v>
          </cell>
        </row>
        <row r="1823">
          <cell r="E1823">
            <v>37829</v>
          </cell>
          <cell r="F1823">
            <v>200307</v>
          </cell>
          <cell r="G1823">
            <v>37833</v>
          </cell>
          <cell r="H1823">
            <v>37802</v>
          </cell>
          <cell r="I1823">
            <v>60</v>
          </cell>
        </row>
        <row r="1824">
          <cell r="E1824">
            <v>37830</v>
          </cell>
          <cell r="F1824">
            <v>200307</v>
          </cell>
          <cell r="G1824">
            <v>37833</v>
          </cell>
          <cell r="H1824">
            <v>37802</v>
          </cell>
          <cell r="I1824">
            <v>60</v>
          </cell>
        </row>
        <row r="1825">
          <cell r="E1825">
            <v>37831</v>
          </cell>
          <cell r="F1825">
            <v>200307</v>
          </cell>
          <cell r="G1825">
            <v>37833</v>
          </cell>
          <cell r="H1825">
            <v>37802</v>
          </cell>
          <cell r="I1825">
            <v>60</v>
          </cell>
        </row>
        <row r="1826">
          <cell r="E1826">
            <v>37832</v>
          </cell>
          <cell r="F1826">
            <v>200307</v>
          </cell>
          <cell r="G1826">
            <v>37833</v>
          </cell>
          <cell r="H1826">
            <v>37802</v>
          </cell>
          <cell r="I1826">
            <v>60</v>
          </cell>
        </row>
        <row r="1827">
          <cell r="E1827">
            <v>37833</v>
          </cell>
          <cell r="F1827">
            <v>200307</v>
          </cell>
          <cell r="G1827">
            <v>37833</v>
          </cell>
          <cell r="H1827">
            <v>37802</v>
          </cell>
          <cell r="I1827">
            <v>60</v>
          </cell>
        </row>
        <row r="1828">
          <cell r="E1828">
            <v>37834</v>
          </cell>
          <cell r="F1828">
            <v>200308</v>
          </cell>
          <cell r="G1828">
            <v>37864</v>
          </cell>
          <cell r="H1828">
            <v>37833</v>
          </cell>
          <cell r="I1828">
            <v>61</v>
          </cell>
        </row>
        <row r="1829">
          <cell r="E1829">
            <v>37835</v>
          </cell>
          <cell r="F1829">
            <v>200308</v>
          </cell>
          <cell r="G1829">
            <v>37864</v>
          </cell>
          <cell r="H1829">
            <v>37833</v>
          </cell>
          <cell r="I1829">
            <v>61</v>
          </cell>
        </row>
        <row r="1830">
          <cell r="E1830">
            <v>37836</v>
          </cell>
          <cell r="F1830">
            <v>200308</v>
          </cell>
          <cell r="G1830">
            <v>37864</v>
          </cell>
          <cell r="H1830">
            <v>37833</v>
          </cell>
          <cell r="I1830">
            <v>61</v>
          </cell>
        </row>
        <row r="1831">
          <cell r="E1831">
            <v>37837</v>
          </cell>
          <cell r="F1831">
            <v>200308</v>
          </cell>
          <cell r="G1831">
            <v>37864</v>
          </cell>
          <cell r="H1831">
            <v>37833</v>
          </cell>
          <cell r="I1831">
            <v>61</v>
          </cell>
        </row>
        <row r="1832">
          <cell r="E1832">
            <v>37838</v>
          </cell>
          <cell r="F1832">
            <v>200308</v>
          </cell>
          <cell r="G1832">
            <v>37864</v>
          </cell>
          <cell r="H1832">
            <v>37833</v>
          </cell>
          <cell r="I1832">
            <v>61</v>
          </cell>
        </row>
        <row r="1833">
          <cell r="E1833">
            <v>37839</v>
          </cell>
          <cell r="F1833">
            <v>200308</v>
          </cell>
          <cell r="G1833">
            <v>37864</v>
          </cell>
          <cell r="H1833">
            <v>37833</v>
          </cell>
          <cell r="I1833">
            <v>61</v>
          </cell>
        </row>
        <row r="1834">
          <cell r="E1834">
            <v>37840</v>
          </cell>
          <cell r="F1834">
            <v>200308</v>
          </cell>
          <cell r="G1834">
            <v>37864</v>
          </cell>
          <cell r="H1834">
            <v>37833</v>
          </cell>
          <cell r="I1834">
            <v>61</v>
          </cell>
        </row>
        <row r="1835">
          <cell r="E1835">
            <v>37841</v>
          </cell>
          <cell r="F1835">
            <v>200308</v>
          </cell>
          <cell r="G1835">
            <v>37864</v>
          </cell>
          <cell r="H1835">
            <v>37833</v>
          </cell>
          <cell r="I1835">
            <v>61</v>
          </cell>
        </row>
        <row r="1836">
          <cell r="E1836">
            <v>37842</v>
          </cell>
          <cell r="F1836">
            <v>200308</v>
          </cell>
          <cell r="G1836">
            <v>37864</v>
          </cell>
          <cell r="H1836">
            <v>37833</v>
          </cell>
          <cell r="I1836">
            <v>61</v>
          </cell>
        </row>
        <row r="1837">
          <cell r="E1837">
            <v>37843</v>
          </cell>
          <cell r="F1837">
            <v>200308</v>
          </cell>
          <cell r="G1837">
            <v>37864</v>
          </cell>
          <cell r="H1837">
            <v>37833</v>
          </cell>
          <cell r="I1837">
            <v>61</v>
          </cell>
        </row>
        <row r="1838">
          <cell r="E1838">
            <v>37844</v>
          </cell>
          <cell r="F1838">
            <v>200308</v>
          </cell>
          <cell r="G1838">
            <v>37864</v>
          </cell>
          <cell r="H1838">
            <v>37833</v>
          </cell>
          <cell r="I1838">
            <v>61</v>
          </cell>
        </row>
        <row r="1839">
          <cell r="E1839">
            <v>37845</v>
          </cell>
          <cell r="F1839">
            <v>200308</v>
          </cell>
          <cell r="G1839">
            <v>37864</v>
          </cell>
          <cell r="H1839">
            <v>37833</v>
          </cell>
          <cell r="I1839">
            <v>61</v>
          </cell>
        </row>
        <row r="1840">
          <cell r="E1840">
            <v>37846</v>
          </cell>
          <cell r="F1840">
            <v>200308</v>
          </cell>
          <cell r="G1840">
            <v>37864</v>
          </cell>
          <cell r="H1840">
            <v>37833</v>
          </cell>
          <cell r="I1840">
            <v>61</v>
          </cell>
        </row>
        <row r="1841">
          <cell r="E1841">
            <v>37847</v>
          </cell>
          <cell r="F1841">
            <v>200308</v>
          </cell>
          <cell r="G1841">
            <v>37864</v>
          </cell>
          <cell r="H1841">
            <v>37833</v>
          </cell>
          <cell r="I1841">
            <v>61</v>
          </cell>
        </row>
        <row r="1842">
          <cell r="E1842">
            <v>37848</v>
          </cell>
          <cell r="F1842">
            <v>200308</v>
          </cell>
          <cell r="G1842">
            <v>37864</v>
          </cell>
          <cell r="H1842">
            <v>37833</v>
          </cell>
          <cell r="I1842">
            <v>61</v>
          </cell>
        </row>
        <row r="1843">
          <cell r="E1843">
            <v>37849</v>
          </cell>
          <cell r="F1843">
            <v>200308</v>
          </cell>
          <cell r="G1843">
            <v>37864</v>
          </cell>
          <cell r="H1843">
            <v>37833</v>
          </cell>
          <cell r="I1843">
            <v>61</v>
          </cell>
        </row>
        <row r="1844">
          <cell r="E1844">
            <v>37850</v>
          </cell>
          <cell r="F1844">
            <v>200308</v>
          </cell>
          <cell r="G1844">
            <v>37864</v>
          </cell>
          <cell r="H1844">
            <v>37833</v>
          </cell>
          <cell r="I1844">
            <v>61</v>
          </cell>
        </row>
        <row r="1845">
          <cell r="E1845">
            <v>37851</v>
          </cell>
          <cell r="F1845">
            <v>200308</v>
          </cell>
          <cell r="G1845">
            <v>37864</v>
          </cell>
          <cell r="H1845">
            <v>37833</v>
          </cell>
          <cell r="I1845">
            <v>61</v>
          </cell>
        </row>
        <row r="1846">
          <cell r="E1846">
            <v>37852</v>
          </cell>
          <cell r="F1846">
            <v>200308</v>
          </cell>
          <cell r="G1846">
            <v>37864</v>
          </cell>
          <cell r="H1846">
            <v>37833</v>
          </cell>
          <cell r="I1846">
            <v>61</v>
          </cell>
        </row>
        <row r="1847">
          <cell r="E1847">
            <v>37853</v>
          </cell>
          <cell r="F1847">
            <v>200308</v>
          </cell>
          <cell r="G1847">
            <v>37864</v>
          </cell>
          <cell r="H1847">
            <v>37833</v>
          </cell>
          <cell r="I1847">
            <v>61</v>
          </cell>
        </row>
        <row r="1848">
          <cell r="E1848">
            <v>37854</v>
          </cell>
          <cell r="F1848">
            <v>200308</v>
          </cell>
          <cell r="G1848">
            <v>37864</v>
          </cell>
          <cell r="H1848">
            <v>37833</v>
          </cell>
          <cell r="I1848">
            <v>61</v>
          </cell>
        </row>
        <row r="1849">
          <cell r="E1849">
            <v>37855</v>
          </cell>
          <cell r="F1849">
            <v>200308</v>
          </cell>
          <cell r="G1849">
            <v>37864</v>
          </cell>
          <cell r="H1849">
            <v>37833</v>
          </cell>
          <cell r="I1849">
            <v>61</v>
          </cell>
        </row>
        <row r="1850">
          <cell r="E1850">
            <v>37856</v>
          </cell>
          <cell r="F1850">
            <v>200308</v>
          </cell>
          <cell r="G1850">
            <v>37864</v>
          </cell>
          <cell r="H1850">
            <v>37833</v>
          </cell>
          <cell r="I1850">
            <v>61</v>
          </cell>
        </row>
        <row r="1851">
          <cell r="E1851">
            <v>37857</v>
          </cell>
          <cell r="F1851">
            <v>200308</v>
          </cell>
          <cell r="G1851">
            <v>37864</v>
          </cell>
          <cell r="H1851">
            <v>37833</v>
          </cell>
          <cell r="I1851">
            <v>61</v>
          </cell>
        </row>
        <row r="1852">
          <cell r="E1852">
            <v>37858</v>
          </cell>
          <cell r="F1852">
            <v>200308</v>
          </cell>
          <cell r="G1852">
            <v>37864</v>
          </cell>
          <cell r="H1852">
            <v>37833</v>
          </cell>
          <cell r="I1852">
            <v>61</v>
          </cell>
        </row>
        <row r="1853">
          <cell r="E1853">
            <v>37859</v>
          </cell>
          <cell r="F1853">
            <v>200308</v>
          </cell>
          <cell r="G1853">
            <v>37864</v>
          </cell>
          <cell r="H1853">
            <v>37833</v>
          </cell>
          <cell r="I1853">
            <v>61</v>
          </cell>
        </row>
        <row r="1854">
          <cell r="E1854">
            <v>37860</v>
          </cell>
          <cell r="F1854">
            <v>200308</v>
          </cell>
          <cell r="G1854">
            <v>37864</v>
          </cell>
          <cell r="H1854">
            <v>37833</v>
          </cell>
          <cell r="I1854">
            <v>61</v>
          </cell>
        </row>
        <row r="1855">
          <cell r="E1855">
            <v>37861</v>
          </cell>
          <cell r="F1855">
            <v>200308</v>
          </cell>
          <cell r="G1855">
            <v>37864</v>
          </cell>
          <cell r="H1855">
            <v>37833</v>
          </cell>
          <cell r="I1855">
            <v>61</v>
          </cell>
        </row>
        <row r="1856">
          <cell r="E1856">
            <v>37862</v>
          </cell>
          <cell r="F1856">
            <v>200308</v>
          </cell>
          <cell r="G1856">
            <v>37864</v>
          </cell>
          <cell r="H1856">
            <v>37833</v>
          </cell>
          <cell r="I1856">
            <v>61</v>
          </cell>
        </row>
        <row r="1857">
          <cell r="E1857">
            <v>37863</v>
          </cell>
          <cell r="F1857">
            <v>200308</v>
          </cell>
          <cell r="G1857">
            <v>37864</v>
          </cell>
          <cell r="H1857">
            <v>37833</v>
          </cell>
          <cell r="I1857">
            <v>61</v>
          </cell>
        </row>
        <row r="1858">
          <cell r="E1858">
            <v>37864</v>
          </cell>
          <cell r="F1858">
            <v>200308</v>
          </cell>
          <cell r="G1858">
            <v>37864</v>
          </cell>
          <cell r="H1858">
            <v>37833</v>
          </cell>
          <cell r="I1858">
            <v>61</v>
          </cell>
        </row>
        <row r="1859">
          <cell r="E1859">
            <v>37865</v>
          </cell>
          <cell r="F1859">
            <v>200309</v>
          </cell>
          <cell r="G1859">
            <v>37894</v>
          </cell>
          <cell r="H1859">
            <v>37864</v>
          </cell>
          <cell r="I1859">
            <v>62</v>
          </cell>
        </row>
        <row r="1860">
          <cell r="E1860">
            <v>37866</v>
          </cell>
          <cell r="F1860">
            <v>200309</v>
          </cell>
          <cell r="G1860">
            <v>37894</v>
          </cell>
          <cell r="H1860">
            <v>37864</v>
          </cell>
          <cell r="I1860">
            <v>62</v>
          </cell>
        </row>
        <row r="1861">
          <cell r="E1861">
            <v>37867</v>
          </cell>
          <cell r="F1861">
            <v>200309</v>
          </cell>
          <cell r="G1861">
            <v>37894</v>
          </cell>
          <cell r="H1861">
            <v>37864</v>
          </cell>
          <cell r="I1861">
            <v>62</v>
          </cell>
        </row>
        <row r="1862">
          <cell r="E1862">
            <v>37868</v>
          </cell>
          <cell r="F1862">
            <v>200309</v>
          </cell>
          <cell r="G1862">
            <v>37894</v>
          </cell>
          <cell r="H1862">
            <v>37864</v>
          </cell>
          <cell r="I1862">
            <v>62</v>
          </cell>
        </row>
        <row r="1863">
          <cell r="E1863">
            <v>37869</v>
          </cell>
          <cell r="F1863">
            <v>200309</v>
          </cell>
          <cell r="G1863">
            <v>37894</v>
          </cell>
          <cell r="H1863">
            <v>37864</v>
          </cell>
          <cell r="I1863">
            <v>62</v>
          </cell>
        </row>
        <row r="1864">
          <cell r="E1864">
            <v>37870</v>
          </cell>
          <cell r="F1864">
            <v>200309</v>
          </cell>
          <cell r="G1864">
            <v>37894</v>
          </cell>
          <cell r="H1864">
            <v>37864</v>
          </cell>
          <cell r="I1864">
            <v>62</v>
          </cell>
        </row>
        <row r="1865">
          <cell r="E1865">
            <v>37871</v>
          </cell>
          <cell r="F1865">
            <v>200309</v>
          </cell>
          <cell r="G1865">
            <v>37894</v>
          </cell>
          <cell r="H1865">
            <v>37864</v>
          </cell>
          <cell r="I1865">
            <v>62</v>
          </cell>
        </row>
        <row r="1866">
          <cell r="E1866">
            <v>37872</v>
          </cell>
          <cell r="F1866">
            <v>200309</v>
          </cell>
          <cell r="G1866">
            <v>37894</v>
          </cell>
          <cell r="H1866">
            <v>37864</v>
          </cell>
          <cell r="I1866">
            <v>62</v>
          </cell>
        </row>
        <row r="1867">
          <cell r="E1867">
            <v>37873</v>
          </cell>
          <cell r="F1867">
            <v>200309</v>
          </cell>
          <cell r="G1867">
            <v>37894</v>
          </cell>
          <cell r="H1867">
            <v>37864</v>
          </cell>
          <cell r="I1867">
            <v>62</v>
          </cell>
        </row>
        <row r="1868">
          <cell r="E1868">
            <v>37874</v>
          </cell>
          <cell r="F1868">
            <v>200309</v>
          </cell>
          <cell r="G1868">
            <v>37894</v>
          </cell>
          <cell r="H1868">
            <v>37864</v>
          </cell>
          <cell r="I1868">
            <v>62</v>
          </cell>
        </row>
        <row r="1869">
          <cell r="E1869">
            <v>37875</v>
          </cell>
          <cell r="F1869">
            <v>200309</v>
          </cell>
          <cell r="G1869">
            <v>37894</v>
          </cell>
          <cell r="H1869">
            <v>37864</v>
          </cell>
          <cell r="I1869">
            <v>62</v>
          </cell>
        </row>
        <row r="1870">
          <cell r="E1870">
            <v>37876</v>
          </cell>
          <cell r="F1870">
            <v>200309</v>
          </cell>
          <cell r="G1870">
            <v>37894</v>
          </cell>
          <cell r="H1870">
            <v>37864</v>
          </cell>
          <cell r="I1870">
            <v>62</v>
          </cell>
        </row>
        <row r="1871">
          <cell r="E1871">
            <v>37877</v>
          </cell>
          <cell r="F1871">
            <v>200309</v>
          </cell>
          <cell r="G1871">
            <v>37894</v>
          </cell>
          <cell r="H1871">
            <v>37864</v>
          </cell>
          <cell r="I1871">
            <v>62</v>
          </cell>
        </row>
        <row r="1872">
          <cell r="E1872">
            <v>37878</v>
          </cell>
          <cell r="F1872">
            <v>200309</v>
          </cell>
          <cell r="G1872">
            <v>37894</v>
          </cell>
          <cell r="H1872">
            <v>37864</v>
          </cell>
          <cell r="I1872">
            <v>62</v>
          </cell>
        </row>
        <row r="1873">
          <cell r="E1873">
            <v>37879</v>
          </cell>
          <cell r="F1873">
            <v>200309</v>
          </cell>
          <cell r="G1873">
            <v>37894</v>
          </cell>
          <cell r="H1873">
            <v>37864</v>
          </cell>
          <cell r="I1873">
            <v>62</v>
          </cell>
        </row>
        <row r="1874">
          <cell r="E1874">
            <v>37880</v>
          </cell>
          <cell r="F1874">
            <v>200309</v>
          </cell>
          <cell r="G1874">
            <v>37894</v>
          </cell>
          <cell r="H1874">
            <v>37864</v>
          </cell>
          <cell r="I1874">
            <v>62</v>
          </cell>
        </row>
        <row r="1875">
          <cell r="E1875">
            <v>37881</v>
          </cell>
          <cell r="F1875">
            <v>200309</v>
          </cell>
          <cell r="G1875">
            <v>37894</v>
          </cell>
          <cell r="H1875">
            <v>37864</v>
          </cell>
          <cell r="I1875">
            <v>62</v>
          </cell>
        </row>
        <row r="1876">
          <cell r="E1876">
            <v>37882</v>
          </cell>
          <cell r="F1876">
            <v>200309</v>
          </cell>
          <cell r="G1876">
            <v>37894</v>
          </cell>
          <cell r="H1876">
            <v>37864</v>
          </cell>
          <cell r="I1876">
            <v>62</v>
          </cell>
        </row>
        <row r="1877">
          <cell r="E1877">
            <v>37883</v>
          </cell>
          <cell r="F1877">
            <v>200309</v>
          </cell>
          <cell r="G1877">
            <v>37894</v>
          </cell>
          <cell r="H1877">
            <v>37864</v>
          </cell>
          <cell r="I1877">
            <v>62</v>
          </cell>
        </row>
        <row r="1878">
          <cell r="E1878">
            <v>37884</v>
          </cell>
          <cell r="F1878">
            <v>200309</v>
          </cell>
          <cell r="G1878">
            <v>37894</v>
          </cell>
          <cell r="H1878">
            <v>37864</v>
          </cell>
          <cell r="I1878">
            <v>62</v>
          </cell>
        </row>
        <row r="1879">
          <cell r="E1879">
            <v>37885</v>
          </cell>
          <cell r="F1879">
            <v>200309</v>
          </cell>
          <cell r="G1879">
            <v>37894</v>
          </cell>
          <cell r="H1879">
            <v>37864</v>
          </cell>
          <cell r="I1879">
            <v>62</v>
          </cell>
        </row>
        <row r="1880">
          <cell r="E1880">
            <v>37886</v>
          </cell>
          <cell r="F1880">
            <v>200309</v>
          </cell>
          <cell r="G1880">
            <v>37894</v>
          </cell>
          <cell r="H1880">
            <v>37864</v>
          </cell>
          <cell r="I1880">
            <v>62</v>
          </cell>
        </row>
        <row r="1881">
          <cell r="E1881">
            <v>37887</v>
          </cell>
          <cell r="F1881">
            <v>200309</v>
          </cell>
          <cell r="G1881">
            <v>37894</v>
          </cell>
          <cell r="H1881">
            <v>37864</v>
          </cell>
          <cell r="I1881">
            <v>62</v>
          </cell>
        </row>
        <row r="1882">
          <cell r="E1882">
            <v>37888</v>
          </cell>
          <cell r="F1882">
            <v>200309</v>
          </cell>
          <cell r="G1882">
            <v>37894</v>
          </cell>
          <cell r="H1882">
            <v>37864</v>
          </cell>
          <cell r="I1882">
            <v>62</v>
          </cell>
        </row>
        <row r="1883">
          <cell r="E1883">
            <v>37889</v>
          </cell>
          <cell r="F1883">
            <v>200309</v>
          </cell>
          <cell r="G1883">
            <v>37894</v>
          </cell>
          <cell r="H1883">
            <v>37864</v>
          </cell>
          <cell r="I1883">
            <v>62</v>
          </cell>
        </row>
        <row r="1884">
          <cell r="E1884">
            <v>37890</v>
          </cell>
          <cell r="F1884">
            <v>200309</v>
          </cell>
          <cell r="G1884">
            <v>37894</v>
          </cell>
          <cell r="H1884">
            <v>37864</v>
          </cell>
          <cell r="I1884">
            <v>62</v>
          </cell>
        </row>
        <row r="1885">
          <cell r="E1885">
            <v>37891</v>
          </cell>
          <cell r="F1885">
            <v>200309</v>
          </cell>
          <cell r="G1885">
            <v>37894</v>
          </cell>
          <cell r="H1885">
            <v>37864</v>
          </cell>
          <cell r="I1885">
            <v>62</v>
          </cell>
        </row>
        <row r="1886">
          <cell r="E1886">
            <v>37892</v>
          </cell>
          <cell r="F1886">
            <v>200309</v>
          </cell>
          <cell r="G1886">
            <v>37894</v>
          </cell>
          <cell r="H1886">
            <v>37864</v>
          </cell>
          <cell r="I1886">
            <v>62</v>
          </cell>
        </row>
        <row r="1887">
          <cell r="E1887">
            <v>37893</v>
          </cell>
          <cell r="F1887">
            <v>200309</v>
          </cell>
          <cell r="G1887">
            <v>37894</v>
          </cell>
          <cell r="H1887">
            <v>37864</v>
          </cell>
          <cell r="I1887">
            <v>62</v>
          </cell>
        </row>
        <row r="1888">
          <cell r="E1888">
            <v>37894</v>
          </cell>
          <cell r="F1888">
            <v>200309</v>
          </cell>
          <cell r="G1888">
            <v>37894</v>
          </cell>
          <cell r="H1888">
            <v>37864</v>
          </cell>
          <cell r="I1888">
            <v>62</v>
          </cell>
        </row>
        <row r="1889">
          <cell r="E1889">
            <v>37895</v>
          </cell>
          <cell r="F1889">
            <v>200310</v>
          </cell>
          <cell r="G1889">
            <v>37925</v>
          </cell>
          <cell r="H1889">
            <v>37894</v>
          </cell>
          <cell r="I1889">
            <v>63</v>
          </cell>
        </row>
        <row r="1890">
          <cell r="E1890">
            <v>37896</v>
          </cell>
          <cell r="F1890">
            <v>200310</v>
          </cell>
          <cell r="G1890">
            <v>37925</v>
          </cell>
          <cell r="H1890">
            <v>37894</v>
          </cell>
          <cell r="I1890">
            <v>63</v>
          </cell>
        </row>
        <row r="1891">
          <cell r="E1891">
            <v>37897</v>
          </cell>
          <cell r="F1891">
            <v>200310</v>
          </cell>
          <cell r="G1891">
            <v>37925</v>
          </cell>
          <cell r="H1891">
            <v>37894</v>
          </cell>
          <cell r="I1891">
            <v>63</v>
          </cell>
        </row>
        <row r="1892">
          <cell r="E1892">
            <v>37898</v>
          </cell>
          <cell r="F1892">
            <v>200310</v>
          </cell>
          <cell r="G1892">
            <v>37925</v>
          </cell>
          <cell r="H1892">
            <v>37894</v>
          </cell>
          <cell r="I1892">
            <v>63</v>
          </cell>
        </row>
        <row r="1893">
          <cell r="E1893">
            <v>37899</v>
          </cell>
          <cell r="F1893">
            <v>200310</v>
          </cell>
          <cell r="G1893">
            <v>37925</v>
          </cell>
          <cell r="H1893">
            <v>37894</v>
          </cell>
          <cell r="I1893">
            <v>63</v>
          </cell>
        </row>
        <row r="1894">
          <cell r="E1894">
            <v>37900</v>
          </cell>
          <cell r="F1894">
            <v>200310</v>
          </cell>
          <cell r="G1894">
            <v>37925</v>
          </cell>
          <cell r="H1894">
            <v>37894</v>
          </cell>
          <cell r="I1894">
            <v>63</v>
          </cell>
        </row>
        <row r="1895">
          <cell r="E1895">
            <v>37901</v>
          </cell>
          <cell r="F1895">
            <v>200310</v>
          </cell>
          <cell r="G1895">
            <v>37925</v>
          </cell>
          <cell r="H1895">
            <v>37894</v>
          </cell>
          <cell r="I1895">
            <v>63</v>
          </cell>
        </row>
        <row r="1896">
          <cell r="E1896">
            <v>37902</v>
          </cell>
          <cell r="F1896">
            <v>200310</v>
          </cell>
          <cell r="G1896">
            <v>37925</v>
          </cell>
          <cell r="H1896">
            <v>37894</v>
          </cell>
          <cell r="I1896">
            <v>63</v>
          </cell>
        </row>
        <row r="1897">
          <cell r="E1897">
            <v>37903</v>
          </cell>
          <cell r="F1897">
            <v>200310</v>
          </cell>
          <cell r="G1897">
            <v>37925</v>
          </cell>
          <cell r="H1897">
            <v>37894</v>
          </cell>
          <cell r="I1897">
            <v>63</v>
          </cell>
        </row>
        <row r="1898">
          <cell r="E1898">
            <v>37904</v>
          </cell>
          <cell r="F1898">
            <v>200310</v>
          </cell>
          <cell r="G1898">
            <v>37925</v>
          </cell>
          <cell r="H1898">
            <v>37894</v>
          </cell>
          <cell r="I1898">
            <v>63</v>
          </cell>
        </row>
        <row r="1899">
          <cell r="E1899">
            <v>37905</v>
          </cell>
          <cell r="F1899">
            <v>200310</v>
          </cell>
          <cell r="G1899">
            <v>37925</v>
          </cell>
          <cell r="H1899">
            <v>37894</v>
          </cell>
          <cell r="I1899">
            <v>63</v>
          </cell>
        </row>
        <row r="1900">
          <cell r="E1900">
            <v>37906</v>
          </cell>
          <cell r="F1900">
            <v>200310</v>
          </cell>
          <cell r="G1900">
            <v>37925</v>
          </cell>
          <cell r="H1900">
            <v>37894</v>
          </cell>
          <cell r="I1900">
            <v>63</v>
          </cell>
        </row>
        <row r="1901">
          <cell r="E1901">
            <v>37907</v>
          </cell>
          <cell r="F1901">
            <v>200310</v>
          </cell>
          <cell r="G1901">
            <v>37925</v>
          </cell>
          <cell r="H1901">
            <v>37894</v>
          </cell>
          <cell r="I1901">
            <v>63</v>
          </cell>
        </row>
        <row r="1902">
          <cell r="E1902">
            <v>37908</v>
          </cell>
          <cell r="F1902">
            <v>200310</v>
          </cell>
          <cell r="G1902">
            <v>37925</v>
          </cell>
          <cell r="H1902">
            <v>37894</v>
          </cell>
          <cell r="I1902">
            <v>63</v>
          </cell>
        </row>
        <row r="1903">
          <cell r="E1903">
            <v>37909</v>
          </cell>
          <cell r="F1903">
            <v>200310</v>
          </cell>
          <cell r="G1903">
            <v>37925</v>
          </cell>
          <cell r="H1903">
            <v>37894</v>
          </cell>
          <cell r="I1903">
            <v>63</v>
          </cell>
        </row>
        <row r="1904">
          <cell r="E1904">
            <v>37910</v>
          </cell>
          <cell r="F1904">
            <v>200310</v>
          </cell>
          <cell r="G1904">
            <v>37925</v>
          </cell>
          <cell r="H1904">
            <v>37894</v>
          </cell>
          <cell r="I1904">
            <v>63</v>
          </cell>
        </row>
        <row r="1905">
          <cell r="E1905">
            <v>37911</v>
          </cell>
          <cell r="F1905">
            <v>200310</v>
          </cell>
          <cell r="G1905">
            <v>37925</v>
          </cell>
          <cell r="H1905">
            <v>37894</v>
          </cell>
          <cell r="I1905">
            <v>63</v>
          </cell>
        </row>
        <row r="1906">
          <cell r="E1906">
            <v>37912</v>
          </cell>
          <cell r="F1906">
            <v>200310</v>
          </cell>
          <cell r="G1906">
            <v>37925</v>
          </cell>
          <cell r="H1906">
            <v>37894</v>
          </cell>
          <cell r="I1906">
            <v>63</v>
          </cell>
        </row>
        <row r="1907">
          <cell r="E1907">
            <v>37913</v>
          </cell>
          <cell r="F1907">
            <v>200310</v>
          </cell>
          <cell r="G1907">
            <v>37925</v>
          </cell>
          <cell r="H1907">
            <v>37894</v>
          </cell>
          <cell r="I1907">
            <v>63</v>
          </cell>
        </row>
        <row r="1908">
          <cell r="E1908">
            <v>37914</v>
          </cell>
          <cell r="F1908">
            <v>200310</v>
          </cell>
          <cell r="G1908">
            <v>37925</v>
          </cell>
          <cell r="H1908">
            <v>37894</v>
          </cell>
          <cell r="I1908">
            <v>63</v>
          </cell>
        </row>
        <row r="1909">
          <cell r="E1909">
            <v>37915</v>
          </cell>
          <cell r="F1909">
            <v>200310</v>
          </cell>
          <cell r="G1909">
            <v>37925</v>
          </cell>
          <cell r="H1909">
            <v>37894</v>
          </cell>
          <cell r="I1909">
            <v>63</v>
          </cell>
        </row>
        <row r="1910">
          <cell r="E1910">
            <v>37916</v>
          </cell>
          <cell r="F1910">
            <v>200310</v>
          </cell>
          <cell r="G1910">
            <v>37925</v>
          </cell>
          <cell r="H1910">
            <v>37894</v>
          </cell>
          <cell r="I1910">
            <v>63</v>
          </cell>
        </row>
        <row r="1911">
          <cell r="E1911">
            <v>37917</v>
          </cell>
          <cell r="F1911">
            <v>200310</v>
          </cell>
          <cell r="G1911">
            <v>37925</v>
          </cell>
          <cell r="H1911">
            <v>37894</v>
          </cell>
          <cell r="I1911">
            <v>63</v>
          </cell>
        </row>
        <row r="1912">
          <cell r="E1912">
            <v>37918</v>
          </cell>
          <cell r="F1912">
            <v>200310</v>
          </cell>
          <cell r="G1912">
            <v>37925</v>
          </cell>
          <cell r="H1912">
            <v>37894</v>
          </cell>
          <cell r="I1912">
            <v>63</v>
          </cell>
        </row>
        <row r="1913">
          <cell r="E1913">
            <v>37919</v>
          </cell>
          <cell r="F1913">
            <v>200310</v>
          </cell>
          <cell r="G1913">
            <v>37925</v>
          </cell>
          <cell r="H1913">
            <v>37894</v>
          </cell>
          <cell r="I1913">
            <v>63</v>
          </cell>
        </row>
        <row r="1914">
          <cell r="E1914">
            <v>37920</v>
          </cell>
          <cell r="F1914">
            <v>200310</v>
          </cell>
          <cell r="G1914">
            <v>37925</v>
          </cell>
          <cell r="H1914">
            <v>37894</v>
          </cell>
          <cell r="I1914">
            <v>63</v>
          </cell>
        </row>
        <row r="1915">
          <cell r="E1915">
            <v>37921</v>
          </cell>
          <cell r="F1915">
            <v>200310</v>
          </cell>
          <cell r="G1915">
            <v>37925</v>
          </cell>
          <cell r="H1915">
            <v>37894</v>
          </cell>
          <cell r="I1915">
            <v>63</v>
          </cell>
        </row>
        <row r="1916">
          <cell r="E1916">
            <v>37922</v>
          </cell>
          <cell r="F1916">
            <v>200310</v>
          </cell>
          <cell r="G1916">
            <v>37925</v>
          </cell>
          <cell r="H1916">
            <v>37894</v>
          </cell>
          <cell r="I1916">
            <v>63</v>
          </cell>
        </row>
        <row r="1917">
          <cell r="E1917">
            <v>37923</v>
          </cell>
          <cell r="F1917">
            <v>200310</v>
          </cell>
          <cell r="G1917">
            <v>37925</v>
          </cell>
          <cell r="H1917">
            <v>37894</v>
          </cell>
          <cell r="I1917">
            <v>63</v>
          </cell>
        </row>
        <row r="1918">
          <cell r="E1918">
            <v>37924</v>
          </cell>
          <cell r="F1918">
            <v>200310</v>
          </cell>
          <cell r="G1918">
            <v>37925</v>
          </cell>
          <cell r="H1918">
            <v>37894</v>
          </cell>
          <cell r="I1918">
            <v>63</v>
          </cell>
        </row>
        <row r="1919">
          <cell r="E1919">
            <v>37925</v>
          </cell>
          <cell r="F1919">
            <v>200310</v>
          </cell>
          <cell r="G1919">
            <v>37925</v>
          </cell>
          <cell r="H1919">
            <v>37894</v>
          </cell>
          <cell r="I1919">
            <v>63</v>
          </cell>
        </row>
        <row r="1920">
          <cell r="E1920">
            <v>37926</v>
          </cell>
          <cell r="F1920">
            <v>200311</v>
          </cell>
          <cell r="G1920">
            <v>37955</v>
          </cell>
          <cell r="H1920">
            <v>37925</v>
          </cell>
          <cell r="I1920">
            <v>64</v>
          </cell>
        </row>
        <row r="1921">
          <cell r="E1921">
            <v>37927</v>
          </cell>
          <cell r="F1921">
            <v>200311</v>
          </cell>
          <cell r="G1921">
            <v>37955</v>
          </cell>
          <cell r="H1921">
            <v>37925</v>
          </cell>
          <cell r="I1921">
            <v>64</v>
          </cell>
        </row>
        <row r="1922">
          <cell r="E1922">
            <v>37928</v>
          </cell>
          <cell r="F1922">
            <v>200311</v>
          </cell>
          <cell r="G1922">
            <v>37955</v>
          </cell>
          <cell r="H1922">
            <v>37925</v>
          </cell>
          <cell r="I1922">
            <v>64</v>
          </cell>
        </row>
        <row r="1923">
          <cell r="E1923">
            <v>37929</v>
          </cell>
          <cell r="F1923">
            <v>200311</v>
          </cell>
          <cell r="G1923">
            <v>37955</v>
          </cell>
          <cell r="H1923">
            <v>37925</v>
          </cell>
          <cell r="I1923">
            <v>64</v>
          </cell>
        </row>
        <row r="1924">
          <cell r="E1924">
            <v>37930</v>
          </cell>
          <cell r="F1924">
            <v>200311</v>
          </cell>
          <cell r="G1924">
            <v>37955</v>
          </cell>
          <cell r="H1924">
            <v>37925</v>
          </cell>
          <cell r="I1924">
            <v>64</v>
          </cell>
        </row>
        <row r="1925">
          <cell r="E1925">
            <v>37931</v>
          </cell>
          <cell r="F1925">
            <v>200311</v>
          </cell>
          <cell r="G1925">
            <v>37955</v>
          </cell>
          <cell r="H1925">
            <v>37925</v>
          </cell>
          <cell r="I1925">
            <v>64</v>
          </cell>
        </row>
        <row r="1926">
          <cell r="E1926">
            <v>37932</v>
          </cell>
          <cell r="F1926">
            <v>200311</v>
          </cell>
          <cell r="G1926">
            <v>37955</v>
          </cell>
          <cell r="H1926">
            <v>37925</v>
          </cell>
          <cell r="I1926">
            <v>64</v>
          </cell>
        </row>
        <row r="1927">
          <cell r="E1927">
            <v>37933</v>
          </cell>
          <cell r="F1927">
            <v>200311</v>
          </cell>
          <cell r="G1927">
            <v>37955</v>
          </cell>
          <cell r="H1927">
            <v>37925</v>
          </cell>
          <cell r="I1927">
            <v>64</v>
          </cell>
        </row>
        <row r="1928">
          <cell r="E1928">
            <v>37934</v>
          </cell>
          <cell r="F1928">
            <v>200311</v>
          </cell>
          <cell r="G1928">
            <v>37955</v>
          </cell>
          <cell r="H1928">
            <v>37925</v>
          </cell>
          <cell r="I1928">
            <v>64</v>
          </cell>
        </row>
        <row r="1929">
          <cell r="E1929">
            <v>37935</v>
          </cell>
          <cell r="F1929">
            <v>200311</v>
          </cell>
          <cell r="G1929">
            <v>37955</v>
          </cell>
          <cell r="H1929">
            <v>37925</v>
          </cell>
          <cell r="I1929">
            <v>64</v>
          </cell>
        </row>
        <row r="1930">
          <cell r="E1930">
            <v>37936</v>
          </cell>
          <cell r="F1930">
            <v>200311</v>
          </cell>
          <cell r="G1930">
            <v>37955</v>
          </cell>
          <cell r="H1930">
            <v>37925</v>
          </cell>
          <cell r="I1930">
            <v>64</v>
          </cell>
        </row>
        <row r="1931">
          <cell r="E1931">
            <v>37937</v>
          </cell>
          <cell r="F1931">
            <v>200311</v>
          </cell>
          <cell r="G1931">
            <v>37955</v>
          </cell>
          <cell r="H1931">
            <v>37925</v>
          </cell>
          <cell r="I1931">
            <v>64</v>
          </cell>
        </row>
        <row r="1932">
          <cell r="E1932">
            <v>37938</v>
          </cell>
          <cell r="F1932">
            <v>200311</v>
          </cell>
          <cell r="G1932">
            <v>37955</v>
          </cell>
          <cell r="H1932">
            <v>37925</v>
          </cell>
          <cell r="I1932">
            <v>64</v>
          </cell>
        </row>
        <row r="1933">
          <cell r="E1933">
            <v>37939</v>
          </cell>
          <cell r="F1933">
            <v>200311</v>
          </cell>
          <cell r="G1933">
            <v>37955</v>
          </cell>
          <cell r="H1933">
            <v>37925</v>
          </cell>
          <cell r="I1933">
            <v>64</v>
          </cell>
        </row>
        <row r="1934">
          <cell r="E1934">
            <v>37940</v>
          </cell>
          <cell r="F1934">
            <v>200311</v>
          </cell>
          <cell r="G1934">
            <v>37955</v>
          </cell>
          <cell r="H1934">
            <v>37925</v>
          </cell>
          <cell r="I1934">
            <v>64</v>
          </cell>
        </row>
        <row r="1935">
          <cell r="E1935">
            <v>37941</v>
          </cell>
          <cell r="F1935">
            <v>200311</v>
          </cell>
          <cell r="G1935">
            <v>37955</v>
          </cell>
          <cell r="H1935">
            <v>37925</v>
          </cell>
          <cell r="I1935">
            <v>64</v>
          </cell>
        </row>
        <row r="1936">
          <cell r="E1936">
            <v>37942</v>
          </cell>
          <cell r="F1936">
            <v>200311</v>
          </cell>
          <cell r="G1936">
            <v>37955</v>
          </cell>
          <cell r="H1936">
            <v>37925</v>
          </cell>
          <cell r="I1936">
            <v>64</v>
          </cell>
        </row>
        <row r="1937">
          <cell r="E1937">
            <v>37943</v>
          </cell>
          <cell r="F1937">
            <v>200311</v>
          </cell>
          <cell r="G1937">
            <v>37955</v>
          </cell>
          <cell r="H1937">
            <v>37925</v>
          </cell>
          <cell r="I1937">
            <v>64</v>
          </cell>
        </row>
        <row r="1938">
          <cell r="E1938">
            <v>37944</v>
          </cell>
          <cell r="F1938">
            <v>200311</v>
          </cell>
          <cell r="G1938">
            <v>37955</v>
          </cell>
          <cell r="H1938">
            <v>37925</v>
          </cell>
          <cell r="I1938">
            <v>64</v>
          </cell>
        </row>
        <row r="1939">
          <cell r="E1939">
            <v>37945</v>
          </cell>
          <cell r="F1939">
            <v>200311</v>
          </cell>
          <cell r="G1939">
            <v>37955</v>
          </cell>
          <cell r="H1939">
            <v>37925</v>
          </cell>
          <cell r="I1939">
            <v>64</v>
          </cell>
        </row>
        <row r="1940">
          <cell r="E1940">
            <v>37946</v>
          </cell>
          <cell r="F1940">
            <v>200311</v>
          </cell>
          <cell r="G1940">
            <v>37955</v>
          </cell>
          <cell r="H1940">
            <v>37925</v>
          </cell>
          <cell r="I1940">
            <v>64</v>
          </cell>
        </row>
        <row r="1941">
          <cell r="E1941">
            <v>37947</v>
          </cell>
          <cell r="F1941">
            <v>200311</v>
          </cell>
          <cell r="G1941">
            <v>37955</v>
          </cell>
          <cell r="H1941">
            <v>37925</v>
          </cell>
          <cell r="I1941">
            <v>64</v>
          </cell>
        </row>
        <row r="1942">
          <cell r="E1942">
            <v>37948</v>
          </cell>
          <cell r="F1942">
            <v>200311</v>
          </cell>
          <cell r="G1942">
            <v>37955</v>
          </cell>
          <cell r="H1942">
            <v>37925</v>
          </cell>
          <cell r="I1942">
            <v>64</v>
          </cell>
        </row>
        <row r="1943">
          <cell r="E1943">
            <v>37949</v>
          </cell>
          <cell r="F1943">
            <v>200311</v>
          </cell>
          <cell r="G1943">
            <v>37955</v>
          </cell>
          <cell r="H1943">
            <v>37925</v>
          </cell>
          <cell r="I1943">
            <v>64</v>
          </cell>
        </row>
        <row r="1944">
          <cell r="E1944">
            <v>37950</v>
          </cell>
          <cell r="F1944">
            <v>200311</v>
          </cell>
          <cell r="G1944">
            <v>37955</v>
          </cell>
          <cell r="H1944">
            <v>37925</v>
          </cell>
          <cell r="I1944">
            <v>64</v>
          </cell>
        </row>
        <row r="1945">
          <cell r="E1945">
            <v>37951</v>
          </cell>
          <cell r="F1945">
            <v>200311</v>
          </cell>
          <cell r="G1945">
            <v>37955</v>
          </cell>
          <cell r="H1945">
            <v>37925</v>
          </cell>
          <cell r="I1945">
            <v>64</v>
          </cell>
        </row>
        <row r="1946">
          <cell r="E1946">
            <v>37952</v>
          </cell>
          <cell r="F1946">
            <v>200311</v>
          </cell>
          <cell r="G1946">
            <v>37955</v>
          </cell>
          <cell r="H1946">
            <v>37925</v>
          </cell>
          <cell r="I1946">
            <v>64</v>
          </cell>
        </row>
        <row r="1947">
          <cell r="E1947">
            <v>37953</v>
          </cell>
          <cell r="F1947">
            <v>200311</v>
          </cell>
          <cell r="G1947">
            <v>37955</v>
          </cell>
          <cell r="H1947">
            <v>37925</v>
          </cell>
          <cell r="I1947">
            <v>64</v>
          </cell>
        </row>
        <row r="1948">
          <cell r="E1948">
            <v>37954</v>
          </cell>
          <cell r="F1948">
            <v>200311</v>
          </cell>
          <cell r="G1948">
            <v>37955</v>
          </cell>
          <cell r="H1948">
            <v>37925</v>
          </cell>
          <cell r="I1948">
            <v>64</v>
          </cell>
        </row>
        <row r="1949">
          <cell r="E1949">
            <v>37955</v>
          </cell>
          <cell r="F1949">
            <v>200311</v>
          </cell>
          <cell r="G1949">
            <v>37955</v>
          </cell>
          <cell r="H1949">
            <v>37925</v>
          </cell>
          <cell r="I1949">
            <v>64</v>
          </cell>
        </row>
        <row r="1950">
          <cell r="E1950">
            <v>37956</v>
          </cell>
          <cell r="F1950">
            <v>200312</v>
          </cell>
          <cell r="G1950">
            <v>37986</v>
          </cell>
          <cell r="H1950">
            <v>37955</v>
          </cell>
          <cell r="I1950">
            <v>65</v>
          </cell>
        </row>
        <row r="1951">
          <cell r="E1951">
            <v>37957</v>
          </cell>
          <cell r="F1951">
            <v>200312</v>
          </cell>
          <cell r="G1951">
            <v>37986</v>
          </cell>
          <cell r="H1951">
            <v>37955</v>
          </cell>
          <cell r="I1951">
            <v>65</v>
          </cell>
        </row>
        <row r="1952">
          <cell r="E1952">
            <v>37958</v>
          </cell>
          <cell r="F1952">
            <v>200312</v>
          </cell>
          <cell r="G1952">
            <v>37986</v>
          </cell>
          <cell r="H1952">
            <v>37955</v>
          </cell>
          <cell r="I1952">
            <v>65</v>
          </cell>
        </row>
        <row r="1953">
          <cell r="E1953">
            <v>37959</v>
          </cell>
          <cell r="F1953">
            <v>200312</v>
          </cell>
          <cell r="G1953">
            <v>37986</v>
          </cell>
          <cell r="H1953">
            <v>37955</v>
          </cell>
          <cell r="I1953">
            <v>65</v>
          </cell>
        </row>
        <row r="1954">
          <cell r="E1954">
            <v>37960</v>
          </cell>
          <cell r="F1954">
            <v>200312</v>
          </cell>
          <cell r="G1954">
            <v>37986</v>
          </cell>
          <cell r="H1954">
            <v>37955</v>
          </cell>
          <cell r="I1954">
            <v>65</v>
          </cell>
        </row>
        <row r="1955">
          <cell r="E1955">
            <v>37961</v>
          </cell>
          <cell r="F1955">
            <v>200312</v>
          </cell>
          <cell r="G1955">
            <v>37986</v>
          </cell>
          <cell r="H1955">
            <v>37955</v>
          </cell>
          <cell r="I1955">
            <v>65</v>
          </cell>
        </row>
        <row r="1956">
          <cell r="E1956">
            <v>37962</v>
          </cell>
          <cell r="F1956">
            <v>200312</v>
          </cell>
          <cell r="G1956">
            <v>37986</v>
          </cell>
          <cell r="H1956">
            <v>37955</v>
          </cell>
          <cell r="I1956">
            <v>65</v>
          </cell>
        </row>
        <row r="1957">
          <cell r="E1957">
            <v>37963</v>
          </cell>
          <cell r="F1957">
            <v>200312</v>
          </cell>
          <cell r="G1957">
            <v>37986</v>
          </cell>
          <cell r="H1957">
            <v>37955</v>
          </cell>
          <cell r="I1957">
            <v>65</v>
          </cell>
        </row>
        <row r="1958">
          <cell r="E1958">
            <v>37964</v>
          </cell>
          <cell r="F1958">
            <v>200312</v>
          </cell>
          <cell r="G1958">
            <v>37986</v>
          </cell>
          <cell r="H1958">
            <v>37955</v>
          </cell>
          <cell r="I1958">
            <v>65</v>
          </cell>
        </row>
        <row r="1959">
          <cell r="E1959">
            <v>37965</v>
          </cell>
          <cell r="F1959">
            <v>200312</v>
          </cell>
          <cell r="G1959">
            <v>37986</v>
          </cell>
          <cell r="H1959">
            <v>37955</v>
          </cell>
          <cell r="I1959">
            <v>65</v>
          </cell>
        </row>
        <row r="1960">
          <cell r="E1960">
            <v>37966</v>
          </cell>
          <cell r="F1960">
            <v>200312</v>
          </cell>
          <cell r="G1960">
            <v>37986</v>
          </cell>
          <cell r="H1960">
            <v>37955</v>
          </cell>
          <cell r="I1960">
            <v>65</v>
          </cell>
        </row>
        <row r="1961">
          <cell r="E1961">
            <v>37967</v>
          </cell>
          <cell r="F1961">
            <v>200312</v>
          </cell>
          <cell r="G1961">
            <v>37986</v>
          </cell>
          <cell r="H1961">
            <v>37955</v>
          </cell>
          <cell r="I1961">
            <v>65</v>
          </cell>
        </row>
        <row r="1962">
          <cell r="E1962">
            <v>37968</v>
          </cell>
          <cell r="F1962">
            <v>200312</v>
          </cell>
          <cell r="G1962">
            <v>37986</v>
          </cell>
          <cell r="H1962">
            <v>37955</v>
          </cell>
          <cell r="I1962">
            <v>65</v>
          </cell>
        </row>
        <row r="1963">
          <cell r="E1963">
            <v>37969</v>
          </cell>
          <cell r="F1963">
            <v>200312</v>
          </cell>
          <cell r="G1963">
            <v>37986</v>
          </cell>
          <cell r="H1963">
            <v>37955</v>
          </cell>
          <cell r="I1963">
            <v>65</v>
          </cell>
        </row>
        <row r="1964">
          <cell r="E1964">
            <v>37970</v>
          </cell>
          <cell r="F1964">
            <v>200312</v>
          </cell>
          <cell r="G1964">
            <v>37986</v>
          </cell>
          <cell r="H1964">
            <v>37955</v>
          </cell>
          <cell r="I1964">
            <v>65</v>
          </cell>
        </row>
        <row r="1965">
          <cell r="E1965">
            <v>37971</v>
          </cell>
          <cell r="F1965">
            <v>200312</v>
          </cell>
          <cell r="G1965">
            <v>37986</v>
          </cell>
          <cell r="H1965">
            <v>37955</v>
          </cell>
          <cell r="I1965">
            <v>65</v>
          </cell>
        </row>
        <row r="1966">
          <cell r="E1966">
            <v>37972</v>
          </cell>
          <cell r="F1966">
            <v>200312</v>
          </cell>
          <cell r="G1966">
            <v>37986</v>
          </cell>
          <cell r="H1966">
            <v>37955</v>
          </cell>
          <cell r="I1966">
            <v>65</v>
          </cell>
        </row>
        <row r="1967">
          <cell r="E1967">
            <v>37973</v>
          </cell>
          <cell r="F1967">
            <v>200312</v>
          </cell>
          <cell r="G1967">
            <v>37986</v>
          </cell>
          <cell r="H1967">
            <v>37955</v>
          </cell>
          <cell r="I1967">
            <v>65</v>
          </cell>
        </row>
        <row r="1968">
          <cell r="E1968">
            <v>37974</v>
          </cell>
          <cell r="F1968">
            <v>200312</v>
          </cell>
          <cell r="G1968">
            <v>37986</v>
          </cell>
          <cell r="H1968">
            <v>37955</v>
          </cell>
          <cell r="I1968">
            <v>65</v>
          </cell>
        </row>
        <row r="1969">
          <cell r="E1969">
            <v>37975</v>
          </cell>
          <cell r="F1969">
            <v>200312</v>
          </cell>
          <cell r="G1969">
            <v>37986</v>
          </cell>
          <cell r="H1969">
            <v>37955</v>
          </cell>
          <cell r="I1969">
            <v>65</v>
          </cell>
        </row>
        <row r="1970">
          <cell r="E1970">
            <v>37976</v>
          </cell>
          <cell r="F1970">
            <v>200312</v>
          </cell>
          <cell r="G1970">
            <v>37986</v>
          </cell>
          <cell r="H1970">
            <v>37955</v>
          </cell>
          <cell r="I1970">
            <v>65</v>
          </cell>
        </row>
        <row r="1971">
          <cell r="E1971">
            <v>37977</v>
          </cell>
          <cell r="F1971">
            <v>200312</v>
          </cell>
          <cell r="G1971">
            <v>37986</v>
          </cell>
          <cell r="H1971">
            <v>37955</v>
          </cell>
          <cell r="I1971">
            <v>65</v>
          </cell>
        </row>
        <row r="1972">
          <cell r="E1972">
            <v>37978</v>
          </cell>
          <cell r="F1972">
            <v>200312</v>
          </cell>
          <cell r="G1972">
            <v>37986</v>
          </cell>
          <cell r="H1972">
            <v>37955</v>
          </cell>
          <cell r="I1972">
            <v>65</v>
          </cell>
        </row>
        <row r="1973">
          <cell r="E1973">
            <v>37979</v>
          </cell>
          <cell r="F1973">
            <v>200312</v>
          </cell>
          <cell r="G1973">
            <v>37986</v>
          </cell>
          <cell r="H1973">
            <v>37955</v>
          </cell>
          <cell r="I1973">
            <v>65</v>
          </cell>
        </row>
        <row r="1974">
          <cell r="E1974">
            <v>37980</v>
          </cell>
          <cell r="F1974">
            <v>200312</v>
          </cell>
          <cell r="G1974">
            <v>37986</v>
          </cell>
          <cell r="H1974">
            <v>37955</v>
          </cell>
          <cell r="I1974">
            <v>65</v>
          </cell>
        </row>
        <row r="1975">
          <cell r="E1975">
            <v>37981</v>
          </cell>
          <cell r="F1975">
            <v>200312</v>
          </cell>
          <cell r="G1975">
            <v>37986</v>
          </cell>
          <cell r="H1975">
            <v>37955</v>
          </cell>
          <cell r="I1975">
            <v>65</v>
          </cell>
        </row>
        <row r="1976">
          <cell r="E1976">
            <v>37982</v>
          </cell>
          <cell r="F1976">
            <v>200312</v>
          </cell>
          <cell r="G1976">
            <v>37986</v>
          </cell>
          <cell r="H1976">
            <v>37955</v>
          </cell>
          <cell r="I1976">
            <v>65</v>
          </cell>
        </row>
        <row r="1977">
          <cell r="E1977">
            <v>37983</v>
          </cell>
          <cell r="F1977">
            <v>200312</v>
          </cell>
          <cell r="G1977">
            <v>37986</v>
          </cell>
          <cell r="H1977">
            <v>37955</v>
          </cell>
          <cell r="I1977">
            <v>65</v>
          </cell>
        </row>
        <row r="1978">
          <cell r="E1978">
            <v>37984</v>
          </cell>
          <cell r="F1978">
            <v>200312</v>
          </cell>
          <cell r="G1978">
            <v>37986</v>
          </cell>
          <cell r="H1978">
            <v>37955</v>
          </cell>
          <cell r="I1978">
            <v>65</v>
          </cell>
        </row>
        <row r="1979">
          <cell r="E1979">
            <v>37985</v>
          </cell>
          <cell r="F1979">
            <v>200312</v>
          </cell>
          <cell r="G1979">
            <v>37986</v>
          </cell>
          <cell r="H1979">
            <v>37955</v>
          </cell>
          <cell r="I1979">
            <v>65</v>
          </cell>
        </row>
        <row r="1980">
          <cell r="E1980">
            <v>37986</v>
          </cell>
          <cell r="F1980">
            <v>200312</v>
          </cell>
          <cell r="G1980">
            <v>37986</v>
          </cell>
          <cell r="H1980">
            <v>37955</v>
          </cell>
          <cell r="I1980">
            <v>65</v>
          </cell>
        </row>
        <row r="1981">
          <cell r="E1981">
            <v>37987</v>
          </cell>
          <cell r="F1981">
            <v>200401</v>
          </cell>
          <cell r="G1981">
            <v>38017</v>
          </cell>
          <cell r="H1981">
            <v>37986</v>
          </cell>
          <cell r="I1981">
            <v>66</v>
          </cell>
        </row>
        <row r="1982">
          <cell r="E1982">
            <v>37988</v>
          </cell>
          <cell r="F1982">
            <v>200401</v>
          </cell>
          <cell r="G1982">
            <v>38017</v>
          </cell>
          <cell r="H1982">
            <v>37986</v>
          </cell>
          <cell r="I1982">
            <v>66</v>
          </cell>
        </row>
        <row r="1983">
          <cell r="E1983">
            <v>37989</v>
          </cell>
          <cell r="F1983">
            <v>200401</v>
          </cell>
          <cell r="G1983">
            <v>38017</v>
          </cell>
          <cell r="H1983">
            <v>37986</v>
          </cell>
          <cell r="I1983">
            <v>66</v>
          </cell>
        </row>
        <row r="1984">
          <cell r="E1984">
            <v>37990</v>
          </cell>
          <cell r="F1984">
            <v>200401</v>
          </cell>
          <cell r="G1984">
            <v>38017</v>
          </cell>
          <cell r="H1984">
            <v>37986</v>
          </cell>
          <cell r="I1984">
            <v>66</v>
          </cell>
        </row>
        <row r="1985">
          <cell r="E1985">
            <v>37991</v>
          </cell>
          <cell r="F1985">
            <v>200401</v>
          </cell>
          <cell r="G1985">
            <v>38017</v>
          </cell>
          <cell r="H1985">
            <v>37986</v>
          </cell>
          <cell r="I1985">
            <v>66</v>
          </cell>
        </row>
        <row r="1986">
          <cell r="E1986">
            <v>37992</v>
          </cell>
          <cell r="F1986">
            <v>200401</v>
          </cell>
          <cell r="G1986">
            <v>38017</v>
          </cell>
          <cell r="H1986">
            <v>37986</v>
          </cell>
          <cell r="I1986">
            <v>66</v>
          </cell>
        </row>
        <row r="1987">
          <cell r="E1987">
            <v>37993</v>
          </cell>
          <cell r="F1987">
            <v>200401</v>
          </cell>
          <cell r="G1987">
            <v>38017</v>
          </cell>
          <cell r="H1987">
            <v>37986</v>
          </cell>
          <cell r="I1987">
            <v>66</v>
          </cell>
        </row>
        <row r="1988">
          <cell r="E1988">
            <v>37994</v>
          </cell>
          <cell r="F1988">
            <v>200401</v>
          </cell>
          <cell r="G1988">
            <v>38017</v>
          </cell>
          <cell r="H1988">
            <v>37986</v>
          </cell>
          <cell r="I1988">
            <v>66</v>
          </cell>
        </row>
        <row r="1989">
          <cell r="E1989">
            <v>37995</v>
          </cell>
          <cell r="F1989">
            <v>200401</v>
          </cell>
          <cell r="G1989">
            <v>38017</v>
          </cell>
          <cell r="H1989">
            <v>37986</v>
          </cell>
          <cell r="I1989">
            <v>66</v>
          </cell>
        </row>
        <row r="1990">
          <cell r="E1990">
            <v>37996</v>
          </cell>
          <cell r="F1990">
            <v>200401</v>
          </cell>
          <cell r="G1990">
            <v>38017</v>
          </cell>
          <cell r="H1990">
            <v>37986</v>
          </cell>
          <cell r="I1990">
            <v>66</v>
          </cell>
        </row>
        <row r="1991">
          <cell r="E1991">
            <v>37997</v>
          </cell>
          <cell r="F1991">
            <v>200401</v>
          </cell>
          <cell r="G1991">
            <v>38017</v>
          </cell>
          <cell r="H1991">
            <v>37986</v>
          </cell>
          <cell r="I1991">
            <v>66</v>
          </cell>
        </row>
        <row r="1992">
          <cell r="E1992">
            <v>37998</v>
          </cell>
          <cell r="F1992">
            <v>200401</v>
          </cell>
          <cell r="G1992">
            <v>38017</v>
          </cell>
          <cell r="H1992">
            <v>37986</v>
          </cell>
          <cell r="I1992">
            <v>66</v>
          </cell>
        </row>
        <row r="1993">
          <cell r="E1993">
            <v>37999</v>
          </cell>
          <cell r="F1993">
            <v>200401</v>
          </cell>
          <cell r="G1993">
            <v>38017</v>
          </cell>
          <cell r="H1993">
            <v>37986</v>
          </cell>
          <cell r="I1993">
            <v>66</v>
          </cell>
        </row>
        <row r="1994">
          <cell r="E1994">
            <v>38000</v>
          </cell>
          <cell r="F1994">
            <v>200401</v>
          </cell>
          <cell r="G1994">
            <v>38017</v>
          </cell>
          <cell r="H1994">
            <v>37986</v>
          </cell>
          <cell r="I1994">
            <v>66</v>
          </cell>
        </row>
        <row r="1995">
          <cell r="E1995">
            <v>38001</v>
          </cell>
          <cell r="F1995">
            <v>200401</v>
          </cell>
          <cell r="G1995">
            <v>38017</v>
          </cell>
          <cell r="H1995">
            <v>37986</v>
          </cell>
          <cell r="I1995">
            <v>66</v>
          </cell>
        </row>
        <row r="1996">
          <cell r="E1996">
            <v>38002</v>
          </cell>
          <cell r="F1996">
            <v>200401</v>
          </cell>
          <cell r="G1996">
            <v>38017</v>
          </cell>
          <cell r="H1996">
            <v>37986</v>
          </cell>
          <cell r="I1996">
            <v>66</v>
          </cell>
        </row>
        <row r="1997">
          <cell r="E1997">
            <v>38003</v>
          </cell>
          <cell r="F1997">
            <v>200401</v>
          </cell>
          <cell r="G1997">
            <v>38017</v>
          </cell>
          <cell r="H1997">
            <v>37986</v>
          </cell>
          <cell r="I1997">
            <v>66</v>
          </cell>
        </row>
        <row r="1998">
          <cell r="E1998">
            <v>38004</v>
          </cell>
          <cell r="F1998">
            <v>200401</v>
          </cell>
          <cell r="G1998">
            <v>38017</v>
          </cell>
          <cell r="H1998">
            <v>37986</v>
          </cell>
          <cell r="I1998">
            <v>66</v>
          </cell>
        </row>
        <row r="1999">
          <cell r="E1999">
            <v>38005</v>
          </cell>
          <cell r="F1999">
            <v>200401</v>
          </cell>
          <cell r="G1999">
            <v>38017</v>
          </cell>
          <cell r="H1999">
            <v>37986</v>
          </cell>
          <cell r="I1999">
            <v>66</v>
          </cell>
        </row>
        <row r="2000">
          <cell r="E2000">
            <v>38006</v>
          </cell>
          <cell r="F2000">
            <v>200401</v>
          </cell>
          <cell r="G2000">
            <v>38017</v>
          </cell>
          <cell r="H2000">
            <v>37986</v>
          </cell>
          <cell r="I2000">
            <v>66</v>
          </cell>
        </row>
        <row r="2001">
          <cell r="E2001">
            <v>38007</v>
          </cell>
          <cell r="F2001">
            <v>200401</v>
          </cell>
          <cell r="G2001">
            <v>38017</v>
          </cell>
          <cell r="H2001">
            <v>37986</v>
          </cell>
          <cell r="I2001">
            <v>66</v>
          </cell>
        </row>
        <row r="2002">
          <cell r="E2002">
            <v>38008</v>
          </cell>
          <cell r="F2002">
            <v>200401</v>
          </cell>
          <cell r="G2002">
            <v>38017</v>
          </cell>
          <cell r="H2002">
            <v>37986</v>
          </cell>
          <cell r="I2002">
            <v>66</v>
          </cell>
        </row>
        <row r="2003">
          <cell r="E2003">
            <v>38009</v>
          </cell>
          <cell r="F2003">
            <v>200401</v>
          </cell>
          <cell r="G2003">
            <v>38017</v>
          </cell>
          <cell r="H2003">
            <v>37986</v>
          </cell>
          <cell r="I2003">
            <v>66</v>
          </cell>
        </row>
        <row r="2004">
          <cell r="E2004">
            <v>38010</v>
          </cell>
          <cell r="F2004">
            <v>200401</v>
          </cell>
          <cell r="G2004">
            <v>38017</v>
          </cell>
          <cell r="H2004">
            <v>37986</v>
          </cell>
          <cell r="I2004">
            <v>66</v>
          </cell>
        </row>
        <row r="2005">
          <cell r="E2005">
            <v>38011</v>
          </cell>
          <cell r="F2005">
            <v>200401</v>
          </cell>
          <cell r="G2005">
            <v>38017</v>
          </cell>
          <cell r="H2005">
            <v>37986</v>
          </cell>
          <cell r="I2005">
            <v>66</v>
          </cell>
        </row>
        <row r="2006">
          <cell r="E2006">
            <v>38012</v>
          </cell>
          <cell r="F2006">
            <v>200401</v>
          </cell>
          <cell r="G2006">
            <v>38017</v>
          </cell>
          <cell r="H2006">
            <v>37986</v>
          </cell>
          <cell r="I2006">
            <v>66</v>
          </cell>
        </row>
        <row r="2007">
          <cell r="E2007">
            <v>38013</v>
          </cell>
          <cell r="F2007">
            <v>200401</v>
          </cell>
          <cell r="G2007">
            <v>38017</v>
          </cell>
          <cell r="H2007">
            <v>37986</v>
          </cell>
          <cell r="I2007">
            <v>66</v>
          </cell>
        </row>
        <row r="2008">
          <cell r="E2008">
            <v>38014</v>
          </cell>
          <cell r="F2008">
            <v>200401</v>
          </cell>
          <cell r="G2008">
            <v>38017</v>
          </cell>
          <cell r="H2008">
            <v>37986</v>
          </cell>
          <cell r="I2008">
            <v>66</v>
          </cell>
        </row>
        <row r="2009">
          <cell r="E2009">
            <v>38015</v>
          </cell>
          <cell r="F2009">
            <v>200401</v>
          </cell>
          <cell r="G2009">
            <v>38017</v>
          </cell>
          <cell r="H2009">
            <v>37986</v>
          </cell>
          <cell r="I2009">
            <v>66</v>
          </cell>
        </row>
        <row r="2010">
          <cell r="E2010">
            <v>38016</v>
          </cell>
          <cell r="F2010">
            <v>200401</v>
          </cell>
          <cell r="G2010">
            <v>38017</v>
          </cell>
          <cell r="H2010">
            <v>37986</v>
          </cell>
          <cell r="I2010">
            <v>66</v>
          </cell>
        </row>
        <row r="2011">
          <cell r="E2011">
            <v>38017</v>
          </cell>
          <cell r="F2011">
            <v>200401</v>
          </cell>
          <cell r="G2011">
            <v>38017</v>
          </cell>
          <cell r="H2011">
            <v>37986</v>
          </cell>
          <cell r="I2011">
            <v>66</v>
          </cell>
        </row>
        <row r="2012">
          <cell r="E2012">
            <v>38018</v>
          </cell>
          <cell r="F2012">
            <v>200402</v>
          </cell>
          <cell r="G2012">
            <v>38046</v>
          </cell>
          <cell r="H2012">
            <v>38017</v>
          </cell>
          <cell r="I2012">
            <v>67</v>
          </cell>
        </row>
        <row r="2013">
          <cell r="E2013">
            <v>38019</v>
          </cell>
          <cell r="F2013">
            <v>200402</v>
          </cell>
          <cell r="G2013">
            <v>38046</v>
          </cell>
          <cell r="H2013">
            <v>38017</v>
          </cell>
          <cell r="I2013">
            <v>67</v>
          </cell>
        </row>
        <row r="2014">
          <cell r="E2014">
            <v>38020</v>
          </cell>
          <cell r="F2014">
            <v>200402</v>
          </cell>
          <cell r="G2014">
            <v>38046</v>
          </cell>
          <cell r="H2014">
            <v>38017</v>
          </cell>
          <cell r="I2014">
            <v>67</v>
          </cell>
        </row>
        <row r="2015">
          <cell r="E2015">
            <v>38021</v>
          </cell>
          <cell r="F2015">
            <v>200402</v>
          </cell>
          <cell r="G2015">
            <v>38046</v>
          </cell>
          <cell r="H2015">
            <v>38017</v>
          </cell>
          <cell r="I2015">
            <v>67</v>
          </cell>
        </row>
        <row r="2016">
          <cell r="E2016">
            <v>38022</v>
          </cell>
          <cell r="F2016">
            <v>200402</v>
          </cell>
          <cell r="G2016">
            <v>38046</v>
          </cell>
          <cell r="H2016">
            <v>38017</v>
          </cell>
          <cell r="I2016">
            <v>67</v>
          </cell>
        </row>
        <row r="2017">
          <cell r="E2017">
            <v>38023</v>
          </cell>
          <cell r="F2017">
            <v>200402</v>
          </cell>
          <cell r="G2017">
            <v>38046</v>
          </cell>
          <cell r="H2017">
            <v>38017</v>
          </cell>
          <cell r="I2017">
            <v>67</v>
          </cell>
        </row>
        <row r="2018">
          <cell r="E2018">
            <v>38024</v>
          </cell>
          <cell r="F2018">
            <v>200402</v>
          </cell>
          <cell r="G2018">
            <v>38046</v>
          </cell>
          <cell r="H2018">
            <v>38017</v>
          </cell>
          <cell r="I2018">
            <v>67</v>
          </cell>
        </row>
        <row r="2019">
          <cell r="E2019">
            <v>38025</v>
          </cell>
          <cell r="F2019">
            <v>200402</v>
          </cell>
          <cell r="G2019">
            <v>38046</v>
          </cell>
          <cell r="H2019">
            <v>38017</v>
          </cell>
          <cell r="I2019">
            <v>67</v>
          </cell>
        </row>
        <row r="2020">
          <cell r="E2020">
            <v>38026</v>
          </cell>
          <cell r="F2020">
            <v>200402</v>
          </cell>
          <cell r="G2020">
            <v>38046</v>
          </cell>
          <cell r="H2020">
            <v>38017</v>
          </cell>
          <cell r="I2020">
            <v>67</v>
          </cell>
        </row>
        <row r="2021">
          <cell r="E2021">
            <v>38027</v>
          </cell>
          <cell r="F2021">
            <v>200402</v>
          </cell>
          <cell r="G2021">
            <v>38046</v>
          </cell>
          <cell r="H2021">
            <v>38017</v>
          </cell>
          <cell r="I2021">
            <v>67</v>
          </cell>
        </row>
        <row r="2022">
          <cell r="E2022">
            <v>38028</v>
          </cell>
          <cell r="F2022">
            <v>200402</v>
          </cell>
          <cell r="G2022">
            <v>38046</v>
          </cell>
          <cell r="H2022">
            <v>38017</v>
          </cell>
          <cell r="I2022">
            <v>67</v>
          </cell>
        </row>
        <row r="2023">
          <cell r="E2023">
            <v>38029</v>
          </cell>
          <cell r="F2023">
            <v>200402</v>
          </cell>
          <cell r="G2023">
            <v>38046</v>
          </cell>
          <cell r="H2023">
            <v>38017</v>
          </cell>
          <cell r="I2023">
            <v>67</v>
          </cell>
        </row>
        <row r="2024">
          <cell r="E2024">
            <v>38030</v>
          </cell>
          <cell r="F2024">
            <v>200402</v>
          </cell>
          <cell r="G2024">
            <v>38046</v>
          </cell>
          <cell r="H2024">
            <v>38017</v>
          </cell>
          <cell r="I2024">
            <v>67</v>
          </cell>
        </row>
        <row r="2025">
          <cell r="E2025">
            <v>38031</v>
          </cell>
          <cell r="F2025">
            <v>200402</v>
          </cell>
          <cell r="G2025">
            <v>38046</v>
          </cell>
          <cell r="H2025">
            <v>38017</v>
          </cell>
          <cell r="I2025">
            <v>67</v>
          </cell>
        </row>
        <row r="2026">
          <cell r="E2026">
            <v>38032</v>
          </cell>
          <cell r="F2026">
            <v>200402</v>
          </cell>
          <cell r="G2026">
            <v>38046</v>
          </cell>
          <cell r="H2026">
            <v>38017</v>
          </cell>
          <cell r="I2026">
            <v>67</v>
          </cell>
        </row>
        <row r="2027">
          <cell r="E2027">
            <v>38033</v>
          </cell>
          <cell r="F2027">
            <v>200402</v>
          </cell>
          <cell r="G2027">
            <v>38046</v>
          </cell>
          <cell r="H2027">
            <v>38017</v>
          </cell>
          <cell r="I2027">
            <v>67</v>
          </cell>
        </row>
        <row r="2028">
          <cell r="E2028">
            <v>38034</v>
          </cell>
          <cell r="F2028">
            <v>200402</v>
          </cell>
          <cell r="G2028">
            <v>38046</v>
          </cell>
          <cell r="H2028">
            <v>38017</v>
          </cell>
          <cell r="I2028">
            <v>67</v>
          </cell>
        </row>
        <row r="2029">
          <cell r="E2029">
            <v>38035</v>
          </cell>
          <cell r="F2029">
            <v>200402</v>
          </cell>
          <cell r="G2029">
            <v>38046</v>
          </cell>
          <cell r="H2029">
            <v>38017</v>
          </cell>
          <cell r="I2029">
            <v>67</v>
          </cell>
        </row>
        <row r="2030">
          <cell r="E2030">
            <v>38036</v>
          </cell>
          <cell r="F2030">
            <v>200402</v>
          </cell>
          <cell r="G2030">
            <v>38046</v>
          </cell>
          <cell r="H2030">
            <v>38017</v>
          </cell>
          <cell r="I2030">
            <v>67</v>
          </cell>
        </row>
        <row r="2031">
          <cell r="E2031">
            <v>38037</v>
          </cell>
          <cell r="F2031">
            <v>200402</v>
          </cell>
          <cell r="G2031">
            <v>38046</v>
          </cell>
          <cell r="H2031">
            <v>38017</v>
          </cell>
          <cell r="I2031">
            <v>67</v>
          </cell>
        </row>
        <row r="2032">
          <cell r="E2032">
            <v>38038</v>
          </cell>
          <cell r="F2032">
            <v>200402</v>
          </cell>
          <cell r="G2032">
            <v>38046</v>
          </cell>
          <cell r="H2032">
            <v>38017</v>
          </cell>
          <cell r="I2032">
            <v>67</v>
          </cell>
        </row>
        <row r="2033">
          <cell r="E2033">
            <v>38039</v>
          </cell>
          <cell r="F2033">
            <v>200402</v>
          </cell>
          <cell r="G2033">
            <v>38046</v>
          </cell>
          <cell r="H2033">
            <v>38017</v>
          </cell>
          <cell r="I2033">
            <v>67</v>
          </cell>
        </row>
        <row r="2034">
          <cell r="E2034">
            <v>38040</v>
          </cell>
          <cell r="F2034">
            <v>200402</v>
          </cell>
          <cell r="G2034">
            <v>38046</v>
          </cell>
          <cell r="H2034">
            <v>38017</v>
          </cell>
          <cell r="I2034">
            <v>67</v>
          </cell>
        </row>
        <row r="2035">
          <cell r="E2035">
            <v>38041</v>
          </cell>
          <cell r="F2035">
            <v>200402</v>
          </cell>
          <cell r="G2035">
            <v>38046</v>
          </cell>
          <cell r="H2035">
            <v>38017</v>
          </cell>
          <cell r="I2035">
            <v>67</v>
          </cell>
        </row>
        <row r="2036">
          <cell r="E2036">
            <v>38042</v>
          </cell>
          <cell r="F2036">
            <v>200402</v>
          </cell>
          <cell r="G2036">
            <v>38046</v>
          </cell>
          <cell r="H2036">
            <v>38017</v>
          </cell>
          <cell r="I2036">
            <v>67</v>
          </cell>
        </row>
        <row r="2037">
          <cell r="E2037">
            <v>38043</v>
          </cell>
          <cell r="F2037">
            <v>200402</v>
          </cell>
          <cell r="G2037">
            <v>38046</v>
          </cell>
          <cell r="H2037">
            <v>38017</v>
          </cell>
          <cell r="I2037">
            <v>67</v>
          </cell>
        </row>
        <row r="2038">
          <cell r="E2038">
            <v>38044</v>
          </cell>
          <cell r="F2038">
            <v>200402</v>
          </cell>
          <cell r="G2038">
            <v>38046</v>
          </cell>
          <cell r="H2038">
            <v>38017</v>
          </cell>
          <cell r="I2038">
            <v>67</v>
          </cell>
        </row>
        <row r="2039">
          <cell r="E2039">
            <v>38045</v>
          </cell>
          <cell r="F2039">
            <v>200402</v>
          </cell>
          <cell r="G2039">
            <v>38046</v>
          </cell>
          <cell r="H2039">
            <v>38017</v>
          </cell>
          <cell r="I2039">
            <v>67</v>
          </cell>
        </row>
        <row r="2040">
          <cell r="E2040">
            <v>38046</v>
          </cell>
          <cell r="F2040">
            <v>200402</v>
          </cell>
          <cell r="G2040">
            <v>38046</v>
          </cell>
          <cell r="H2040">
            <v>38017</v>
          </cell>
          <cell r="I2040">
            <v>67</v>
          </cell>
        </row>
        <row r="2041">
          <cell r="E2041">
            <v>38047</v>
          </cell>
          <cell r="F2041">
            <v>200403</v>
          </cell>
          <cell r="G2041">
            <v>38077</v>
          </cell>
          <cell r="H2041">
            <v>38046</v>
          </cell>
          <cell r="I2041">
            <v>68</v>
          </cell>
        </row>
        <row r="2042">
          <cell r="E2042">
            <v>38048</v>
          </cell>
          <cell r="F2042">
            <v>200403</v>
          </cell>
          <cell r="G2042">
            <v>38077</v>
          </cell>
          <cell r="H2042">
            <v>38046</v>
          </cell>
          <cell r="I2042">
            <v>68</v>
          </cell>
        </row>
        <row r="2043">
          <cell r="E2043">
            <v>38049</v>
          </cell>
          <cell r="F2043">
            <v>200403</v>
          </cell>
          <cell r="G2043">
            <v>38077</v>
          </cell>
          <cell r="H2043">
            <v>38046</v>
          </cell>
          <cell r="I2043">
            <v>68</v>
          </cell>
        </row>
        <row r="2044">
          <cell r="E2044">
            <v>38050</v>
          </cell>
          <cell r="F2044">
            <v>200403</v>
          </cell>
          <cell r="G2044">
            <v>38077</v>
          </cell>
          <cell r="H2044">
            <v>38046</v>
          </cell>
          <cell r="I2044">
            <v>68</v>
          </cell>
        </row>
        <row r="2045">
          <cell r="E2045">
            <v>38051</v>
          </cell>
          <cell r="F2045">
            <v>200403</v>
          </cell>
          <cell r="G2045">
            <v>38077</v>
          </cell>
          <cell r="H2045">
            <v>38046</v>
          </cell>
          <cell r="I2045">
            <v>68</v>
          </cell>
        </row>
        <row r="2046">
          <cell r="E2046">
            <v>38052</v>
          </cell>
          <cell r="F2046">
            <v>200403</v>
          </cell>
          <cell r="G2046">
            <v>38077</v>
          </cell>
          <cell r="H2046">
            <v>38046</v>
          </cell>
          <cell r="I2046">
            <v>68</v>
          </cell>
        </row>
        <row r="2047">
          <cell r="E2047">
            <v>38053</v>
          </cell>
          <cell r="F2047">
            <v>200403</v>
          </cell>
          <cell r="G2047">
            <v>38077</v>
          </cell>
          <cell r="H2047">
            <v>38046</v>
          </cell>
          <cell r="I2047">
            <v>68</v>
          </cell>
        </row>
        <row r="2048">
          <cell r="E2048">
            <v>38054</v>
          </cell>
          <cell r="F2048">
            <v>200403</v>
          </cell>
          <cell r="G2048">
            <v>38077</v>
          </cell>
          <cell r="H2048">
            <v>38046</v>
          </cell>
          <cell r="I2048">
            <v>68</v>
          </cell>
        </row>
        <row r="2049">
          <cell r="E2049">
            <v>38055</v>
          </cell>
          <cell r="F2049">
            <v>200403</v>
          </cell>
          <cell r="G2049">
            <v>38077</v>
          </cell>
          <cell r="H2049">
            <v>38046</v>
          </cell>
          <cell r="I2049">
            <v>68</v>
          </cell>
        </row>
        <row r="2050">
          <cell r="E2050">
            <v>38056</v>
          </cell>
          <cell r="F2050">
            <v>200403</v>
          </cell>
          <cell r="G2050">
            <v>38077</v>
          </cell>
          <cell r="H2050">
            <v>38046</v>
          </cell>
          <cell r="I2050">
            <v>68</v>
          </cell>
        </row>
        <row r="2051">
          <cell r="E2051">
            <v>38057</v>
          </cell>
          <cell r="F2051">
            <v>200403</v>
          </cell>
          <cell r="G2051">
            <v>38077</v>
          </cell>
          <cell r="H2051">
            <v>38046</v>
          </cell>
          <cell r="I2051">
            <v>68</v>
          </cell>
        </row>
        <row r="2052">
          <cell r="E2052">
            <v>38058</v>
          </cell>
          <cell r="F2052">
            <v>200403</v>
          </cell>
          <cell r="G2052">
            <v>38077</v>
          </cell>
          <cell r="H2052">
            <v>38046</v>
          </cell>
          <cell r="I2052">
            <v>68</v>
          </cell>
        </row>
        <row r="2053">
          <cell r="E2053">
            <v>38059</v>
          </cell>
          <cell r="F2053">
            <v>200403</v>
          </cell>
          <cell r="G2053">
            <v>38077</v>
          </cell>
          <cell r="H2053">
            <v>38046</v>
          </cell>
          <cell r="I2053">
            <v>68</v>
          </cell>
        </row>
        <row r="2054">
          <cell r="E2054">
            <v>38060</v>
          </cell>
          <cell r="F2054">
            <v>200403</v>
          </cell>
          <cell r="G2054">
            <v>38077</v>
          </cell>
          <cell r="H2054">
            <v>38046</v>
          </cell>
          <cell r="I2054">
            <v>68</v>
          </cell>
        </row>
        <row r="2055">
          <cell r="E2055">
            <v>38061</v>
          </cell>
          <cell r="F2055">
            <v>200403</v>
          </cell>
          <cell r="G2055">
            <v>38077</v>
          </cell>
          <cell r="H2055">
            <v>38046</v>
          </cell>
          <cell r="I2055">
            <v>68</v>
          </cell>
        </row>
        <row r="2056">
          <cell r="E2056">
            <v>38062</v>
          </cell>
          <cell r="F2056">
            <v>200403</v>
          </cell>
          <cell r="G2056">
            <v>38077</v>
          </cell>
          <cell r="H2056">
            <v>38046</v>
          </cell>
          <cell r="I2056">
            <v>68</v>
          </cell>
        </row>
        <row r="2057">
          <cell r="E2057">
            <v>38063</v>
          </cell>
          <cell r="F2057">
            <v>200403</v>
          </cell>
          <cell r="G2057">
            <v>38077</v>
          </cell>
          <cell r="H2057">
            <v>38046</v>
          </cell>
          <cell r="I2057">
            <v>68</v>
          </cell>
        </row>
        <row r="2058">
          <cell r="E2058">
            <v>38064</v>
          </cell>
          <cell r="F2058">
            <v>200403</v>
          </cell>
          <cell r="G2058">
            <v>38077</v>
          </cell>
          <cell r="H2058">
            <v>38046</v>
          </cell>
          <cell r="I2058">
            <v>68</v>
          </cell>
        </row>
        <row r="2059">
          <cell r="E2059">
            <v>38065</v>
          </cell>
          <cell r="F2059">
            <v>200403</v>
          </cell>
          <cell r="G2059">
            <v>38077</v>
          </cell>
          <cell r="H2059">
            <v>38046</v>
          </cell>
          <cell r="I2059">
            <v>68</v>
          </cell>
        </row>
        <row r="2060">
          <cell r="E2060">
            <v>38066</v>
          </cell>
          <cell r="F2060">
            <v>200403</v>
          </cell>
          <cell r="G2060">
            <v>38077</v>
          </cell>
          <cell r="H2060">
            <v>38046</v>
          </cell>
          <cell r="I2060">
            <v>68</v>
          </cell>
        </row>
        <row r="2061">
          <cell r="E2061">
            <v>38067</v>
          </cell>
          <cell r="F2061">
            <v>200403</v>
          </cell>
          <cell r="G2061">
            <v>38077</v>
          </cell>
          <cell r="H2061">
            <v>38046</v>
          </cell>
          <cell r="I2061">
            <v>68</v>
          </cell>
        </row>
        <row r="2062">
          <cell r="E2062">
            <v>38068</v>
          </cell>
          <cell r="F2062">
            <v>200403</v>
          </cell>
          <cell r="G2062">
            <v>38077</v>
          </cell>
          <cell r="H2062">
            <v>38046</v>
          </cell>
          <cell r="I2062">
            <v>68</v>
          </cell>
        </row>
        <row r="2063">
          <cell r="E2063">
            <v>38069</v>
          </cell>
          <cell r="F2063">
            <v>200403</v>
          </cell>
          <cell r="G2063">
            <v>38077</v>
          </cell>
          <cell r="H2063">
            <v>38046</v>
          </cell>
          <cell r="I2063">
            <v>68</v>
          </cell>
        </row>
        <row r="2064">
          <cell r="E2064">
            <v>38070</v>
          </cell>
          <cell r="F2064">
            <v>200403</v>
          </cell>
          <cell r="G2064">
            <v>38077</v>
          </cell>
          <cell r="H2064">
            <v>38046</v>
          </cell>
          <cell r="I2064">
            <v>68</v>
          </cell>
        </row>
        <row r="2065">
          <cell r="E2065">
            <v>38071</v>
          </cell>
          <cell r="F2065">
            <v>200403</v>
          </cell>
          <cell r="G2065">
            <v>38077</v>
          </cell>
          <cell r="H2065">
            <v>38046</v>
          </cell>
          <cell r="I2065">
            <v>68</v>
          </cell>
        </row>
        <row r="2066">
          <cell r="E2066">
            <v>38072</v>
          </cell>
          <cell r="F2066">
            <v>200403</v>
          </cell>
          <cell r="G2066">
            <v>38077</v>
          </cell>
          <cell r="H2066">
            <v>38046</v>
          </cell>
          <cell r="I2066">
            <v>68</v>
          </cell>
        </row>
        <row r="2067">
          <cell r="E2067">
            <v>38073</v>
          </cell>
          <cell r="F2067">
            <v>200403</v>
          </cell>
          <cell r="G2067">
            <v>38077</v>
          </cell>
          <cell r="H2067">
            <v>38046</v>
          </cell>
          <cell r="I2067">
            <v>68</v>
          </cell>
        </row>
        <row r="2068">
          <cell r="E2068">
            <v>38074</v>
          </cell>
          <cell r="F2068">
            <v>200403</v>
          </cell>
          <cell r="G2068">
            <v>38077</v>
          </cell>
          <cell r="H2068">
            <v>38046</v>
          </cell>
          <cell r="I2068">
            <v>68</v>
          </cell>
        </row>
        <row r="2069">
          <cell r="E2069">
            <v>38075</v>
          </cell>
          <cell r="F2069">
            <v>200403</v>
          </cell>
          <cell r="G2069">
            <v>38077</v>
          </cell>
          <cell r="H2069">
            <v>38046</v>
          </cell>
          <cell r="I2069">
            <v>68</v>
          </cell>
        </row>
        <row r="2070">
          <cell r="E2070">
            <v>38076</v>
          </cell>
          <cell r="F2070">
            <v>200403</v>
          </cell>
          <cell r="G2070">
            <v>38077</v>
          </cell>
          <cell r="H2070">
            <v>38046</v>
          </cell>
          <cell r="I2070">
            <v>68</v>
          </cell>
        </row>
        <row r="2071">
          <cell r="E2071">
            <v>38077</v>
          </cell>
          <cell r="F2071">
            <v>200403</v>
          </cell>
          <cell r="G2071">
            <v>38077</v>
          </cell>
          <cell r="H2071">
            <v>38046</v>
          </cell>
          <cell r="I2071">
            <v>68</v>
          </cell>
        </row>
        <row r="2072">
          <cell r="E2072">
            <v>38078</v>
          </cell>
          <cell r="F2072">
            <v>200404</v>
          </cell>
          <cell r="G2072">
            <v>38107</v>
          </cell>
          <cell r="H2072">
            <v>38077</v>
          </cell>
          <cell r="I2072">
            <v>69</v>
          </cell>
        </row>
        <row r="2073">
          <cell r="E2073">
            <v>38079</v>
          </cell>
          <cell r="F2073">
            <v>200404</v>
          </cell>
          <cell r="G2073">
            <v>38107</v>
          </cell>
          <cell r="H2073">
            <v>38077</v>
          </cell>
          <cell r="I2073">
            <v>69</v>
          </cell>
        </row>
        <row r="2074">
          <cell r="E2074">
            <v>38080</v>
          </cell>
          <cell r="F2074">
            <v>200404</v>
          </cell>
          <cell r="G2074">
            <v>38107</v>
          </cell>
          <cell r="H2074">
            <v>38077</v>
          </cell>
          <cell r="I2074">
            <v>69</v>
          </cell>
        </row>
        <row r="2075">
          <cell r="E2075">
            <v>38081</v>
          </cell>
          <cell r="F2075">
            <v>200404</v>
          </cell>
          <cell r="G2075">
            <v>38107</v>
          </cell>
          <cell r="H2075">
            <v>38077</v>
          </cell>
          <cell r="I2075">
            <v>69</v>
          </cell>
        </row>
        <row r="2076">
          <cell r="E2076">
            <v>38082</v>
          </cell>
          <cell r="F2076">
            <v>200404</v>
          </cell>
          <cell r="G2076">
            <v>38107</v>
          </cell>
          <cell r="H2076">
            <v>38077</v>
          </cell>
          <cell r="I2076">
            <v>69</v>
          </cell>
        </row>
        <row r="2077">
          <cell r="E2077">
            <v>38083</v>
          </cell>
          <cell r="F2077">
            <v>200404</v>
          </cell>
          <cell r="G2077">
            <v>38107</v>
          </cell>
          <cell r="H2077">
            <v>38077</v>
          </cell>
          <cell r="I2077">
            <v>69</v>
          </cell>
        </row>
        <row r="2078">
          <cell r="E2078">
            <v>38084</v>
          </cell>
          <cell r="F2078">
            <v>200404</v>
          </cell>
          <cell r="G2078">
            <v>38107</v>
          </cell>
          <cell r="H2078">
            <v>38077</v>
          </cell>
          <cell r="I2078">
            <v>69</v>
          </cell>
        </row>
        <row r="2079">
          <cell r="E2079">
            <v>38085</v>
          </cell>
          <cell r="F2079">
            <v>200404</v>
          </cell>
          <cell r="G2079">
            <v>38107</v>
          </cell>
          <cell r="H2079">
            <v>38077</v>
          </cell>
          <cell r="I2079">
            <v>69</v>
          </cell>
        </row>
        <row r="2080">
          <cell r="E2080">
            <v>38086</v>
          </cell>
          <cell r="F2080">
            <v>200404</v>
          </cell>
          <cell r="G2080">
            <v>38107</v>
          </cell>
          <cell r="H2080">
            <v>38077</v>
          </cell>
          <cell r="I2080">
            <v>69</v>
          </cell>
        </row>
        <row r="2081">
          <cell r="E2081">
            <v>38087</v>
          </cell>
          <cell r="F2081">
            <v>200404</v>
          </cell>
          <cell r="G2081">
            <v>38107</v>
          </cell>
          <cell r="H2081">
            <v>38077</v>
          </cell>
          <cell r="I2081">
            <v>69</v>
          </cell>
        </row>
        <row r="2082">
          <cell r="E2082">
            <v>38088</v>
          </cell>
          <cell r="F2082">
            <v>200404</v>
          </cell>
          <cell r="G2082">
            <v>38107</v>
          </cell>
          <cell r="H2082">
            <v>38077</v>
          </cell>
          <cell r="I2082">
            <v>69</v>
          </cell>
        </row>
        <row r="2083">
          <cell r="E2083">
            <v>38089</v>
          </cell>
          <cell r="F2083">
            <v>200404</v>
          </cell>
          <cell r="G2083">
            <v>38107</v>
          </cell>
          <cell r="H2083">
            <v>38077</v>
          </cell>
          <cell r="I2083">
            <v>69</v>
          </cell>
        </row>
        <row r="2084">
          <cell r="E2084">
            <v>38090</v>
          </cell>
          <cell r="F2084">
            <v>200404</v>
          </cell>
          <cell r="G2084">
            <v>38107</v>
          </cell>
          <cell r="H2084">
            <v>38077</v>
          </cell>
          <cell r="I2084">
            <v>69</v>
          </cell>
        </row>
        <row r="2085">
          <cell r="E2085">
            <v>38091</v>
          </cell>
          <cell r="F2085">
            <v>200404</v>
          </cell>
          <cell r="G2085">
            <v>38107</v>
          </cell>
          <cell r="H2085">
            <v>38077</v>
          </cell>
          <cell r="I2085">
            <v>69</v>
          </cell>
        </row>
        <row r="2086">
          <cell r="E2086">
            <v>38092</v>
          </cell>
          <cell r="F2086">
            <v>200404</v>
          </cell>
          <cell r="G2086">
            <v>38107</v>
          </cell>
          <cell r="H2086">
            <v>38077</v>
          </cell>
          <cell r="I2086">
            <v>69</v>
          </cell>
        </row>
        <row r="2087">
          <cell r="E2087">
            <v>38093</v>
          </cell>
          <cell r="F2087">
            <v>200404</v>
          </cell>
          <cell r="G2087">
            <v>38107</v>
          </cell>
          <cell r="H2087">
            <v>38077</v>
          </cell>
          <cell r="I2087">
            <v>69</v>
          </cell>
        </row>
        <row r="2088">
          <cell r="E2088">
            <v>38094</v>
          </cell>
          <cell r="F2088">
            <v>200404</v>
          </cell>
          <cell r="G2088">
            <v>38107</v>
          </cell>
          <cell r="H2088">
            <v>38077</v>
          </cell>
          <cell r="I2088">
            <v>69</v>
          </cell>
        </row>
        <row r="2089">
          <cell r="E2089">
            <v>38095</v>
          </cell>
          <cell r="F2089">
            <v>200404</v>
          </cell>
          <cell r="G2089">
            <v>38107</v>
          </cell>
          <cell r="H2089">
            <v>38077</v>
          </cell>
          <cell r="I2089">
            <v>69</v>
          </cell>
        </row>
        <row r="2090">
          <cell r="E2090">
            <v>38096</v>
          </cell>
          <cell r="F2090">
            <v>200404</v>
          </cell>
          <cell r="G2090">
            <v>38107</v>
          </cell>
          <cell r="H2090">
            <v>38077</v>
          </cell>
          <cell r="I2090">
            <v>69</v>
          </cell>
        </row>
        <row r="2091">
          <cell r="E2091">
            <v>38097</v>
          </cell>
          <cell r="F2091">
            <v>200404</v>
          </cell>
          <cell r="G2091">
            <v>38107</v>
          </cell>
          <cell r="H2091">
            <v>38077</v>
          </cell>
          <cell r="I2091">
            <v>69</v>
          </cell>
        </row>
        <row r="2092">
          <cell r="E2092">
            <v>38098</v>
          </cell>
          <cell r="F2092">
            <v>200404</v>
          </cell>
          <cell r="G2092">
            <v>38107</v>
          </cell>
          <cell r="H2092">
            <v>38077</v>
          </cell>
          <cell r="I2092">
            <v>69</v>
          </cell>
        </row>
        <row r="2093">
          <cell r="E2093">
            <v>38099</v>
          </cell>
          <cell r="F2093">
            <v>200404</v>
          </cell>
          <cell r="G2093">
            <v>38107</v>
          </cell>
          <cell r="H2093">
            <v>38077</v>
          </cell>
          <cell r="I2093">
            <v>69</v>
          </cell>
        </row>
        <row r="2094">
          <cell r="E2094">
            <v>38100</v>
          </cell>
          <cell r="F2094">
            <v>200404</v>
          </cell>
          <cell r="G2094">
            <v>38107</v>
          </cell>
          <cell r="H2094">
            <v>38077</v>
          </cell>
          <cell r="I2094">
            <v>69</v>
          </cell>
        </row>
        <row r="2095">
          <cell r="E2095">
            <v>38101</v>
          </cell>
          <cell r="F2095">
            <v>200404</v>
          </cell>
          <cell r="G2095">
            <v>38107</v>
          </cell>
          <cell r="H2095">
            <v>38077</v>
          </cell>
          <cell r="I2095">
            <v>69</v>
          </cell>
        </row>
        <row r="2096">
          <cell r="E2096">
            <v>38102</v>
          </cell>
          <cell r="F2096">
            <v>200404</v>
          </cell>
          <cell r="G2096">
            <v>38107</v>
          </cell>
          <cell r="H2096">
            <v>38077</v>
          </cell>
          <cell r="I2096">
            <v>69</v>
          </cell>
        </row>
        <row r="2097">
          <cell r="E2097">
            <v>38103</v>
          </cell>
          <cell r="F2097">
            <v>200404</v>
          </cell>
          <cell r="G2097">
            <v>38107</v>
          </cell>
          <cell r="H2097">
            <v>38077</v>
          </cell>
          <cell r="I2097">
            <v>69</v>
          </cell>
        </row>
        <row r="2098">
          <cell r="E2098">
            <v>38104</v>
          </cell>
          <cell r="F2098">
            <v>200404</v>
          </cell>
          <cell r="G2098">
            <v>38107</v>
          </cell>
          <cell r="H2098">
            <v>38077</v>
          </cell>
          <cell r="I2098">
            <v>69</v>
          </cell>
        </row>
        <row r="2099">
          <cell r="E2099">
            <v>38105</v>
          </cell>
          <cell r="F2099">
            <v>200404</v>
          </cell>
          <cell r="G2099">
            <v>38107</v>
          </cell>
          <cell r="H2099">
            <v>38077</v>
          </cell>
          <cell r="I2099">
            <v>69</v>
          </cell>
        </row>
        <row r="2100">
          <cell r="E2100">
            <v>38106</v>
          </cell>
          <cell r="F2100">
            <v>200404</v>
          </cell>
          <cell r="G2100">
            <v>38107</v>
          </cell>
          <cell r="H2100">
            <v>38077</v>
          </cell>
          <cell r="I2100">
            <v>69</v>
          </cell>
        </row>
        <row r="2101">
          <cell r="E2101">
            <v>38107</v>
          </cell>
          <cell r="F2101">
            <v>200404</v>
          </cell>
          <cell r="G2101">
            <v>38107</v>
          </cell>
          <cell r="H2101">
            <v>38077</v>
          </cell>
          <cell r="I2101">
            <v>69</v>
          </cell>
        </row>
        <row r="2102">
          <cell r="E2102">
            <v>38108</v>
          </cell>
          <cell r="F2102">
            <v>200405</v>
          </cell>
          <cell r="G2102">
            <v>38138</v>
          </cell>
          <cell r="H2102">
            <v>38107</v>
          </cell>
          <cell r="I2102">
            <v>70</v>
          </cell>
        </row>
        <row r="2103">
          <cell r="E2103">
            <v>38109</v>
          </cell>
          <cell r="F2103">
            <v>200405</v>
          </cell>
          <cell r="G2103">
            <v>38138</v>
          </cell>
          <cell r="H2103">
            <v>38107</v>
          </cell>
          <cell r="I2103">
            <v>70</v>
          </cell>
        </row>
        <row r="2104">
          <cell r="E2104">
            <v>38110</v>
          </cell>
          <cell r="F2104">
            <v>200405</v>
          </cell>
          <cell r="G2104">
            <v>38138</v>
          </cell>
          <cell r="H2104">
            <v>38107</v>
          </cell>
          <cell r="I2104">
            <v>70</v>
          </cell>
        </row>
        <row r="2105">
          <cell r="E2105">
            <v>38111</v>
          </cell>
          <cell r="F2105">
            <v>200405</v>
          </cell>
          <cell r="G2105">
            <v>38138</v>
          </cell>
          <cell r="H2105">
            <v>38107</v>
          </cell>
          <cell r="I2105">
            <v>70</v>
          </cell>
        </row>
        <row r="2106">
          <cell r="E2106">
            <v>38112</v>
          </cell>
          <cell r="F2106">
            <v>200405</v>
          </cell>
          <cell r="G2106">
            <v>38138</v>
          </cell>
          <cell r="H2106">
            <v>38107</v>
          </cell>
          <cell r="I2106">
            <v>70</v>
          </cell>
        </row>
        <row r="2107">
          <cell r="E2107">
            <v>38113</v>
          </cell>
          <cell r="F2107">
            <v>200405</v>
          </cell>
          <cell r="G2107">
            <v>38138</v>
          </cell>
          <cell r="H2107">
            <v>38107</v>
          </cell>
          <cell r="I2107">
            <v>70</v>
          </cell>
        </row>
        <row r="2108">
          <cell r="E2108">
            <v>38114</v>
          </cell>
          <cell r="F2108">
            <v>200405</v>
          </cell>
          <cell r="G2108">
            <v>38138</v>
          </cell>
          <cell r="H2108">
            <v>38107</v>
          </cell>
          <cell r="I2108">
            <v>70</v>
          </cell>
        </row>
        <row r="2109">
          <cell r="E2109">
            <v>38115</v>
          </cell>
          <cell r="F2109">
            <v>200405</v>
          </cell>
          <cell r="G2109">
            <v>38138</v>
          </cell>
          <cell r="H2109">
            <v>38107</v>
          </cell>
          <cell r="I2109">
            <v>70</v>
          </cell>
        </row>
        <row r="2110">
          <cell r="E2110">
            <v>38116</v>
          </cell>
          <cell r="F2110">
            <v>200405</v>
          </cell>
          <cell r="G2110">
            <v>38138</v>
          </cell>
          <cell r="H2110">
            <v>38107</v>
          </cell>
          <cell r="I2110">
            <v>70</v>
          </cell>
        </row>
        <row r="2111">
          <cell r="E2111">
            <v>38117</v>
          </cell>
          <cell r="F2111">
            <v>200405</v>
          </cell>
          <cell r="G2111">
            <v>38138</v>
          </cell>
          <cell r="H2111">
            <v>38107</v>
          </cell>
          <cell r="I2111">
            <v>70</v>
          </cell>
        </row>
        <row r="2112">
          <cell r="E2112">
            <v>38118</v>
          </cell>
          <cell r="F2112">
            <v>200405</v>
          </cell>
          <cell r="G2112">
            <v>38138</v>
          </cell>
          <cell r="H2112">
            <v>38107</v>
          </cell>
          <cell r="I2112">
            <v>70</v>
          </cell>
        </row>
        <row r="2113">
          <cell r="E2113">
            <v>38119</v>
          </cell>
          <cell r="F2113">
            <v>200405</v>
          </cell>
          <cell r="G2113">
            <v>38138</v>
          </cell>
          <cell r="H2113">
            <v>38107</v>
          </cell>
          <cell r="I2113">
            <v>70</v>
          </cell>
        </row>
        <row r="2114">
          <cell r="E2114">
            <v>38120</v>
          </cell>
          <cell r="F2114">
            <v>200405</v>
          </cell>
          <cell r="G2114">
            <v>38138</v>
          </cell>
          <cell r="H2114">
            <v>38107</v>
          </cell>
          <cell r="I2114">
            <v>70</v>
          </cell>
        </row>
        <row r="2115">
          <cell r="E2115">
            <v>38121</v>
          </cell>
          <cell r="F2115">
            <v>200405</v>
          </cell>
          <cell r="G2115">
            <v>38138</v>
          </cell>
          <cell r="H2115">
            <v>38107</v>
          </cell>
          <cell r="I2115">
            <v>70</v>
          </cell>
        </row>
        <row r="2116">
          <cell r="E2116">
            <v>38122</v>
          </cell>
          <cell r="F2116">
            <v>200405</v>
          </cell>
          <cell r="G2116">
            <v>38138</v>
          </cell>
          <cell r="H2116">
            <v>38107</v>
          </cell>
          <cell r="I2116">
            <v>70</v>
          </cell>
        </row>
        <row r="2117">
          <cell r="E2117">
            <v>38123</v>
          </cell>
          <cell r="F2117">
            <v>200405</v>
          </cell>
          <cell r="G2117">
            <v>38138</v>
          </cell>
          <cell r="H2117">
            <v>38107</v>
          </cell>
          <cell r="I2117">
            <v>70</v>
          </cell>
        </row>
        <row r="2118">
          <cell r="E2118">
            <v>38124</v>
          </cell>
          <cell r="F2118">
            <v>200405</v>
          </cell>
          <cell r="G2118">
            <v>38138</v>
          </cell>
          <cell r="H2118">
            <v>38107</v>
          </cell>
          <cell r="I2118">
            <v>70</v>
          </cell>
        </row>
        <row r="2119">
          <cell r="E2119">
            <v>38125</v>
          </cell>
          <cell r="F2119">
            <v>200405</v>
          </cell>
          <cell r="G2119">
            <v>38138</v>
          </cell>
          <cell r="H2119">
            <v>38107</v>
          </cell>
          <cell r="I2119">
            <v>70</v>
          </cell>
        </row>
        <row r="2120">
          <cell r="E2120">
            <v>38126</v>
          </cell>
          <cell r="F2120">
            <v>200405</v>
          </cell>
          <cell r="G2120">
            <v>38138</v>
          </cell>
          <cell r="H2120">
            <v>38107</v>
          </cell>
          <cell r="I2120">
            <v>70</v>
          </cell>
        </row>
        <row r="2121">
          <cell r="E2121">
            <v>38127</v>
          </cell>
          <cell r="F2121">
            <v>200405</v>
          </cell>
          <cell r="G2121">
            <v>38138</v>
          </cell>
          <cell r="H2121">
            <v>38107</v>
          </cell>
          <cell r="I2121">
            <v>70</v>
          </cell>
        </row>
        <row r="2122">
          <cell r="E2122">
            <v>38128</v>
          </cell>
          <cell r="F2122">
            <v>200405</v>
          </cell>
          <cell r="G2122">
            <v>38138</v>
          </cell>
          <cell r="H2122">
            <v>38107</v>
          </cell>
          <cell r="I2122">
            <v>70</v>
          </cell>
        </row>
        <row r="2123">
          <cell r="E2123">
            <v>38129</v>
          </cell>
          <cell r="F2123">
            <v>200405</v>
          </cell>
          <cell r="G2123">
            <v>38138</v>
          </cell>
          <cell r="H2123">
            <v>38107</v>
          </cell>
          <cell r="I2123">
            <v>70</v>
          </cell>
        </row>
        <row r="2124">
          <cell r="E2124">
            <v>38130</v>
          </cell>
          <cell r="F2124">
            <v>200405</v>
          </cell>
          <cell r="G2124">
            <v>38138</v>
          </cell>
          <cell r="H2124">
            <v>38107</v>
          </cell>
          <cell r="I2124">
            <v>70</v>
          </cell>
        </row>
        <row r="2125">
          <cell r="E2125">
            <v>38131</v>
          </cell>
          <cell r="F2125">
            <v>200405</v>
          </cell>
          <cell r="G2125">
            <v>38138</v>
          </cell>
          <cell r="H2125">
            <v>38107</v>
          </cell>
          <cell r="I2125">
            <v>70</v>
          </cell>
        </row>
        <row r="2126">
          <cell r="E2126">
            <v>38132</v>
          </cell>
          <cell r="F2126">
            <v>200405</v>
          </cell>
          <cell r="G2126">
            <v>38138</v>
          </cell>
          <cell r="H2126">
            <v>38107</v>
          </cell>
          <cell r="I2126">
            <v>70</v>
          </cell>
        </row>
        <row r="2127">
          <cell r="E2127">
            <v>38133</v>
          </cell>
          <cell r="F2127">
            <v>200405</v>
          </cell>
          <cell r="G2127">
            <v>38138</v>
          </cell>
          <cell r="H2127">
            <v>38107</v>
          </cell>
          <cell r="I2127">
            <v>70</v>
          </cell>
        </row>
        <row r="2128">
          <cell r="E2128">
            <v>38134</v>
          </cell>
          <cell r="F2128">
            <v>200405</v>
          </cell>
          <cell r="G2128">
            <v>38138</v>
          </cell>
          <cell r="H2128">
            <v>38107</v>
          </cell>
          <cell r="I2128">
            <v>70</v>
          </cell>
        </row>
        <row r="2129">
          <cell r="E2129">
            <v>38135</v>
          </cell>
          <cell r="F2129">
            <v>200405</v>
          </cell>
          <cell r="G2129">
            <v>38138</v>
          </cell>
          <cell r="H2129">
            <v>38107</v>
          </cell>
          <cell r="I2129">
            <v>70</v>
          </cell>
        </row>
        <row r="2130">
          <cell r="E2130">
            <v>38136</v>
          </cell>
          <cell r="F2130">
            <v>200405</v>
          </cell>
          <cell r="G2130">
            <v>38138</v>
          </cell>
          <cell r="H2130">
            <v>38107</v>
          </cell>
          <cell r="I2130">
            <v>70</v>
          </cell>
        </row>
        <row r="2131">
          <cell r="E2131">
            <v>38137</v>
          </cell>
          <cell r="F2131">
            <v>200405</v>
          </cell>
          <cell r="G2131">
            <v>38138</v>
          </cell>
          <cell r="H2131">
            <v>38107</v>
          </cell>
          <cell r="I2131">
            <v>70</v>
          </cell>
        </row>
        <row r="2132">
          <cell r="E2132">
            <v>38138</v>
          </cell>
          <cell r="F2132">
            <v>200405</v>
          </cell>
          <cell r="G2132">
            <v>38138</v>
          </cell>
          <cell r="H2132">
            <v>38107</v>
          </cell>
          <cell r="I2132">
            <v>70</v>
          </cell>
        </row>
        <row r="2133">
          <cell r="E2133">
            <v>38139</v>
          </cell>
          <cell r="F2133">
            <v>200406</v>
          </cell>
          <cell r="G2133">
            <v>38168</v>
          </cell>
          <cell r="H2133">
            <v>38138</v>
          </cell>
          <cell r="I2133">
            <v>71</v>
          </cell>
        </row>
        <row r="2134">
          <cell r="E2134">
            <v>38140</v>
          </cell>
          <cell r="F2134">
            <v>200406</v>
          </cell>
          <cell r="G2134">
            <v>38168</v>
          </cell>
          <cell r="H2134">
            <v>38138</v>
          </cell>
          <cell r="I2134">
            <v>71</v>
          </cell>
        </row>
        <row r="2135">
          <cell r="E2135">
            <v>38141</v>
          </cell>
          <cell r="F2135">
            <v>200406</v>
          </cell>
          <cell r="G2135">
            <v>38168</v>
          </cell>
          <cell r="H2135">
            <v>38138</v>
          </cell>
          <cell r="I2135">
            <v>71</v>
          </cell>
        </row>
        <row r="2136">
          <cell r="E2136">
            <v>38142</v>
          </cell>
          <cell r="F2136">
            <v>200406</v>
          </cell>
          <cell r="G2136">
            <v>38168</v>
          </cell>
          <cell r="H2136">
            <v>38138</v>
          </cell>
          <cell r="I2136">
            <v>71</v>
          </cell>
        </row>
        <row r="2137">
          <cell r="E2137">
            <v>38143</v>
          </cell>
          <cell r="F2137">
            <v>200406</v>
          </cell>
          <cell r="G2137">
            <v>38168</v>
          </cell>
          <cell r="H2137">
            <v>38138</v>
          </cell>
          <cell r="I2137">
            <v>71</v>
          </cell>
        </row>
        <row r="2138">
          <cell r="E2138">
            <v>38144</v>
          </cell>
          <cell r="F2138">
            <v>200406</v>
          </cell>
          <cell r="G2138">
            <v>38168</v>
          </cell>
          <cell r="H2138">
            <v>38138</v>
          </cell>
          <cell r="I2138">
            <v>71</v>
          </cell>
        </row>
        <row r="2139">
          <cell r="E2139">
            <v>38145</v>
          </cell>
          <cell r="F2139">
            <v>200406</v>
          </cell>
          <cell r="G2139">
            <v>38168</v>
          </cell>
          <cell r="H2139">
            <v>38138</v>
          </cell>
          <cell r="I2139">
            <v>71</v>
          </cell>
        </row>
        <row r="2140">
          <cell r="E2140">
            <v>38146</v>
          </cell>
          <cell r="F2140">
            <v>200406</v>
          </cell>
          <cell r="G2140">
            <v>38168</v>
          </cell>
          <cell r="H2140">
            <v>38138</v>
          </cell>
          <cell r="I2140">
            <v>71</v>
          </cell>
        </row>
        <row r="2141">
          <cell r="E2141">
            <v>38147</v>
          </cell>
          <cell r="F2141">
            <v>200406</v>
          </cell>
          <cell r="G2141">
            <v>38168</v>
          </cell>
          <cell r="H2141">
            <v>38138</v>
          </cell>
          <cell r="I2141">
            <v>71</v>
          </cell>
        </row>
        <row r="2142">
          <cell r="E2142">
            <v>38148</v>
          </cell>
          <cell r="F2142">
            <v>200406</v>
          </cell>
          <cell r="G2142">
            <v>38168</v>
          </cell>
          <cell r="H2142">
            <v>38138</v>
          </cell>
          <cell r="I2142">
            <v>71</v>
          </cell>
        </row>
        <row r="2143">
          <cell r="E2143">
            <v>38149</v>
          </cell>
          <cell r="F2143">
            <v>200406</v>
          </cell>
          <cell r="G2143">
            <v>38168</v>
          </cell>
          <cell r="H2143">
            <v>38138</v>
          </cell>
          <cell r="I2143">
            <v>71</v>
          </cell>
        </row>
        <row r="2144">
          <cell r="E2144">
            <v>38150</v>
          </cell>
          <cell r="F2144">
            <v>200406</v>
          </cell>
          <cell r="G2144">
            <v>38168</v>
          </cell>
          <cell r="H2144">
            <v>38138</v>
          </cell>
          <cell r="I2144">
            <v>71</v>
          </cell>
        </row>
        <row r="2145">
          <cell r="E2145">
            <v>38151</v>
          </cell>
          <cell r="F2145">
            <v>200406</v>
          </cell>
          <cell r="G2145">
            <v>38168</v>
          </cell>
          <cell r="H2145">
            <v>38138</v>
          </cell>
          <cell r="I2145">
            <v>71</v>
          </cell>
        </row>
        <row r="2146">
          <cell r="E2146">
            <v>38152</v>
          </cell>
          <cell r="F2146">
            <v>200406</v>
          </cell>
          <cell r="G2146">
            <v>38168</v>
          </cell>
          <cell r="H2146">
            <v>38138</v>
          </cell>
          <cell r="I2146">
            <v>71</v>
          </cell>
        </row>
        <row r="2147">
          <cell r="E2147">
            <v>38153</v>
          </cell>
          <cell r="F2147">
            <v>200406</v>
          </cell>
          <cell r="G2147">
            <v>38168</v>
          </cell>
          <cell r="H2147">
            <v>38138</v>
          </cell>
          <cell r="I2147">
            <v>71</v>
          </cell>
        </row>
        <row r="2148">
          <cell r="E2148">
            <v>38154</v>
          </cell>
          <cell r="F2148">
            <v>200406</v>
          </cell>
          <cell r="G2148">
            <v>38168</v>
          </cell>
          <cell r="H2148">
            <v>38138</v>
          </cell>
          <cell r="I2148">
            <v>71</v>
          </cell>
        </row>
        <row r="2149">
          <cell r="E2149">
            <v>38155</v>
          </cell>
          <cell r="F2149">
            <v>200406</v>
          </cell>
          <cell r="G2149">
            <v>38168</v>
          </cell>
          <cell r="H2149">
            <v>38138</v>
          </cell>
          <cell r="I2149">
            <v>71</v>
          </cell>
        </row>
        <row r="2150">
          <cell r="E2150">
            <v>38156</v>
          </cell>
          <cell r="F2150">
            <v>200406</v>
          </cell>
          <cell r="G2150">
            <v>38168</v>
          </cell>
          <cell r="H2150">
            <v>38138</v>
          </cell>
          <cell r="I2150">
            <v>71</v>
          </cell>
        </row>
        <row r="2151">
          <cell r="E2151">
            <v>38157</v>
          </cell>
          <cell r="F2151">
            <v>200406</v>
          </cell>
          <cell r="G2151">
            <v>38168</v>
          </cell>
          <cell r="H2151">
            <v>38138</v>
          </cell>
          <cell r="I2151">
            <v>71</v>
          </cell>
        </row>
        <row r="2152">
          <cell r="E2152">
            <v>38158</v>
          </cell>
          <cell r="F2152">
            <v>200406</v>
          </cell>
          <cell r="G2152">
            <v>38168</v>
          </cell>
          <cell r="H2152">
            <v>38138</v>
          </cell>
          <cell r="I2152">
            <v>71</v>
          </cell>
        </row>
        <row r="2153">
          <cell r="E2153">
            <v>38159</v>
          </cell>
          <cell r="F2153">
            <v>200406</v>
          </cell>
          <cell r="G2153">
            <v>38168</v>
          </cell>
          <cell r="H2153">
            <v>38138</v>
          </cell>
          <cell r="I2153">
            <v>71</v>
          </cell>
        </row>
        <row r="2154">
          <cell r="E2154">
            <v>38160</v>
          </cell>
          <cell r="F2154">
            <v>200406</v>
          </cell>
          <cell r="G2154">
            <v>38168</v>
          </cell>
          <cell r="H2154">
            <v>38138</v>
          </cell>
          <cell r="I2154">
            <v>71</v>
          </cell>
        </row>
        <row r="2155">
          <cell r="E2155">
            <v>38161</v>
          </cell>
          <cell r="F2155">
            <v>200406</v>
          </cell>
          <cell r="G2155">
            <v>38168</v>
          </cell>
          <cell r="H2155">
            <v>38138</v>
          </cell>
          <cell r="I2155">
            <v>71</v>
          </cell>
        </row>
        <row r="2156">
          <cell r="E2156">
            <v>38162</v>
          </cell>
          <cell r="F2156">
            <v>200406</v>
          </cell>
          <cell r="G2156">
            <v>38168</v>
          </cell>
          <cell r="H2156">
            <v>38138</v>
          </cell>
          <cell r="I2156">
            <v>71</v>
          </cell>
        </row>
        <row r="2157">
          <cell r="E2157">
            <v>38163</v>
          </cell>
          <cell r="F2157">
            <v>200406</v>
          </cell>
          <cell r="G2157">
            <v>38168</v>
          </cell>
          <cell r="H2157">
            <v>38138</v>
          </cell>
          <cell r="I2157">
            <v>71</v>
          </cell>
        </row>
        <row r="2158">
          <cell r="E2158">
            <v>38164</v>
          </cell>
          <cell r="F2158">
            <v>200406</v>
          </cell>
          <cell r="G2158">
            <v>38168</v>
          </cell>
          <cell r="H2158">
            <v>38138</v>
          </cell>
          <cell r="I2158">
            <v>71</v>
          </cell>
        </row>
        <row r="2159">
          <cell r="E2159">
            <v>38165</v>
          </cell>
          <cell r="F2159">
            <v>200406</v>
          </cell>
          <cell r="G2159">
            <v>38168</v>
          </cell>
          <cell r="H2159">
            <v>38138</v>
          </cell>
          <cell r="I2159">
            <v>71</v>
          </cell>
        </row>
        <row r="2160">
          <cell r="E2160">
            <v>38166</v>
          </cell>
          <cell r="F2160">
            <v>200406</v>
          </cell>
          <cell r="G2160">
            <v>38168</v>
          </cell>
          <cell r="H2160">
            <v>38138</v>
          </cell>
          <cell r="I2160">
            <v>71</v>
          </cell>
        </row>
        <row r="2161">
          <cell r="E2161">
            <v>38167</v>
          </cell>
          <cell r="F2161">
            <v>200406</v>
          </cell>
          <cell r="G2161">
            <v>38168</v>
          </cell>
          <cell r="H2161">
            <v>38138</v>
          </cell>
          <cell r="I2161">
            <v>71</v>
          </cell>
        </row>
        <row r="2162">
          <cell r="E2162">
            <v>38168</v>
          </cell>
          <cell r="F2162">
            <v>200406</v>
          </cell>
          <cell r="G2162">
            <v>38168</v>
          </cell>
          <cell r="H2162">
            <v>38138</v>
          </cell>
          <cell r="I2162">
            <v>71</v>
          </cell>
        </row>
        <row r="2163">
          <cell r="E2163">
            <v>38169</v>
          </cell>
          <cell r="F2163">
            <v>200407</v>
          </cell>
          <cell r="G2163">
            <v>38199</v>
          </cell>
          <cell r="H2163">
            <v>38168</v>
          </cell>
          <cell r="I2163">
            <v>72</v>
          </cell>
        </row>
        <row r="2164">
          <cell r="E2164">
            <v>38170</v>
          </cell>
          <cell r="F2164">
            <v>200407</v>
          </cell>
          <cell r="G2164">
            <v>38199</v>
          </cell>
          <cell r="H2164">
            <v>38168</v>
          </cell>
          <cell r="I2164">
            <v>72</v>
          </cell>
        </row>
        <row r="2165">
          <cell r="E2165">
            <v>38171</v>
          </cell>
          <cell r="F2165">
            <v>200407</v>
          </cell>
          <cell r="G2165">
            <v>38199</v>
          </cell>
          <cell r="H2165">
            <v>38168</v>
          </cell>
          <cell r="I2165">
            <v>72</v>
          </cell>
        </row>
        <row r="2166">
          <cell r="E2166">
            <v>38172</v>
          </cell>
          <cell r="F2166">
            <v>200407</v>
          </cell>
          <cell r="G2166">
            <v>38199</v>
          </cell>
          <cell r="H2166">
            <v>38168</v>
          </cell>
          <cell r="I2166">
            <v>72</v>
          </cell>
        </row>
        <row r="2167">
          <cell r="E2167">
            <v>38173</v>
          </cell>
          <cell r="F2167">
            <v>200407</v>
          </cell>
          <cell r="G2167">
            <v>38199</v>
          </cell>
          <cell r="H2167">
            <v>38168</v>
          </cell>
          <cell r="I2167">
            <v>72</v>
          </cell>
        </row>
        <row r="2168">
          <cell r="E2168">
            <v>38174</v>
          </cell>
          <cell r="F2168">
            <v>200407</v>
          </cell>
          <cell r="G2168">
            <v>38199</v>
          </cell>
          <cell r="H2168">
            <v>38168</v>
          </cell>
          <cell r="I2168">
            <v>72</v>
          </cell>
        </row>
        <row r="2169">
          <cell r="E2169">
            <v>38175</v>
          </cell>
          <cell r="F2169">
            <v>200407</v>
          </cell>
          <cell r="G2169">
            <v>38199</v>
          </cell>
          <cell r="H2169">
            <v>38168</v>
          </cell>
          <cell r="I2169">
            <v>72</v>
          </cell>
        </row>
        <row r="2170">
          <cell r="E2170">
            <v>38176</v>
          </cell>
          <cell r="F2170">
            <v>200407</v>
          </cell>
          <cell r="G2170">
            <v>38199</v>
          </cell>
          <cell r="H2170">
            <v>38168</v>
          </cell>
          <cell r="I2170">
            <v>72</v>
          </cell>
        </row>
        <row r="2171">
          <cell r="E2171">
            <v>38177</v>
          </cell>
          <cell r="F2171">
            <v>200407</v>
          </cell>
          <cell r="G2171">
            <v>38199</v>
          </cell>
          <cell r="H2171">
            <v>38168</v>
          </cell>
          <cell r="I2171">
            <v>72</v>
          </cell>
        </row>
        <row r="2172">
          <cell r="E2172">
            <v>38178</v>
          </cell>
          <cell r="F2172">
            <v>200407</v>
          </cell>
          <cell r="G2172">
            <v>38199</v>
          </cell>
          <cell r="H2172">
            <v>38168</v>
          </cell>
          <cell r="I2172">
            <v>72</v>
          </cell>
        </row>
        <row r="2173">
          <cell r="E2173">
            <v>38179</v>
          </cell>
          <cell r="F2173">
            <v>200407</v>
          </cell>
          <cell r="G2173">
            <v>38199</v>
          </cell>
          <cell r="H2173">
            <v>38168</v>
          </cell>
          <cell r="I2173">
            <v>72</v>
          </cell>
        </row>
        <row r="2174">
          <cell r="E2174">
            <v>38180</v>
          </cell>
          <cell r="F2174">
            <v>200407</v>
          </cell>
          <cell r="G2174">
            <v>38199</v>
          </cell>
          <cell r="H2174">
            <v>38168</v>
          </cell>
          <cell r="I2174">
            <v>72</v>
          </cell>
        </row>
        <row r="2175">
          <cell r="E2175">
            <v>38181</v>
          </cell>
          <cell r="F2175">
            <v>200407</v>
          </cell>
          <cell r="G2175">
            <v>38199</v>
          </cell>
          <cell r="H2175">
            <v>38168</v>
          </cell>
          <cell r="I2175">
            <v>72</v>
          </cell>
        </row>
        <row r="2176">
          <cell r="E2176">
            <v>38182</v>
          </cell>
          <cell r="F2176">
            <v>200407</v>
          </cell>
          <cell r="G2176">
            <v>38199</v>
          </cell>
          <cell r="H2176">
            <v>38168</v>
          </cell>
          <cell r="I2176">
            <v>72</v>
          </cell>
        </row>
        <row r="2177">
          <cell r="E2177">
            <v>38183</v>
          </cell>
          <cell r="F2177">
            <v>200407</v>
          </cell>
          <cell r="G2177">
            <v>38199</v>
          </cell>
          <cell r="H2177">
            <v>38168</v>
          </cell>
          <cell r="I2177">
            <v>72</v>
          </cell>
        </row>
        <row r="2178">
          <cell r="E2178">
            <v>38184</v>
          </cell>
          <cell r="F2178">
            <v>200407</v>
          </cell>
          <cell r="G2178">
            <v>38199</v>
          </cell>
          <cell r="H2178">
            <v>38168</v>
          </cell>
          <cell r="I2178">
            <v>72</v>
          </cell>
        </row>
        <row r="2179">
          <cell r="E2179">
            <v>38185</v>
          </cell>
          <cell r="F2179">
            <v>200407</v>
          </cell>
          <cell r="G2179">
            <v>38199</v>
          </cell>
          <cell r="H2179">
            <v>38168</v>
          </cell>
          <cell r="I2179">
            <v>72</v>
          </cell>
        </row>
        <row r="2180">
          <cell r="E2180">
            <v>38186</v>
          </cell>
          <cell r="F2180">
            <v>200407</v>
          </cell>
          <cell r="G2180">
            <v>38199</v>
          </cell>
          <cell r="H2180">
            <v>38168</v>
          </cell>
          <cell r="I2180">
            <v>72</v>
          </cell>
        </row>
        <row r="2181">
          <cell r="E2181">
            <v>38187</v>
          </cell>
          <cell r="F2181">
            <v>200407</v>
          </cell>
          <cell r="G2181">
            <v>38199</v>
          </cell>
          <cell r="H2181">
            <v>38168</v>
          </cell>
          <cell r="I2181">
            <v>72</v>
          </cell>
        </row>
        <row r="2182">
          <cell r="E2182">
            <v>38188</v>
          </cell>
          <cell r="F2182">
            <v>200407</v>
          </cell>
          <cell r="G2182">
            <v>38199</v>
          </cell>
          <cell r="H2182">
            <v>38168</v>
          </cell>
          <cell r="I2182">
            <v>72</v>
          </cell>
        </row>
        <row r="2183">
          <cell r="E2183">
            <v>38189</v>
          </cell>
          <cell r="F2183">
            <v>200407</v>
          </cell>
          <cell r="G2183">
            <v>38199</v>
          </cell>
          <cell r="H2183">
            <v>38168</v>
          </cell>
          <cell r="I2183">
            <v>72</v>
          </cell>
        </row>
        <row r="2184">
          <cell r="E2184">
            <v>38190</v>
          </cell>
          <cell r="F2184">
            <v>200407</v>
          </cell>
          <cell r="G2184">
            <v>38199</v>
          </cell>
          <cell r="H2184">
            <v>38168</v>
          </cell>
          <cell r="I2184">
            <v>72</v>
          </cell>
        </row>
        <row r="2185">
          <cell r="E2185">
            <v>38191</v>
          </cell>
          <cell r="F2185">
            <v>200407</v>
          </cell>
          <cell r="G2185">
            <v>38199</v>
          </cell>
          <cell r="H2185">
            <v>38168</v>
          </cell>
          <cell r="I2185">
            <v>72</v>
          </cell>
        </row>
        <row r="2186">
          <cell r="E2186">
            <v>38192</v>
          </cell>
          <cell r="F2186">
            <v>200407</v>
          </cell>
          <cell r="G2186">
            <v>38199</v>
          </cell>
          <cell r="H2186">
            <v>38168</v>
          </cell>
          <cell r="I2186">
            <v>72</v>
          </cell>
        </row>
        <row r="2187">
          <cell r="E2187">
            <v>38193</v>
          </cell>
          <cell r="F2187">
            <v>200407</v>
          </cell>
          <cell r="G2187">
            <v>38199</v>
          </cell>
          <cell r="H2187">
            <v>38168</v>
          </cell>
          <cell r="I2187">
            <v>72</v>
          </cell>
        </row>
        <row r="2188">
          <cell r="E2188">
            <v>38194</v>
          </cell>
          <cell r="F2188">
            <v>200407</v>
          </cell>
          <cell r="G2188">
            <v>38199</v>
          </cell>
          <cell r="H2188">
            <v>38168</v>
          </cell>
          <cell r="I2188">
            <v>72</v>
          </cell>
        </row>
        <row r="2189">
          <cell r="E2189">
            <v>38195</v>
          </cell>
          <cell r="F2189">
            <v>200407</v>
          </cell>
          <cell r="G2189">
            <v>38199</v>
          </cell>
          <cell r="H2189">
            <v>38168</v>
          </cell>
          <cell r="I2189">
            <v>72</v>
          </cell>
        </row>
        <row r="2190">
          <cell r="E2190">
            <v>38196</v>
          </cell>
          <cell r="F2190">
            <v>200407</v>
          </cell>
          <cell r="G2190">
            <v>38199</v>
          </cell>
          <cell r="H2190">
            <v>38168</v>
          </cell>
          <cell r="I2190">
            <v>72</v>
          </cell>
        </row>
        <row r="2191">
          <cell r="E2191">
            <v>38197</v>
          </cell>
          <cell r="F2191">
            <v>200407</v>
          </cell>
          <cell r="G2191">
            <v>38199</v>
          </cell>
          <cell r="H2191">
            <v>38168</v>
          </cell>
          <cell r="I2191">
            <v>72</v>
          </cell>
        </row>
        <row r="2192">
          <cell r="E2192">
            <v>38198</v>
          </cell>
          <cell r="F2192">
            <v>200407</v>
          </cell>
          <cell r="G2192">
            <v>38199</v>
          </cell>
          <cell r="H2192">
            <v>38168</v>
          </cell>
          <cell r="I2192">
            <v>72</v>
          </cell>
        </row>
        <row r="2193">
          <cell r="E2193">
            <v>38199</v>
          </cell>
          <cell r="F2193">
            <v>200407</v>
          </cell>
          <cell r="G2193">
            <v>38199</v>
          </cell>
          <cell r="H2193">
            <v>38168</v>
          </cell>
          <cell r="I2193">
            <v>72</v>
          </cell>
        </row>
        <row r="2194">
          <cell r="E2194">
            <v>38200</v>
          </cell>
          <cell r="F2194">
            <v>200408</v>
          </cell>
          <cell r="G2194">
            <v>38230</v>
          </cell>
          <cell r="H2194">
            <v>38199</v>
          </cell>
          <cell r="I2194">
            <v>73</v>
          </cell>
        </row>
        <row r="2195">
          <cell r="E2195">
            <v>38201</v>
          </cell>
          <cell r="F2195">
            <v>200408</v>
          </cell>
          <cell r="G2195">
            <v>38230</v>
          </cell>
          <cell r="H2195">
            <v>38199</v>
          </cell>
          <cell r="I2195">
            <v>73</v>
          </cell>
        </row>
        <row r="2196">
          <cell r="E2196">
            <v>38202</v>
          </cell>
          <cell r="F2196">
            <v>200408</v>
          </cell>
          <cell r="G2196">
            <v>38230</v>
          </cell>
          <cell r="H2196">
            <v>38199</v>
          </cell>
          <cell r="I2196">
            <v>73</v>
          </cell>
        </row>
        <row r="2197">
          <cell r="E2197">
            <v>38203</v>
          </cell>
          <cell r="F2197">
            <v>200408</v>
          </cell>
          <cell r="G2197">
            <v>38230</v>
          </cell>
          <cell r="H2197">
            <v>38199</v>
          </cell>
          <cell r="I2197">
            <v>73</v>
          </cell>
        </row>
        <row r="2198">
          <cell r="E2198">
            <v>38204</v>
          </cell>
          <cell r="F2198">
            <v>200408</v>
          </cell>
          <cell r="G2198">
            <v>38230</v>
          </cell>
          <cell r="H2198">
            <v>38199</v>
          </cell>
          <cell r="I2198">
            <v>73</v>
          </cell>
        </row>
        <row r="2199">
          <cell r="E2199">
            <v>38205</v>
          </cell>
          <cell r="F2199">
            <v>200408</v>
          </cell>
          <cell r="G2199">
            <v>38230</v>
          </cell>
          <cell r="H2199">
            <v>38199</v>
          </cell>
          <cell r="I2199">
            <v>73</v>
          </cell>
        </row>
        <row r="2200">
          <cell r="E2200">
            <v>38206</v>
          </cell>
          <cell r="F2200">
            <v>200408</v>
          </cell>
          <cell r="G2200">
            <v>38230</v>
          </cell>
          <cell r="H2200">
            <v>38199</v>
          </cell>
          <cell r="I2200">
            <v>73</v>
          </cell>
        </row>
        <row r="2201">
          <cell r="E2201">
            <v>38207</v>
          </cell>
          <cell r="F2201">
            <v>200408</v>
          </cell>
          <cell r="G2201">
            <v>38230</v>
          </cell>
          <cell r="H2201">
            <v>38199</v>
          </cell>
          <cell r="I2201">
            <v>73</v>
          </cell>
        </row>
        <row r="2202">
          <cell r="E2202">
            <v>38208</v>
          </cell>
          <cell r="F2202">
            <v>200408</v>
          </cell>
          <cell r="G2202">
            <v>38230</v>
          </cell>
          <cell r="H2202">
            <v>38199</v>
          </cell>
          <cell r="I2202">
            <v>73</v>
          </cell>
        </row>
        <row r="2203">
          <cell r="E2203">
            <v>38209</v>
          </cell>
          <cell r="F2203">
            <v>200408</v>
          </cell>
          <cell r="G2203">
            <v>38230</v>
          </cell>
          <cell r="H2203">
            <v>38199</v>
          </cell>
          <cell r="I2203">
            <v>73</v>
          </cell>
        </row>
        <row r="2204">
          <cell r="E2204">
            <v>38210</v>
          </cell>
          <cell r="F2204">
            <v>200408</v>
          </cell>
          <cell r="G2204">
            <v>38230</v>
          </cell>
          <cell r="H2204">
            <v>38199</v>
          </cell>
          <cell r="I2204">
            <v>73</v>
          </cell>
        </row>
        <row r="2205">
          <cell r="E2205">
            <v>38211</v>
          </cell>
          <cell r="F2205">
            <v>200408</v>
          </cell>
          <cell r="G2205">
            <v>38230</v>
          </cell>
          <cell r="H2205">
            <v>38199</v>
          </cell>
          <cell r="I2205">
            <v>73</v>
          </cell>
        </row>
        <row r="2206">
          <cell r="E2206">
            <v>38212</v>
          </cell>
          <cell r="F2206">
            <v>200408</v>
          </cell>
          <cell r="G2206">
            <v>38230</v>
          </cell>
          <cell r="H2206">
            <v>38199</v>
          </cell>
          <cell r="I2206">
            <v>73</v>
          </cell>
        </row>
        <row r="2207">
          <cell r="E2207">
            <v>38213</v>
          </cell>
          <cell r="F2207">
            <v>200408</v>
          </cell>
          <cell r="G2207">
            <v>38230</v>
          </cell>
          <cell r="H2207">
            <v>38199</v>
          </cell>
          <cell r="I2207">
            <v>73</v>
          </cell>
        </row>
        <row r="2208">
          <cell r="E2208">
            <v>38214</v>
          </cell>
          <cell r="F2208">
            <v>200408</v>
          </cell>
          <cell r="G2208">
            <v>38230</v>
          </cell>
          <cell r="H2208">
            <v>38199</v>
          </cell>
          <cell r="I2208">
            <v>73</v>
          </cell>
        </row>
        <row r="2209">
          <cell r="E2209">
            <v>38215</v>
          </cell>
          <cell r="F2209">
            <v>200408</v>
          </cell>
          <cell r="G2209">
            <v>38230</v>
          </cell>
          <cell r="H2209">
            <v>38199</v>
          </cell>
          <cell r="I2209">
            <v>73</v>
          </cell>
        </row>
        <row r="2210">
          <cell r="E2210">
            <v>38216</v>
          </cell>
          <cell r="F2210">
            <v>200408</v>
          </cell>
          <cell r="G2210">
            <v>38230</v>
          </cell>
          <cell r="H2210">
            <v>38199</v>
          </cell>
          <cell r="I2210">
            <v>73</v>
          </cell>
        </row>
        <row r="2211">
          <cell r="E2211">
            <v>38217</v>
          </cell>
          <cell r="F2211">
            <v>200408</v>
          </cell>
          <cell r="G2211">
            <v>38230</v>
          </cell>
          <cell r="H2211">
            <v>38199</v>
          </cell>
          <cell r="I2211">
            <v>73</v>
          </cell>
        </row>
        <row r="2212">
          <cell r="E2212">
            <v>38218</v>
          </cell>
          <cell r="F2212">
            <v>200408</v>
          </cell>
          <cell r="G2212">
            <v>38230</v>
          </cell>
          <cell r="H2212">
            <v>38199</v>
          </cell>
          <cell r="I2212">
            <v>73</v>
          </cell>
        </row>
        <row r="2213">
          <cell r="E2213">
            <v>38219</v>
          </cell>
          <cell r="F2213">
            <v>200408</v>
          </cell>
          <cell r="G2213">
            <v>38230</v>
          </cell>
          <cell r="H2213">
            <v>38199</v>
          </cell>
          <cell r="I2213">
            <v>73</v>
          </cell>
        </row>
        <row r="2214">
          <cell r="E2214">
            <v>38220</v>
          </cell>
          <cell r="F2214">
            <v>200408</v>
          </cell>
          <cell r="G2214">
            <v>38230</v>
          </cell>
          <cell r="H2214">
            <v>38199</v>
          </cell>
          <cell r="I2214">
            <v>73</v>
          </cell>
        </row>
        <row r="2215">
          <cell r="E2215">
            <v>38221</v>
          </cell>
          <cell r="F2215">
            <v>200408</v>
          </cell>
          <cell r="G2215">
            <v>38230</v>
          </cell>
          <cell r="H2215">
            <v>38199</v>
          </cell>
          <cell r="I2215">
            <v>73</v>
          </cell>
        </row>
        <row r="2216">
          <cell r="E2216">
            <v>38222</v>
          </cell>
          <cell r="F2216">
            <v>200408</v>
          </cell>
          <cell r="G2216">
            <v>38230</v>
          </cell>
          <cell r="H2216">
            <v>38199</v>
          </cell>
          <cell r="I2216">
            <v>73</v>
          </cell>
        </row>
        <row r="2217">
          <cell r="E2217">
            <v>38223</v>
          </cell>
          <cell r="F2217">
            <v>200408</v>
          </cell>
          <cell r="G2217">
            <v>38230</v>
          </cell>
          <cell r="H2217">
            <v>38199</v>
          </cell>
          <cell r="I2217">
            <v>73</v>
          </cell>
        </row>
        <row r="2218">
          <cell r="E2218">
            <v>38224</v>
          </cell>
          <cell r="F2218">
            <v>200408</v>
          </cell>
          <cell r="G2218">
            <v>38230</v>
          </cell>
          <cell r="H2218">
            <v>38199</v>
          </cell>
          <cell r="I2218">
            <v>73</v>
          </cell>
        </row>
        <row r="2219">
          <cell r="E2219">
            <v>38225</v>
          </cell>
          <cell r="F2219">
            <v>200408</v>
          </cell>
          <cell r="G2219">
            <v>38230</v>
          </cell>
          <cell r="H2219">
            <v>38199</v>
          </cell>
          <cell r="I2219">
            <v>73</v>
          </cell>
        </row>
        <row r="2220">
          <cell r="E2220">
            <v>38226</v>
          </cell>
          <cell r="F2220">
            <v>200408</v>
          </cell>
          <cell r="G2220">
            <v>38230</v>
          </cell>
          <cell r="H2220">
            <v>38199</v>
          </cell>
          <cell r="I2220">
            <v>73</v>
          </cell>
        </row>
        <row r="2221">
          <cell r="E2221">
            <v>38227</v>
          </cell>
          <cell r="F2221">
            <v>200408</v>
          </cell>
          <cell r="G2221">
            <v>38230</v>
          </cell>
          <cell r="H2221">
            <v>38199</v>
          </cell>
          <cell r="I2221">
            <v>73</v>
          </cell>
        </row>
        <row r="2222">
          <cell r="E2222">
            <v>38228</v>
          </cell>
          <cell r="F2222">
            <v>200408</v>
          </cell>
          <cell r="G2222">
            <v>38230</v>
          </cell>
          <cell r="H2222">
            <v>38199</v>
          </cell>
          <cell r="I2222">
            <v>73</v>
          </cell>
        </row>
        <row r="2223">
          <cell r="E2223">
            <v>38229</v>
          </cell>
          <cell r="F2223">
            <v>200408</v>
          </cell>
          <cell r="G2223">
            <v>38230</v>
          </cell>
          <cell r="H2223">
            <v>38199</v>
          </cell>
          <cell r="I2223">
            <v>73</v>
          </cell>
        </row>
        <row r="2224">
          <cell r="E2224">
            <v>38230</v>
          </cell>
          <cell r="F2224">
            <v>200408</v>
          </cell>
          <cell r="G2224">
            <v>38230</v>
          </cell>
          <cell r="H2224">
            <v>38199</v>
          </cell>
          <cell r="I2224">
            <v>73</v>
          </cell>
        </row>
        <row r="2225">
          <cell r="E2225">
            <v>38231</v>
          </cell>
          <cell r="F2225">
            <v>200409</v>
          </cell>
          <cell r="G2225">
            <v>38260</v>
          </cell>
          <cell r="H2225">
            <v>38230</v>
          </cell>
          <cell r="I2225">
            <v>74</v>
          </cell>
        </row>
        <row r="2226">
          <cell r="E2226">
            <v>38232</v>
          </cell>
          <cell r="F2226">
            <v>200409</v>
          </cell>
          <cell r="G2226">
            <v>38260</v>
          </cell>
          <cell r="H2226">
            <v>38230</v>
          </cell>
          <cell r="I2226">
            <v>74</v>
          </cell>
        </row>
        <row r="2227">
          <cell r="E2227">
            <v>38233</v>
          </cell>
          <cell r="F2227">
            <v>200409</v>
          </cell>
          <cell r="G2227">
            <v>38260</v>
          </cell>
          <cell r="H2227">
            <v>38230</v>
          </cell>
          <cell r="I2227">
            <v>74</v>
          </cell>
        </row>
        <row r="2228">
          <cell r="E2228">
            <v>38234</v>
          </cell>
          <cell r="F2228">
            <v>200409</v>
          </cell>
          <cell r="G2228">
            <v>38260</v>
          </cell>
          <cell r="H2228">
            <v>38230</v>
          </cell>
          <cell r="I2228">
            <v>74</v>
          </cell>
        </row>
        <row r="2229">
          <cell r="E2229">
            <v>38235</v>
          </cell>
          <cell r="F2229">
            <v>200409</v>
          </cell>
          <cell r="G2229">
            <v>38260</v>
          </cell>
          <cell r="H2229">
            <v>38230</v>
          </cell>
          <cell r="I2229">
            <v>74</v>
          </cell>
        </row>
        <row r="2230">
          <cell r="E2230">
            <v>38236</v>
          </cell>
          <cell r="F2230">
            <v>200409</v>
          </cell>
          <cell r="G2230">
            <v>38260</v>
          </cell>
          <cell r="H2230">
            <v>38230</v>
          </cell>
          <cell r="I2230">
            <v>74</v>
          </cell>
        </row>
        <row r="2231">
          <cell r="E2231">
            <v>38237</v>
          </cell>
          <cell r="F2231">
            <v>200409</v>
          </cell>
          <cell r="G2231">
            <v>38260</v>
          </cell>
          <cell r="H2231">
            <v>38230</v>
          </cell>
          <cell r="I2231">
            <v>74</v>
          </cell>
        </row>
        <row r="2232">
          <cell r="E2232">
            <v>38238</v>
          </cell>
          <cell r="F2232">
            <v>200409</v>
          </cell>
          <cell r="G2232">
            <v>38260</v>
          </cell>
          <cell r="H2232">
            <v>38230</v>
          </cell>
          <cell r="I2232">
            <v>74</v>
          </cell>
        </row>
        <row r="2233">
          <cell r="E2233">
            <v>38239</v>
          </cell>
          <cell r="F2233">
            <v>200409</v>
          </cell>
          <cell r="G2233">
            <v>38260</v>
          </cell>
          <cell r="H2233">
            <v>38230</v>
          </cell>
          <cell r="I2233">
            <v>74</v>
          </cell>
        </row>
        <row r="2234">
          <cell r="E2234">
            <v>38240</v>
          </cell>
          <cell r="F2234">
            <v>200409</v>
          </cell>
          <cell r="G2234">
            <v>38260</v>
          </cell>
          <cell r="H2234">
            <v>38230</v>
          </cell>
          <cell r="I2234">
            <v>74</v>
          </cell>
        </row>
        <row r="2235">
          <cell r="E2235">
            <v>38241</v>
          </cell>
          <cell r="F2235">
            <v>200409</v>
          </cell>
          <cell r="G2235">
            <v>38260</v>
          </cell>
          <cell r="H2235">
            <v>38230</v>
          </cell>
          <cell r="I2235">
            <v>74</v>
          </cell>
        </row>
        <row r="2236">
          <cell r="E2236">
            <v>38242</v>
          </cell>
          <cell r="F2236">
            <v>200409</v>
          </cell>
          <cell r="G2236">
            <v>38260</v>
          </cell>
          <cell r="H2236">
            <v>38230</v>
          </cell>
          <cell r="I2236">
            <v>74</v>
          </cell>
        </row>
        <row r="2237">
          <cell r="E2237">
            <v>38243</v>
          </cell>
          <cell r="F2237">
            <v>200409</v>
          </cell>
          <cell r="G2237">
            <v>38260</v>
          </cell>
          <cell r="H2237">
            <v>38230</v>
          </cell>
          <cell r="I2237">
            <v>74</v>
          </cell>
        </row>
        <row r="2238">
          <cell r="E2238">
            <v>38244</v>
          </cell>
          <cell r="F2238">
            <v>200409</v>
          </cell>
          <cell r="G2238">
            <v>38260</v>
          </cell>
          <cell r="H2238">
            <v>38230</v>
          </cell>
          <cell r="I2238">
            <v>74</v>
          </cell>
        </row>
        <row r="2239">
          <cell r="E2239">
            <v>38245</v>
          </cell>
          <cell r="F2239">
            <v>200409</v>
          </cell>
          <cell r="G2239">
            <v>38260</v>
          </cell>
          <cell r="H2239">
            <v>38230</v>
          </cell>
          <cell r="I2239">
            <v>74</v>
          </cell>
        </row>
        <row r="2240">
          <cell r="E2240">
            <v>38246</v>
          </cell>
          <cell r="F2240">
            <v>200409</v>
          </cell>
          <cell r="G2240">
            <v>38260</v>
          </cell>
          <cell r="H2240">
            <v>38230</v>
          </cell>
          <cell r="I2240">
            <v>74</v>
          </cell>
        </row>
        <row r="2241">
          <cell r="E2241">
            <v>38247</v>
          </cell>
          <cell r="F2241">
            <v>200409</v>
          </cell>
          <cell r="G2241">
            <v>38260</v>
          </cell>
          <cell r="H2241">
            <v>38230</v>
          </cell>
          <cell r="I2241">
            <v>74</v>
          </cell>
        </row>
        <row r="2242">
          <cell r="E2242">
            <v>38248</v>
          </cell>
          <cell r="F2242">
            <v>200409</v>
          </cell>
          <cell r="G2242">
            <v>38260</v>
          </cell>
          <cell r="H2242">
            <v>38230</v>
          </cell>
          <cell r="I2242">
            <v>74</v>
          </cell>
        </row>
        <row r="2243">
          <cell r="E2243">
            <v>38249</v>
          </cell>
          <cell r="F2243">
            <v>200409</v>
          </cell>
          <cell r="G2243">
            <v>38260</v>
          </cell>
          <cell r="H2243">
            <v>38230</v>
          </cell>
          <cell r="I2243">
            <v>74</v>
          </cell>
        </row>
        <row r="2244">
          <cell r="E2244">
            <v>38250</v>
          </cell>
          <cell r="F2244">
            <v>200409</v>
          </cell>
          <cell r="G2244">
            <v>38260</v>
          </cell>
          <cell r="H2244">
            <v>38230</v>
          </cell>
          <cell r="I2244">
            <v>74</v>
          </cell>
        </row>
        <row r="2245">
          <cell r="E2245">
            <v>38251</v>
          </cell>
          <cell r="F2245">
            <v>200409</v>
          </cell>
          <cell r="G2245">
            <v>38260</v>
          </cell>
          <cell r="H2245">
            <v>38230</v>
          </cell>
          <cell r="I2245">
            <v>74</v>
          </cell>
        </row>
        <row r="2246">
          <cell r="E2246">
            <v>38252</v>
          </cell>
          <cell r="F2246">
            <v>200409</v>
          </cell>
          <cell r="G2246">
            <v>38260</v>
          </cell>
          <cell r="H2246">
            <v>38230</v>
          </cell>
          <cell r="I2246">
            <v>74</v>
          </cell>
        </row>
        <row r="2247">
          <cell r="E2247">
            <v>38253</v>
          </cell>
          <cell r="F2247">
            <v>200409</v>
          </cell>
          <cell r="G2247">
            <v>38260</v>
          </cell>
          <cell r="H2247">
            <v>38230</v>
          </cell>
          <cell r="I2247">
            <v>74</v>
          </cell>
        </row>
        <row r="2248">
          <cell r="E2248">
            <v>38254</v>
          </cell>
          <cell r="F2248">
            <v>200409</v>
          </cell>
          <cell r="G2248">
            <v>38260</v>
          </cell>
          <cell r="H2248">
            <v>38230</v>
          </cell>
          <cell r="I2248">
            <v>74</v>
          </cell>
        </row>
        <row r="2249">
          <cell r="E2249">
            <v>38255</v>
          </cell>
          <cell r="F2249">
            <v>200409</v>
          </cell>
          <cell r="G2249">
            <v>38260</v>
          </cell>
          <cell r="H2249">
            <v>38230</v>
          </cell>
          <cell r="I2249">
            <v>74</v>
          </cell>
        </row>
        <row r="2250">
          <cell r="E2250">
            <v>38256</v>
          </cell>
          <cell r="F2250">
            <v>200409</v>
          </cell>
          <cell r="G2250">
            <v>38260</v>
          </cell>
          <cell r="H2250">
            <v>38230</v>
          </cell>
          <cell r="I2250">
            <v>74</v>
          </cell>
        </row>
        <row r="2251">
          <cell r="E2251">
            <v>38257</v>
          </cell>
          <cell r="F2251">
            <v>200409</v>
          </cell>
          <cell r="G2251">
            <v>38260</v>
          </cell>
          <cell r="H2251">
            <v>38230</v>
          </cell>
          <cell r="I2251">
            <v>74</v>
          </cell>
        </row>
        <row r="2252">
          <cell r="E2252">
            <v>38258</v>
          </cell>
          <cell r="F2252">
            <v>200409</v>
          </cell>
          <cell r="G2252">
            <v>38260</v>
          </cell>
          <cell r="H2252">
            <v>38230</v>
          </cell>
          <cell r="I2252">
            <v>74</v>
          </cell>
        </row>
        <row r="2253">
          <cell r="E2253">
            <v>38259</v>
          </cell>
          <cell r="F2253">
            <v>200409</v>
          </cell>
          <cell r="G2253">
            <v>38260</v>
          </cell>
          <cell r="H2253">
            <v>38230</v>
          </cell>
          <cell r="I2253">
            <v>74</v>
          </cell>
        </row>
        <row r="2254">
          <cell r="E2254">
            <v>38260</v>
          </cell>
          <cell r="F2254">
            <v>200409</v>
          </cell>
          <cell r="G2254">
            <v>38260</v>
          </cell>
          <cell r="H2254">
            <v>38230</v>
          </cell>
          <cell r="I2254">
            <v>74</v>
          </cell>
        </row>
        <row r="2255">
          <cell r="E2255">
            <v>38261</v>
          </cell>
          <cell r="F2255">
            <v>200410</v>
          </cell>
          <cell r="G2255">
            <v>38291</v>
          </cell>
          <cell r="H2255">
            <v>38260</v>
          </cell>
          <cell r="I2255">
            <v>75</v>
          </cell>
        </row>
        <row r="2256">
          <cell r="E2256">
            <v>38262</v>
          </cell>
          <cell r="F2256">
            <v>200410</v>
          </cell>
          <cell r="G2256">
            <v>38291</v>
          </cell>
          <cell r="H2256">
            <v>38260</v>
          </cell>
          <cell r="I2256">
            <v>75</v>
          </cell>
        </row>
        <row r="2257">
          <cell r="E2257">
            <v>38263</v>
          </cell>
          <cell r="F2257">
            <v>200410</v>
          </cell>
          <cell r="G2257">
            <v>38291</v>
          </cell>
          <cell r="H2257">
            <v>38260</v>
          </cell>
          <cell r="I2257">
            <v>75</v>
          </cell>
        </row>
        <row r="2258">
          <cell r="E2258">
            <v>38264</v>
          </cell>
          <cell r="F2258">
            <v>200410</v>
          </cell>
          <cell r="G2258">
            <v>38291</v>
          </cell>
          <cell r="H2258">
            <v>38260</v>
          </cell>
          <cell r="I2258">
            <v>75</v>
          </cell>
        </row>
        <row r="2259">
          <cell r="E2259">
            <v>38265</v>
          </cell>
          <cell r="F2259">
            <v>200410</v>
          </cell>
          <cell r="G2259">
            <v>38291</v>
          </cell>
          <cell r="H2259">
            <v>38260</v>
          </cell>
          <cell r="I2259">
            <v>75</v>
          </cell>
        </row>
        <row r="2260">
          <cell r="E2260">
            <v>38266</v>
          </cell>
          <cell r="F2260">
            <v>200410</v>
          </cell>
          <cell r="G2260">
            <v>38291</v>
          </cell>
          <cell r="H2260">
            <v>38260</v>
          </cell>
          <cell r="I2260">
            <v>75</v>
          </cell>
        </row>
        <row r="2261">
          <cell r="E2261">
            <v>38267</v>
          </cell>
          <cell r="F2261">
            <v>200410</v>
          </cell>
          <cell r="G2261">
            <v>38291</v>
          </cell>
          <cell r="H2261">
            <v>38260</v>
          </cell>
          <cell r="I2261">
            <v>75</v>
          </cell>
        </row>
        <row r="2262">
          <cell r="E2262">
            <v>38268</v>
          </cell>
          <cell r="F2262">
            <v>200410</v>
          </cell>
          <cell r="G2262">
            <v>38291</v>
          </cell>
          <cell r="H2262">
            <v>38260</v>
          </cell>
          <cell r="I2262">
            <v>75</v>
          </cell>
        </row>
        <row r="2263">
          <cell r="E2263">
            <v>38269</v>
          </cell>
          <cell r="F2263">
            <v>200410</v>
          </cell>
          <cell r="G2263">
            <v>38291</v>
          </cell>
          <cell r="H2263">
            <v>38260</v>
          </cell>
          <cell r="I2263">
            <v>75</v>
          </cell>
        </row>
        <row r="2264">
          <cell r="E2264">
            <v>38270</v>
          </cell>
          <cell r="F2264">
            <v>200410</v>
          </cell>
          <cell r="G2264">
            <v>38291</v>
          </cell>
          <cell r="H2264">
            <v>38260</v>
          </cell>
          <cell r="I2264">
            <v>75</v>
          </cell>
        </row>
        <row r="2265">
          <cell r="E2265">
            <v>38271</v>
          </cell>
          <cell r="F2265">
            <v>200410</v>
          </cell>
          <cell r="G2265">
            <v>38291</v>
          </cell>
          <cell r="H2265">
            <v>38260</v>
          </cell>
          <cell r="I2265">
            <v>75</v>
          </cell>
        </row>
        <row r="2266">
          <cell r="E2266">
            <v>38272</v>
          </cell>
          <cell r="F2266">
            <v>200410</v>
          </cell>
          <cell r="G2266">
            <v>38291</v>
          </cell>
          <cell r="H2266">
            <v>38260</v>
          </cell>
          <cell r="I2266">
            <v>75</v>
          </cell>
        </row>
        <row r="2267">
          <cell r="E2267">
            <v>38273</v>
          </cell>
          <cell r="F2267">
            <v>200410</v>
          </cell>
          <cell r="G2267">
            <v>38291</v>
          </cell>
          <cell r="H2267">
            <v>38260</v>
          </cell>
          <cell r="I2267">
            <v>75</v>
          </cell>
        </row>
        <row r="2268">
          <cell r="E2268">
            <v>38274</v>
          </cell>
          <cell r="F2268">
            <v>200410</v>
          </cell>
          <cell r="G2268">
            <v>38291</v>
          </cell>
          <cell r="H2268">
            <v>38260</v>
          </cell>
          <cell r="I2268">
            <v>75</v>
          </cell>
        </row>
        <row r="2269">
          <cell r="E2269">
            <v>38275</v>
          </cell>
          <cell r="F2269">
            <v>200410</v>
          </cell>
          <cell r="G2269">
            <v>38291</v>
          </cell>
          <cell r="H2269">
            <v>38260</v>
          </cell>
          <cell r="I2269">
            <v>75</v>
          </cell>
        </row>
        <row r="2270">
          <cell r="E2270">
            <v>38276</v>
          </cell>
          <cell r="F2270">
            <v>200410</v>
          </cell>
          <cell r="G2270">
            <v>38291</v>
          </cell>
          <cell r="H2270">
            <v>38260</v>
          </cell>
          <cell r="I2270">
            <v>75</v>
          </cell>
        </row>
        <row r="2271">
          <cell r="E2271">
            <v>38277</v>
          </cell>
          <cell r="F2271">
            <v>200410</v>
          </cell>
          <cell r="G2271">
            <v>38291</v>
          </cell>
          <cell r="H2271">
            <v>38260</v>
          </cell>
          <cell r="I2271">
            <v>75</v>
          </cell>
        </row>
        <row r="2272">
          <cell r="E2272">
            <v>38278</v>
          </cell>
          <cell r="F2272">
            <v>200410</v>
          </cell>
          <cell r="G2272">
            <v>38291</v>
          </cell>
          <cell r="H2272">
            <v>38260</v>
          </cell>
          <cell r="I2272">
            <v>75</v>
          </cell>
        </row>
        <row r="2273">
          <cell r="E2273">
            <v>38279</v>
          </cell>
          <cell r="F2273">
            <v>200410</v>
          </cell>
          <cell r="G2273">
            <v>38291</v>
          </cell>
          <cell r="H2273">
            <v>38260</v>
          </cell>
          <cell r="I2273">
            <v>75</v>
          </cell>
        </row>
        <row r="2274">
          <cell r="E2274">
            <v>38280</v>
          </cell>
          <cell r="F2274">
            <v>200410</v>
          </cell>
          <cell r="G2274">
            <v>38291</v>
          </cell>
          <cell r="H2274">
            <v>38260</v>
          </cell>
          <cell r="I2274">
            <v>75</v>
          </cell>
        </row>
        <row r="2275">
          <cell r="E2275">
            <v>38281</v>
          </cell>
          <cell r="F2275">
            <v>200410</v>
          </cell>
          <cell r="G2275">
            <v>38291</v>
          </cell>
          <cell r="H2275">
            <v>38260</v>
          </cell>
          <cell r="I2275">
            <v>75</v>
          </cell>
        </row>
        <row r="2276">
          <cell r="E2276">
            <v>38282</v>
          </cell>
          <cell r="F2276">
            <v>200410</v>
          </cell>
          <cell r="G2276">
            <v>38291</v>
          </cell>
          <cell r="H2276">
            <v>38260</v>
          </cell>
          <cell r="I2276">
            <v>75</v>
          </cell>
        </row>
        <row r="2277">
          <cell r="E2277">
            <v>38283</v>
          </cell>
          <cell r="F2277">
            <v>200410</v>
          </cell>
          <cell r="G2277">
            <v>38291</v>
          </cell>
          <cell r="H2277">
            <v>38260</v>
          </cell>
          <cell r="I2277">
            <v>75</v>
          </cell>
        </row>
        <row r="2278">
          <cell r="E2278">
            <v>38284</v>
          </cell>
          <cell r="F2278">
            <v>200410</v>
          </cell>
          <cell r="G2278">
            <v>38291</v>
          </cell>
          <cell r="H2278">
            <v>38260</v>
          </cell>
          <cell r="I2278">
            <v>75</v>
          </cell>
        </row>
        <row r="2279">
          <cell r="E2279">
            <v>38285</v>
          </cell>
          <cell r="F2279">
            <v>200410</v>
          </cell>
          <cell r="G2279">
            <v>38291</v>
          </cell>
          <cell r="H2279">
            <v>38260</v>
          </cell>
          <cell r="I2279">
            <v>75</v>
          </cell>
        </row>
        <row r="2280">
          <cell r="E2280">
            <v>38286</v>
          </cell>
          <cell r="F2280">
            <v>200410</v>
          </cell>
          <cell r="G2280">
            <v>38291</v>
          </cell>
          <cell r="H2280">
            <v>38260</v>
          </cell>
          <cell r="I2280">
            <v>75</v>
          </cell>
        </row>
        <row r="2281">
          <cell r="E2281">
            <v>38287</v>
          </cell>
          <cell r="F2281">
            <v>200410</v>
          </cell>
          <cell r="G2281">
            <v>38291</v>
          </cell>
          <cell r="H2281">
            <v>38260</v>
          </cell>
          <cell r="I2281">
            <v>75</v>
          </cell>
        </row>
        <row r="2282">
          <cell r="E2282">
            <v>38288</v>
          </cell>
          <cell r="F2282">
            <v>200410</v>
          </cell>
          <cell r="G2282">
            <v>38291</v>
          </cell>
          <cell r="H2282">
            <v>38260</v>
          </cell>
          <cell r="I2282">
            <v>75</v>
          </cell>
        </row>
        <row r="2283">
          <cell r="E2283">
            <v>38289</v>
          </cell>
          <cell r="F2283">
            <v>200410</v>
          </cell>
          <cell r="G2283">
            <v>38291</v>
          </cell>
          <cell r="H2283">
            <v>38260</v>
          </cell>
          <cell r="I2283">
            <v>75</v>
          </cell>
        </row>
        <row r="2284">
          <cell r="E2284">
            <v>38290</v>
          </cell>
          <cell r="F2284">
            <v>200410</v>
          </cell>
          <cell r="G2284">
            <v>38291</v>
          </cell>
          <cell r="H2284">
            <v>38260</v>
          </cell>
          <cell r="I2284">
            <v>75</v>
          </cell>
        </row>
        <row r="2285">
          <cell r="E2285">
            <v>38291</v>
          </cell>
          <cell r="F2285">
            <v>200410</v>
          </cell>
          <cell r="G2285">
            <v>38291</v>
          </cell>
          <cell r="H2285">
            <v>38260</v>
          </cell>
          <cell r="I2285">
            <v>75</v>
          </cell>
        </row>
        <row r="2286">
          <cell r="E2286">
            <v>38292</v>
          </cell>
          <cell r="F2286">
            <v>200411</v>
          </cell>
          <cell r="G2286">
            <v>38321</v>
          </cell>
          <cell r="H2286">
            <v>38291</v>
          </cell>
          <cell r="I2286">
            <v>76</v>
          </cell>
        </row>
        <row r="2287">
          <cell r="E2287">
            <v>38293</v>
          </cell>
          <cell r="F2287">
            <v>200411</v>
          </cell>
          <cell r="G2287">
            <v>38321</v>
          </cell>
          <cell r="H2287">
            <v>38291</v>
          </cell>
          <cell r="I2287">
            <v>76</v>
          </cell>
        </row>
        <row r="2288">
          <cell r="E2288">
            <v>38294</v>
          </cell>
          <cell r="F2288">
            <v>200411</v>
          </cell>
          <cell r="G2288">
            <v>38321</v>
          </cell>
          <cell r="H2288">
            <v>38291</v>
          </cell>
          <cell r="I2288">
            <v>76</v>
          </cell>
        </row>
        <row r="2289">
          <cell r="E2289">
            <v>38295</v>
          </cell>
          <cell r="F2289">
            <v>200411</v>
          </cell>
          <cell r="G2289">
            <v>38321</v>
          </cell>
          <cell r="H2289">
            <v>38291</v>
          </cell>
          <cell r="I2289">
            <v>76</v>
          </cell>
        </row>
        <row r="2290">
          <cell r="E2290">
            <v>38296</v>
          </cell>
          <cell r="F2290">
            <v>200411</v>
          </cell>
          <cell r="G2290">
            <v>38321</v>
          </cell>
          <cell r="H2290">
            <v>38291</v>
          </cell>
          <cell r="I2290">
            <v>76</v>
          </cell>
        </row>
        <row r="2291">
          <cell r="E2291">
            <v>38297</v>
          </cell>
          <cell r="F2291">
            <v>200411</v>
          </cell>
          <cell r="G2291">
            <v>38321</v>
          </cell>
          <cell r="H2291">
            <v>38291</v>
          </cell>
          <cell r="I2291">
            <v>76</v>
          </cell>
        </row>
        <row r="2292">
          <cell r="E2292">
            <v>38298</v>
          </cell>
          <cell r="F2292">
            <v>200411</v>
          </cell>
          <cell r="G2292">
            <v>38321</v>
          </cell>
          <cell r="H2292">
            <v>38291</v>
          </cell>
          <cell r="I2292">
            <v>76</v>
          </cell>
        </row>
        <row r="2293">
          <cell r="E2293">
            <v>38299</v>
          </cell>
          <cell r="F2293">
            <v>200411</v>
          </cell>
          <cell r="G2293">
            <v>38321</v>
          </cell>
          <cell r="H2293">
            <v>38291</v>
          </cell>
          <cell r="I2293">
            <v>76</v>
          </cell>
        </row>
        <row r="2294">
          <cell r="E2294">
            <v>38300</v>
          </cell>
          <cell r="F2294">
            <v>200411</v>
          </cell>
          <cell r="G2294">
            <v>38321</v>
          </cell>
          <cell r="H2294">
            <v>38291</v>
          </cell>
          <cell r="I2294">
            <v>76</v>
          </cell>
        </row>
        <row r="2295">
          <cell r="E2295">
            <v>38301</v>
          </cell>
          <cell r="F2295">
            <v>200411</v>
          </cell>
          <cell r="G2295">
            <v>38321</v>
          </cell>
          <cell r="H2295">
            <v>38291</v>
          </cell>
          <cell r="I2295">
            <v>76</v>
          </cell>
        </row>
        <row r="2296">
          <cell r="E2296">
            <v>38302</v>
          </cell>
          <cell r="F2296">
            <v>200411</v>
          </cell>
          <cell r="G2296">
            <v>38321</v>
          </cell>
          <cell r="H2296">
            <v>38291</v>
          </cell>
          <cell r="I2296">
            <v>76</v>
          </cell>
        </row>
        <row r="2297">
          <cell r="E2297">
            <v>38303</v>
          </cell>
          <cell r="F2297">
            <v>200411</v>
          </cell>
          <cell r="G2297">
            <v>38321</v>
          </cell>
          <cell r="H2297">
            <v>38291</v>
          </cell>
          <cell r="I2297">
            <v>76</v>
          </cell>
        </row>
        <row r="2298">
          <cell r="E2298">
            <v>38304</v>
          </cell>
          <cell r="F2298">
            <v>200411</v>
          </cell>
          <cell r="G2298">
            <v>38321</v>
          </cell>
          <cell r="H2298">
            <v>38291</v>
          </cell>
          <cell r="I2298">
            <v>76</v>
          </cell>
        </row>
        <row r="2299">
          <cell r="E2299">
            <v>38305</v>
          </cell>
          <cell r="F2299">
            <v>200411</v>
          </cell>
          <cell r="G2299">
            <v>38321</v>
          </cell>
          <cell r="H2299">
            <v>38291</v>
          </cell>
          <cell r="I2299">
            <v>76</v>
          </cell>
        </row>
        <row r="2300">
          <cell r="E2300">
            <v>38306</v>
          </cell>
          <cell r="F2300">
            <v>200411</v>
          </cell>
          <cell r="G2300">
            <v>38321</v>
          </cell>
          <cell r="H2300">
            <v>38291</v>
          </cell>
          <cell r="I2300">
            <v>76</v>
          </cell>
        </row>
        <row r="2301">
          <cell r="E2301">
            <v>38307</v>
          </cell>
          <cell r="F2301">
            <v>200411</v>
          </cell>
          <cell r="G2301">
            <v>38321</v>
          </cell>
          <cell r="H2301">
            <v>38291</v>
          </cell>
          <cell r="I2301">
            <v>76</v>
          </cell>
        </row>
        <row r="2302">
          <cell r="E2302">
            <v>38308</v>
          </cell>
          <cell r="F2302">
            <v>200411</v>
          </cell>
          <cell r="G2302">
            <v>38321</v>
          </cell>
          <cell r="H2302">
            <v>38291</v>
          </cell>
          <cell r="I2302">
            <v>76</v>
          </cell>
        </row>
        <row r="2303">
          <cell r="E2303">
            <v>38309</v>
          </cell>
          <cell r="F2303">
            <v>200411</v>
          </cell>
          <cell r="G2303">
            <v>38321</v>
          </cell>
          <cell r="H2303">
            <v>38291</v>
          </cell>
          <cell r="I2303">
            <v>76</v>
          </cell>
        </row>
        <row r="2304">
          <cell r="E2304">
            <v>38310</v>
          </cell>
          <cell r="F2304">
            <v>200411</v>
          </cell>
          <cell r="G2304">
            <v>38321</v>
          </cell>
          <cell r="H2304">
            <v>38291</v>
          </cell>
          <cell r="I2304">
            <v>76</v>
          </cell>
        </row>
        <row r="2305">
          <cell r="E2305">
            <v>38311</v>
          </cell>
          <cell r="F2305">
            <v>200411</v>
          </cell>
          <cell r="G2305">
            <v>38321</v>
          </cell>
          <cell r="H2305">
            <v>38291</v>
          </cell>
          <cell r="I2305">
            <v>76</v>
          </cell>
        </row>
        <row r="2306">
          <cell r="E2306">
            <v>38312</v>
          </cell>
          <cell r="F2306">
            <v>200411</v>
          </cell>
          <cell r="G2306">
            <v>38321</v>
          </cell>
          <cell r="H2306">
            <v>38291</v>
          </cell>
          <cell r="I2306">
            <v>76</v>
          </cell>
        </row>
        <row r="2307">
          <cell r="E2307">
            <v>38313</v>
          </cell>
          <cell r="F2307">
            <v>200411</v>
          </cell>
          <cell r="G2307">
            <v>38321</v>
          </cell>
          <cell r="H2307">
            <v>38291</v>
          </cell>
          <cell r="I2307">
            <v>76</v>
          </cell>
        </row>
        <row r="2308">
          <cell r="E2308">
            <v>38314</v>
          </cell>
          <cell r="F2308">
            <v>200411</v>
          </cell>
          <cell r="G2308">
            <v>38321</v>
          </cell>
          <cell r="H2308">
            <v>38291</v>
          </cell>
          <cell r="I2308">
            <v>76</v>
          </cell>
        </row>
        <row r="2309">
          <cell r="E2309">
            <v>38315</v>
          </cell>
          <cell r="F2309">
            <v>200411</v>
          </cell>
          <cell r="G2309">
            <v>38321</v>
          </cell>
          <cell r="H2309">
            <v>38291</v>
          </cell>
          <cell r="I2309">
            <v>76</v>
          </cell>
        </row>
        <row r="2310">
          <cell r="E2310">
            <v>38316</v>
          </cell>
          <cell r="F2310">
            <v>200411</v>
          </cell>
          <cell r="G2310">
            <v>38321</v>
          </cell>
          <cell r="H2310">
            <v>38291</v>
          </cell>
          <cell r="I2310">
            <v>76</v>
          </cell>
        </row>
        <row r="2311">
          <cell r="E2311">
            <v>38317</v>
          </cell>
          <cell r="F2311">
            <v>200411</v>
          </cell>
          <cell r="G2311">
            <v>38321</v>
          </cell>
          <cell r="H2311">
            <v>38291</v>
          </cell>
          <cell r="I2311">
            <v>76</v>
          </cell>
        </row>
        <row r="2312">
          <cell r="E2312">
            <v>38318</v>
          </cell>
          <cell r="F2312">
            <v>200411</v>
          </cell>
          <cell r="G2312">
            <v>38321</v>
          </cell>
          <cell r="H2312">
            <v>38291</v>
          </cell>
          <cell r="I2312">
            <v>76</v>
          </cell>
        </row>
        <row r="2313">
          <cell r="E2313">
            <v>38319</v>
          </cell>
          <cell r="F2313">
            <v>200411</v>
          </cell>
          <cell r="G2313">
            <v>38321</v>
          </cell>
          <cell r="H2313">
            <v>38291</v>
          </cell>
          <cell r="I2313">
            <v>76</v>
          </cell>
        </row>
        <row r="2314">
          <cell r="E2314">
            <v>38320</v>
          </cell>
          <cell r="F2314">
            <v>200411</v>
          </cell>
          <cell r="G2314">
            <v>38321</v>
          </cell>
          <cell r="H2314">
            <v>38291</v>
          </cell>
          <cell r="I2314">
            <v>76</v>
          </cell>
        </row>
        <row r="2315">
          <cell r="E2315">
            <v>38321</v>
          </cell>
          <cell r="F2315">
            <v>200411</v>
          </cell>
          <cell r="G2315">
            <v>38321</v>
          </cell>
          <cell r="H2315">
            <v>38291</v>
          </cell>
          <cell r="I2315">
            <v>76</v>
          </cell>
        </row>
        <row r="2316">
          <cell r="E2316">
            <v>38322</v>
          </cell>
          <cell r="F2316">
            <v>200412</v>
          </cell>
          <cell r="G2316">
            <v>38352</v>
          </cell>
          <cell r="H2316">
            <v>38321</v>
          </cell>
          <cell r="I2316">
            <v>77</v>
          </cell>
        </row>
        <row r="2317">
          <cell r="E2317">
            <v>38323</v>
          </cell>
          <cell r="F2317">
            <v>200412</v>
          </cell>
          <cell r="G2317">
            <v>38352</v>
          </cell>
          <cell r="H2317">
            <v>38321</v>
          </cell>
          <cell r="I2317">
            <v>77</v>
          </cell>
        </row>
        <row r="2318">
          <cell r="E2318">
            <v>38324</v>
          </cell>
          <cell r="F2318">
            <v>200412</v>
          </cell>
          <cell r="G2318">
            <v>38352</v>
          </cell>
          <cell r="H2318">
            <v>38321</v>
          </cell>
          <cell r="I2318">
            <v>77</v>
          </cell>
        </row>
        <row r="2319">
          <cell r="E2319">
            <v>38325</v>
          </cell>
          <cell r="F2319">
            <v>200412</v>
          </cell>
          <cell r="G2319">
            <v>38352</v>
          </cell>
          <cell r="H2319">
            <v>38321</v>
          </cell>
          <cell r="I2319">
            <v>77</v>
          </cell>
        </row>
        <row r="2320">
          <cell r="E2320">
            <v>38326</v>
          </cell>
          <cell r="F2320">
            <v>200412</v>
          </cell>
          <cell r="G2320">
            <v>38352</v>
          </cell>
          <cell r="H2320">
            <v>38321</v>
          </cell>
          <cell r="I2320">
            <v>77</v>
          </cell>
        </row>
        <row r="2321">
          <cell r="E2321">
            <v>38327</v>
          </cell>
          <cell r="F2321">
            <v>200412</v>
          </cell>
          <cell r="G2321">
            <v>38352</v>
          </cell>
          <cell r="H2321">
            <v>38321</v>
          </cell>
          <cell r="I2321">
            <v>77</v>
          </cell>
        </row>
        <row r="2322">
          <cell r="E2322">
            <v>38328</v>
          </cell>
          <cell r="F2322">
            <v>200412</v>
          </cell>
          <cell r="G2322">
            <v>38352</v>
          </cell>
          <cell r="H2322">
            <v>38321</v>
          </cell>
          <cell r="I2322">
            <v>77</v>
          </cell>
        </row>
        <row r="2323">
          <cell r="E2323">
            <v>38329</v>
          </cell>
          <cell r="F2323">
            <v>200412</v>
          </cell>
          <cell r="G2323">
            <v>38352</v>
          </cell>
          <cell r="H2323">
            <v>38321</v>
          </cell>
          <cell r="I2323">
            <v>77</v>
          </cell>
        </row>
        <row r="2324">
          <cell r="E2324">
            <v>38330</v>
          </cell>
          <cell r="F2324">
            <v>200412</v>
          </cell>
          <cell r="G2324">
            <v>38352</v>
          </cell>
          <cell r="H2324">
            <v>38321</v>
          </cell>
          <cell r="I2324">
            <v>77</v>
          </cell>
        </row>
        <row r="2325">
          <cell r="E2325">
            <v>38331</v>
          </cell>
          <cell r="F2325">
            <v>200412</v>
          </cell>
          <cell r="G2325">
            <v>38352</v>
          </cell>
          <cell r="H2325">
            <v>38321</v>
          </cell>
          <cell r="I2325">
            <v>77</v>
          </cell>
        </row>
        <row r="2326">
          <cell r="E2326">
            <v>38332</v>
          </cell>
          <cell r="F2326">
            <v>200412</v>
          </cell>
          <cell r="G2326">
            <v>38352</v>
          </cell>
          <cell r="H2326">
            <v>38321</v>
          </cell>
          <cell r="I2326">
            <v>77</v>
          </cell>
        </row>
        <row r="2327">
          <cell r="E2327">
            <v>38333</v>
          </cell>
          <cell r="F2327">
            <v>200412</v>
          </cell>
          <cell r="G2327">
            <v>38352</v>
          </cell>
          <cell r="H2327">
            <v>38321</v>
          </cell>
          <cell r="I2327">
            <v>77</v>
          </cell>
        </row>
        <row r="2328">
          <cell r="E2328">
            <v>38334</v>
          </cell>
          <cell r="F2328">
            <v>200412</v>
          </cell>
          <cell r="G2328">
            <v>38352</v>
          </cell>
          <cell r="H2328">
            <v>38321</v>
          </cell>
          <cell r="I2328">
            <v>77</v>
          </cell>
        </row>
        <row r="2329">
          <cell r="E2329">
            <v>38335</v>
          </cell>
          <cell r="F2329">
            <v>200412</v>
          </cell>
          <cell r="G2329">
            <v>38352</v>
          </cell>
          <cell r="H2329">
            <v>38321</v>
          </cell>
          <cell r="I2329">
            <v>77</v>
          </cell>
        </row>
        <row r="2330">
          <cell r="E2330">
            <v>38336</v>
          </cell>
          <cell r="F2330">
            <v>200412</v>
          </cell>
          <cell r="G2330">
            <v>38352</v>
          </cell>
          <cell r="H2330">
            <v>38321</v>
          </cell>
          <cell r="I2330">
            <v>77</v>
          </cell>
        </row>
        <row r="2331">
          <cell r="E2331">
            <v>38337</v>
          </cell>
          <cell r="F2331">
            <v>200412</v>
          </cell>
          <cell r="G2331">
            <v>38352</v>
          </cell>
          <cell r="H2331">
            <v>38321</v>
          </cell>
          <cell r="I2331">
            <v>77</v>
          </cell>
        </row>
        <row r="2332">
          <cell r="E2332">
            <v>38338</v>
          </cell>
          <cell r="F2332">
            <v>200412</v>
          </cell>
          <cell r="G2332">
            <v>38352</v>
          </cell>
          <cell r="H2332">
            <v>38321</v>
          </cell>
          <cell r="I2332">
            <v>77</v>
          </cell>
        </row>
        <row r="2333">
          <cell r="E2333">
            <v>38339</v>
          </cell>
          <cell r="F2333">
            <v>200412</v>
          </cell>
          <cell r="G2333">
            <v>38352</v>
          </cell>
          <cell r="H2333">
            <v>38321</v>
          </cell>
          <cell r="I2333">
            <v>77</v>
          </cell>
        </row>
        <row r="2334">
          <cell r="E2334">
            <v>38340</v>
          </cell>
          <cell r="F2334">
            <v>200412</v>
          </cell>
          <cell r="G2334">
            <v>38352</v>
          </cell>
          <cell r="H2334">
            <v>38321</v>
          </cell>
          <cell r="I2334">
            <v>77</v>
          </cell>
        </row>
        <row r="2335">
          <cell r="E2335">
            <v>38341</v>
          </cell>
          <cell r="F2335">
            <v>200412</v>
          </cell>
          <cell r="G2335">
            <v>38352</v>
          </cell>
          <cell r="H2335">
            <v>38321</v>
          </cell>
          <cell r="I2335">
            <v>77</v>
          </cell>
        </row>
        <row r="2336">
          <cell r="E2336">
            <v>38342</v>
          </cell>
          <cell r="F2336">
            <v>200412</v>
          </cell>
          <cell r="G2336">
            <v>38352</v>
          </cell>
          <cell r="H2336">
            <v>38321</v>
          </cell>
          <cell r="I2336">
            <v>77</v>
          </cell>
        </row>
        <row r="2337">
          <cell r="E2337">
            <v>38343</v>
          </cell>
          <cell r="F2337">
            <v>200412</v>
          </cell>
          <cell r="G2337">
            <v>38352</v>
          </cell>
          <cell r="H2337">
            <v>38321</v>
          </cell>
          <cell r="I2337">
            <v>77</v>
          </cell>
        </row>
        <row r="2338">
          <cell r="E2338">
            <v>38344</v>
          </cell>
          <cell r="F2338">
            <v>200412</v>
          </cell>
          <cell r="G2338">
            <v>38352</v>
          </cell>
          <cell r="H2338">
            <v>38321</v>
          </cell>
          <cell r="I2338">
            <v>77</v>
          </cell>
        </row>
        <row r="2339">
          <cell r="E2339">
            <v>38345</v>
          </cell>
          <cell r="F2339">
            <v>200412</v>
          </cell>
          <cell r="G2339">
            <v>38352</v>
          </cell>
          <cell r="H2339">
            <v>38321</v>
          </cell>
          <cell r="I2339">
            <v>77</v>
          </cell>
        </row>
        <row r="2340">
          <cell r="E2340">
            <v>38346</v>
          </cell>
          <cell r="F2340">
            <v>200412</v>
          </cell>
          <cell r="G2340">
            <v>38352</v>
          </cell>
          <cell r="H2340">
            <v>38321</v>
          </cell>
          <cell r="I2340">
            <v>77</v>
          </cell>
        </row>
        <row r="2341">
          <cell r="E2341">
            <v>38347</v>
          </cell>
          <cell r="F2341">
            <v>200412</v>
          </cell>
          <cell r="G2341">
            <v>38352</v>
          </cell>
          <cell r="H2341">
            <v>38321</v>
          </cell>
          <cell r="I2341">
            <v>77</v>
          </cell>
        </row>
        <row r="2342">
          <cell r="E2342">
            <v>38348</v>
          </cell>
          <cell r="F2342">
            <v>200412</v>
          </cell>
          <cell r="G2342">
            <v>38352</v>
          </cell>
          <cell r="H2342">
            <v>38321</v>
          </cell>
          <cell r="I2342">
            <v>77</v>
          </cell>
        </row>
        <row r="2343">
          <cell r="E2343">
            <v>38349</v>
          </cell>
          <cell r="F2343">
            <v>200412</v>
          </cell>
          <cell r="G2343">
            <v>38352</v>
          </cell>
          <cell r="H2343">
            <v>38321</v>
          </cell>
          <cell r="I2343">
            <v>77</v>
          </cell>
        </row>
        <row r="2344">
          <cell r="E2344">
            <v>38350</v>
          </cell>
          <cell r="F2344">
            <v>200412</v>
          </cell>
          <cell r="G2344">
            <v>38352</v>
          </cell>
          <cell r="H2344">
            <v>38321</v>
          </cell>
          <cell r="I2344">
            <v>77</v>
          </cell>
        </row>
        <row r="2345">
          <cell r="E2345">
            <v>38351</v>
          </cell>
          <cell r="F2345">
            <v>200412</v>
          </cell>
          <cell r="G2345">
            <v>38352</v>
          </cell>
          <cell r="H2345">
            <v>38321</v>
          </cell>
          <cell r="I2345">
            <v>77</v>
          </cell>
        </row>
        <row r="2346">
          <cell r="E2346">
            <v>38352</v>
          </cell>
          <cell r="F2346">
            <v>200412</v>
          </cell>
          <cell r="G2346">
            <v>38352</v>
          </cell>
          <cell r="H2346">
            <v>38321</v>
          </cell>
          <cell r="I2346">
            <v>77</v>
          </cell>
        </row>
        <row r="2347">
          <cell r="E2347">
            <v>38353</v>
          </cell>
          <cell r="F2347">
            <v>200501</v>
          </cell>
          <cell r="G2347">
            <v>38383</v>
          </cell>
          <cell r="H2347">
            <v>38352</v>
          </cell>
          <cell r="I2347">
            <v>78</v>
          </cell>
        </row>
        <row r="2348">
          <cell r="E2348">
            <v>38354</v>
          </cell>
          <cell r="F2348">
            <v>200501</v>
          </cell>
          <cell r="G2348">
            <v>38383</v>
          </cell>
          <cell r="H2348">
            <v>38352</v>
          </cell>
          <cell r="I2348">
            <v>78</v>
          </cell>
        </row>
        <row r="2349">
          <cell r="E2349">
            <v>38355</v>
          </cell>
          <cell r="F2349">
            <v>200501</v>
          </cell>
          <cell r="G2349">
            <v>38383</v>
          </cell>
          <cell r="H2349">
            <v>38352</v>
          </cell>
          <cell r="I2349">
            <v>78</v>
          </cell>
        </row>
        <row r="2350">
          <cell r="E2350">
            <v>38356</v>
          </cell>
          <cell r="F2350">
            <v>200501</v>
          </cell>
          <cell r="G2350">
            <v>38383</v>
          </cell>
          <cell r="H2350">
            <v>38352</v>
          </cell>
          <cell r="I2350">
            <v>78</v>
          </cell>
        </row>
        <row r="2351">
          <cell r="E2351">
            <v>38357</v>
          </cell>
          <cell r="F2351">
            <v>200501</v>
          </cell>
          <cell r="G2351">
            <v>38383</v>
          </cell>
          <cell r="H2351">
            <v>38352</v>
          </cell>
          <cell r="I2351">
            <v>78</v>
          </cell>
        </row>
        <row r="2352">
          <cell r="E2352">
            <v>38358</v>
          </cell>
          <cell r="F2352">
            <v>200501</v>
          </cell>
          <cell r="G2352">
            <v>38383</v>
          </cell>
          <cell r="H2352">
            <v>38352</v>
          </cell>
          <cell r="I2352">
            <v>78</v>
          </cell>
        </row>
        <row r="2353">
          <cell r="E2353">
            <v>38359</v>
          </cell>
          <cell r="F2353">
            <v>200501</v>
          </cell>
          <cell r="G2353">
            <v>38383</v>
          </cell>
          <cell r="H2353">
            <v>38352</v>
          </cell>
          <cell r="I2353">
            <v>78</v>
          </cell>
        </row>
        <row r="2354">
          <cell r="E2354">
            <v>38360</v>
          </cell>
          <cell r="F2354">
            <v>200501</v>
          </cell>
          <cell r="G2354">
            <v>38383</v>
          </cell>
          <cell r="H2354">
            <v>38352</v>
          </cell>
          <cell r="I2354">
            <v>78</v>
          </cell>
        </row>
        <row r="2355">
          <cell r="E2355">
            <v>38361</v>
          </cell>
          <cell r="F2355">
            <v>200501</v>
          </cell>
          <cell r="G2355">
            <v>38383</v>
          </cell>
          <cell r="H2355">
            <v>38352</v>
          </cell>
          <cell r="I2355">
            <v>78</v>
          </cell>
        </row>
        <row r="2356">
          <cell r="E2356">
            <v>38362</v>
          </cell>
          <cell r="F2356">
            <v>200501</v>
          </cell>
          <cell r="G2356">
            <v>38383</v>
          </cell>
          <cell r="H2356">
            <v>38352</v>
          </cell>
          <cell r="I2356">
            <v>78</v>
          </cell>
        </row>
        <row r="2357">
          <cell r="E2357">
            <v>38363</v>
          </cell>
          <cell r="F2357">
            <v>200501</v>
          </cell>
          <cell r="G2357">
            <v>38383</v>
          </cell>
          <cell r="H2357">
            <v>38352</v>
          </cell>
          <cell r="I2357">
            <v>78</v>
          </cell>
        </row>
        <row r="2358">
          <cell r="E2358">
            <v>38364</v>
          </cell>
          <cell r="F2358">
            <v>200501</v>
          </cell>
          <cell r="G2358">
            <v>38383</v>
          </cell>
          <cell r="H2358">
            <v>38352</v>
          </cell>
          <cell r="I2358">
            <v>78</v>
          </cell>
        </row>
        <row r="2359">
          <cell r="E2359">
            <v>38365</v>
          </cell>
          <cell r="F2359">
            <v>200501</v>
          </cell>
          <cell r="G2359">
            <v>38383</v>
          </cell>
          <cell r="H2359">
            <v>38352</v>
          </cell>
          <cell r="I2359">
            <v>78</v>
          </cell>
        </row>
        <row r="2360">
          <cell r="E2360">
            <v>38366</v>
          </cell>
          <cell r="F2360">
            <v>200501</v>
          </cell>
          <cell r="G2360">
            <v>38383</v>
          </cell>
          <cell r="H2360">
            <v>38352</v>
          </cell>
          <cell r="I2360">
            <v>78</v>
          </cell>
        </row>
        <row r="2361">
          <cell r="E2361">
            <v>38367</v>
          </cell>
          <cell r="F2361">
            <v>200501</v>
          </cell>
          <cell r="G2361">
            <v>38383</v>
          </cell>
          <cell r="H2361">
            <v>38352</v>
          </cell>
          <cell r="I2361">
            <v>78</v>
          </cell>
        </row>
        <row r="2362">
          <cell r="E2362">
            <v>38368</v>
          </cell>
          <cell r="F2362">
            <v>200501</v>
          </cell>
          <cell r="G2362">
            <v>38383</v>
          </cell>
          <cell r="H2362">
            <v>38352</v>
          </cell>
          <cell r="I2362">
            <v>78</v>
          </cell>
        </row>
        <row r="2363">
          <cell r="E2363">
            <v>38369</v>
          </cell>
          <cell r="F2363">
            <v>200501</v>
          </cell>
          <cell r="G2363">
            <v>38383</v>
          </cell>
          <cell r="H2363">
            <v>38352</v>
          </cell>
          <cell r="I2363">
            <v>78</v>
          </cell>
        </row>
        <row r="2364">
          <cell r="E2364">
            <v>38370</v>
          </cell>
          <cell r="F2364">
            <v>200501</v>
          </cell>
          <cell r="G2364">
            <v>38383</v>
          </cell>
          <cell r="H2364">
            <v>38352</v>
          </cell>
          <cell r="I2364">
            <v>78</v>
          </cell>
        </row>
        <row r="2365">
          <cell r="E2365">
            <v>38371</v>
          </cell>
          <cell r="F2365">
            <v>200501</v>
          </cell>
          <cell r="G2365">
            <v>38383</v>
          </cell>
          <cell r="H2365">
            <v>38352</v>
          </cell>
          <cell r="I2365">
            <v>78</v>
          </cell>
        </row>
        <row r="2366">
          <cell r="E2366">
            <v>38372</v>
          </cell>
          <cell r="F2366">
            <v>200501</v>
          </cell>
          <cell r="G2366">
            <v>38383</v>
          </cell>
          <cell r="H2366">
            <v>38352</v>
          </cell>
          <cell r="I2366">
            <v>78</v>
          </cell>
        </row>
        <row r="2367">
          <cell r="E2367">
            <v>38373</v>
          </cell>
          <cell r="F2367">
            <v>200501</v>
          </cell>
          <cell r="G2367">
            <v>38383</v>
          </cell>
          <cell r="H2367">
            <v>38352</v>
          </cell>
          <cell r="I2367">
            <v>78</v>
          </cell>
        </row>
        <row r="2368">
          <cell r="E2368">
            <v>38374</v>
          </cell>
          <cell r="F2368">
            <v>200501</v>
          </cell>
          <cell r="G2368">
            <v>38383</v>
          </cell>
          <cell r="H2368">
            <v>38352</v>
          </cell>
          <cell r="I2368">
            <v>78</v>
          </cell>
        </row>
        <row r="2369">
          <cell r="E2369">
            <v>38375</v>
          </cell>
          <cell r="F2369">
            <v>200501</v>
          </cell>
          <cell r="G2369">
            <v>38383</v>
          </cell>
          <cell r="H2369">
            <v>38352</v>
          </cell>
          <cell r="I2369">
            <v>78</v>
          </cell>
        </row>
        <row r="2370">
          <cell r="E2370">
            <v>38376</v>
          </cell>
          <cell r="F2370">
            <v>200501</v>
          </cell>
          <cell r="G2370">
            <v>38383</v>
          </cell>
          <cell r="H2370">
            <v>38352</v>
          </cell>
          <cell r="I2370">
            <v>78</v>
          </cell>
        </row>
        <row r="2371">
          <cell r="E2371">
            <v>38377</v>
          </cell>
          <cell r="F2371">
            <v>200501</v>
          </cell>
          <cell r="G2371">
            <v>38383</v>
          </cell>
          <cell r="H2371">
            <v>38352</v>
          </cell>
          <cell r="I2371">
            <v>78</v>
          </cell>
        </row>
        <row r="2372">
          <cell r="E2372">
            <v>38378</v>
          </cell>
          <cell r="F2372">
            <v>200501</v>
          </cell>
          <cell r="G2372">
            <v>38383</v>
          </cell>
          <cell r="H2372">
            <v>38352</v>
          </cell>
          <cell r="I2372">
            <v>78</v>
          </cell>
        </row>
        <row r="2373">
          <cell r="E2373">
            <v>38379</v>
          </cell>
          <cell r="F2373">
            <v>200501</v>
          </cell>
          <cell r="G2373">
            <v>38383</v>
          </cell>
          <cell r="H2373">
            <v>38352</v>
          </cell>
          <cell r="I2373">
            <v>78</v>
          </cell>
        </row>
        <row r="2374">
          <cell r="E2374">
            <v>38380</v>
          </cell>
          <cell r="F2374">
            <v>200501</v>
          </cell>
          <cell r="G2374">
            <v>38383</v>
          </cell>
          <cell r="H2374">
            <v>38352</v>
          </cell>
          <cell r="I2374">
            <v>78</v>
          </cell>
        </row>
        <row r="2375">
          <cell r="E2375">
            <v>38381</v>
          </cell>
          <cell r="F2375">
            <v>200501</v>
          </cell>
          <cell r="G2375">
            <v>38383</v>
          </cell>
          <cell r="H2375">
            <v>38352</v>
          </cell>
          <cell r="I2375">
            <v>78</v>
          </cell>
        </row>
        <row r="2376">
          <cell r="E2376">
            <v>38382</v>
          </cell>
          <cell r="F2376">
            <v>200501</v>
          </cell>
          <cell r="G2376">
            <v>38383</v>
          </cell>
          <cell r="H2376">
            <v>38352</v>
          </cell>
          <cell r="I2376">
            <v>78</v>
          </cell>
        </row>
        <row r="2377">
          <cell r="E2377">
            <v>38383</v>
          </cell>
          <cell r="F2377">
            <v>200501</v>
          </cell>
          <cell r="G2377">
            <v>38383</v>
          </cell>
          <cell r="H2377">
            <v>38352</v>
          </cell>
          <cell r="I2377">
            <v>78</v>
          </cell>
        </row>
        <row r="2378">
          <cell r="E2378">
            <v>38384</v>
          </cell>
          <cell r="F2378">
            <v>200502</v>
          </cell>
          <cell r="G2378">
            <v>38411</v>
          </cell>
          <cell r="H2378">
            <v>38383</v>
          </cell>
          <cell r="I2378">
            <v>79</v>
          </cell>
        </row>
        <row r="2379">
          <cell r="E2379">
            <v>38385</v>
          </cell>
          <cell r="F2379">
            <v>200502</v>
          </cell>
          <cell r="G2379">
            <v>38411</v>
          </cell>
          <cell r="H2379">
            <v>38383</v>
          </cell>
          <cell r="I2379">
            <v>79</v>
          </cell>
        </row>
        <row r="2380">
          <cell r="E2380">
            <v>38386</v>
          </cell>
          <cell r="F2380">
            <v>200502</v>
          </cell>
          <cell r="G2380">
            <v>38411</v>
          </cell>
          <cell r="H2380">
            <v>38383</v>
          </cell>
          <cell r="I2380">
            <v>79</v>
          </cell>
        </row>
        <row r="2381">
          <cell r="E2381">
            <v>38387</v>
          </cell>
          <cell r="F2381">
            <v>200502</v>
          </cell>
          <cell r="G2381">
            <v>38411</v>
          </cell>
          <cell r="H2381">
            <v>38383</v>
          </cell>
          <cell r="I2381">
            <v>79</v>
          </cell>
        </row>
        <row r="2382">
          <cell r="E2382">
            <v>38388</v>
          </cell>
          <cell r="F2382">
            <v>200502</v>
          </cell>
          <cell r="G2382">
            <v>38411</v>
          </cell>
          <cell r="H2382">
            <v>38383</v>
          </cell>
          <cell r="I2382">
            <v>79</v>
          </cell>
        </row>
        <row r="2383">
          <cell r="E2383">
            <v>38389</v>
          </cell>
          <cell r="F2383">
            <v>200502</v>
          </cell>
          <cell r="G2383">
            <v>38411</v>
          </cell>
          <cell r="H2383">
            <v>38383</v>
          </cell>
          <cell r="I2383">
            <v>79</v>
          </cell>
        </row>
        <row r="2384">
          <cell r="E2384">
            <v>38390</v>
          </cell>
          <cell r="F2384">
            <v>200502</v>
          </cell>
          <cell r="G2384">
            <v>38411</v>
          </cell>
          <cell r="H2384">
            <v>38383</v>
          </cell>
          <cell r="I2384">
            <v>79</v>
          </cell>
        </row>
        <row r="2385">
          <cell r="E2385">
            <v>38391</v>
          </cell>
          <cell r="F2385">
            <v>200502</v>
          </cell>
          <cell r="G2385">
            <v>38411</v>
          </cell>
          <cell r="H2385">
            <v>38383</v>
          </cell>
          <cell r="I2385">
            <v>79</v>
          </cell>
        </row>
        <row r="2386">
          <cell r="E2386">
            <v>38392</v>
          </cell>
          <cell r="F2386">
            <v>200502</v>
          </cell>
          <cell r="G2386">
            <v>38411</v>
          </cell>
          <cell r="H2386">
            <v>38383</v>
          </cell>
          <cell r="I2386">
            <v>79</v>
          </cell>
        </row>
        <row r="2387">
          <cell r="E2387">
            <v>38393</v>
          </cell>
          <cell r="F2387">
            <v>200502</v>
          </cell>
          <cell r="G2387">
            <v>38411</v>
          </cell>
          <cell r="H2387">
            <v>38383</v>
          </cell>
          <cell r="I2387">
            <v>79</v>
          </cell>
        </row>
        <row r="2388">
          <cell r="E2388">
            <v>38394</v>
          </cell>
          <cell r="F2388">
            <v>200502</v>
          </cell>
          <cell r="G2388">
            <v>38411</v>
          </cell>
          <cell r="H2388">
            <v>38383</v>
          </cell>
          <cell r="I2388">
            <v>79</v>
          </cell>
        </row>
        <row r="2389">
          <cell r="E2389">
            <v>38395</v>
          </cell>
          <cell r="F2389">
            <v>200502</v>
          </cell>
          <cell r="G2389">
            <v>38411</v>
          </cell>
          <cell r="H2389">
            <v>38383</v>
          </cell>
          <cell r="I2389">
            <v>79</v>
          </cell>
        </row>
        <row r="2390">
          <cell r="E2390">
            <v>38396</v>
          </cell>
          <cell r="F2390">
            <v>200502</v>
          </cell>
          <cell r="G2390">
            <v>38411</v>
          </cell>
          <cell r="H2390">
            <v>38383</v>
          </cell>
          <cell r="I2390">
            <v>79</v>
          </cell>
        </row>
        <row r="2391">
          <cell r="E2391">
            <v>38397</v>
          </cell>
          <cell r="F2391">
            <v>200502</v>
          </cell>
          <cell r="G2391">
            <v>38411</v>
          </cell>
          <cell r="H2391">
            <v>38383</v>
          </cell>
          <cell r="I2391">
            <v>79</v>
          </cell>
        </row>
        <row r="2392">
          <cell r="E2392">
            <v>38398</v>
          </cell>
          <cell r="F2392">
            <v>200502</v>
          </cell>
          <cell r="G2392">
            <v>38411</v>
          </cell>
          <cell r="H2392">
            <v>38383</v>
          </cell>
          <cell r="I2392">
            <v>79</v>
          </cell>
        </row>
        <row r="2393">
          <cell r="E2393">
            <v>38399</v>
          </cell>
          <cell r="F2393">
            <v>200502</v>
          </cell>
          <cell r="G2393">
            <v>38411</v>
          </cell>
          <cell r="H2393">
            <v>38383</v>
          </cell>
          <cell r="I2393">
            <v>79</v>
          </cell>
        </row>
        <row r="2394">
          <cell r="E2394">
            <v>38400</v>
          </cell>
          <cell r="F2394">
            <v>200502</v>
          </cell>
          <cell r="G2394">
            <v>38411</v>
          </cell>
          <cell r="H2394">
            <v>38383</v>
          </cell>
          <cell r="I2394">
            <v>79</v>
          </cell>
        </row>
        <row r="2395">
          <cell r="E2395">
            <v>38401</v>
          </cell>
          <cell r="F2395">
            <v>200502</v>
          </cell>
          <cell r="G2395">
            <v>38411</v>
          </cell>
          <cell r="H2395">
            <v>38383</v>
          </cell>
          <cell r="I2395">
            <v>79</v>
          </cell>
        </row>
        <row r="2396">
          <cell r="E2396">
            <v>38402</v>
          </cell>
          <cell r="F2396">
            <v>200502</v>
          </cell>
          <cell r="G2396">
            <v>38411</v>
          </cell>
          <cell r="H2396">
            <v>38383</v>
          </cell>
          <cell r="I2396">
            <v>79</v>
          </cell>
        </row>
        <row r="2397">
          <cell r="E2397">
            <v>38403</v>
          </cell>
          <cell r="F2397">
            <v>200502</v>
          </cell>
          <cell r="G2397">
            <v>38411</v>
          </cell>
          <cell r="H2397">
            <v>38383</v>
          </cell>
          <cell r="I2397">
            <v>79</v>
          </cell>
        </row>
        <row r="2398">
          <cell r="E2398">
            <v>38404</v>
          </cell>
          <cell r="F2398">
            <v>200502</v>
          </cell>
          <cell r="G2398">
            <v>38411</v>
          </cell>
          <cell r="H2398">
            <v>38383</v>
          </cell>
          <cell r="I2398">
            <v>79</v>
          </cell>
        </row>
        <row r="2399">
          <cell r="E2399">
            <v>38405</v>
          </cell>
          <cell r="F2399">
            <v>200502</v>
          </cell>
          <cell r="G2399">
            <v>38411</v>
          </cell>
          <cell r="H2399">
            <v>38383</v>
          </cell>
          <cell r="I2399">
            <v>79</v>
          </cell>
        </row>
        <row r="2400">
          <cell r="E2400">
            <v>38406</v>
          </cell>
          <cell r="F2400">
            <v>200502</v>
          </cell>
          <cell r="G2400">
            <v>38411</v>
          </cell>
          <cell r="H2400">
            <v>38383</v>
          </cell>
          <cell r="I2400">
            <v>79</v>
          </cell>
        </row>
        <row r="2401">
          <cell r="E2401">
            <v>38407</v>
          </cell>
          <cell r="F2401">
            <v>200502</v>
          </cell>
          <cell r="G2401">
            <v>38411</v>
          </cell>
          <cell r="H2401">
            <v>38383</v>
          </cell>
          <cell r="I2401">
            <v>79</v>
          </cell>
        </row>
        <row r="2402">
          <cell r="E2402">
            <v>38408</v>
          </cell>
          <cell r="F2402">
            <v>200502</v>
          </cell>
          <cell r="G2402">
            <v>38411</v>
          </cell>
          <cell r="H2402">
            <v>38383</v>
          </cell>
          <cell r="I2402">
            <v>79</v>
          </cell>
        </row>
        <row r="2403">
          <cell r="E2403">
            <v>38409</v>
          </cell>
          <cell r="F2403">
            <v>200502</v>
          </cell>
          <cell r="G2403">
            <v>38411</v>
          </cell>
          <cell r="H2403">
            <v>38383</v>
          </cell>
          <cell r="I2403">
            <v>79</v>
          </cell>
        </row>
        <row r="2404">
          <cell r="E2404">
            <v>38410</v>
          </cell>
          <cell r="F2404">
            <v>200502</v>
          </cell>
          <cell r="G2404">
            <v>38411</v>
          </cell>
          <cell r="H2404">
            <v>38383</v>
          </cell>
          <cell r="I2404">
            <v>79</v>
          </cell>
        </row>
        <row r="2405">
          <cell r="E2405">
            <v>38411</v>
          </cell>
          <cell r="F2405">
            <v>200502</v>
          </cell>
          <cell r="G2405">
            <v>38411</v>
          </cell>
          <cell r="H2405">
            <v>38383</v>
          </cell>
          <cell r="I2405">
            <v>79</v>
          </cell>
        </row>
        <row r="2406">
          <cell r="E2406">
            <v>38412</v>
          </cell>
          <cell r="F2406">
            <v>200503</v>
          </cell>
          <cell r="G2406">
            <v>38442</v>
          </cell>
          <cell r="H2406">
            <v>38411</v>
          </cell>
          <cell r="I2406">
            <v>80</v>
          </cell>
        </row>
        <row r="2407">
          <cell r="E2407">
            <v>38413</v>
          </cell>
          <cell r="F2407">
            <v>200503</v>
          </cell>
          <cell r="G2407">
            <v>38442</v>
          </cell>
          <cell r="H2407">
            <v>38411</v>
          </cell>
          <cell r="I2407">
            <v>80</v>
          </cell>
        </row>
        <row r="2408">
          <cell r="E2408">
            <v>38414</v>
          </cell>
          <cell r="F2408">
            <v>200503</v>
          </cell>
          <cell r="G2408">
            <v>38442</v>
          </cell>
          <cell r="H2408">
            <v>38411</v>
          </cell>
          <cell r="I2408">
            <v>80</v>
          </cell>
        </row>
        <row r="2409">
          <cell r="E2409">
            <v>38415</v>
          </cell>
          <cell r="F2409">
            <v>200503</v>
          </cell>
          <cell r="G2409">
            <v>38442</v>
          </cell>
          <cell r="H2409">
            <v>38411</v>
          </cell>
          <cell r="I2409">
            <v>80</v>
          </cell>
        </row>
        <row r="2410">
          <cell r="E2410">
            <v>38416</v>
          </cell>
          <cell r="F2410">
            <v>200503</v>
          </cell>
          <cell r="G2410">
            <v>38442</v>
          </cell>
          <cell r="H2410">
            <v>38411</v>
          </cell>
          <cell r="I2410">
            <v>80</v>
          </cell>
        </row>
        <row r="2411">
          <cell r="E2411">
            <v>38417</v>
          </cell>
          <cell r="F2411">
            <v>200503</v>
          </cell>
          <cell r="G2411">
            <v>38442</v>
          </cell>
          <cell r="H2411">
            <v>38411</v>
          </cell>
          <cell r="I2411">
            <v>80</v>
          </cell>
        </row>
        <row r="2412">
          <cell r="E2412">
            <v>38418</v>
          </cell>
          <cell r="F2412">
            <v>200503</v>
          </cell>
          <cell r="G2412">
            <v>38442</v>
          </cell>
          <cell r="H2412">
            <v>38411</v>
          </cell>
          <cell r="I2412">
            <v>80</v>
          </cell>
        </row>
        <row r="2413">
          <cell r="E2413">
            <v>38419</v>
          </cell>
          <cell r="F2413">
            <v>200503</v>
          </cell>
          <cell r="G2413">
            <v>38442</v>
          </cell>
          <cell r="H2413">
            <v>38411</v>
          </cell>
          <cell r="I2413">
            <v>80</v>
          </cell>
        </row>
        <row r="2414">
          <cell r="E2414">
            <v>38420</v>
          </cell>
          <cell r="F2414">
            <v>200503</v>
          </cell>
          <cell r="G2414">
            <v>38442</v>
          </cell>
          <cell r="H2414">
            <v>38411</v>
          </cell>
          <cell r="I2414">
            <v>80</v>
          </cell>
        </row>
        <row r="2415">
          <cell r="E2415">
            <v>38421</v>
          </cell>
          <cell r="F2415">
            <v>200503</v>
          </cell>
          <cell r="G2415">
            <v>38442</v>
          </cell>
          <cell r="H2415">
            <v>38411</v>
          </cell>
          <cell r="I2415">
            <v>80</v>
          </cell>
        </row>
        <row r="2416">
          <cell r="E2416">
            <v>38422</v>
          </cell>
          <cell r="F2416">
            <v>200503</v>
          </cell>
          <cell r="G2416">
            <v>38442</v>
          </cell>
          <cell r="H2416">
            <v>38411</v>
          </cell>
          <cell r="I2416">
            <v>80</v>
          </cell>
        </row>
        <row r="2417">
          <cell r="E2417">
            <v>38423</v>
          </cell>
          <cell r="F2417">
            <v>200503</v>
          </cell>
          <cell r="G2417">
            <v>38442</v>
          </cell>
          <cell r="H2417">
            <v>38411</v>
          </cell>
          <cell r="I2417">
            <v>80</v>
          </cell>
        </row>
        <row r="2418">
          <cell r="E2418">
            <v>38424</v>
          </cell>
          <cell r="F2418">
            <v>200503</v>
          </cell>
          <cell r="G2418">
            <v>38442</v>
          </cell>
          <cell r="H2418">
            <v>38411</v>
          </cell>
          <cell r="I2418">
            <v>80</v>
          </cell>
        </row>
        <row r="2419">
          <cell r="E2419">
            <v>38425</v>
          </cell>
          <cell r="F2419">
            <v>200503</v>
          </cell>
          <cell r="G2419">
            <v>38442</v>
          </cell>
          <cell r="H2419">
            <v>38411</v>
          </cell>
          <cell r="I2419">
            <v>80</v>
          </cell>
        </row>
        <row r="2420">
          <cell r="E2420">
            <v>38426</v>
          </cell>
          <cell r="F2420">
            <v>200503</v>
          </cell>
          <cell r="G2420">
            <v>38442</v>
          </cell>
          <cell r="H2420">
            <v>38411</v>
          </cell>
          <cell r="I2420">
            <v>80</v>
          </cell>
        </row>
        <row r="2421">
          <cell r="E2421">
            <v>38427</v>
          </cell>
          <cell r="F2421">
            <v>200503</v>
          </cell>
          <cell r="G2421">
            <v>38442</v>
          </cell>
          <cell r="H2421">
            <v>38411</v>
          </cell>
          <cell r="I2421">
            <v>80</v>
          </cell>
        </row>
        <row r="2422">
          <cell r="E2422">
            <v>38428</v>
          </cell>
          <cell r="F2422">
            <v>200503</v>
          </cell>
          <cell r="G2422">
            <v>38442</v>
          </cell>
          <cell r="H2422">
            <v>38411</v>
          </cell>
          <cell r="I2422">
            <v>80</v>
          </cell>
        </row>
        <row r="2423">
          <cell r="E2423">
            <v>38429</v>
          </cell>
          <cell r="F2423">
            <v>200503</v>
          </cell>
          <cell r="G2423">
            <v>38442</v>
          </cell>
          <cell r="H2423">
            <v>38411</v>
          </cell>
          <cell r="I2423">
            <v>80</v>
          </cell>
        </row>
        <row r="2424">
          <cell r="E2424">
            <v>38430</v>
          </cell>
          <cell r="F2424">
            <v>200503</v>
          </cell>
          <cell r="G2424">
            <v>38442</v>
          </cell>
          <cell r="H2424">
            <v>38411</v>
          </cell>
          <cell r="I2424">
            <v>80</v>
          </cell>
        </row>
        <row r="2425">
          <cell r="E2425">
            <v>38431</v>
          </cell>
          <cell r="F2425">
            <v>200503</v>
          </cell>
          <cell r="G2425">
            <v>38442</v>
          </cell>
          <cell r="H2425">
            <v>38411</v>
          </cell>
          <cell r="I2425">
            <v>80</v>
          </cell>
        </row>
        <row r="2426">
          <cell r="E2426">
            <v>38432</v>
          </cell>
          <cell r="F2426">
            <v>200503</v>
          </cell>
          <cell r="G2426">
            <v>38442</v>
          </cell>
          <cell r="H2426">
            <v>38411</v>
          </cell>
          <cell r="I2426">
            <v>80</v>
          </cell>
        </row>
        <row r="2427">
          <cell r="E2427">
            <v>38433</v>
          </cell>
          <cell r="F2427">
            <v>200503</v>
          </cell>
          <cell r="G2427">
            <v>38442</v>
          </cell>
          <cell r="H2427">
            <v>38411</v>
          </cell>
          <cell r="I2427">
            <v>80</v>
          </cell>
        </row>
        <row r="2428">
          <cell r="E2428">
            <v>38434</v>
          </cell>
          <cell r="F2428">
            <v>200503</v>
          </cell>
          <cell r="G2428">
            <v>38442</v>
          </cell>
          <cell r="H2428">
            <v>38411</v>
          </cell>
          <cell r="I2428">
            <v>80</v>
          </cell>
        </row>
        <row r="2429">
          <cell r="E2429">
            <v>38435</v>
          </cell>
          <cell r="F2429">
            <v>200503</v>
          </cell>
          <cell r="G2429">
            <v>38442</v>
          </cell>
          <cell r="H2429">
            <v>38411</v>
          </cell>
          <cell r="I2429">
            <v>80</v>
          </cell>
        </row>
        <row r="2430">
          <cell r="E2430">
            <v>38436</v>
          </cell>
          <cell r="F2430">
            <v>200503</v>
          </cell>
          <cell r="G2430">
            <v>38442</v>
          </cell>
          <cell r="H2430">
            <v>38411</v>
          </cell>
          <cell r="I2430">
            <v>80</v>
          </cell>
        </row>
        <row r="2431">
          <cell r="E2431">
            <v>38437</v>
          </cell>
          <cell r="F2431">
            <v>200503</v>
          </cell>
          <cell r="G2431">
            <v>38442</v>
          </cell>
          <cell r="H2431">
            <v>38411</v>
          </cell>
          <cell r="I2431">
            <v>80</v>
          </cell>
        </row>
        <row r="2432">
          <cell r="E2432">
            <v>38438</v>
          </cell>
          <cell r="F2432">
            <v>200503</v>
          </cell>
          <cell r="G2432">
            <v>38442</v>
          </cell>
          <cell r="H2432">
            <v>38411</v>
          </cell>
          <cell r="I2432">
            <v>80</v>
          </cell>
        </row>
        <row r="2433">
          <cell r="E2433">
            <v>38439</v>
          </cell>
          <cell r="F2433">
            <v>200503</v>
          </cell>
          <cell r="G2433">
            <v>38442</v>
          </cell>
          <cell r="H2433">
            <v>38411</v>
          </cell>
          <cell r="I2433">
            <v>80</v>
          </cell>
        </row>
        <row r="2434">
          <cell r="E2434">
            <v>38440</v>
          </cell>
          <cell r="F2434">
            <v>200503</v>
          </cell>
          <cell r="G2434">
            <v>38442</v>
          </cell>
          <cell r="H2434">
            <v>38411</v>
          </cell>
          <cell r="I2434">
            <v>80</v>
          </cell>
        </row>
        <row r="2435">
          <cell r="E2435">
            <v>38441</v>
          </cell>
          <cell r="F2435">
            <v>200503</v>
          </cell>
          <cell r="G2435">
            <v>38442</v>
          </cell>
          <cell r="H2435">
            <v>38411</v>
          </cell>
          <cell r="I2435">
            <v>80</v>
          </cell>
        </row>
        <row r="2436">
          <cell r="E2436">
            <v>38442</v>
          </cell>
          <cell r="F2436">
            <v>200503</v>
          </cell>
          <cell r="G2436">
            <v>38442</v>
          </cell>
          <cell r="H2436">
            <v>38411</v>
          </cell>
          <cell r="I2436">
            <v>80</v>
          </cell>
        </row>
        <row r="2437">
          <cell r="E2437">
            <v>38443</v>
          </cell>
          <cell r="F2437">
            <v>200504</v>
          </cell>
          <cell r="G2437">
            <v>38472</v>
          </cell>
          <cell r="H2437">
            <v>38442</v>
          </cell>
          <cell r="I2437">
            <v>81</v>
          </cell>
        </row>
        <row r="2438">
          <cell r="E2438">
            <v>38444</v>
          </cell>
          <cell r="F2438">
            <v>200504</v>
          </cell>
          <cell r="G2438">
            <v>38472</v>
          </cell>
          <cell r="H2438">
            <v>38442</v>
          </cell>
          <cell r="I2438">
            <v>81</v>
          </cell>
        </row>
        <row r="2439">
          <cell r="E2439">
            <v>38445</v>
          </cell>
          <cell r="F2439">
            <v>200504</v>
          </cell>
          <cell r="G2439">
            <v>38472</v>
          </cell>
          <cell r="H2439">
            <v>38442</v>
          </cell>
          <cell r="I2439">
            <v>81</v>
          </cell>
        </row>
        <row r="2440">
          <cell r="E2440">
            <v>38446</v>
          </cell>
          <cell r="F2440">
            <v>200504</v>
          </cell>
          <cell r="G2440">
            <v>38472</v>
          </cell>
          <cell r="H2440">
            <v>38442</v>
          </cell>
          <cell r="I2440">
            <v>81</v>
          </cell>
        </row>
        <row r="2441">
          <cell r="E2441">
            <v>38447</v>
          </cell>
          <cell r="F2441">
            <v>200504</v>
          </cell>
          <cell r="G2441">
            <v>38472</v>
          </cell>
          <cell r="H2441">
            <v>38442</v>
          </cell>
          <cell r="I2441">
            <v>81</v>
          </cell>
        </row>
        <row r="2442">
          <cell r="E2442">
            <v>38448</v>
          </cell>
          <cell r="F2442">
            <v>200504</v>
          </cell>
          <cell r="G2442">
            <v>38472</v>
          </cell>
          <cell r="H2442">
            <v>38442</v>
          </cell>
          <cell r="I2442">
            <v>81</v>
          </cell>
        </row>
        <row r="2443">
          <cell r="E2443">
            <v>38449</v>
          </cell>
          <cell r="F2443">
            <v>200504</v>
          </cell>
          <cell r="G2443">
            <v>38472</v>
          </cell>
          <cell r="H2443">
            <v>38442</v>
          </cell>
          <cell r="I2443">
            <v>81</v>
          </cell>
        </row>
        <row r="2444">
          <cell r="E2444">
            <v>38450</v>
          </cell>
          <cell r="F2444">
            <v>200504</v>
          </cell>
          <cell r="G2444">
            <v>38472</v>
          </cell>
          <cell r="H2444">
            <v>38442</v>
          </cell>
          <cell r="I2444">
            <v>81</v>
          </cell>
        </row>
        <row r="2445">
          <cell r="E2445">
            <v>38451</v>
          </cell>
          <cell r="F2445">
            <v>200504</v>
          </cell>
          <cell r="G2445">
            <v>38472</v>
          </cell>
          <cell r="H2445">
            <v>38442</v>
          </cell>
          <cell r="I2445">
            <v>81</v>
          </cell>
        </row>
        <row r="2446">
          <cell r="E2446">
            <v>38452</v>
          </cell>
          <cell r="F2446">
            <v>200504</v>
          </cell>
          <cell r="G2446">
            <v>38472</v>
          </cell>
          <cell r="H2446">
            <v>38442</v>
          </cell>
          <cell r="I2446">
            <v>81</v>
          </cell>
        </row>
        <row r="2447">
          <cell r="E2447">
            <v>38453</v>
          </cell>
          <cell r="F2447">
            <v>200504</v>
          </cell>
          <cell r="G2447">
            <v>38472</v>
          </cell>
          <cell r="H2447">
            <v>38442</v>
          </cell>
          <cell r="I2447">
            <v>81</v>
          </cell>
        </row>
        <row r="2448">
          <cell r="E2448">
            <v>38454</v>
          </cell>
          <cell r="F2448">
            <v>200504</v>
          </cell>
          <cell r="G2448">
            <v>38472</v>
          </cell>
          <cell r="H2448">
            <v>38442</v>
          </cell>
          <cell r="I2448">
            <v>81</v>
          </cell>
        </row>
        <row r="2449">
          <cell r="E2449">
            <v>38455</v>
          </cell>
          <cell r="F2449">
            <v>200504</v>
          </cell>
          <cell r="G2449">
            <v>38472</v>
          </cell>
          <cell r="H2449">
            <v>38442</v>
          </cell>
          <cell r="I2449">
            <v>81</v>
          </cell>
        </row>
        <row r="2450">
          <cell r="E2450">
            <v>38456</v>
          </cell>
          <cell r="F2450">
            <v>200504</v>
          </cell>
          <cell r="G2450">
            <v>38472</v>
          </cell>
          <cell r="H2450">
            <v>38442</v>
          </cell>
          <cell r="I2450">
            <v>81</v>
          </cell>
        </row>
        <row r="2451">
          <cell r="E2451">
            <v>38457</v>
          </cell>
          <cell r="F2451">
            <v>200504</v>
          </cell>
          <cell r="G2451">
            <v>38472</v>
          </cell>
          <cell r="H2451">
            <v>38442</v>
          </cell>
          <cell r="I2451">
            <v>81</v>
          </cell>
        </row>
        <row r="2452">
          <cell r="E2452">
            <v>38458</v>
          </cell>
          <cell r="F2452">
            <v>200504</v>
          </cell>
          <cell r="G2452">
            <v>38472</v>
          </cell>
          <cell r="H2452">
            <v>38442</v>
          </cell>
          <cell r="I2452">
            <v>81</v>
          </cell>
        </row>
        <row r="2453">
          <cell r="E2453">
            <v>38459</v>
          </cell>
          <cell r="F2453">
            <v>200504</v>
          </cell>
          <cell r="G2453">
            <v>38472</v>
          </cell>
          <cell r="H2453">
            <v>38442</v>
          </cell>
          <cell r="I2453">
            <v>81</v>
          </cell>
        </row>
        <row r="2454">
          <cell r="E2454">
            <v>38460</v>
          </cell>
          <cell r="F2454">
            <v>200504</v>
          </cell>
          <cell r="G2454">
            <v>38472</v>
          </cell>
          <cell r="H2454">
            <v>38442</v>
          </cell>
          <cell r="I2454">
            <v>81</v>
          </cell>
        </row>
        <row r="2455">
          <cell r="E2455">
            <v>38461</v>
          </cell>
          <cell r="F2455">
            <v>200504</v>
          </cell>
          <cell r="G2455">
            <v>38472</v>
          </cell>
          <cell r="H2455">
            <v>38442</v>
          </cell>
          <cell r="I2455">
            <v>81</v>
          </cell>
        </row>
        <row r="2456">
          <cell r="E2456">
            <v>38462</v>
          </cell>
          <cell r="F2456">
            <v>200504</v>
          </cell>
          <cell r="G2456">
            <v>38472</v>
          </cell>
          <cell r="H2456">
            <v>38442</v>
          </cell>
          <cell r="I2456">
            <v>81</v>
          </cell>
        </row>
        <row r="2457">
          <cell r="E2457">
            <v>38463</v>
          </cell>
          <cell r="F2457">
            <v>200504</v>
          </cell>
          <cell r="G2457">
            <v>38472</v>
          </cell>
          <cell r="H2457">
            <v>38442</v>
          </cell>
          <cell r="I2457">
            <v>81</v>
          </cell>
        </row>
        <row r="2458">
          <cell r="E2458">
            <v>38464</v>
          </cell>
          <cell r="F2458">
            <v>200504</v>
          </cell>
          <cell r="G2458">
            <v>38472</v>
          </cell>
          <cell r="H2458">
            <v>38442</v>
          </cell>
          <cell r="I2458">
            <v>81</v>
          </cell>
        </row>
        <row r="2459">
          <cell r="E2459">
            <v>38465</v>
          </cell>
          <cell r="F2459">
            <v>200504</v>
          </cell>
          <cell r="G2459">
            <v>38472</v>
          </cell>
          <cell r="H2459">
            <v>38442</v>
          </cell>
          <cell r="I2459">
            <v>81</v>
          </cell>
        </row>
        <row r="2460">
          <cell r="E2460">
            <v>38466</v>
          </cell>
          <cell r="F2460">
            <v>200504</v>
          </cell>
          <cell r="G2460">
            <v>38472</v>
          </cell>
          <cell r="H2460">
            <v>38442</v>
          </cell>
          <cell r="I2460">
            <v>81</v>
          </cell>
        </row>
        <row r="2461">
          <cell r="E2461">
            <v>38467</v>
          </cell>
          <cell r="F2461">
            <v>200504</v>
          </cell>
          <cell r="G2461">
            <v>38472</v>
          </cell>
          <cell r="H2461">
            <v>38442</v>
          </cell>
          <cell r="I2461">
            <v>81</v>
          </cell>
        </row>
        <row r="2462">
          <cell r="E2462">
            <v>38468</v>
          </cell>
          <cell r="F2462">
            <v>200504</v>
          </cell>
          <cell r="G2462">
            <v>38472</v>
          </cell>
          <cell r="H2462">
            <v>38442</v>
          </cell>
          <cell r="I2462">
            <v>81</v>
          </cell>
        </row>
        <row r="2463">
          <cell r="E2463">
            <v>38469</v>
          </cell>
          <cell r="F2463">
            <v>200504</v>
          </cell>
          <cell r="G2463">
            <v>38472</v>
          </cell>
          <cell r="H2463">
            <v>38442</v>
          </cell>
          <cell r="I2463">
            <v>81</v>
          </cell>
        </row>
        <row r="2464">
          <cell r="E2464">
            <v>38470</v>
          </cell>
          <cell r="F2464">
            <v>200504</v>
          </cell>
          <cell r="G2464">
            <v>38472</v>
          </cell>
          <cell r="H2464">
            <v>38442</v>
          </cell>
          <cell r="I2464">
            <v>81</v>
          </cell>
        </row>
        <row r="2465">
          <cell r="E2465">
            <v>38471</v>
          </cell>
          <cell r="F2465">
            <v>200504</v>
          </cell>
          <cell r="G2465">
            <v>38472</v>
          </cell>
          <cell r="H2465">
            <v>38442</v>
          </cell>
          <cell r="I2465">
            <v>81</v>
          </cell>
        </row>
        <row r="2466">
          <cell r="E2466">
            <v>38472</v>
          </cell>
          <cell r="F2466">
            <v>200504</v>
          </cell>
          <cell r="G2466">
            <v>38472</v>
          </cell>
          <cell r="H2466">
            <v>38442</v>
          </cell>
          <cell r="I2466">
            <v>81</v>
          </cell>
        </row>
        <row r="2467">
          <cell r="E2467">
            <v>38473</v>
          </cell>
          <cell r="F2467">
            <v>200505</v>
          </cell>
          <cell r="G2467">
            <v>38503</v>
          </cell>
          <cell r="H2467">
            <v>38472</v>
          </cell>
          <cell r="I2467">
            <v>82</v>
          </cell>
        </row>
        <row r="2468">
          <cell r="E2468">
            <v>38474</v>
          </cell>
          <cell r="F2468">
            <v>200505</v>
          </cell>
          <cell r="G2468">
            <v>38503</v>
          </cell>
          <cell r="H2468">
            <v>38472</v>
          </cell>
          <cell r="I2468">
            <v>82</v>
          </cell>
        </row>
        <row r="2469">
          <cell r="E2469">
            <v>38475</v>
          </cell>
          <cell r="F2469">
            <v>200505</v>
          </cell>
          <cell r="G2469">
            <v>38503</v>
          </cell>
          <cell r="H2469">
            <v>38472</v>
          </cell>
          <cell r="I2469">
            <v>82</v>
          </cell>
        </row>
        <row r="2470">
          <cell r="E2470">
            <v>38476</v>
          </cell>
          <cell r="F2470">
            <v>200505</v>
          </cell>
          <cell r="G2470">
            <v>38503</v>
          </cell>
          <cell r="H2470">
            <v>38472</v>
          </cell>
          <cell r="I2470">
            <v>82</v>
          </cell>
        </row>
        <row r="2471">
          <cell r="E2471">
            <v>38477</v>
          </cell>
          <cell r="F2471">
            <v>200505</v>
          </cell>
          <cell r="G2471">
            <v>38503</v>
          </cell>
          <cell r="H2471">
            <v>38472</v>
          </cell>
          <cell r="I2471">
            <v>82</v>
          </cell>
        </row>
        <row r="2472">
          <cell r="E2472">
            <v>38478</v>
          </cell>
          <cell r="F2472">
            <v>200505</v>
          </cell>
          <cell r="G2472">
            <v>38503</v>
          </cell>
          <cell r="H2472">
            <v>38472</v>
          </cell>
          <cell r="I2472">
            <v>82</v>
          </cell>
        </row>
        <row r="2473">
          <cell r="E2473">
            <v>38479</v>
          </cell>
          <cell r="F2473">
            <v>200505</v>
          </cell>
          <cell r="G2473">
            <v>38503</v>
          </cell>
          <cell r="H2473">
            <v>38472</v>
          </cell>
          <cell r="I2473">
            <v>82</v>
          </cell>
        </row>
        <row r="2474">
          <cell r="E2474">
            <v>38480</v>
          </cell>
          <cell r="F2474">
            <v>200505</v>
          </cell>
          <cell r="G2474">
            <v>38503</v>
          </cell>
          <cell r="H2474">
            <v>38472</v>
          </cell>
          <cell r="I2474">
            <v>82</v>
          </cell>
        </row>
        <row r="2475">
          <cell r="E2475">
            <v>38481</v>
          </cell>
          <cell r="F2475">
            <v>200505</v>
          </cell>
          <cell r="G2475">
            <v>38503</v>
          </cell>
          <cell r="H2475">
            <v>38472</v>
          </cell>
          <cell r="I2475">
            <v>82</v>
          </cell>
        </row>
        <row r="2476">
          <cell r="E2476">
            <v>38482</v>
          </cell>
          <cell r="F2476">
            <v>200505</v>
          </cell>
          <cell r="G2476">
            <v>38503</v>
          </cell>
          <cell r="H2476">
            <v>38472</v>
          </cell>
          <cell r="I2476">
            <v>82</v>
          </cell>
        </row>
        <row r="2477">
          <cell r="E2477">
            <v>38483</v>
          </cell>
          <cell r="F2477">
            <v>200505</v>
          </cell>
          <cell r="G2477">
            <v>38503</v>
          </cell>
          <cell r="H2477">
            <v>38472</v>
          </cell>
          <cell r="I2477">
            <v>82</v>
          </cell>
        </row>
        <row r="2478">
          <cell r="E2478">
            <v>38484</v>
          </cell>
          <cell r="F2478">
            <v>200505</v>
          </cell>
          <cell r="G2478">
            <v>38503</v>
          </cell>
          <cell r="H2478">
            <v>38472</v>
          </cell>
          <cell r="I2478">
            <v>82</v>
          </cell>
        </row>
        <row r="2479">
          <cell r="E2479">
            <v>38485</v>
          </cell>
          <cell r="F2479">
            <v>200505</v>
          </cell>
          <cell r="G2479">
            <v>38503</v>
          </cell>
          <cell r="H2479">
            <v>38472</v>
          </cell>
          <cell r="I2479">
            <v>82</v>
          </cell>
        </row>
        <row r="2480">
          <cell r="E2480">
            <v>38486</v>
          </cell>
          <cell r="F2480">
            <v>200505</v>
          </cell>
          <cell r="G2480">
            <v>38503</v>
          </cell>
          <cell r="H2480">
            <v>38472</v>
          </cell>
          <cell r="I2480">
            <v>82</v>
          </cell>
        </row>
        <row r="2481">
          <cell r="E2481">
            <v>38487</v>
          </cell>
          <cell r="F2481">
            <v>200505</v>
          </cell>
          <cell r="G2481">
            <v>38503</v>
          </cell>
          <cell r="H2481">
            <v>38472</v>
          </cell>
          <cell r="I2481">
            <v>82</v>
          </cell>
        </row>
        <row r="2482">
          <cell r="E2482">
            <v>38488</v>
          </cell>
          <cell r="F2482">
            <v>200505</v>
          </cell>
          <cell r="G2482">
            <v>38503</v>
          </cell>
          <cell r="H2482">
            <v>38472</v>
          </cell>
          <cell r="I2482">
            <v>82</v>
          </cell>
        </row>
        <row r="2483">
          <cell r="E2483">
            <v>38489</v>
          </cell>
          <cell r="F2483">
            <v>200505</v>
          </cell>
          <cell r="G2483">
            <v>38503</v>
          </cell>
          <cell r="H2483">
            <v>38472</v>
          </cell>
          <cell r="I2483">
            <v>82</v>
          </cell>
        </row>
        <row r="2484">
          <cell r="E2484">
            <v>38490</v>
          </cell>
          <cell r="F2484">
            <v>200505</v>
          </cell>
          <cell r="G2484">
            <v>38503</v>
          </cell>
          <cell r="H2484">
            <v>38472</v>
          </cell>
          <cell r="I2484">
            <v>82</v>
          </cell>
        </row>
        <row r="2485">
          <cell r="E2485">
            <v>38491</v>
          </cell>
          <cell r="F2485">
            <v>200505</v>
          </cell>
          <cell r="G2485">
            <v>38503</v>
          </cell>
          <cell r="H2485">
            <v>38472</v>
          </cell>
          <cell r="I2485">
            <v>82</v>
          </cell>
        </row>
        <row r="2486">
          <cell r="E2486">
            <v>38492</v>
          </cell>
          <cell r="F2486">
            <v>200505</v>
          </cell>
          <cell r="G2486">
            <v>38503</v>
          </cell>
          <cell r="H2486">
            <v>38472</v>
          </cell>
          <cell r="I2486">
            <v>82</v>
          </cell>
        </row>
        <row r="2487">
          <cell r="E2487">
            <v>38493</v>
          </cell>
          <cell r="F2487">
            <v>200505</v>
          </cell>
          <cell r="G2487">
            <v>38503</v>
          </cell>
          <cell r="H2487">
            <v>38472</v>
          </cell>
          <cell r="I2487">
            <v>82</v>
          </cell>
        </row>
        <row r="2488">
          <cell r="E2488">
            <v>38494</v>
          </cell>
          <cell r="F2488">
            <v>200505</v>
          </cell>
          <cell r="G2488">
            <v>38503</v>
          </cell>
          <cell r="H2488">
            <v>38472</v>
          </cell>
          <cell r="I2488">
            <v>82</v>
          </cell>
        </row>
        <row r="2489">
          <cell r="E2489">
            <v>38495</v>
          </cell>
          <cell r="F2489">
            <v>200505</v>
          </cell>
          <cell r="G2489">
            <v>38503</v>
          </cell>
          <cell r="H2489">
            <v>38472</v>
          </cell>
          <cell r="I2489">
            <v>82</v>
          </cell>
        </row>
        <row r="2490">
          <cell r="E2490">
            <v>38496</v>
          </cell>
          <cell r="F2490">
            <v>200505</v>
          </cell>
          <cell r="G2490">
            <v>38503</v>
          </cell>
          <cell r="H2490">
            <v>38472</v>
          </cell>
          <cell r="I2490">
            <v>82</v>
          </cell>
        </row>
        <row r="2491">
          <cell r="E2491">
            <v>38497</v>
          </cell>
          <cell r="F2491">
            <v>200505</v>
          </cell>
          <cell r="G2491">
            <v>38503</v>
          </cell>
          <cell r="H2491">
            <v>38472</v>
          </cell>
          <cell r="I2491">
            <v>82</v>
          </cell>
        </row>
        <row r="2492">
          <cell r="E2492">
            <v>38498</v>
          </cell>
          <cell r="F2492">
            <v>200505</v>
          </cell>
          <cell r="G2492">
            <v>38503</v>
          </cell>
          <cell r="H2492">
            <v>38472</v>
          </cell>
          <cell r="I2492">
            <v>82</v>
          </cell>
        </row>
        <row r="2493">
          <cell r="E2493">
            <v>38499</v>
          </cell>
          <cell r="F2493">
            <v>200505</v>
          </cell>
          <cell r="G2493">
            <v>38503</v>
          </cell>
          <cell r="H2493">
            <v>38472</v>
          </cell>
          <cell r="I2493">
            <v>82</v>
          </cell>
        </row>
        <row r="2494">
          <cell r="E2494">
            <v>38500</v>
          </cell>
          <cell r="F2494">
            <v>200505</v>
          </cell>
          <cell r="G2494">
            <v>38503</v>
          </cell>
          <cell r="H2494">
            <v>38472</v>
          </cell>
          <cell r="I2494">
            <v>82</v>
          </cell>
        </row>
        <row r="2495">
          <cell r="E2495">
            <v>38501</v>
          </cell>
          <cell r="F2495">
            <v>200505</v>
          </cell>
          <cell r="G2495">
            <v>38503</v>
          </cell>
          <cell r="H2495">
            <v>38472</v>
          </cell>
          <cell r="I2495">
            <v>82</v>
          </cell>
        </row>
        <row r="2496">
          <cell r="E2496">
            <v>38502</v>
          </cell>
          <cell r="F2496">
            <v>200505</v>
          </cell>
          <cell r="G2496">
            <v>38503</v>
          </cell>
          <cell r="H2496">
            <v>38472</v>
          </cell>
          <cell r="I2496">
            <v>82</v>
          </cell>
        </row>
        <row r="2497">
          <cell r="E2497">
            <v>38503</v>
          </cell>
          <cell r="F2497">
            <v>200505</v>
          </cell>
          <cell r="G2497">
            <v>38503</v>
          </cell>
          <cell r="H2497">
            <v>38472</v>
          </cell>
          <cell r="I2497">
            <v>82</v>
          </cell>
        </row>
        <row r="2498">
          <cell r="E2498">
            <v>38504</v>
          </cell>
          <cell r="F2498">
            <v>200506</v>
          </cell>
          <cell r="G2498">
            <v>38533</v>
          </cell>
          <cell r="H2498">
            <v>38503</v>
          </cell>
          <cell r="I2498">
            <v>83</v>
          </cell>
        </row>
        <row r="2499">
          <cell r="E2499">
            <v>38505</v>
          </cell>
          <cell r="F2499">
            <v>200506</v>
          </cell>
          <cell r="G2499">
            <v>38533</v>
          </cell>
          <cell r="H2499">
            <v>38503</v>
          </cell>
          <cell r="I2499">
            <v>83</v>
          </cell>
        </row>
        <row r="2500">
          <cell r="E2500">
            <v>38506</v>
          </cell>
          <cell r="F2500">
            <v>200506</v>
          </cell>
          <cell r="G2500">
            <v>38533</v>
          </cell>
          <cell r="H2500">
            <v>38503</v>
          </cell>
          <cell r="I2500">
            <v>83</v>
          </cell>
        </row>
        <row r="2501">
          <cell r="E2501">
            <v>38507</v>
          </cell>
          <cell r="F2501">
            <v>200506</v>
          </cell>
          <cell r="G2501">
            <v>38533</v>
          </cell>
          <cell r="H2501">
            <v>38503</v>
          </cell>
          <cell r="I2501">
            <v>83</v>
          </cell>
        </row>
        <row r="2502">
          <cell r="E2502">
            <v>38508</v>
          </cell>
          <cell r="F2502">
            <v>200506</v>
          </cell>
          <cell r="G2502">
            <v>38533</v>
          </cell>
          <cell r="H2502">
            <v>38503</v>
          </cell>
          <cell r="I2502">
            <v>83</v>
          </cell>
        </row>
        <row r="2503">
          <cell r="E2503">
            <v>38509</v>
          </cell>
          <cell r="F2503">
            <v>200506</v>
          </cell>
          <cell r="G2503">
            <v>38533</v>
          </cell>
          <cell r="H2503">
            <v>38503</v>
          </cell>
          <cell r="I2503">
            <v>83</v>
          </cell>
        </row>
        <row r="2504">
          <cell r="E2504">
            <v>38510</v>
          </cell>
          <cell r="F2504">
            <v>200506</v>
          </cell>
          <cell r="G2504">
            <v>38533</v>
          </cell>
          <cell r="H2504">
            <v>38503</v>
          </cell>
          <cell r="I2504">
            <v>83</v>
          </cell>
        </row>
        <row r="2505">
          <cell r="E2505">
            <v>38511</v>
          </cell>
          <cell r="F2505">
            <v>200506</v>
          </cell>
          <cell r="G2505">
            <v>38533</v>
          </cell>
          <cell r="H2505">
            <v>38503</v>
          </cell>
          <cell r="I2505">
            <v>83</v>
          </cell>
        </row>
        <row r="2506">
          <cell r="E2506">
            <v>38512</v>
          </cell>
          <cell r="F2506">
            <v>200506</v>
          </cell>
          <cell r="G2506">
            <v>38533</v>
          </cell>
          <cell r="H2506">
            <v>38503</v>
          </cell>
          <cell r="I2506">
            <v>83</v>
          </cell>
        </row>
        <row r="2507">
          <cell r="E2507">
            <v>38513</v>
          </cell>
          <cell r="F2507">
            <v>200506</v>
          </cell>
          <cell r="G2507">
            <v>38533</v>
          </cell>
          <cell r="H2507">
            <v>38503</v>
          </cell>
          <cell r="I2507">
            <v>83</v>
          </cell>
        </row>
        <row r="2508">
          <cell r="E2508">
            <v>38514</v>
          </cell>
          <cell r="F2508">
            <v>200506</v>
          </cell>
          <cell r="G2508">
            <v>38533</v>
          </cell>
          <cell r="H2508">
            <v>38503</v>
          </cell>
          <cell r="I2508">
            <v>83</v>
          </cell>
        </row>
        <row r="2509">
          <cell r="E2509">
            <v>38515</v>
          </cell>
          <cell r="F2509">
            <v>200506</v>
          </cell>
          <cell r="G2509">
            <v>38533</v>
          </cell>
          <cell r="H2509">
            <v>38503</v>
          </cell>
          <cell r="I2509">
            <v>83</v>
          </cell>
        </row>
        <row r="2510">
          <cell r="E2510">
            <v>38516</v>
          </cell>
          <cell r="F2510">
            <v>200506</v>
          </cell>
          <cell r="G2510">
            <v>38533</v>
          </cell>
          <cell r="H2510">
            <v>38503</v>
          </cell>
          <cell r="I2510">
            <v>83</v>
          </cell>
        </row>
        <row r="2511">
          <cell r="E2511">
            <v>38517</v>
          </cell>
          <cell r="F2511">
            <v>200506</v>
          </cell>
          <cell r="G2511">
            <v>38533</v>
          </cell>
          <cell r="H2511">
            <v>38503</v>
          </cell>
          <cell r="I2511">
            <v>83</v>
          </cell>
        </row>
        <row r="2512">
          <cell r="E2512">
            <v>38518</v>
          </cell>
          <cell r="F2512">
            <v>200506</v>
          </cell>
          <cell r="G2512">
            <v>38533</v>
          </cell>
          <cell r="H2512">
            <v>38503</v>
          </cell>
          <cell r="I2512">
            <v>83</v>
          </cell>
        </row>
        <row r="2513">
          <cell r="E2513">
            <v>38519</v>
          </cell>
          <cell r="F2513">
            <v>200506</v>
          </cell>
          <cell r="G2513">
            <v>38533</v>
          </cell>
          <cell r="H2513">
            <v>38503</v>
          </cell>
          <cell r="I2513">
            <v>83</v>
          </cell>
        </row>
        <row r="2514">
          <cell r="E2514">
            <v>38520</v>
          </cell>
          <cell r="F2514">
            <v>200506</v>
          </cell>
          <cell r="G2514">
            <v>38533</v>
          </cell>
          <cell r="H2514">
            <v>38503</v>
          </cell>
          <cell r="I2514">
            <v>83</v>
          </cell>
        </row>
        <row r="2515">
          <cell r="E2515">
            <v>38521</v>
          </cell>
          <cell r="F2515">
            <v>200506</v>
          </cell>
          <cell r="G2515">
            <v>38533</v>
          </cell>
          <cell r="H2515">
            <v>38503</v>
          </cell>
          <cell r="I2515">
            <v>83</v>
          </cell>
        </row>
        <row r="2516">
          <cell r="E2516">
            <v>38522</v>
          </cell>
          <cell r="F2516">
            <v>200506</v>
          </cell>
          <cell r="G2516">
            <v>38533</v>
          </cell>
          <cell r="H2516">
            <v>38503</v>
          </cell>
          <cell r="I2516">
            <v>83</v>
          </cell>
        </row>
        <row r="2517">
          <cell r="E2517">
            <v>38523</v>
          </cell>
          <cell r="F2517">
            <v>200506</v>
          </cell>
          <cell r="G2517">
            <v>38533</v>
          </cell>
          <cell r="H2517">
            <v>38503</v>
          </cell>
          <cell r="I2517">
            <v>83</v>
          </cell>
        </row>
        <row r="2518">
          <cell r="E2518">
            <v>38524</v>
          </cell>
          <cell r="F2518">
            <v>200506</v>
          </cell>
          <cell r="G2518">
            <v>38533</v>
          </cell>
          <cell r="H2518">
            <v>38503</v>
          </cell>
          <cell r="I2518">
            <v>83</v>
          </cell>
        </row>
        <row r="2519">
          <cell r="E2519">
            <v>38525</v>
          </cell>
          <cell r="F2519">
            <v>200506</v>
          </cell>
          <cell r="G2519">
            <v>38533</v>
          </cell>
          <cell r="H2519">
            <v>38503</v>
          </cell>
          <cell r="I2519">
            <v>83</v>
          </cell>
        </row>
        <row r="2520">
          <cell r="E2520">
            <v>38526</v>
          </cell>
          <cell r="F2520">
            <v>200506</v>
          </cell>
          <cell r="G2520">
            <v>38533</v>
          </cell>
          <cell r="H2520">
            <v>38503</v>
          </cell>
          <cell r="I2520">
            <v>83</v>
          </cell>
        </row>
        <row r="2521">
          <cell r="E2521">
            <v>38527</v>
          </cell>
          <cell r="F2521">
            <v>200506</v>
          </cell>
          <cell r="G2521">
            <v>38533</v>
          </cell>
          <cell r="H2521">
            <v>38503</v>
          </cell>
          <cell r="I2521">
            <v>83</v>
          </cell>
        </row>
        <row r="2522">
          <cell r="E2522">
            <v>38528</v>
          </cell>
          <cell r="F2522">
            <v>200506</v>
          </cell>
          <cell r="G2522">
            <v>38533</v>
          </cell>
          <cell r="H2522">
            <v>38503</v>
          </cell>
          <cell r="I2522">
            <v>83</v>
          </cell>
        </row>
        <row r="2523">
          <cell r="E2523">
            <v>38529</v>
          </cell>
          <cell r="F2523">
            <v>200506</v>
          </cell>
          <cell r="G2523">
            <v>38533</v>
          </cell>
          <cell r="H2523">
            <v>38503</v>
          </cell>
          <cell r="I2523">
            <v>83</v>
          </cell>
        </row>
        <row r="2524">
          <cell r="E2524">
            <v>38530</v>
          </cell>
          <cell r="F2524">
            <v>200506</v>
          </cell>
          <cell r="G2524">
            <v>38533</v>
          </cell>
          <cell r="H2524">
            <v>38503</v>
          </cell>
          <cell r="I2524">
            <v>83</v>
          </cell>
        </row>
        <row r="2525">
          <cell r="E2525">
            <v>38531</v>
          </cell>
          <cell r="F2525">
            <v>200506</v>
          </cell>
          <cell r="G2525">
            <v>38533</v>
          </cell>
          <cell r="H2525">
            <v>38503</v>
          </cell>
          <cell r="I2525">
            <v>83</v>
          </cell>
        </row>
        <row r="2526">
          <cell r="E2526">
            <v>38532</v>
          </cell>
          <cell r="F2526">
            <v>200506</v>
          </cell>
          <cell r="G2526">
            <v>38533</v>
          </cell>
          <cell r="H2526">
            <v>38503</v>
          </cell>
          <cell r="I2526">
            <v>83</v>
          </cell>
        </row>
        <row r="2527">
          <cell r="E2527">
            <v>38533</v>
          </cell>
          <cell r="F2527">
            <v>200506</v>
          </cell>
          <cell r="G2527">
            <v>38533</v>
          </cell>
          <cell r="H2527">
            <v>38503</v>
          </cell>
          <cell r="I2527">
            <v>83</v>
          </cell>
        </row>
        <row r="2528">
          <cell r="E2528">
            <v>38534</v>
          </cell>
          <cell r="F2528">
            <v>200507</v>
          </cell>
          <cell r="G2528">
            <v>38564</v>
          </cell>
          <cell r="H2528">
            <v>38533</v>
          </cell>
          <cell r="I2528">
            <v>84</v>
          </cell>
        </row>
        <row r="2529">
          <cell r="E2529">
            <v>38535</v>
          </cell>
          <cell r="F2529">
            <v>200507</v>
          </cell>
          <cell r="G2529">
            <v>38564</v>
          </cell>
          <cell r="H2529">
            <v>38533</v>
          </cell>
          <cell r="I2529">
            <v>84</v>
          </cell>
        </row>
        <row r="2530">
          <cell r="E2530">
            <v>38536</v>
          </cell>
          <cell r="F2530">
            <v>200507</v>
          </cell>
          <cell r="G2530">
            <v>38564</v>
          </cell>
          <cell r="H2530">
            <v>38533</v>
          </cell>
          <cell r="I2530">
            <v>84</v>
          </cell>
        </row>
        <row r="2531">
          <cell r="E2531">
            <v>38537</v>
          </cell>
          <cell r="F2531">
            <v>200507</v>
          </cell>
          <cell r="G2531">
            <v>38564</v>
          </cell>
          <cell r="H2531">
            <v>38533</v>
          </cell>
          <cell r="I2531">
            <v>84</v>
          </cell>
        </row>
        <row r="2532">
          <cell r="E2532">
            <v>38538</v>
          </cell>
          <cell r="F2532">
            <v>200507</v>
          </cell>
          <cell r="G2532">
            <v>38564</v>
          </cell>
          <cell r="H2532">
            <v>38533</v>
          </cell>
          <cell r="I2532">
            <v>84</v>
          </cell>
        </row>
        <row r="2533">
          <cell r="E2533">
            <v>38539</v>
          </cell>
          <cell r="F2533">
            <v>200507</v>
          </cell>
          <cell r="G2533">
            <v>38564</v>
          </cell>
          <cell r="H2533">
            <v>38533</v>
          </cell>
          <cell r="I2533">
            <v>84</v>
          </cell>
        </row>
        <row r="2534">
          <cell r="E2534">
            <v>38540</v>
          </cell>
          <cell r="F2534">
            <v>200507</v>
          </cell>
          <cell r="G2534">
            <v>38564</v>
          </cell>
          <cell r="H2534">
            <v>38533</v>
          </cell>
          <cell r="I2534">
            <v>84</v>
          </cell>
        </row>
        <row r="2535">
          <cell r="E2535">
            <v>38541</v>
          </cell>
          <cell r="F2535">
            <v>200507</v>
          </cell>
          <cell r="G2535">
            <v>38564</v>
          </cell>
          <cell r="H2535">
            <v>38533</v>
          </cell>
          <cell r="I2535">
            <v>84</v>
          </cell>
        </row>
        <row r="2536">
          <cell r="E2536">
            <v>38542</v>
          </cell>
          <cell r="F2536">
            <v>200507</v>
          </cell>
          <cell r="G2536">
            <v>38564</v>
          </cell>
          <cell r="H2536">
            <v>38533</v>
          </cell>
          <cell r="I2536">
            <v>84</v>
          </cell>
        </row>
        <row r="2537">
          <cell r="E2537">
            <v>38543</v>
          </cell>
          <cell r="F2537">
            <v>200507</v>
          </cell>
          <cell r="G2537">
            <v>38564</v>
          </cell>
          <cell r="H2537">
            <v>38533</v>
          </cell>
          <cell r="I2537">
            <v>84</v>
          </cell>
        </row>
        <row r="2538">
          <cell r="E2538">
            <v>38544</v>
          </cell>
          <cell r="F2538">
            <v>200507</v>
          </cell>
          <cell r="G2538">
            <v>38564</v>
          </cell>
          <cell r="H2538">
            <v>38533</v>
          </cell>
          <cell r="I2538">
            <v>84</v>
          </cell>
        </row>
        <row r="2539">
          <cell r="E2539">
            <v>38545</v>
          </cell>
          <cell r="F2539">
            <v>200507</v>
          </cell>
          <cell r="G2539">
            <v>38564</v>
          </cell>
          <cell r="H2539">
            <v>38533</v>
          </cell>
          <cell r="I2539">
            <v>84</v>
          </cell>
        </row>
        <row r="2540">
          <cell r="E2540">
            <v>38546</v>
          </cell>
          <cell r="F2540">
            <v>200507</v>
          </cell>
          <cell r="G2540">
            <v>38564</v>
          </cell>
          <cell r="H2540">
            <v>38533</v>
          </cell>
          <cell r="I2540">
            <v>84</v>
          </cell>
        </row>
        <row r="2541">
          <cell r="E2541">
            <v>38547</v>
          </cell>
          <cell r="F2541">
            <v>200507</v>
          </cell>
          <cell r="G2541">
            <v>38564</v>
          </cell>
          <cell r="H2541">
            <v>38533</v>
          </cell>
          <cell r="I2541">
            <v>84</v>
          </cell>
        </row>
        <row r="2542">
          <cell r="E2542">
            <v>38548</v>
          </cell>
          <cell r="F2542">
            <v>200507</v>
          </cell>
          <cell r="G2542">
            <v>38564</v>
          </cell>
          <cell r="H2542">
            <v>38533</v>
          </cell>
          <cell r="I2542">
            <v>84</v>
          </cell>
        </row>
        <row r="2543">
          <cell r="E2543">
            <v>38549</v>
          </cell>
          <cell r="F2543">
            <v>200507</v>
          </cell>
          <cell r="G2543">
            <v>38564</v>
          </cell>
          <cell r="H2543">
            <v>38533</v>
          </cell>
          <cell r="I2543">
            <v>84</v>
          </cell>
        </row>
        <row r="2544">
          <cell r="E2544">
            <v>38550</v>
          </cell>
          <cell r="F2544">
            <v>200507</v>
          </cell>
          <cell r="G2544">
            <v>38564</v>
          </cell>
          <cell r="H2544">
            <v>38533</v>
          </cell>
          <cell r="I2544">
            <v>84</v>
          </cell>
        </row>
        <row r="2545">
          <cell r="E2545">
            <v>38551</v>
          </cell>
          <cell r="F2545">
            <v>200507</v>
          </cell>
          <cell r="G2545">
            <v>38564</v>
          </cell>
          <cell r="H2545">
            <v>38533</v>
          </cell>
          <cell r="I2545">
            <v>84</v>
          </cell>
        </row>
        <row r="2546">
          <cell r="E2546">
            <v>38552</v>
          </cell>
          <cell r="F2546">
            <v>200507</v>
          </cell>
          <cell r="G2546">
            <v>38564</v>
          </cell>
          <cell r="H2546">
            <v>38533</v>
          </cell>
          <cell r="I2546">
            <v>84</v>
          </cell>
        </row>
        <row r="2547">
          <cell r="E2547">
            <v>38553</v>
          </cell>
          <cell r="F2547">
            <v>200507</v>
          </cell>
          <cell r="G2547">
            <v>38564</v>
          </cell>
          <cell r="H2547">
            <v>38533</v>
          </cell>
          <cell r="I2547">
            <v>84</v>
          </cell>
        </row>
        <row r="2548">
          <cell r="E2548">
            <v>38554</v>
          </cell>
          <cell r="F2548">
            <v>200507</v>
          </cell>
          <cell r="G2548">
            <v>38564</v>
          </cell>
          <cell r="H2548">
            <v>38533</v>
          </cell>
          <cell r="I2548">
            <v>84</v>
          </cell>
        </row>
        <row r="2549">
          <cell r="E2549">
            <v>38555</v>
          </cell>
          <cell r="F2549">
            <v>200507</v>
          </cell>
          <cell r="G2549">
            <v>38564</v>
          </cell>
          <cell r="H2549">
            <v>38533</v>
          </cell>
          <cell r="I2549">
            <v>84</v>
          </cell>
        </row>
        <row r="2550">
          <cell r="E2550">
            <v>38556</v>
          </cell>
          <cell r="F2550">
            <v>200507</v>
          </cell>
          <cell r="G2550">
            <v>38564</v>
          </cell>
          <cell r="H2550">
            <v>38533</v>
          </cell>
          <cell r="I2550">
            <v>84</v>
          </cell>
        </row>
        <row r="2551">
          <cell r="E2551">
            <v>38557</v>
          </cell>
          <cell r="F2551">
            <v>200507</v>
          </cell>
          <cell r="G2551">
            <v>38564</v>
          </cell>
          <cell r="H2551">
            <v>38533</v>
          </cell>
          <cell r="I2551">
            <v>84</v>
          </cell>
        </row>
        <row r="2552">
          <cell r="E2552">
            <v>38558</v>
          </cell>
          <cell r="F2552">
            <v>200507</v>
          </cell>
          <cell r="G2552">
            <v>38564</v>
          </cell>
          <cell r="H2552">
            <v>38533</v>
          </cell>
          <cell r="I2552">
            <v>84</v>
          </cell>
        </row>
        <row r="2553">
          <cell r="E2553">
            <v>38559</v>
          </cell>
          <cell r="F2553">
            <v>200507</v>
          </cell>
          <cell r="G2553">
            <v>38564</v>
          </cell>
          <cell r="H2553">
            <v>38533</v>
          </cell>
          <cell r="I2553">
            <v>84</v>
          </cell>
        </row>
        <row r="2554">
          <cell r="E2554">
            <v>38560</v>
          </cell>
          <cell r="F2554">
            <v>200507</v>
          </cell>
          <cell r="G2554">
            <v>38564</v>
          </cell>
          <cell r="H2554">
            <v>38533</v>
          </cell>
          <cell r="I2554">
            <v>84</v>
          </cell>
        </row>
        <row r="2555">
          <cell r="E2555">
            <v>38561</v>
          </cell>
          <cell r="F2555">
            <v>200507</v>
          </cell>
          <cell r="G2555">
            <v>38564</v>
          </cell>
          <cell r="H2555">
            <v>38533</v>
          </cell>
          <cell r="I2555">
            <v>84</v>
          </cell>
        </row>
        <row r="2556">
          <cell r="E2556">
            <v>38562</v>
          </cell>
          <cell r="F2556">
            <v>200507</v>
          </cell>
          <cell r="G2556">
            <v>38564</v>
          </cell>
          <cell r="H2556">
            <v>38533</v>
          </cell>
          <cell r="I2556">
            <v>84</v>
          </cell>
        </row>
        <row r="2557">
          <cell r="E2557">
            <v>38563</v>
          </cell>
          <cell r="F2557">
            <v>200507</v>
          </cell>
          <cell r="G2557">
            <v>38564</v>
          </cell>
          <cell r="H2557">
            <v>38533</v>
          </cell>
          <cell r="I2557">
            <v>84</v>
          </cell>
        </row>
        <row r="2558">
          <cell r="E2558">
            <v>38564</v>
          </cell>
          <cell r="F2558">
            <v>200507</v>
          </cell>
          <cell r="G2558">
            <v>38564</v>
          </cell>
          <cell r="H2558">
            <v>38533</v>
          </cell>
          <cell r="I2558">
            <v>84</v>
          </cell>
        </row>
        <row r="2559">
          <cell r="E2559">
            <v>38565</v>
          </cell>
          <cell r="F2559">
            <v>200508</v>
          </cell>
          <cell r="G2559">
            <v>38595</v>
          </cell>
          <cell r="H2559">
            <v>38564</v>
          </cell>
          <cell r="I2559">
            <v>85</v>
          </cell>
        </row>
        <row r="2560">
          <cell r="E2560">
            <v>38566</v>
          </cell>
          <cell r="F2560">
            <v>200508</v>
          </cell>
          <cell r="G2560">
            <v>38595</v>
          </cell>
          <cell r="H2560">
            <v>38564</v>
          </cell>
          <cell r="I2560">
            <v>85</v>
          </cell>
        </row>
        <row r="2561">
          <cell r="E2561">
            <v>38567</v>
          </cell>
          <cell r="F2561">
            <v>200508</v>
          </cell>
          <cell r="G2561">
            <v>38595</v>
          </cell>
          <cell r="H2561">
            <v>38564</v>
          </cell>
          <cell r="I2561">
            <v>85</v>
          </cell>
        </row>
        <row r="2562">
          <cell r="E2562">
            <v>38568</v>
          </cell>
          <cell r="F2562">
            <v>200508</v>
          </cell>
          <cell r="G2562">
            <v>38595</v>
          </cell>
          <cell r="H2562">
            <v>38564</v>
          </cell>
          <cell r="I2562">
            <v>85</v>
          </cell>
        </row>
        <row r="2563">
          <cell r="E2563">
            <v>38569</v>
          </cell>
          <cell r="F2563">
            <v>200508</v>
          </cell>
          <cell r="G2563">
            <v>38595</v>
          </cell>
          <cell r="H2563">
            <v>38564</v>
          </cell>
          <cell r="I2563">
            <v>85</v>
          </cell>
        </row>
        <row r="2564">
          <cell r="E2564">
            <v>38570</v>
          </cell>
          <cell r="F2564">
            <v>200508</v>
          </cell>
          <cell r="G2564">
            <v>38595</v>
          </cell>
          <cell r="H2564">
            <v>38564</v>
          </cell>
          <cell r="I2564">
            <v>85</v>
          </cell>
        </row>
        <row r="2565">
          <cell r="E2565">
            <v>38571</v>
          </cell>
          <cell r="F2565">
            <v>200508</v>
          </cell>
          <cell r="G2565">
            <v>38595</v>
          </cell>
          <cell r="H2565">
            <v>38564</v>
          </cell>
          <cell r="I2565">
            <v>85</v>
          </cell>
        </row>
        <row r="2566">
          <cell r="E2566">
            <v>38572</v>
          </cell>
          <cell r="F2566">
            <v>200508</v>
          </cell>
          <cell r="G2566">
            <v>38595</v>
          </cell>
          <cell r="H2566">
            <v>38564</v>
          </cell>
          <cell r="I2566">
            <v>85</v>
          </cell>
        </row>
        <row r="2567">
          <cell r="E2567">
            <v>38573</v>
          </cell>
          <cell r="F2567">
            <v>200508</v>
          </cell>
          <cell r="G2567">
            <v>38595</v>
          </cell>
          <cell r="H2567">
            <v>38564</v>
          </cell>
          <cell r="I2567">
            <v>85</v>
          </cell>
        </row>
        <row r="2568">
          <cell r="E2568">
            <v>38574</v>
          </cell>
          <cell r="F2568">
            <v>200508</v>
          </cell>
          <cell r="G2568">
            <v>38595</v>
          </cell>
          <cell r="H2568">
            <v>38564</v>
          </cell>
          <cell r="I2568">
            <v>85</v>
          </cell>
        </row>
        <row r="2569">
          <cell r="E2569">
            <v>38575</v>
          </cell>
          <cell r="F2569">
            <v>200508</v>
          </cell>
          <cell r="G2569">
            <v>38595</v>
          </cell>
          <cell r="H2569">
            <v>38564</v>
          </cell>
          <cell r="I2569">
            <v>85</v>
          </cell>
        </row>
        <row r="2570">
          <cell r="E2570">
            <v>38576</v>
          </cell>
          <cell r="F2570">
            <v>200508</v>
          </cell>
          <cell r="G2570">
            <v>38595</v>
          </cell>
          <cell r="H2570">
            <v>38564</v>
          </cell>
          <cell r="I2570">
            <v>85</v>
          </cell>
        </row>
        <row r="2571">
          <cell r="E2571">
            <v>38577</v>
          </cell>
          <cell r="F2571">
            <v>200508</v>
          </cell>
          <cell r="G2571">
            <v>38595</v>
          </cell>
          <cell r="H2571">
            <v>38564</v>
          </cell>
          <cell r="I2571">
            <v>85</v>
          </cell>
        </row>
        <row r="2572">
          <cell r="E2572">
            <v>38578</v>
          </cell>
          <cell r="F2572">
            <v>200508</v>
          </cell>
          <cell r="G2572">
            <v>38595</v>
          </cell>
          <cell r="H2572">
            <v>38564</v>
          </cell>
          <cell r="I2572">
            <v>85</v>
          </cell>
        </row>
        <row r="2573">
          <cell r="E2573">
            <v>38579</v>
          </cell>
          <cell r="F2573">
            <v>200508</v>
          </cell>
          <cell r="G2573">
            <v>38595</v>
          </cell>
          <cell r="H2573">
            <v>38564</v>
          </cell>
          <cell r="I2573">
            <v>85</v>
          </cell>
        </row>
        <row r="2574">
          <cell r="E2574">
            <v>38580</v>
          </cell>
          <cell r="F2574">
            <v>200508</v>
          </cell>
          <cell r="G2574">
            <v>38595</v>
          </cell>
          <cell r="H2574">
            <v>38564</v>
          </cell>
          <cell r="I2574">
            <v>85</v>
          </cell>
        </row>
        <row r="2575">
          <cell r="E2575">
            <v>38581</v>
          </cell>
          <cell r="F2575">
            <v>200508</v>
          </cell>
          <cell r="G2575">
            <v>38595</v>
          </cell>
          <cell r="H2575">
            <v>38564</v>
          </cell>
          <cell r="I2575">
            <v>85</v>
          </cell>
        </row>
        <row r="2576">
          <cell r="E2576">
            <v>38582</v>
          </cell>
          <cell r="F2576">
            <v>200508</v>
          </cell>
          <cell r="G2576">
            <v>38595</v>
          </cell>
          <cell r="H2576">
            <v>38564</v>
          </cell>
          <cell r="I2576">
            <v>85</v>
          </cell>
        </row>
        <row r="2577">
          <cell r="E2577">
            <v>38583</v>
          </cell>
          <cell r="F2577">
            <v>200508</v>
          </cell>
          <cell r="G2577">
            <v>38595</v>
          </cell>
          <cell r="H2577">
            <v>38564</v>
          </cell>
          <cell r="I2577">
            <v>85</v>
          </cell>
        </row>
        <row r="2578">
          <cell r="E2578">
            <v>38584</v>
          </cell>
          <cell r="F2578">
            <v>200508</v>
          </cell>
          <cell r="G2578">
            <v>38595</v>
          </cell>
          <cell r="H2578">
            <v>38564</v>
          </cell>
          <cell r="I2578">
            <v>85</v>
          </cell>
        </row>
        <row r="2579">
          <cell r="E2579">
            <v>38585</v>
          </cell>
          <cell r="F2579">
            <v>200508</v>
          </cell>
          <cell r="G2579">
            <v>38595</v>
          </cell>
          <cell r="H2579">
            <v>38564</v>
          </cell>
          <cell r="I2579">
            <v>85</v>
          </cell>
        </row>
        <row r="2580">
          <cell r="E2580">
            <v>38586</v>
          </cell>
          <cell r="F2580">
            <v>200508</v>
          </cell>
          <cell r="G2580">
            <v>38595</v>
          </cell>
          <cell r="H2580">
            <v>38564</v>
          </cell>
          <cell r="I2580">
            <v>85</v>
          </cell>
        </row>
        <row r="2581">
          <cell r="E2581">
            <v>38587</v>
          </cell>
          <cell r="F2581">
            <v>200508</v>
          </cell>
          <cell r="G2581">
            <v>38595</v>
          </cell>
          <cell r="H2581">
            <v>38564</v>
          </cell>
          <cell r="I2581">
            <v>85</v>
          </cell>
        </row>
        <row r="2582">
          <cell r="E2582">
            <v>38588</v>
          </cell>
          <cell r="F2582">
            <v>200508</v>
          </cell>
          <cell r="G2582">
            <v>38595</v>
          </cell>
          <cell r="H2582">
            <v>38564</v>
          </cell>
          <cell r="I2582">
            <v>85</v>
          </cell>
        </row>
        <row r="2583">
          <cell r="E2583">
            <v>38589</v>
          </cell>
          <cell r="F2583">
            <v>200508</v>
          </cell>
          <cell r="G2583">
            <v>38595</v>
          </cell>
          <cell r="H2583">
            <v>38564</v>
          </cell>
          <cell r="I2583">
            <v>85</v>
          </cell>
        </row>
        <row r="2584">
          <cell r="E2584">
            <v>38590</v>
          </cell>
          <cell r="F2584">
            <v>200508</v>
          </cell>
          <cell r="G2584">
            <v>38595</v>
          </cell>
          <cell r="H2584">
            <v>38564</v>
          </cell>
          <cell r="I2584">
            <v>85</v>
          </cell>
        </row>
        <row r="2585">
          <cell r="E2585">
            <v>38591</v>
          </cell>
          <cell r="F2585">
            <v>200508</v>
          </cell>
          <cell r="G2585">
            <v>38595</v>
          </cell>
          <cell r="H2585">
            <v>38564</v>
          </cell>
          <cell r="I2585">
            <v>85</v>
          </cell>
        </row>
        <row r="2586">
          <cell r="E2586">
            <v>38592</v>
          </cell>
          <cell r="F2586">
            <v>200508</v>
          </cell>
          <cell r="G2586">
            <v>38595</v>
          </cell>
          <cell r="H2586">
            <v>38564</v>
          </cell>
          <cell r="I2586">
            <v>85</v>
          </cell>
        </row>
        <row r="2587">
          <cell r="E2587">
            <v>38593</v>
          </cell>
          <cell r="F2587">
            <v>200508</v>
          </cell>
          <cell r="G2587">
            <v>38595</v>
          </cell>
          <cell r="H2587">
            <v>38564</v>
          </cell>
          <cell r="I2587">
            <v>85</v>
          </cell>
        </row>
        <row r="2588">
          <cell r="E2588">
            <v>38594</v>
          </cell>
          <cell r="F2588">
            <v>200508</v>
          </cell>
          <cell r="G2588">
            <v>38595</v>
          </cell>
          <cell r="H2588">
            <v>38564</v>
          </cell>
          <cell r="I2588">
            <v>85</v>
          </cell>
        </row>
        <row r="2589">
          <cell r="E2589">
            <v>38595</v>
          </cell>
          <cell r="F2589">
            <v>200508</v>
          </cell>
          <cell r="G2589">
            <v>38595</v>
          </cell>
          <cell r="H2589">
            <v>38564</v>
          </cell>
          <cell r="I2589">
            <v>85</v>
          </cell>
        </row>
        <row r="2590">
          <cell r="E2590">
            <v>38596</v>
          </cell>
          <cell r="F2590">
            <v>200509</v>
          </cell>
          <cell r="G2590">
            <v>38625</v>
          </cell>
          <cell r="H2590">
            <v>38595</v>
          </cell>
          <cell r="I2590">
            <v>86</v>
          </cell>
        </row>
        <row r="2591">
          <cell r="E2591">
            <v>38597</v>
          </cell>
          <cell r="F2591">
            <v>200509</v>
          </cell>
          <cell r="G2591">
            <v>38625</v>
          </cell>
          <cell r="H2591">
            <v>38595</v>
          </cell>
          <cell r="I2591">
            <v>86</v>
          </cell>
        </row>
        <row r="2592">
          <cell r="E2592">
            <v>38598</v>
          </cell>
          <cell r="F2592">
            <v>200509</v>
          </cell>
          <cell r="G2592">
            <v>38625</v>
          </cell>
          <cell r="H2592">
            <v>38595</v>
          </cell>
          <cell r="I2592">
            <v>86</v>
          </cell>
        </row>
        <row r="2593">
          <cell r="E2593">
            <v>38599</v>
          </cell>
          <cell r="F2593">
            <v>200509</v>
          </cell>
          <cell r="G2593">
            <v>38625</v>
          </cell>
          <cell r="H2593">
            <v>38595</v>
          </cell>
          <cell r="I2593">
            <v>86</v>
          </cell>
        </row>
        <row r="2594">
          <cell r="E2594">
            <v>38600</v>
          </cell>
          <cell r="F2594">
            <v>200509</v>
          </cell>
          <cell r="G2594">
            <v>38625</v>
          </cell>
          <cell r="H2594">
            <v>38595</v>
          </cell>
          <cell r="I2594">
            <v>86</v>
          </cell>
        </row>
        <row r="2595">
          <cell r="E2595">
            <v>38601</v>
          </cell>
          <cell r="F2595">
            <v>200509</v>
          </cell>
          <cell r="G2595">
            <v>38625</v>
          </cell>
          <cell r="H2595">
            <v>38595</v>
          </cell>
          <cell r="I2595">
            <v>86</v>
          </cell>
        </row>
        <row r="2596">
          <cell r="E2596">
            <v>38602</v>
          </cell>
          <cell r="F2596">
            <v>200509</v>
          </cell>
          <cell r="G2596">
            <v>38625</v>
          </cell>
          <cell r="H2596">
            <v>38595</v>
          </cell>
          <cell r="I2596">
            <v>86</v>
          </cell>
        </row>
        <row r="2597">
          <cell r="E2597">
            <v>38603</v>
          </cell>
          <cell r="F2597">
            <v>200509</v>
          </cell>
          <cell r="G2597">
            <v>38625</v>
          </cell>
          <cell r="H2597">
            <v>38595</v>
          </cell>
          <cell r="I2597">
            <v>86</v>
          </cell>
        </row>
        <row r="2598">
          <cell r="E2598">
            <v>38604</v>
          </cell>
          <cell r="F2598">
            <v>200509</v>
          </cell>
          <cell r="G2598">
            <v>38625</v>
          </cell>
          <cell r="H2598">
            <v>38595</v>
          </cell>
          <cell r="I2598">
            <v>86</v>
          </cell>
        </row>
        <row r="2599">
          <cell r="E2599">
            <v>38605</v>
          </cell>
          <cell r="F2599">
            <v>200509</v>
          </cell>
          <cell r="G2599">
            <v>38625</v>
          </cell>
          <cell r="H2599">
            <v>38595</v>
          </cell>
          <cell r="I2599">
            <v>86</v>
          </cell>
        </row>
        <row r="2600">
          <cell r="E2600">
            <v>38606</v>
          </cell>
          <cell r="F2600">
            <v>200509</v>
          </cell>
          <cell r="G2600">
            <v>38625</v>
          </cell>
          <cell r="H2600">
            <v>38595</v>
          </cell>
          <cell r="I2600">
            <v>86</v>
          </cell>
        </row>
        <row r="2601">
          <cell r="E2601">
            <v>38607</v>
          </cell>
          <cell r="F2601">
            <v>200509</v>
          </cell>
          <cell r="G2601">
            <v>38625</v>
          </cell>
          <cell r="H2601">
            <v>38595</v>
          </cell>
          <cell r="I2601">
            <v>86</v>
          </cell>
        </row>
        <row r="2602">
          <cell r="E2602">
            <v>38608</v>
          </cell>
          <cell r="F2602">
            <v>200509</v>
          </cell>
          <cell r="G2602">
            <v>38625</v>
          </cell>
          <cell r="H2602">
            <v>38595</v>
          </cell>
          <cell r="I2602">
            <v>86</v>
          </cell>
        </row>
        <row r="2603">
          <cell r="E2603">
            <v>38609</v>
          </cell>
          <cell r="F2603">
            <v>200509</v>
          </cell>
          <cell r="G2603">
            <v>38625</v>
          </cell>
          <cell r="H2603">
            <v>38595</v>
          </cell>
          <cell r="I2603">
            <v>86</v>
          </cell>
        </row>
        <row r="2604">
          <cell r="E2604">
            <v>38610</v>
          </cell>
          <cell r="F2604">
            <v>200509</v>
          </cell>
          <cell r="G2604">
            <v>38625</v>
          </cell>
          <cell r="H2604">
            <v>38595</v>
          </cell>
          <cell r="I2604">
            <v>86</v>
          </cell>
        </row>
        <row r="2605">
          <cell r="E2605">
            <v>38611</v>
          </cell>
          <cell r="F2605">
            <v>200509</v>
          </cell>
          <cell r="G2605">
            <v>38625</v>
          </cell>
          <cell r="H2605">
            <v>38595</v>
          </cell>
          <cell r="I2605">
            <v>86</v>
          </cell>
        </row>
        <row r="2606">
          <cell r="E2606">
            <v>38612</v>
          </cell>
          <cell r="F2606">
            <v>200509</v>
          </cell>
          <cell r="G2606">
            <v>38625</v>
          </cell>
          <cell r="H2606">
            <v>38595</v>
          </cell>
          <cell r="I2606">
            <v>86</v>
          </cell>
        </row>
        <row r="2607">
          <cell r="E2607">
            <v>38613</v>
          </cell>
          <cell r="F2607">
            <v>200509</v>
          </cell>
          <cell r="G2607">
            <v>38625</v>
          </cell>
          <cell r="H2607">
            <v>38595</v>
          </cell>
          <cell r="I2607">
            <v>86</v>
          </cell>
        </row>
        <row r="2608">
          <cell r="E2608">
            <v>38614</v>
          </cell>
          <cell r="F2608">
            <v>200509</v>
          </cell>
          <cell r="G2608">
            <v>38625</v>
          </cell>
          <cell r="H2608">
            <v>38595</v>
          </cell>
          <cell r="I2608">
            <v>86</v>
          </cell>
        </row>
        <row r="2609">
          <cell r="E2609">
            <v>38615</v>
          </cell>
          <cell r="F2609">
            <v>200509</v>
          </cell>
          <cell r="G2609">
            <v>38625</v>
          </cell>
          <cell r="H2609">
            <v>38595</v>
          </cell>
          <cell r="I2609">
            <v>86</v>
          </cell>
        </row>
        <row r="2610">
          <cell r="E2610">
            <v>38616</v>
          </cell>
          <cell r="F2610">
            <v>200509</v>
          </cell>
          <cell r="G2610">
            <v>38625</v>
          </cell>
          <cell r="H2610">
            <v>38595</v>
          </cell>
          <cell r="I2610">
            <v>86</v>
          </cell>
        </row>
        <row r="2611">
          <cell r="E2611">
            <v>38617</v>
          </cell>
          <cell r="F2611">
            <v>200509</v>
          </cell>
          <cell r="G2611">
            <v>38625</v>
          </cell>
          <cell r="H2611">
            <v>38595</v>
          </cell>
          <cell r="I2611">
            <v>86</v>
          </cell>
        </row>
        <row r="2612">
          <cell r="E2612">
            <v>38618</v>
          </cell>
          <cell r="F2612">
            <v>200509</v>
          </cell>
          <cell r="G2612">
            <v>38625</v>
          </cell>
          <cell r="H2612">
            <v>38595</v>
          </cell>
          <cell r="I2612">
            <v>86</v>
          </cell>
        </row>
        <row r="2613">
          <cell r="E2613">
            <v>38619</v>
          </cell>
          <cell r="F2613">
            <v>200509</v>
          </cell>
          <cell r="G2613">
            <v>38625</v>
          </cell>
          <cell r="H2613">
            <v>38595</v>
          </cell>
          <cell r="I2613">
            <v>86</v>
          </cell>
        </row>
        <row r="2614">
          <cell r="E2614">
            <v>38620</v>
          </cell>
          <cell r="F2614">
            <v>200509</v>
          </cell>
          <cell r="G2614">
            <v>38625</v>
          </cell>
          <cell r="H2614">
            <v>38595</v>
          </cell>
          <cell r="I2614">
            <v>86</v>
          </cell>
        </row>
        <row r="2615">
          <cell r="E2615">
            <v>38621</v>
          </cell>
          <cell r="F2615">
            <v>200509</v>
          </cell>
          <cell r="G2615">
            <v>38625</v>
          </cell>
          <cell r="H2615">
            <v>38595</v>
          </cell>
          <cell r="I2615">
            <v>86</v>
          </cell>
        </row>
        <row r="2616">
          <cell r="E2616">
            <v>38622</v>
          </cell>
          <cell r="F2616">
            <v>200509</v>
          </cell>
          <cell r="G2616">
            <v>38625</v>
          </cell>
          <cell r="H2616">
            <v>38595</v>
          </cell>
          <cell r="I2616">
            <v>86</v>
          </cell>
        </row>
        <row r="2617">
          <cell r="E2617">
            <v>38623</v>
          </cell>
          <cell r="F2617">
            <v>200509</v>
          </cell>
          <cell r="G2617">
            <v>38625</v>
          </cell>
          <cell r="H2617">
            <v>38595</v>
          </cell>
          <cell r="I2617">
            <v>86</v>
          </cell>
        </row>
        <row r="2618">
          <cell r="E2618">
            <v>38624</v>
          </cell>
          <cell r="F2618">
            <v>200509</v>
          </cell>
          <cell r="G2618">
            <v>38625</v>
          </cell>
          <cell r="H2618">
            <v>38595</v>
          </cell>
          <cell r="I2618">
            <v>86</v>
          </cell>
        </row>
        <row r="2619">
          <cell r="E2619">
            <v>38625</v>
          </cell>
          <cell r="F2619">
            <v>200509</v>
          </cell>
          <cell r="G2619">
            <v>38625</v>
          </cell>
          <cell r="H2619">
            <v>38595</v>
          </cell>
          <cell r="I2619">
            <v>86</v>
          </cell>
        </row>
        <row r="2620">
          <cell r="E2620">
            <v>38626</v>
          </cell>
          <cell r="F2620">
            <v>200510</v>
          </cell>
          <cell r="G2620">
            <v>38656</v>
          </cell>
          <cell r="H2620">
            <v>38625</v>
          </cell>
          <cell r="I2620">
            <v>87</v>
          </cell>
        </row>
        <row r="2621">
          <cell r="E2621">
            <v>38627</v>
          </cell>
          <cell r="F2621">
            <v>200510</v>
          </cell>
          <cell r="G2621">
            <v>38656</v>
          </cell>
          <cell r="H2621">
            <v>38625</v>
          </cell>
          <cell r="I2621">
            <v>87</v>
          </cell>
        </row>
        <row r="2622">
          <cell r="E2622">
            <v>38628</v>
          </cell>
          <cell r="F2622">
            <v>200510</v>
          </cell>
          <cell r="G2622">
            <v>38656</v>
          </cell>
          <cell r="H2622">
            <v>38625</v>
          </cell>
          <cell r="I2622">
            <v>87</v>
          </cell>
        </row>
        <row r="2623">
          <cell r="E2623">
            <v>38629</v>
          </cell>
          <cell r="F2623">
            <v>200510</v>
          </cell>
          <cell r="G2623">
            <v>38656</v>
          </cell>
          <cell r="H2623">
            <v>38625</v>
          </cell>
          <cell r="I2623">
            <v>87</v>
          </cell>
        </row>
        <row r="2624">
          <cell r="E2624">
            <v>38630</v>
          </cell>
          <cell r="F2624">
            <v>200510</v>
          </cell>
          <cell r="G2624">
            <v>38656</v>
          </cell>
          <cell r="H2624">
            <v>38625</v>
          </cell>
          <cell r="I2624">
            <v>87</v>
          </cell>
        </row>
        <row r="2625">
          <cell r="E2625">
            <v>38631</v>
          </cell>
          <cell r="F2625">
            <v>200510</v>
          </cell>
          <cell r="G2625">
            <v>38656</v>
          </cell>
          <cell r="H2625">
            <v>38625</v>
          </cell>
          <cell r="I2625">
            <v>87</v>
          </cell>
        </row>
        <row r="2626">
          <cell r="E2626">
            <v>38632</v>
          </cell>
          <cell r="F2626">
            <v>200510</v>
          </cell>
          <cell r="G2626">
            <v>38656</v>
          </cell>
          <cell r="H2626">
            <v>38625</v>
          </cell>
          <cell r="I2626">
            <v>87</v>
          </cell>
        </row>
        <row r="2627">
          <cell r="E2627">
            <v>38633</v>
          </cell>
          <cell r="F2627">
            <v>200510</v>
          </cell>
          <cell r="G2627">
            <v>38656</v>
          </cell>
          <cell r="H2627">
            <v>38625</v>
          </cell>
          <cell r="I2627">
            <v>87</v>
          </cell>
        </row>
        <row r="2628">
          <cell r="E2628">
            <v>38634</v>
          </cell>
          <cell r="F2628">
            <v>200510</v>
          </cell>
          <cell r="G2628">
            <v>38656</v>
          </cell>
          <cell r="H2628">
            <v>38625</v>
          </cell>
          <cell r="I2628">
            <v>87</v>
          </cell>
        </row>
        <row r="2629">
          <cell r="E2629">
            <v>38635</v>
          </cell>
          <cell r="F2629">
            <v>200510</v>
          </cell>
          <cell r="G2629">
            <v>38656</v>
          </cell>
          <cell r="H2629">
            <v>38625</v>
          </cell>
          <cell r="I2629">
            <v>87</v>
          </cell>
        </row>
        <row r="2630">
          <cell r="E2630">
            <v>38636</v>
          </cell>
          <cell r="F2630">
            <v>200510</v>
          </cell>
          <cell r="G2630">
            <v>38656</v>
          </cell>
          <cell r="H2630">
            <v>38625</v>
          </cell>
          <cell r="I2630">
            <v>87</v>
          </cell>
        </row>
        <row r="2631">
          <cell r="E2631">
            <v>38637</v>
          </cell>
          <cell r="F2631">
            <v>200510</v>
          </cell>
          <cell r="G2631">
            <v>38656</v>
          </cell>
          <cell r="H2631">
            <v>38625</v>
          </cell>
          <cell r="I2631">
            <v>87</v>
          </cell>
        </row>
        <row r="2632">
          <cell r="E2632">
            <v>38638</v>
          </cell>
          <cell r="F2632">
            <v>200510</v>
          </cell>
          <cell r="G2632">
            <v>38656</v>
          </cell>
          <cell r="H2632">
            <v>38625</v>
          </cell>
          <cell r="I2632">
            <v>87</v>
          </cell>
        </row>
        <row r="2633">
          <cell r="E2633">
            <v>38639</v>
          </cell>
          <cell r="F2633">
            <v>200510</v>
          </cell>
          <cell r="G2633">
            <v>38656</v>
          </cell>
          <cell r="H2633">
            <v>38625</v>
          </cell>
          <cell r="I2633">
            <v>87</v>
          </cell>
        </row>
        <row r="2634">
          <cell r="E2634">
            <v>38640</v>
          </cell>
          <cell r="F2634">
            <v>200510</v>
          </cell>
          <cell r="G2634">
            <v>38656</v>
          </cell>
          <cell r="H2634">
            <v>38625</v>
          </cell>
          <cell r="I2634">
            <v>87</v>
          </cell>
        </row>
        <row r="2635">
          <cell r="E2635">
            <v>38641</v>
          </cell>
          <cell r="F2635">
            <v>200510</v>
          </cell>
          <cell r="G2635">
            <v>38656</v>
          </cell>
          <cell r="H2635">
            <v>38625</v>
          </cell>
          <cell r="I2635">
            <v>87</v>
          </cell>
        </row>
        <row r="2636">
          <cell r="E2636">
            <v>38642</v>
          </cell>
          <cell r="F2636">
            <v>200510</v>
          </cell>
          <cell r="G2636">
            <v>38656</v>
          </cell>
          <cell r="H2636">
            <v>38625</v>
          </cell>
          <cell r="I2636">
            <v>87</v>
          </cell>
        </row>
        <row r="2637">
          <cell r="E2637">
            <v>38643</v>
          </cell>
          <cell r="F2637">
            <v>200510</v>
          </cell>
          <cell r="G2637">
            <v>38656</v>
          </cell>
          <cell r="H2637">
            <v>38625</v>
          </cell>
          <cell r="I2637">
            <v>87</v>
          </cell>
        </row>
        <row r="2638">
          <cell r="E2638">
            <v>38644</v>
          </cell>
          <cell r="F2638">
            <v>200510</v>
          </cell>
          <cell r="G2638">
            <v>38656</v>
          </cell>
          <cell r="H2638">
            <v>38625</v>
          </cell>
          <cell r="I2638">
            <v>87</v>
          </cell>
        </row>
        <row r="2639">
          <cell r="E2639">
            <v>38645</v>
          </cell>
          <cell r="F2639">
            <v>200510</v>
          </cell>
          <cell r="G2639">
            <v>38656</v>
          </cell>
          <cell r="H2639">
            <v>38625</v>
          </cell>
          <cell r="I2639">
            <v>87</v>
          </cell>
        </row>
        <row r="2640">
          <cell r="E2640">
            <v>38646</v>
          </cell>
          <cell r="F2640">
            <v>200510</v>
          </cell>
          <cell r="G2640">
            <v>38656</v>
          </cell>
          <cell r="H2640">
            <v>38625</v>
          </cell>
          <cell r="I2640">
            <v>87</v>
          </cell>
        </row>
        <row r="2641">
          <cell r="E2641">
            <v>38647</v>
          </cell>
          <cell r="F2641">
            <v>200510</v>
          </cell>
          <cell r="G2641">
            <v>38656</v>
          </cell>
          <cell r="H2641">
            <v>38625</v>
          </cell>
          <cell r="I2641">
            <v>87</v>
          </cell>
        </row>
        <row r="2642">
          <cell r="E2642">
            <v>38648</v>
          </cell>
          <cell r="F2642">
            <v>200510</v>
          </cell>
          <cell r="G2642">
            <v>38656</v>
          </cell>
          <cell r="H2642">
            <v>38625</v>
          </cell>
          <cell r="I2642">
            <v>87</v>
          </cell>
        </row>
        <row r="2643">
          <cell r="E2643">
            <v>38649</v>
          </cell>
          <cell r="F2643">
            <v>200510</v>
          </cell>
          <cell r="G2643">
            <v>38656</v>
          </cell>
          <cell r="H2643">
            <v>38625</v>
          </cell>
          <cell r="I2643">
            <v>87</v>
          </cell>
        </row>
        <row r="2644">
          <cell r="E2644">
            <v>38650</v>
          </cell>
          <cell r="F2644">
            <v>200510</v>
          </cell>
          <cell r="G2644">
            <v>38656</v>
          </cell>
          <cell r="H2644">
            <v>38625</v>
          </cell>
          <cell r="I2644">
            <v>87</v>
          </cell>
        </row>
        <row r="2645">
          <cell r="E2645">
            <v>38651</v>
          </cell>
          <cell r="F2645">
            <v>200510</v>
          </cell>
          <cell r="G2645">
            <v>38656</v>
          </cell>
          <cell r="H2645">
            <v>38625</v>
          </cell>
          <cell r="I2645">
            <v>87</v>
          </cell>
        </row>
        <row r="2646">
          <cell r="E2646">
            <v>38652</v>
          </cell>
          <cell r="F2646">
            <v>200510</v>
          </cell>
          <cell r="G2646">
            <v>38656</v>
          </cell>
          <cell r="H2646">
            <v>38625</v>
          </cell>
          <cell r="I2646">
            <v>87</v>
          </cell>
        </row>
        <row r="2647">
          <cell r="E2647">
            <v>38653</v>
          </cell>
          <cell r="F2647">
            <v>200510</v>
          </cell>
          <cell r="G2647">
            <v>38656</v>
          </cell>
          <cell r="H2647">
            <v>38625</v>
          </cell>
          <cell r="I2647">
            <v>87</v>
          </cell>
        </row>
        <row r="2648">
          <cell r="E2648">
            <v>38654</v>
          </cell>
          <cell r="F2648">
            <v>200510</v>
          </cell>
          <cell r="G2648">
            <v>38656</v>
          </cell>
          <cell r="H2648">
            <v>38625</v>
          </cell>
          <cell r="I2648">
            <v>87</v>
          </cell>
        </row>
        <row r="2649">
          <cell r="E2649">
            <v>38655</v>
          </cell>
          <cell r="F2649">
            <v>200510</v>
          </cell>
          <cell r="G2649">
            <v>38656</v>
          </cell>
          <cell r="H2649">
            <v>38625</v>
          </cell>
          <cell r="I2649">
            <v>87</v>
          </cell>
        </row>
        <row r="2650">
          <cell r="E2650">
            <v>38656</v>
          </cell>
          <cell r="F2650">
            <v>200510</v>
          </cell>
          <cell r="G2650">
            <v>38656</v>
          </cell>
          <cell r="H2650">
            <v>38625</v>
          </cell>
          <cell r="I2650">
            <v>87</v>
          </cell>
        </row>
        <row r="2651">
          <cell r="E2651">
            <v>38657</v>
          </cell>
          <cell r="F2651">
            <v>200511</v>
          </cell>
          <cell r="G2651">
            <v>38686</v>
          </cell>
          <cell r="H2651">
            <v>38656</v>
          </cell>
          <cell r="I2651">
            <v>88</v>
          </cell>
        </row>
        <row r="2652">
          <cell r="E2652">
            <v>38658</v>
          </cell>
          <cell r="F2652">
            <v>200511</v>
          </cell>
          <cell r="G2652">
            <v>38686</v>
          </cell>
          <cell r="H2652">
            <v>38656</v>
          </cell>
          <cell r="I2652">
            <v>88</v>
          </cell>
        </row>
        <row r="2653">
          <cell r="E2653">
            <v>38659</v>
          </cell>
          <cell r="F2653">
            <v>200511</v>
          </cell>
          <cell r="G2653">
            <v>38686</v>
          </cell>
          <cell r="H2653">
            <v>38656</v>
          </cell>
          <cell r="I2653">
            <v>88</v>
          </cell>
        </row>
        <row r="2654">
          <cell r="E2654">
            <v>38660</v>
          </cell>
          <cell r="F2654">
            <v>200511</v>
          </cell>
          <cell r="G2654">
            <v>38686</v>
          </cell>
          <cell r="H2654">
            <v>38656</v>
          </cell>
          <cell r="I2654">
            <v>88</v>
          </cell>
        </row>
        <row r="2655">
          <cell r="E2655">
            <v>38661</v>
          </cell>
          <cell r="F2655">
            <v>200511</v>
          </cell>
          <cell r="G2655">
            <v>38686</v>
          </cell>
          <cell r="H2655">
            <v>38656</v>
          </cell>
          <cell r="I2655">
            <v>88</v>
          </cell>
        </row>
        <row r="2656">
          <cell r="E2656">
            <v>38662</v>
          </cell>
          <cell r="F2656">
            <v>200511</v>
          </cell>
          <cell r="G2656">
            <v>38686</v>
          </cell>
          <cell r="H2656">
            <v>38656</v>
          </cell>
          <cell r="I2656">
            <v>88</v>
          </cell>
        </row>
        <row r="2657">
          <cell r="E2657">
            <v>38663</v>
          </cell>
          <cell r="F2657">
            <v>200511</v>
          </cell>
          <cell r="G2657">
            <v>38686</v>
          </cell>
          <cell r="H2657">
            <v>38656</v>
          </cell>
          <cell r="I2657">
            <v>88</v>
          </cell>
        </row>
        <row r="2658">
          <cell r="E2658">
            <v>38664</v>
          </cell>
          <cell r="F2658">
            <v>200511</v>
          </cell>
          <cell r="G2658">
            <v>38686</v>
          </cell>
          <cell r="H2658">
            <v>38656</v>
          </cell>
          <cell r="I2658">
            <v>88</v>
          </cell>
        </row>
        <row r="2659">
          <cell r="E2659">
            <v>38665</v>
          </cell>
          <cell r="F2659">
            <v>200511</v>
          </cell>
          <cell r="G2659">
            <v>38686</v>
          </cell>
          <cell r="H2659">
            <v>38656</v>
          </cell>
          <cell r="I2659">
            <v>88</v>
          </cell>
        </row>
        <row r="2660">
          <cell r="E2660">
            <v>38666</v>
          </cell>
          <cell r="F2660">
            <v>200511</v>
          </cell>
          <cell r="G2660">
            <v>38686</v>
          </cell>
          <cell r="H2660">
            <v>38656</v>
          </cell>
          <cell r="I2660">
            <v>88</v>
          </cell>
        </row>
        <row r="2661">
          <cell r="E2661">
            <v>38667</v>
          </cell>
          <cell r="F2661">
            <v>200511</v>
          </cell>
          <cell r="G2661">
            <v>38686</v>
          </cell>
          <cell r="H2661">
            <v>38656</v>
          </cell>
          <cell r="I2661">
            <v>88</v>
          </cell>
        </row>
        <row r="2662">
          <cell r="E2662">
            <v>38668</v>
          </cell>
          <cell r="F2662">
            <v>200511</v>
          </cell>
          <cell r="G2662">
            <v>38686</v>
          </cell>
          <cell r="H2662">
            <v>38656</v>
          </cell>
          <cell r="I2662">
            <v>88</v>
          </cell>
        </row>
        <row r="2663">
          <cell r="E2663">
            <v>38669</v>
          </cell>
          <cell r="F2663">
            <v>200511</v>
          </cell>
          <cell r="G2663">
            <v>38686</v>
          </cell>
          <cell r="H2663">
            <v>38656</v>
          </cell>
          <cell r="I2663">
            <v>88</v>
          </cell>
        </row>
        <row r="2664">
          <cell r="E2664">
            <v>38670</v>
          </cell>
          <cell r="F2664">
            <v>200511</v>
          </cell>
          <cell r="G2664">
            <v>38686</v>
          </cell>
          <cell r="H2664">
            <v>38656</v>
          </cell>
          <cell r="I2664">
            <v>88</v>
          </cell>
        </row>
        <row r="2665">
          <cell r="E2665">
            <v>38671</v>
          </cell>
          <cell r="F2665">
            <v>200511</v>
          </cell>
          <cell r="G2665">
            <v>38686</v>
          </cell>
          <cell r="H2665">
            <v>38656</v>
          </cell>
          <cell r="I2665">
            <v>88</v>
          </cell>
        </row>
        <row r="2666">
          <cell r="E2666">
            <v>38672</v>
          </cell>
          <cell r="F2666">
            <v>200511</v>
          </cell>
          <cell r="G2666">
            <v>38686</v>
          </cell>
          <cell r="H2666">
            <v>38656</v>
          </cell>
          <cell r="I2666">
            <v>88</v>
          </cell>
        </row>
        <row r="2667">
          <cell r="E2667">
            <v>38673</v>
          </cell>
          <cell r="F2667">
            <v>200511</v>
          </cell>
          <cell r="G2667">
            <v>38686</v>
          </cell>
          <cell r="H2667">
            <v>38656</v>
          </cell>
          <cell r="I2667">
            <v>88</v>
          </cell>
        </row>
        <row r="2668">
          <cell r="E2668">
            <v>38674</v>
          </cell>
          <cell r="F2668">
            <v>200511</v>
          </cell>
          <cell r="G2668">
            <v>38686</v>
          </cell>
          <cell r="H2668">
            <v>38656</v>
          </cell>
          <cell r="I2668">
            <v>88</v>
          </cell>
        </row>
        <row r="2669">
          <cell r="E2669">
            <v>38675</v>
          </cell>
          <cell r="F2669">
            <v>200511</v>
          </cell>
          <cell r="G2669">
            <v>38686</v>
          </cell>
          <cell r="H2669">
            <v>38656</v>
          </cell>
          <cell r="I2669">
            <v>88</v>
          </cell>
        </row>
        <row r="2670">
          <cell r="E2670">
            <v>38676</v>
          </cell>
          <cell r="F2670">
            <v>200511</v>
          </cell>
          <cell r="G2670">
            <v>38686</v>
          </cell>
          <cell r="H2670">
            <v>38656</v>
          </cell>
          <cell r="I2670">
            <v>88</v>
          </cell>
        </row>
        <row r="2671">
          <cell r="E2671">
            <v>38677</v>
          </cell>
          <cell r="F2671">
            <v>200511</v>
          </cell>
          <cell r="G2671">
            <v>38686</v>
          </cell>
          <cell r="H2671">
            <v>38656</v>
          </cell>
          <cell r="I2671">
            <v>88</v>
          </cell>
        </row>
        <row r="2672">
          <cell r="E2672">
            <v>38678</v>
          </cell>
          <cell r="F2672">
            <v>200511</v>
          </cell>
          <cell r="G2672">
            <v>38686</v>
          </cell>
          <cell r="H2672">
            <v>38656</v>
          </cell>
          <cell r="I2672">
            <v>88</v>
          </cell>
        </row>
        <row r="2673">
          <cell r="E2673">
            <v>38679</v>
          </cell>
          <cell r="F2673">
            <v>200511</v>
          </cell>
          <cell r="G2673">
            <v>38686</v>
          </cell>
          <cell r="H2673">
            <v>38656</v>
          </cell>
          <cell r="I2673">
            <v>88</v>
          </cell>
        </row>
        <row r="2674">
          <cell r="E2674">
            <v>38680</v>
          </cell>
          <cell r="F2674">
            <v>200511</v>
          </cell>
          <cell r="G2674">
            <v>38686</v>
          </cell>
          <cell r="H2674">
            <v>38656</v>
          </cell>
          <cell r="I2674">
            <v>88</v>
          </cell>
        </row>
        <row r="2675">
          <cell r="E2675">
            <v>38681</v>
          </cell>
          <cell r="F2675">
            <v>200511</v>
          </cell>
          <cell r="G2675">
            <v>38686</v>
          </cell>
          <cell r="H2675">
            <v>38656</v>
          </cell>
          <cell r="I2675">
            <v>88</v>
          </cell>
        </row>
        <row r="2676">
          <cell r="E2676">
            <v>38682</v>
          </cell>
          <cell r="F2676">
            <v>200511</v>
          </cell>
          <cell r="G2676">
            <v>38686</v>
          </cell>
          <cell r="H2676">
            <v>38656</v>
          </cell>
          <cell r="I2676">
            <v>88</v>
          </cell>
        </row>
        <row r="2677">
          <cell r="E2677">
            <v>38683</v>
          </cell>
          <cell r="F2677">
            <v>200511</v>
          </cell>
          <cell r="G2677">
            <v>38686</v>
          </cell>
          <cell r="H2677">
            <v>38656</v>
          </cell>
          <cell r="I2677">
            <v>88</v>
          </cell>
        </row>
        <row r="2678">
          <cell r="E2678">
            <v>38684</v>
          </cell>
          <cell r="F2678">
            <v>200511</v>
          </cell>
          <cell r="G2678">
            <v>38686</v>
          </cell>
          <cell r="H2678">
            <v>38656</v>
          </cell>
          <cell r="I2678">
            <v>88</v>
          </cell>
        </row>
        <row r="2679">
          <cell r="E2679">
            <v>38685</v>
          </cell>
          <cell r="F2679">
            <v>200511</v>
          </cell>
          <cell r="G2679">
            <v>38686</v>
          </cell>
          <cell r="H2679">
            <v>38656</v>
          </cell>
          <cell r="I2679">
            <v>88</v>
          </cell>
        </row>
        <row r="2680">
          <cell r="E2680">
            <v>38686</v>
          </cell>
          <cell r="F2680">
            <v>200511</v>
          </cell>
          <cell r="G2680">
            <v>38686</v>
          </cell>
          <cell r="H2680">
            <v>38656</v>
          </cell>
          <cell r="I2680">
            <v>88</v>
          </cell>
        </row>
        <row r="2681">
          <cell r="E2681">
            <v>38687</v>
          </cell>
          <cell r="F2681">
            <v>200512</v>
          </cell>
          <cell r="G2681">
            <v>38717</v>
          </cell>
          <cell r="H2681">
            <v>38686</v>
          </cell>
          <cell r="I2681">
            <v>89</v>
          </cell>
        </row>
        <row r="2682">
          <cell r="E2682">
            <v>38688</v>
          </cell>
          <cell r="F2682">
            <v>200512</v>
          </cell>
          <cell r="G2682">
            <v>38717</v>
          </cell>
          <cell r="H2682">
            <v>38686</v>
          </cell>
          <cell r="I2682">
            <v>89</v>
          </cell>
        </row>
        <row r="2683">
          <cell r="E2683">
            <v>38689</v>
          </cell>
          <cell r="F2683">
            <v>200512</v>
          </cell>
          <cell r="G2683">
            <v>38717</v>
          </cell>
          <cell r="H2683">
            <v>38686</v>
          </cell>
          <cell r="I2683">
            <v>89</v>
          </cell>
        </row>
        <row r="2684">
          <cell r="E2684">
            <v>38690</v>
          </cell>
          <cell r="F2684">
            <v>200512</v>
          </cell>
          <cell r="G2684">
            <v>38717</v>
          </cell>
          <cell r="H2684">
            <v>38686</v>
          </cell>
          <cell r="I2684">
            <v>89</v>
          </cell>
        </row>
        <row r="2685">
          <cell r="E2685">
            <v>38691</v>
          </cell>
          <cell r="F2685">
            <v>200512</v>
          </cell>
          <cell r="G2685">
            <v>38717</v>
          </cell>
          <cell r="H2685">
            <v>38686</v>
          </cell>
          <cell r="I2685">
            <v>89</v>
          </cell>
        </row>
        <row r="2686">
          <cell r="E2686">
            <v>38692</v>
          </cell>
          <cell r="F2686">
            <v>200512</v>
          </cell>
          <cell r="G2686">
            <v>38717</v>
          </cell>
          <cell r="H2686">
            <v>38686</v>
          </cell>
          <cell r="I2686">
            <v>89</v>
          </cell>
        </row>
        <row r="2687">
          <cell r="E2687">
            <v>38693</v>
          </cell>
          <cell r="F2687">
            <v>200512</v>
          </cell>
          <cell r="G2687">
            <v>38717</v>
          </cell>
          <cell r="H2687">
            <v>38686</v>
          </cell>
          <cell r="I2687">
            <v>89</v>
          </cell>
        </row>
        <row r="2688">
          <cell r="E2688">
            <v>38694</v>
          </cell>
          <cell r="F2688">
            <v>200512</v>
          </cell>
          <cell r="G2688">
            <v>38717</v>
          </cell>
          <cell r="H2688">
            <v>38686</v>
          </cell>
          <cell r="I2688">
            <v>89</v>
          </cell>
        </row>
        <row r="2689">
          <cell r="E2689">
            <v>38695</v>
          </cell>
          <cell r="F2689">
            <v>200512</v>
          </cell>
          <cell r="G2689">
            <v>38717</v>
          </cell>
          <cell r="H2689">
            <v>38686</v>
          </cell>
          <cell r="I2689">
            <v>89</v>
          </cell>
        </row>
        <row r="2690">
          <cell r="E2690">
            <v>38696</v>
          </cell>
          <cell r="F2690">
            <v>200512</v>
          </cell>
          <cell r="G2690">
            <v>38717</v>
          </cell>
          <cell r="H2690">
            <v>38686</v>
          </cell>
          <cell r="I2690">
            <v>89</v>
          </cell>
        </row>
        <row r="2691">
          <cell r="E2691">
            <v>38697</v>
          </cell>
          <cell r="F2691">
            <v>200512</v>
          </cell>
          <cell r="G2691">
            <v>38717</v>
          </cell>
          <cell r="H2691">
            <v>38686</v>
          </cell>
          <cell r="I2691">
            <v>89</v>
          </cell>
        </row>
        <row r="2692">
          <cell r="E2692">
            <v>38698</v>
          </cell>
          <cell r="F2692">
            <v>200512</v>
          </cell>
          <cell r="G2692">
            <v>38717</v>
          </cell>
          <cell r="H2692">
            <v>38686</v>
          </cell>
          <cell r="I2692">
            <v>89</v>
          </cell>
        </row>
        <row r="2693">
          <cell r="E2693">
            <v>38699</v>
          </cell>
          <cell r="F2693">
            <v>200512</v>
          </cell>
          <cell r="G2693">
            <v>38717</v>
          </cell>
          <cell r="H2693">
            <v>38686</v>
          </cell>
          <cell r="I2693">
            <v>89</v>
          </cell>
        </row>
        <row r="2694">
          <cell r="E2694">
            <v>38700</v>
          </cell>
          <cell r="F2694">
            <v>200512</v>
          </cell>
          <cell r="G2694">
            <v>38717</v>
          </cell>
          <cell r="H2694">
            <v>38686</v>
          </cell>
          <cell r="I2694">
            <v>89</v>
          </cell>
        </row>
        <row r="2695">
          <cell r="E2695">
            <v>38701</v>
          </cell>
          <cell r="F2695">
            <v>200512</v>
          </cell>
          <cell r="G2695">
            <v>38717</v>
          </cell>
          <cell r="H2695">
            <v>38686</v>
          </cell>
          <cell r="I2695">
            <v>89</v>
          </cell>
        </row>
        <row r="2696">
          <cell r="E2696">
            <v>38702</v>
          </cell>
          <cell r="F2696">
            <v>200512</v>
          </cell>
          <cell r="G2696">
            <v>38717</v>
          </cell>
          <cell r="H2696">
            <v>38686</v>
          </cell>
          <cell r="I2696">
            <v>89</v>
          </cell>
        </row>
        <row r="2697">
          <cell r="E2697">
            <v>38703</v>
          </cell>
          <cell r="F2697">
            <v>200512</v>
          </cell>
          <cell r="G2697">
            <v>38717</v>
          </cell>
          <cell r="H2697">
            <v>38686</v>
          </cell>
          <cell r="I2697">
            <v>89</v>
          </cell>
        </row>
        <row r="2698">
          <cell r="E2698">
            <v>38704</v>
          </cell>
          <cell r="F2698">
            <v>200512</v>
          </cell>
          <cell r="G2698">
            <v>38717</v>
          </cell>
          <cell r="H2698">
            <v>38686</v>
          </cell>
          <cell r="I2698">
            <v>89</v>
          </cell>
        </row>
        <row r="2699">
          <cell r="E2699">
            <v>38705</v>
          </cell>
          <cell r="F2699">
            <v>200512</v>
          </cell>
          <cell r="G2699">
            <v>38717</v>
          </cell>
          <cell r="H2699">
            <v>38686</v>
          </cell>
          <cell r="I2699">
            <v>89</v>
          </cell>
        </row>
        <row r="2700">
          <cell r="E2700">
            <v>38706</v>
          </cell>
          <cell r="F2700">
            <v>200512</v>
          </cell>
          <cell r="G2700">
            <v>38717</v>
          </cell>
          <cell r="H2700">
            <v>38686</v>
          </cell>
          <cell r="I2700">
            <v>89</v>
          </cell>
        </row>
        <row r="2701">
          <cell r="E2701">
            <v>38707</v>
          </cell>
          <cell r="F2701">
            <v>200512</v>
          </cell>
          <cell r="G2701">
            <v>38717</v>
          </cell>
          <cell r="H2701">
            <v>38686</v>
          </cell>
          <cell r="I2701">
            <v>89</v>
          </cell>
        </row>
        <row r="2702">
          <cell r="E2702">
            <v>38708</v>
          </cell>
          <cell r="F2702">
            <v>200512</v>
          </cell>
          <cell r="G2702">
            <v>38717</v>
          </cell>
          <cell r="H2702">
            <v>38686</v>
          </cell>
          <cell r="I2702">
            <v>89</v>
          </cell>
        </row>
        <row r="2703">
          <cell r="E2703">
            <v>38709</v>
          </cell>
          <cell r="F2703">
            <v>200512</v>
          </cell>
          <cell r="G2703">
            <v>38717</v>
          </cell>
          <cell r="H2703">
            <v>38686</v>
          </cell>
          <cell r="I2703">
            <v>89</v>
          </cell>
        </row>
        <row r="2704">
          <cell r="E2704">
            <v>38710</v>
          </cell>
          <cell r="F2704">
            <v>200512</v>
          </cell>
          <cell r="G2704">
            <v>38717</v>
          </cell>
          <cell r="H2704">
            <v>38686</v>
          </cell>
          <cell r="I2704">
            <v>89</v>
          </cell>
        </row>
        <row r="2705">
          <cell r="E2705">
            <v>38711</v>
          </cell>
          <cell r="F2705">
            <v>200512</v>
          </cell>
          <cell r="G2705">
            <v>38717</v>
          </cell>
          <cell r="H2705">
            <v>38686</v>
          </cell>
          <cell r="I2705">
            <v>89</v>
          </cell>
        </row>
        <row r="2706">
          <cell r="E2706">
            <v>38712</v>
          </cell>
          <cell r="F2706">
            <v>200512</v>
          </cell>
          <cell r="G2706">
            <v>38717</v>
          </cell>
          <cell r="H2706">
            <v>38686</v>
          </cell>
          <cell r="I2706">
            <v>89</v>
          </cell>
        </row>
        <row r="2707">
          <cell r="E2707">
            <v>38713</v>
          </cell>
          <cell r="F2707">
            <v>200512</v>
          </cell>
          <cell r="G2707">
            <v>38717</v>
          </cell>
          <cell r="H2707">
            <v>38686</v>
          </cell>
          <cell r="I2707">
            <v>89</v>
          </cell>
        </row>
        <row r="2708">
          <cell r="E2708">
            <v>38714</v>
          </cell>
          <cell r="F2708">
            <v>200512</v>
          </cell>
          <cell r="G2708">
            <v>38717</v>
          </cell>
          <cell r="H2708">
            <v>38686</v>
          </cell>
          <cell r="I2708">
            <v>89</v>
          </cell>
        </row>
        <row r="2709">
          <cell r="E2709">
            <v>38715</v>
          </cell>
          <cell r="F2709">
            <v>200512</v>
          </cell>
          <cell r="G2709">
            <v>38717</v>
          </cell>
          <cell r="H2709">
            <v>38686</v>
          </cell>
          <cell r="I2709">
            <v>89</v>
          </cell>
        </row>
        <row r="2710">
          <cell r="E2710">
            <v>38716</v>
          </cell>
          <cell r="F2710">
            <v>200512</v>
          </cell>
          <cell r="G2710">
            <v>38717</v>
          </cell>
          <cell r="H2710">
            <v>38686</v>
          </cell>
          <cell r="I2710">
            <v>89</v>
          </cell>
        </row>
        <row r="2711">
          <cell r="E2711">
            <v>38717</v>
          </cell>
          <cell r="F2711">
            <v>200512</v>
          </cell>
          <cell r="G2711">
            <v>38717</v>
          </cell>
          <cell r="H2711">
            <v>38686</v>
          </cell>
          <cell r="I2711">
            <v>89</v>
          </cell>
        </row>
        <row r="2712">
          <cell r="E2712">
            <v>38718</v>
          </cell>
          <cell r="F2712">
            <v>200601</v>
          </cell>
          <cell r="G2712">
            <v>38748</v>
          </cell>
          <cell r="H2712">
            <v>38717</v>
          </cell>
          <cell r="I2712">
            <v>90</v>
          </cell>
        </row>
        <row r="2713">
          <cell r="E2713">
            <v>38719</v>
          </cell>
          <cell r="F2713">
            <v>200601</v>
          </cell>
          <cell r="G2713">
            <v>38748</v>
          </cell>
          <cell r="H2713">
            <v>38717</v>
          </cell>
          <cell r="I2713">
            <v>90</v>
          </cell>
        </row>
        <row r="2714">
          <cell r="E2714">
            <v>38720</v>
          </cell>
          <cell r="F2714">
            <v>200601</v>
          </cell>
          <cell r="G2714">
            <v>38748</v>
          </cell>
          <cell r="H2714">
            <v>38717</v>
          </cell>
          <cell r="I2714">
            <v>90</v>
          </cell>
        </row>
        <row r="2715">
          <cell r="E2715">
            <v>38721</v>
          </cell>
          <cell r="F2715">
            <v>200601</v>
          </cell>
          <cell r="G2715">
            <v>38748</v>
          </cell>
          <cell r="H2715">
            <v>38717</v>
          </cell>
          <cell r="I2715">
            <v>90</v>
          </cell>
        </row>
        <row r="2716">
          <cell r="E2716">
            <v>38722</v>
          </cell>
          <cell r="F2716">
            <v>200601</v>
          </cell>
          <cell r="G2716">
            <v>38748</v>
          </cell>
          <cell r="H2716">
            <v>38717</v>
          </cell>
          <cell r="I2716">
            <v>90</v>
          </cell>
        </row>
        <row r="2717">
          <cell r="E2717">
            <v>38723</v>
          </cell>
          <cell r="F2717">
            <v>200601</v>
          </cell>
          <cell r="G2717">
            <v>38748</v>
          </cell>
          <cell r="H2717">
            <v>38717</v>
          </cell>
          <cell r="I2717">
            <v>90</v>
          </cell>
        </row>
        <row r="2718">
          <cell r="E2718">
            <v>38724</v>
          </cell>
          <cell r="F2718">
            <v>200601</v>
          </cell>
          <cell r="G2718">
            <v>38748</v>
          </cell>
          <cell r="H2718">
            <v>38717</v>
          </cell>
          <cell r="I2718">
            <v>90</v>
          </cell>
        </row>
        <row r="2719">
          <cell r="E2719">
            <v>38725</v>
          </cell>
          <cell r="F2719">
            <v>200601</v>
          </cell>
          <cell r="G2719">
            <v>38748</v>
          </cell>
          <cell r="H2719">
            <v>38717</v>
          </cell>
          <cell r="I2719">
            <v>90</v>
          </cell>
        </row>
        <row r="2720">
          <cell r="E2720">
            <v>38726</v>
          </cell>
          <cell r="F2720">
            <v>200601</v>
          </cell>
          <cell r="G2720">
            <v>38748</v>
          </cell>
          <cell r="H2720">
            <v>38717</v>
          </cell>
          <cell r="I2720">
            <v>90</v>
          </cell>
        </row>
        <row r="2721">
          <cell r="E2721">
            <v>38727</v>
          </cell>
          <cell r="F2721">
            <v>200601</v>
          </cell>
          <cell r="G2721">
            <v>38748</v>
          </cell>
          <cell r="H2721">
            <v>38717</v>
          </cell>
          <cell r="I2721">
            <v>90</v>
          </cell>
        </row>
        <row r="2722">
          <cell r="E2722">
            <v>38728</v>
          </cell>
          <cell r="F2722">
            <v>200601</v>
          </cell>
          <cell r="G2722">
            <v>38748</v>
          </cell>
          <cell r="H2722">
            <v>38717</v>
          </cell>
          <cell r="I2722">
            <v>90</v>
          </cell>
        </row>
        <row r="2723">
          <cell r="E2723">
            <v>38729</v>
          </cell>
          <cell r="F2723">
            <v>200601</v>
          </cell>
          <cell r="G2723">
            <v>38748</v>
          </cell>
          <cell r="H2723">
            <v>38717</v>
          </cell>
          <cell r="I2723">
            <v>90</v>
          </cell>
        </row>
        <row r="2724">
          <cell r="E2724">
            <v>38730</v>
          </cell>
          <cell r="F2724">
            <v>200601</v>
          </cell>
          <cell r="G2724">
            <v>38748</v>
          </cell>
          <cell r="H2724">
            <v>38717</v>
          </cell>
          <cell r="I2724">
            <v>90</v>
          </cell>
        </row>
        <row r="2725">
          <cell r="E2725">
            <v>38731</v>
          </cell>
          <cell r="F2725">
            <v>200601</v>
          </cell>
          <cell r="G2725">
            <v>38748</v>
          </cell>
          <cell r="H2725">
            <v>38717</v>
          </cell>
          <cell r="I2725">
            <v>90</v>
          </cell>
        </row>
        <row r="2726">
          <cell r="E2726">
            <v>38732</v>
          </cell>
          <cell r="F2726">
            <v>200601</v>
          </cell>
          <cell r="G2726">
            <v>38748</v>
          </cell>
          <cell r="H2726">
            <v>38717</v>
          </cell>
          <cell r="I2726">
            <v>90</v>
          </cell>
        </row>
        <row r="2727">
          <cell r="E2727">
            <v>38733</v>
          </cell>
          <cell r="F2727">
            <v>200601</v>
          </cell>
          <cell r="G2727">
            <v>38748</v>
          </cell>
          <cell r="H2727">
            <v>38717</v>
          </cell>
          <cell r="I2727">
            <v>90</v>
          </cell>
        </row>
        <row r="2728">
          <cell r="E2728">
            <v>38734</v>
          </cell>
          <cell r="F2728">
            <v>200601</v>
          </cell>
          <cell r="G2728">
            <v>38748</v>
          </cell>
          <cell r="H2728">
            <v>38717</v>
          </cell>
          <cell r="I2728">
            <v>90</v>
          </cell>
        </row>
        <row r="2729">
          <cell r="E2729">
            <v>38735</v>
          </cell>
          <cell r="F2729">
            <v>200601</v>
          </cell>
          <cell r="G2729">
            <v>38748</v>
          </cell>
          <cell r="H2729">
            <v>38717</v>
          </cell>
          <cell r="I2729">
            <v>90</v>
          </cell>
        </row>
        <row r="2730">
          <cell r="E2730">
            <v>38736</v>
          </cell>
          <cell r="F2730">
            <v>200601</v>
          </cell>
          <cell r="G2730">
            <v>38748</v>
          </cell>
          <cell r="H2730">
            <v>38717</v>
          </cell>
          <cell r="I2730">
            <v>90</v>
          </cell>
        </row>
        <row r="2731">
          <cell r="E2731">
            <v>38737</v>
          </cell>
          <cell r="F2731">
            <v>200601</v>
          </cell>
          <cell r="G2731">
            <v>38748</v>
          </cell>
          <cell r="H2731">
            <v>38717</v>
          </cell>
          <cell r="I2731">
            <v>90</v>
          </cell>
        </row>
        <row r="2732">
          <cell r="E2732">
            <v>38738</v>
          </cell>
          <cell r="F2732">
            <v>200601</v>
          </cell>
          <cell r="G2732">
            <v>38748</v>
          </cell>
          <cell r="H2732">
            <v>38717</v>
          </cell>
          <cell r="I2732">
            <v>90</v>
          </cell>
        </row>
        <row r="2733">
          <cell r="E2733">
            <v>38739</v>
          </cell>
          <cell r="F2733">
            <v>200601</v>
          </cell>
          <cell r="G2733">
            <v>38748</v>
          </cell>
          <cell r="H2733">
            <v>38717</v>
          </cell>
          <cell r="I2733">
            <v>90</v>
          </cell>
        </row>
        <row r="2734">
          <cell r="E2734">
            <v>38740</v>
          </cell>
          <cell r="F2734">
            <v>200601</v>
          </cell>
          <cell r="G2734">
            <v>38748</v>
          </cell>
          <cell r="H2734">
            <v>38717</v>
          </cell>
          <cell r="I2734">
            <v>90</v>
          </cell>
        </row>
        <row r="2735">
          <cell r="E2735">
            <v>38741</v>
          </cell>
          <cell r="F2735">
            <v>200601</v>
          </cell>
          <cell r="G2735">
            <v>38748</v>
          </cell>
          <cell r="H2735">
            <v>38717</v>
          </cell>
          <cell r="I2735">
            <v>90</v>
          </cell>
        </row>
        <row r="2736">
          <cell r="E2736">
            <v>38742</v>
          </cell>
          <cell r="F2736">
            <v>200601</v>
          </cell>
          <cell r="G2736">
            <v>38748</v>
          </cell>
          <cell r="H2736">
            <v>38717</v>
          </cell>
          <cell r="I2736">
            <v>90</v>
          </cell>
        </row>
        <row r="2737">
          <cell r="E2737">
            <v>38743</v>
          </cell>
          <cell r="F2737">
            <v>200601</v>
          </cell>
          <cell r="G2737">
            <v>38748</v>
          </cell>
          <cell r="H2737">
            <v>38717</v>
          </cell>
          <cell r="I2737">
            <v>90</v>
          </cell>
        </row>
        <row r="2738">
          <cell r="E2738">
            <v>38744</v>
          </cell>
          <cell r="F2738">
            <v>200601</v>
          </cell>
          <cell r="G2738">
            <v>38748</v>
          </cell>
          <cell r="H2738">
            <v>38717</v>
          </cell>
          <cell r="I2738">
            <v>90</v>
          </cell>
        </row>
        <row r="2739">
          <cell r="E2739">
            <v>38745</v>
          </cell>
          <cell r="F2739">
            <v>200601</v>
          </cell>
          <cell r="G2739">
            <v>38748</v>
          </cell>
          <cell r="H2739">
            <v>38717</v>
          </cell>
          <cell r="I2739">
            <v>90</v>
          </cell>
        </row>
        <row r="2740">
          <cell r="E2740">
            <v>38746</v>
          </cell>
          <cell r="F2740">
            <v>200601</v>
          </cell>
          <cell r="G2740">
            <v>38748</v>
          </cell>
          <cell r="H2740">
            <v>38717</v>
          </cell>
          <cell r="I2740">
            <v>90</v>
          </cell>
        </row>
        <row r="2741">
          <cell r="E2741">
            <v>38747</v>
          </cell>
          <cell r="F2741">
            <v>200601</v>
          </cell>
          <cell r="G2741">
            <v>38748</v>
          </cell>
          <cell r="H2741">
            <v>38717</v>
          </cell>
          <cell r="I2741">
            <v>90</v>
          </cell>
        </row>
        <row r="2742">
          <cell r="E2742">
            <v>38748</v>
          </cell>
          <cell r="F2742">
            <v>200601</v>
          </cell>
          <cell r="G2742">
            <v>38748</v>
          </cell>
          <cell r="H2742">
            <v>38717</v>
          </cell>
          <cell r="I2742">
            <v>90</v>
          </cell>
        </row>
        <row r="2743">
          <cell r="E2743">
            <v>38749</v>
          </cell>
          <cell r="F2743">
            <v>200602</v>
          </cell>
          <cell r="G2743">
            <v>38776</v>
          </cell>
          <cell r="H2743">
            <v>38748</v>
          </cell>
          <cell r="I2743">
            <v>91</v>
          </cell>
        </row>
        <row r="2744">
          <cell r="E2744">
            <v>38750</v>
          </cell>
          <cell r="F2744">
            <v>200602</v>
          </cell>
          <cell r="G2744">
            <v>38776</v>
          </cell>
          <cell r="H2744">
            <v>38748</v>
          </cell>
          <cell r="I2744">
            <v>91</v>
          </cell>
        </row>
        <row r="2745">
          <cell r="E2745">
            <v>38751</v>
          </cell>
          <cell r="F2745">
            <v>200602</v>
          </cell>
          <cell r="G2745">
            <v>38776</v>
          </cell>
          <cell r="H2745">
            <v>38748</v>
          </cell>
          <cell r="I2745">
            <v>91</v>
          </cell>
        </row>
        <row r="2746">
          <cell r="E2746">
            <v>38752</v>
          </cell>
          <cell r="F2746">
            <v>200602</v>
          </cell>
          <cell r="G2746">
            <v>38776</v>
          </cell>
          <cell r="H2746">
            <v>38748</v>
          </cell>
          <cell r="I2746">
            <v>91</v>
          </cell>
        </row>
        <row r="2747">
          <cell r="E2747">
            <v>38753</v>
          </cell>
          <cell r="F2747">
            <v>200602</v>
          </cell>
          <cell r="G2747">
            <v>38776</v>
          </cell>
          <cell r="H2747">
            <v>38748</v>
          </cell>
          <cell r="I2747">
            <v>91</v>
          </cell>
        </row>
        <row r="2748">
          <cell r="E2748">
            <v>38754</v>
          </cell>
          <cell r="F2748">
            <v>200602</v>
          </cell>
          <cell r="G2748">
            <v>38776</v>
          </cell>
          <cell r="H2748">
            <v>38748</v>
          </cell>
          <cell r="I2748">
            <v>91</v>
          </cell>
        </row>
        <row r="2749">
          <cell r="E2749">
            <v>38755</v>
          </cell>
          <cell r="F2749">
            <v>200602</v>
          </cell>
          <cell r="G2749">
            <v>38776</v>
          </cell>
          <cell r="H2749">
            <v>38748</v>
          </cell>
          <cell r="I2749">
            <v>91</v>
          </cell>
        </row>
        <row r="2750">
          <cell r="E2750">
            <v>38756</v>
          </cell>
          <cell r="F2750">
            <v>200602</v>
          </cell>
          <cell r="G2750">
            <v>38776</v>
          </cell>
          <cell r="H2750">
            <v>38748</v>
          </cell>
          <cell r="I2750">
            <v>91</v>
          </cell>
        </row>
        <row r="2751">
          <cell r="E2751">
            <v>38757</v>
          </cell>
          <cell r="F2751">
            <v>200602</v>
          </cell>
          <cell r="G2751">
            <v>38776</v>
          </cell>
          <cell r="H2751">
            <v>38748</v>
          </cell>
          <cell r="I2751">
            <v>91</v>
          </cell>
        </row>
        <row r="2752">
          <cell r="E2752">
            <v>38758</v>
          </cell>
          <cell r="F2752">
            <v>200602</v>
          </cell>
          <cell r="G2752">
            <v>38776</v>
          </cell>
          <cell r="H2752">
            <v>38748</v>
          </cell>
          <cell r="I2752">
            <v>91</v>
          </cell>
        </row>
        <row r="2753">
          <cell r="E2753">
            <v>38759</v>
          </cell>
          <cell r="F2753">
            <v>200602</v>
          </cell>
          <cell r="G2753">
            <v>38776</v>
          </cell>
          <cell r="H2753">
            <v>38748</v>
          </cell>
          <cell r="I2753">
            <v>91</v>
          </cell>
        </row>
        <row r="2754">
          <cell r="E2754">
            <v>38760</v>
          </cell>
          <cell r="F2754">
            <v>200602</v>
          </cell>
          <cell r="G2754">
            <v>38776</v>
          </cell>
          <cell r="H2754">
            <v>38748</v>
          </cell>
          <cell r="I2754">
            <v>91</v>
          </cell>
        </row>
        <row r="2755">
          <cell r="E2755">
            <v>38761</v>
          </cell>
          <cell r="F2755">
            <v>200602</v>
          </cell>
          <cell r="G2755">
            <v>38776</v>
          </cell>
          <cell r="H2755">
            <v>38748</v>
          </cell>
          <cell r="I2755">
            <v>91</v>
          </cell>
        </row>
        <row r="2756">
          <cell r="E2756">
            <v>38762</v>
          </cell>
          <cell r="F2756">
            <v>200602</v>
          </cell>
          <cell r="G2756">
            <v>38776</v>
          </cell>
          <cell r="H2756">
            <v>38748</v>
          </cell>
          <cell r="I2756">
            <v>91</v>
          </cell>
        </row>
        <row r="2757">
          <cell r="E2757">
            <v>38763</v>
          </cell>
          <cell r="F2757">
            <v>200602</v>
          </cell>
          <cell r="G2757">
            <v>38776</v>
          </cell>
          <cell r="H2757">
            <v>38748</v>
          </cell>
          <cell r="I2757">
            <v>91</v>
          </cell>
        </row>
        <row r="2758">
          <cell r="E2758">
            <v>38764</v>
          </cell>
          <cell r="F2758">
            <v>200602</v>
          </cell>
          <cell r="G2758">
            <v>38776</v>
          </cell>
          <cell r="H2758">
            <v>38748</v>
          </cell>
          <cell r="I2758">
            <v>91</v>
          </cell>
        </row>
        <row r="2759">
          <cell r="E2759">
            <v>38765</v>
          </cell>
          <cell r="F2759">
            <v>200602</v>
          </cell>
          <cell r="G2759">
            <v>38776</v>
          </cell>
          <cell r="H2759">
            <v>38748</v>
          </cell>
          <cell r="I2759">
            <v>91</v>
          </cell>
        </row>
        <row r="2760">
          <cell r="E2760">
            <v>38766</v>
          </cell>
          <cell r="F2760">
            <v>200602</v>
          </cell>
          <cell r="G2760">
            <v>38776</v>
          </cell>
          <cell r="H2760">
            <v>38748</v>
          </cell>
          <cell r="I2760">
            <v>91</v>
          </cell>
        </row>
        <row r="2761">
          <cell r="E2761">
            <v>38767</v>
          </cell>
          <cell r="F2761">
            <v>200602</v>
          </cell>
          <cell r="G2761">
            <v>38776</v>
          </cell>
          <cell r="H2761">
            <v>38748</v>
          </cell>
          <cell r="I2761">
            <v>91</v>
          </cell>
        </row>
        <row r="2762">
          <cell r="E2762">
            <v>38768</v>
          </cell>
          <cell r="F2762">
            <v>200602</v>
          </cell>
          <cell r="G2762">
            <v>38776</v>
          </cell>
          <cell r="H2762">
            <v>38748</v>
          </cell>
          <cell r="I2762">
            <v>91</v>
          </cell>
        </row>
        <row r="2763">
          <cell r="E2763">
            <v>38769</v>
          </cell>
          <cell r="F2763">
            <v>200602</v>
          </cell>
          <cell r="G2763">
            <v>38776</v>
          </cell>
          <cell r="H2763">
            <v>38748</v>
          </cell>
          <cell r="I2763">
            <v>91</v>
          </cell>
        </row>
        <row r="2764">
          <cell r="E2764">
            <v>38770</v>
          </cell>
          <cell r="F2764">
            <v>200602</v>
          </cell>
          <cell r="G2764">
            <v>38776</v>
          </cell>
          <cell r="H2764">
            <v>38748</v>
          </cell>
          <cell r="I2764">
            <v>91</v>
          </cell>
        </row>
        <row r="2765">
          <cell r="E2765">
            <v>38771</v>
          </cell>
          <cell r="F2765">
            <v>200602</v>
          </cell>
          <cell r="G2765">
            <v>38776</v>
          </cell>
          <cell r="H2765">
            <v>38748</v>
          </cell>
          <cell r="I2765">
            <v>91</v>
          </cell>
        </row>
        <row r="2766">
          <cell r="E2766">
            <v>38772</v>
          </cell>
          <cell r="F2766">
            <v>200602</v>
          </cell>
          <cell r="G2766">
            <v>38776</v>
          </cell>
          <cell r="H2766">
            <v>38748</v>
          </cell>
          <cell r="I2766">
            <v>91</v>
          </cell>
        </row>
        <row r="2767">
          <cell r="E2767">
            <v>38773</v>
          </cell>
          <cell r="F2767">
            <v>200602</v>
          </cell>
          <cell r="G2767">
            <v>38776</v>
          </cell>
          <cell r="H2767">
            <v>38748</v>
          </cell>
          <cell r="I2767">
            <v>91</v>
          </cell>
        </row>
        <row r="2768">
          <cell r="E2768">
            <v>38774</v>
          </cell>
          <cell r="F2768">
            <v>200602</v>
          </cell>
          <cell r="G2768">
            <v>38776</v>
          </cell>
          <cell r="H2768">
            <v>38748</v>
          </cell>
          <cell r="I2768">
            <v>91</v>
          </cell>
        </row>
        <row r="2769">
          <cell r="E2769">
            <v>38775</v>
          </cell>
          <cell r="F2769">
            <v>200602</v>
          </cell>
          <cell r="G2769">
            <v>38776</v>
          </cell>
          <cell r="H2769">
            <v>38748</v>
          </cell>
          <cell r="I2769">
            <v>91</v>
          </cell>
        </row>
        <row r="2770">
          <cell r="E2770">
            <v>38776</v>
          </cell>
          <cell r="F2770">
            <v>200602</v>
          </cell>
          <cell r="G2770">
            <v>38776</v>
          </cell>
          <cell r="H2770">
            <v>38748</v>
          </cell>
          <cell r="I2770">
            <v>91</v>
          </cell>
        </row>
        <row r="2771">
          <cell r="E2771">
            <v>38777</v>
          </cell>
          <cell r="F2771">
            <v>200603</v>
          </cell>
          <cell r="G2771">
            <v>38807</v>
          </cell>
          <cell r="H2771">
            <v>38776</v>
          </cell>
          <cell r="I2771">
            <v>92</v>
          </cell>
        </row>
        <row r="2772">
          <cell r="E2772">
            <v>38778</v>
          </cell>
          <cell r="F2772">
            <v>200603</v>
          </cell>
          <cell r="G2772">
            <v>38807</v>
          </cell>
          <cell r="H2772">
            <v>38776</v>
          </cell>
          <cell r="I2772">
            <v>92</v>
          </cell>
        </row>
        <row r="2773">
          <cell r="E2773">
            <v>38779</v>
          </cell>
          <cell r="F2773">
            <v>200603</v>
          </cell>
          <cell r="G2773">
            <v>38807</v>
          </cell>
          <cell r="H2773">
            <v>38776</v>
          </cell>
          <cell r="I2773">
            <v>92</v>
          </cell>
        </row>
        <row r="2774">
          <cell r="E2774">
            <v>38780</v>
          </cell>
          <cell r="F2774">
            <v>200603</v>
          </cell>
          <cell r="G2774">
            <v>38807</v>
          </cell>
          <cell r="H2774">
            <v>38776</v>
          </cell>
          <cell r="I2774">
            <v>92</v>
          </cell>
        </row>
        <row r="2775">
          <cell r="E2775">
            <v>38781</v>
          </cell>
          <cell r="F2775">
            <v>200603</v>
          </cell>
          <cell r="G2775">
            <v>38807</v>
          </cell>
          <cell r="H2775">
            <v>38776</v>
          </cell>
          <cell r="I2775">
            <v>92</v>
          </cell>
        </row>
        <row r="2776">
          <cell r="E2776">
            <v>38782</v>
          </cell>
          <cell r="F2776">
            <v>200603</v>
          </cell>
          <cell r="G2776">
            <v>38807</v>
          </cell>
          <cell r="H2776">
            <v>38776</v>
          </cell>
          <cell r="I2776">
            <v>92</v>
          </cell>
        </row>
        <row r="2777">
          <cell r="E2777">
            <v>38783</v>
          </cell>
          <cell r="F2777">
            <v>200603</v>
          </cell>
          <cell r="G2777">
            <v>38807</v>
          </cell>
          <cell r="H2777">
            <v>38776</v>
          </cell>
          <cell r="I2777">
            <v>92</v>
          </cell>
        </row>
        <row r="2778">
          <cell r="E2778">
            <v>38784</v>
          </cell>
          <cell r="F2778">
            <v>200603</v>
          </cell>
          <cell r="G2778">
            <v>38807</v>
          </cell>
          <cell r="H2778">
            <v>38776</v>
          </cell>
          <cell r="I2778">
            <v>92</v>
          </cell>
        </row>
        <row r="2779">
          <cell r="E2779">
            <v>38785</v>
          </cell>
          <cell r="F2779">
            <v>200603</v>
          </cell>
          <cell r="G2779">
            <v>38807</v>
          </cell>
          <cell r="H2779">
            <v>38776</v>
          </cell>
          <cell r="I2779">
            <v>92</v>
          </cell>
        </row>
        <row r="2780">
          <cell r="E2780">
            <v>38786</v>
          </cell>
          <cell r="F2780">
            <v>200603</v>
          </cell>
          <cell r="G2780">
            <v>38807</v>
          </cell>
          <cell r="H2780">
            <v>38776</v>
          </cell>
          <cell r="I2780">
            <v>92</v>
          </cell>
        </row>
        <row r="2781">
          <cell r="E2781">
            <v>38787</v>
          </cell>
          <cell r="F2781">
            <v>200603</v>
          </cell>
          <cell r="G2781">
            <v>38807</v>
          </cell>
          <cell r="H2781">
            <v>38776</v>
          </cell>
          <cell r="I2781">
            <v>92</v>
          </cell>
        </row>
        <row r="2782">
          <cell r="E2782">
            <v>38788</v>
          </cell>
          <cell r="F2782">
            <v>200603</v>
          </cell>
          <cell r="G2782">
            <v>38807</v>
          </cell>
          <cell r="H2782">
            <v>38776</v>
          </cell>
          <cell r="I2782">
            <v>92</v>
          </cell>
        </row>
        <row r="2783">
          <cell r="E2783">
            <v>38789</v>
          </cell>
          <cell r="F2783">
            <v>200603</v>
          </cell>
          <cell r="G2783">
            <v>38807</v>
          </cell>
          <cell r="H2783">
            <v>38776</v>
          </cell>
          <cell r="I2783">
            <v>92</v>
          </cell>
        </row>
        <row r="2784">
          <cell r="E2784">
            <v>38790</v>
          </cell>
          <cell r="F2784">
            <v>200603</v>
          </cell>
          <cell r="G2784">
            <v>38807</v>
          </cell>
          <cell r="H2784">
            <v>38776</v>
          </cell>
          <cell r="I2784">
            <v>92</v>
          </cell>
        </row>
        <row r="2785">
          <cell r="E2785">
            <v>38791</v>
          </cell>
          <cell r="F2785">
            <v>200603</v>
          </cell>
          <cell r="G2785">
            <v>38807</v>
          </cell>
          <cell r="H2785">
            <v>38776</v>
          </cell>
          <cell r="I2785">
            <v>92</v>
          </cell>
        </row>
        <row r="2786">
          <cell r="E2786">
            <v>38792</v>
          </cell>
          <cell r="F2786">
            <v>200603</v>
          </cell>
          <cell r="G2786">
            <v>38807</v>
          </cell>
          <cell r="H2786">
            <v>38776</v>
          </cell>
          <cell r="I2786">
            <v>92</v>
          </cell>
        </row>
        <row r="2787">
          <cell r="E2787">
            <v>38793</v>
          </cell>
          <cell r="F2787">
            <v>200603</v>
          </cell>
          <cell r="G2787">
            <v>38807</v>
          </cell>
          <cell r="H2787">
            <v>38776</v>
          </cell>
          <cell r="I2787">
            <v>92</v>
          </cell>
        </row>
        <row r="2788">
          <cell r="E2788">
            <v>38794</v>
          </cell>
          <cell r="F2788">
            <v>200603</v>
          </cell>
          <cell r="G2788">
            <v>38807</v>
          </cell>
          <cell r="H2788">
            <v>38776</v>
          </cell>
          <cell r="I2788">
            <v>92</v>
          </cell>
        </row>
        <row r="2789">
          <cell r="E2789">
            <v>38795</v>
          </cell>
          <cell r="F2789">
            <v>200603</v>
          </cell>
          <cell r="G2789">
            <v>38807</v>
          </cell>
          <cell r="H2789">
            <v>38776</v>
          </cell>
          <cell r="I2789">
            <v>92</v>
          </cell>
        </row>
        <row r="2790">
          <cell r="E2790">
            <v>38796</v>
          </cell>
          <cell r="F2790">
            <v>200603</v>
          </cell>
          <cell r="G2790">
            <v>38807</v>
          </cell>
          <cell r="H2790">
            <v>38776</v>
          </cell>
          <cell r="I2790">
            <v>92</v>
          </cell>
        </row>
        <row r="2791">
          <cell r="E2791">
            <v>38797</v>
          </cell>
          <cell r="F2791">
            <v>200603</v>
          </cell>
          <cell r="G2791">
            <v>38807</v>
          </cell>
          <cell r="H2791">
            <v>38776</v>
          </cell>
          <cell r="I2791">
            <v>92</v>
          </cell>
        </row>
        <row r="2792">
          <cell r="E2792">
            <v>38798</v>
          </cell>
          <cell r="F2792">
            <v>200603</v>
          </cell>
          <cell r="G2792">
            <v>38807</v>
          </cell>
          <cell r="H2792">
            <v>38776</v>
          </cell>
          <cell r="I2792">
            <v>92</v>
          </cell>
        </row>
        <row r="2793">
          <cell r="E2793">
            <v>38799</v>
          </cell>
          <cell r="F2793">
            <v>200603</v>
          </cell>
          <cell r="G2793">
            <v>38807</v>
          </cell>
          <cell r="H2793">
            <v>38776</v>
          </cell>
          <cell r="I2793">
            <v>92</v>
          </cell>
        </row>
        <row r="2794">
          <cell r="E2794">
            <v>38800</v>
          </cell>
          <cell r="F2794">
            <v>200603</v>
          </cell>
          <cell r="G2794">
            <v>38807</v>
          </cell>
          <cell r="H2794">
            <v>38776</v>
          </cell>
          <cell r="I2794">
            <v>92</v>
          </cell>
        </row>
        <row r="2795">
          <cell r="E2795">
            <v>38801</v>
          </cell>
          <cell r="F2795">
            <v>200603</v>
          </cell>
          <cell r="G2795">
            <v>38807</v>
          </cell>
          <cell r="H2795">
            <v>38776</v>
          </cell>
          <cell r="I2795">
            <v>92</v>
          </cell>
        </row>
        <row r="2796">
          <cell r="E2796">
            <v>38802</v>
          </cell>
          <cell r="F2796">
            <v>200603</v>
          </cell>
          <cell r="G2796">
            <v>38807</v>
          </cell>
          <cell r="H2796">
            <v>38776</v>
          </cell>
          <cell r="I2796">
            <v>92</v>
          </cell>
        </row>
        <row r="2797">
          <cell r="E2797">
            <v>38803</v>
          </cell>
          <cell r="F2797">
            <v>200603</v>
          </cell>
          <cell r="G2797">
            <v>38807</v>
          </cell>
          <cell r="H2797">
            <v>38776</v>
          </cell>
          <cell r="I2797">
            <v>92</v>
          </cell>
        </row>
        <row r="2798">
          <cell r="E2798">
            <v>38804</v>
          </cell>
          <cell r="F2798">
            <v>200603</v>
          </cell>
          <cell r="G2798">
            <v>38807</v>
          </cell>
          <cell r="H2798">
            <v>38776</v>
          </cell>
          <cell r="I2798">
            <v>92</v>
          </cell>
        </row>
        <row r="2799">
          <cell r="E2799">
            <v>38805</v>
          </cell>
          <cell r="F2799">
            <v>200603</v>
          </cell>
          <cell r="G2799">
            <v>38807</v>
          </cell>
          <cell r="H2799">
            <v>38776</v>
          </cell>
          <cell r="I2799">
            <v>92</v>
          </cell>
        </row>
        <row r="2800">
          <cell r="E2800">
            <v>38806</v>
          </cell>
          <cell r="F2800">
            <v>200603</v>
          </cell>
          <cell r="G2800">
            <v>38807</v>
          </cell>
          <cell r="H2800">
            <v>38776</v>
          </cell>
          <cell r="I2800">
            <v>92</v>
          </cell>
        </row>
        <row r="2801">
          <cell r="E2801">
            <v>38807</v>
          </cell>
          <cell r="F2801">
            <v>200603</v>
          </cell>
          <cell r="G2801">
            <v>38807</v>
          </cell>
          <cell r="H2801">
            <v>38776</v>
          </cell>
          <cell r="I2801">
            <v>92</v>
          </cell>
        </row>
        <row r="2802">
          <cell r="E2802">
            <v>38808</v>
          </cell>
          <cell r="F2802">
            <v>200604</v>
          </cell>
          <cell r="G2802">
            <v>38837</v>
          </cell>
          <cell r="H2802">
            <v>38807</v>
          </cell>
          <cell r="I2802">
            <v>93</v>
          </cell>
        </row>
        <row r="2803">
          <cell r="E2803">
            <v>38809</v>
          </cell>
          <cell r="F2803">
            <v>200604</v>
          </cell>
          <cell r="G2803">
            <v>38837</v>
          </cell>
          <cell r="H2803">
            <v>38807</v>
          </cell>
          <cell r="I2803">
            <v>93</v>
          </cell>
        </row>
        <row r="2804">
          <cell r="E2804">
            <v>38810</v>
          </cell>
          <cell r="F2804">
            <v>200604</v>
          </cell>
          <cell r="G2804">
            <v>38837</v>
          </cell>
          <cell r="H2804">
            <v>38807</v>
          </cell>
          <cell r="I2804">
            <v>93</v>
          </cell>
        </row>
        <row r="2805">
          <cell r="E2805">
            <v>38811</v>
          </cell>
          <cell r="F2805">
            <v>200604</v>
          </cell>
          <cell r="G2805">
            <v>38837</v>
          </cell>
          <cell r="H2805">
            <v>38807</v>
          </cell>
          <cell r="I2805">
            <v>93</v>
          </cell>
        </row>
        <row r="2806">
          <cell r="E2806">
            <v>38812</v>
          </cell>
          <cell r="F2806">
            <v>200604</v>
          </cell>
          <cell r="G2806">
            <v>38837</v>
          </cell>
          <cell r="H2806">
            <v>38807</v>
          </cell>
          <cell r="I2806">
            <v>93</v>
          </cell>
        </row>
        <row r="2807">
          <cell r="E2807">
            <v>38813</v>
          </cell>
          <cell r="F2807">
            <v>200604</v>
          </cell>
          <cell r="G2807">
            <v>38837</v>
          </cell>
          <cell r="H2807">
            <v>38807</v>
          </cell>
          <cell r="I2807">
            <v>93</v>
          </cell>
        </row>
        <row r="2808">
          <cell r="E2808">
            <v>38814</v>
          </cell>
          <cell r="F2808">
            <v>200604</v>
          </cell>
          <cell r="G2808">
            <v>38837</v>
          </cell>
          <cell r="H2808">
            <v>38807</v>
          </cell>
          <cell r="I2808">
            <v>93</v>
          </cell>
        </row>
        <row r="2809">
          <cell r="E2809">
            <v>38815</v>
          </cell>
          <cell r="F2809">
            <v>200604</v>
          </cell>
          <cell r="G2809">
            <v>38837</v>
          </cell>
          <cell r="H2809">
            <v>38807</v>
          </cell>
          <cell r="I2809">
            <v>93</v>
          </cell>
        </row>
        <row r="2810">
          <cell r="E2810">
            <v>38816</v>
          </cell>
          <cell r="F2810">
            <v>200604</v>
          </cell>
          <cell r="G2810">
            <v>38837</v>
          </cell>
          <cell r="H2810">
            <v>38807</v>
          </cell>
          <cell r="I2810">
            <v>93</v>
          </cell>
        </row>
        <row r="2811">
          <cell r="E2811">
            <v>38817</v>
          </cell>
          <cell r="F2811">
            <v>200604</v>
          </cell>
          <cell r="G2811">
            <v>38837</v>
          </cell>
          <cell r="H2811">
            <v>38807</v>
          </cell>
          <cell r="I2811">
            <v>93</v>
          </cell>
        </row>
        <row r="2812">
          <cell r="E2812">
            <v>38818</v>
          </cell>
          <cell r="F2812">
            <v>200604</v>
          </cell>
          <cell r="G2812">
            <v>38837</v>
          </cell>
          <cell r="H2812">
            <v>38807</v>
          </cell>
          <cell r="I2812">
            <v>93</v>
          </cell>
        </row>
        <row r="2813">
          <cell r="E2813">
            <v>38819</v>
          </cell>
          <cell r="F2813">
            <v>200604</v>
          </cell>
          <cell r="G2813">
            <v>38837</v>
          </cell>
          <cell r="H2813">
            <v>38807</v>
          </cell>
          <cell r="I2813">
            <v>93</v>
          </cell>
        </row>
        <row r="2814">
          <cell r="E2814">
            <v>38820</v>
          </cell>
          <cell r="F2814">
            <v>200604</v>
          </cell>
          <cell r="G2814">
            <v>38837</v>
          </cell>
          <cell r="H2814">
            <v>38807</v>
          </cell>
          <cell r="I2814">
            <v>93</v>
          </cell>
        </row>
        <row r="2815">
          <cell r="E2815">
            <v>38821</v>
          </cell>
          <cell r="F2815">
            <v>200604</v>
          </cell>
          <cell r="G2815">
            <v>38837</v>
          </cell>
          <cell r="H2815">
            <v>38807</v>
          </cell>
          <cell r="I2815">
            <v>93</v>
          </cell>
        </row>
        <row r="2816">
          <cell r="E2816">
            <v>38822</v>
          </cell>
          <cell r="F2816">
            <v>200604</v>
          </cell>
          <cell r="G2816">
            <v>38837</v>
          </cell>
          <cell r="H2816">
            <v>38807</v>
          </cell>
          <cell r="I2816">
            <v>93</v>
          </cell>
        </row>
        <row r="2817">
          <cell r="E2817">
            <v>38823</v>
          </cell>
          <cell r="F2817">
            <v>200604</v>
          </cell>
          <cell r="G2817">
            <v>38837</v>
          </cell>
          <cell r="H2817">
            <v>38807</v>
          </cell>
          <cell r="I2817">
            <v>93</v>
          </cell>
        </row>
        <row r="2818">
          <cell r="E2818">
            <v>38824</v>
          </cell>
          <cell r="F2818">
            <v>200604</v>
          </cell>
          <cell r="G2818">
            <v>38837</v>
          </cell>
          <cell r="H2818">
            <v>38807</v>
          </cell>
          <cell r="I2818">
            <v>93</v>
          </cell>
        </row>
        <row r="2819">
          <cell r="E2819">
            <v>38825</v>
          </cell>
          <cell r="F2819">
            <v>200604</v>
          </cell>
          <cell r="G2819">
            <v>38837</v>
          </cell>
          <cell r="H2819">
            <v>38807</v>
          </cell>
          <cell r="I2819">
            <v>93</v>
          </cell>
        </row>
        <row r="2820">
          <cell r="E2820">
            <v>38826</v>
          </cell>
          <cell r="F2820">
            <v>200604</v>
          </cell>
          <cell r="G2820">
            <v>38837</v>
          </cell>
          <cell r="H2820">
            <v>38807</v>
          </cell>
          <cell r="I2820">
            <v>93</v>
          </cell>
        </row>
        <row r="2821">
          <cell r="E2821">
            <v>38827</v>
          </cell>
          <cell r="F2821">
            <v>200604</v>
          </cell>
          <cell r="G2821">
            <v>38837</v>
          </cell>
          <cell r="H2821">
            <v>38807</v>
          </cell>
          <cell r="I2821">
            <v>93</v>
          </cell>
        </row>
        <row r="2822">
          <cell r="E2822">
            <v>38828</v>
          </cell>
          <cell r="F2822">
            <v>200604</v>
          </cell>
          <cell r="G2822">
            <v>38837</v>
          </cell>
          <cell r="H2822">
            <v>38807</v>
          </cell>
          <cell r="I2822">
            <v>93</v>
          </cell>
        </row>
        <row r="2823">
          <cell r="E2823">
            <v>38829</v>
          </cell>
          <cell r="F2823">
            <v>200604</v>
          </cell>
          <cell r="G2823">
            <v>38837</v>
          </cell>
          <cell r="H2823">
            <v>38807</v>
          </cell>
          <cell r="I2823">
            <v>93</v>
          </cell>
        </row>
        <row r="2824">
          <cell r="E2824">
            <v>38830</v>
          </cell>
          <cell r="F2824">
            <v>200604</v>
          </cell>
          <cell r="G2824">
            <v>38837</v>
          </cell>
          <cell r="H2824">
            <v>38807</v>
          </cell>
          <cell r="I2824">
            <v>93</v>
          </cell>
        </row>
        <row r="2825">
          <cell r="E2825">
            <v>38831</v>
          </cell>
          <cell r="F2825">
            <v>200604</v>
          </cell>
          <cell r="G2825">
            <v>38837</v>
          </cell>
          <cell r="H2825">
            <v>38807</v>
          </cell>
          <cell r="I2825">
            <v>93</v>
          </cell>
        </row>
        <row r="2826">
          <cell r="E2826">
            <v>38832</v>
          </cell>
          <cell r="F2826">
            <v>200604</v>
          </cell>
          <cell r="G2826">
            <v>38837</v>
          </cell>
          <cell r="H2826">
            <v>38807</v>
          </cell>
          <cell r="I2826">
            <v>93</v>
          </cell>
        </row>
        <row r="2827">
          <cell r="E2827">
            <v>38833</v>
          </cell>
          <cell r="F2827">
            <v>200604</v>
          </cell>
          <cell r="G2827">
            <v>38837</v>
          </cell>
          <cell r="H2827">
            <v>38807</v>
          </cell>
          <cell r="I2827">
            <v>93</v>
          </cell>
        </row>
        <row r="2828">
          <cell r="E2828">
            <v>38834</v>
          </cell>
          <cell r="F2828">
            <v>200604</v>
          </cell>
          <cell r="G2828">
            <v>38837</v>
          </cell>
          <cell r="H2828">
            <v>38807</v>
          </cell>
          <cell r="I2828">
            <v>93</v>
          </cell>
        </row>
        <row r="2829">
          <cell r="E2829">
            <v>38835</v>
          </cell>
          <cell r="F2829">
            <v>200604</v>
          </cell>
          <cell r="G2829">
            <v>38837</v>
          </cell>
          <cell r="H2829">
            <v>38807</v>
          </cell>
          <cell r="I2829">
            <v>93</v>
          </cell>
        </row>
        <row r="2830">
          <cell r="E2830">
            <v>38836</v>
          </cell>
          <cell r="F2830">
            <v>200604</v>
          </cell>
          <cell r="G2830">
            <v>38837</v>
          </cell>
          <cell r="H2830">
            <v>38807</v>
          </cell>
          <cell r="I2830">
            <v>93</v>
          </cell>
        </row>
        <row r="2831">
          <cell r="E2831">
            <v>38837</v>
          </cell>
          <cell r="F2831">
            <v>200604</v>
          </cell>
          <cell r="G2831">
            <v>38837</v>
          </cell>
          <cell r="H2831">
            <v>38807</v>
          </cell>
          <cell r="I2831">
            <v>93</v>
          </cell>
        </row>
        <row r="2832">
          <cell r="E2832">
            <v>38838</v>
          </cell>
          <cell r="F2832">
            <v>200605</v>
          </cell>
          <cell r="G2832">
            <v>38868</v>
          </cell>
          <cell r="H2832">
            <v>38837</v>
          </cell>
          <cell r="I2832">
            <v>94</v>
          </cell>
        </row>
        <row r="2833">
          <cell r="E2833">
            <v>38839</v>
          </cell>
          <cell r="F2833">
            <v>200605</v>
          </cell>
          <cell r="G2833">
            <v>38868</v>
          </cell>
          <cell r="H2833">
            <v>38837</v>
          </cell>
          <cell r="I2833">
            <v>94</v>
          </cell>
        </row>
        <row r="2834">
          <cell r="E2834">
            <v>38840</v>
          </cell>
          <cell r="F2834">
            <v>200605</v>
          </cell>
          <cell r="G2834">
            <v>38868</v>
          </cell>
          <cell r="H2834">
            <v>38837</v>
          </cell>
          <cell r="I2834">
            <v>94</v>
          </cell>
        </row>
        <row r="2835">
          <cell r="E2835">
            <v>38841</v>
          </cell>
          <cell r="F2835">
            <v>200605</v>
          </cell>
          <cell r="G2835">
            <v>38868</v>
          </cell>
          <cell r="H2835">
            <v>38837</v>
          </cell>
          <cell r="I2835">
            <v>94</v>
          </cell>
        </row>
        <row r="2836">
          <cell r="E2836">
            <v>38842</v>
          </cell>
          <cell r="F2836">
            <v>200605</v>
          </cell>
          <cell r="G2836">
            <v>38868</v>
          </cell>
          <cell r="H2836">
            <v>38837</v>
          </cell>
          <cell r="I2836">
            <v>94</v>
          </cell>
        </row>
        <row r="2837">
          <cell r="E2837">
            <v>38843</v>
          </cell>
          <cell r="F2837">
            <v>200605</v>
          </cell>
          <cell r="G2837">
            <v>38868</v>
          </cell>
          <cell r="H2837">
            <v>38837</v>
          </cell>
          <cell r="I2837">
            <v>94</v>
          </cell>
        </row>
        <row r="2838">
          <cell r="E2838">
            <v>38844</v>
          </cell>
          <cell r="F2838">
            <v>200605</v>
          </cell>
          <cell r="G2838">
            <v>38868</v>
          </cell>
          <cell r="H2838">
            <v>38837</v>
          </cell>
          <cell r="I2838">
            <v>94</v>
          </cell>
        </row>
        <row r="2839">
          <cell r="E2839">
            <v>38845</v>
          </cell>
          <cell r="F2839">
            <v>200605</v>
          </cell>
          <cell r="G2839">
            <v>38868</v>
          </cell>
          <cell r="H2839">
            <v>38837</v>
          </cell>
          <cell r="I2839">
            <v>94</v>
          </cell>
        </row>
        <row r="2840">
          <cell r="E2840">
            <v>38846</v>
          </cell>
          <cell r="F2840">
            <v>200605</v>
          </cell>
          <cell r="G2840">
            <v>38868</v>
          </cell>
          <cell r="H2840">
            <v>38837</v>
          </cell>
          <cell r="I2840">
            <v>94</v>
          </cell>
        </row>
        <row r="2841">
          <cell r="E2841">
            <v>38847</v>
          </cell>
          <cell r="F2841">
            <v>200605</v>
          </cell>
          <cell r="G2841">
            <v>38868</v>
          </cell>
          <cell r="H2841">
            <v>38837</v>
          </cell>
          <cell r="I2841">
            <v>94</v>
          </cell>
        </row>
        <row r="2842">
          <cell r="E2842">
            <v>38848</v>
          </cell>
          <cell r="F2842">
            <v>200605</v>
          </cell>
          <cell r="G2842">
            <v>38868</v>
          </cell>
          <cell r="H2842">
            <v>38837</v>
          </cell>
          <cell r="I2842">
            <v>94</v>
          </cell>
        </row>
        <row r="2843">
          <cell r="E2843">
            <v>38849</v>
          </cell>
          <cell r="F2843">
            <v>200605</v>
          </cell>
          <cell r="G2843">
            <v>38868</v>
          </cell>
          <cell r="H2843">
            <v>38837</v>
          </cell>
          <cell r="I2843">
            <v>94</v>
          </cell>
        </row>
        <row r="2844">
          <cell r="E2844">
            <v>38850</v>
          </cell>
          <cell r="F2844">
            <v>200605</v>
          </cell>
          <cell r="G2844">
            <v>38868</v>
          </cell>
          <cell r="H2844">
            <v>38837</v>
          </cell>
          <cell r="I2844">
            <v>94</v>
          </cell>
        </row>
        <row r="2845">
          <cell r="E2845">
            <v>38851</v>
          </cell>
          <cell r="F2845">
            <v>200605</v>
          </cell>
          <cell r="G2845">
            <v>38868</v>
          </cell>
          <cell r="H2845">
            <v>38837</v>
          </cell>
          <cell r="I2845">
            <v>94</v>
          </cell>
        </row>
        <row r="2846">
          <cell r="E2846">
            <v>38852</v>
          </cell>
          <cell r="F2846">
            <v>200605</v>
          </cell>
          <cell r="G2846">
            <v>38868</v>
          </cell>
          <cell r="H2846">
            <v>38837</v>
          </cell>
          <cell r="I2846">
            <v>94</v>
          </cell>
        </row>
        <row r="2847">
          <cell r="E2847">
            <v>38853</v>
          </cell>
          <cell r="F2847">
            <v>200605</v>
          </cell>
          <cell r="G2847">
            <v>38868</v>
          </cell>
          <cell r="H2847">
            <v>38837</v>
          </cell>
          <cell r="I2847">
            <v>94</v>
          </cell>
        </row>
        <row r="2848">
          <cell r="E2848">
            <v>38854</v>
          </cell>
          <cell r="F2848">
            <v>200605</v>
          </cell>
          <cell r="G2848">
            <v>38868</v>
          </cell>
          <cell r="H2848">
            <v>38837</v>
          </cell>
          <cell r="I2848">
            <v>94</v>
          </cell>
        </row>
        <row r="2849">
          <cell r="E2849">
            <v>38855</v>
          </cell>
          <cell r="F2849">
            <v>200605</v>
          </cell>
          <cell r="G2849">
            <v>38868</v>
          </cell>
          <cell r="H2849">
            <v>38837</v>
          </cell>
          <cell r="I2849">
            <v>94</v>
          </cell>
        </row>
        <row r="2850">
          <cell r="E2850">
            <v>38856</v>
          </cell>
          <cell r="F2850">
            <v>200605</v>
          </cell>
          <cell r="G2850">
            <v>38868</v>
          </cell>
          <cell r="H2850">
            <v>38837</v>
          </cell>
          <cell r="I2850">
            <v>94</v>
          </cell>
        </row>
        <row r="2851">
          <cell r="E2851">
            <v>38857</v>
          </cell>
          <cell r="F2851">
            <v>200605</v>
          </cell>
          <cell r="G2851">
            <v>38868</v>
          </cell>
          <cell r="H2851">
            <v>38837</v>
          </cell>
          <cell r="I2851">
            <v>94</v>
          </cell>
        </row>
        <row r="2852">
          <cell r="E2852">
            <v>38858</v>
          </cell>
          <cell r="F2852">
            <v>200605</v>
          </cell>
          <cell r="G2852">
            <v>38868</v>
          </cell>
          <cell r="H2852">
            <v>38837</v>
          </cell>
          <cell r="I2852">
            <v>94</v>
          </cell>
        </row>
        <row r="2853">
          <cell r="E2853">
            <v>38859</v>
          </cell>
          <cell r="F2853">
            <v>200605</v>
          </cell>
          <cell r="G2853">
            <v>38868</v>
          </cell>
          <cell r="H2853">
            <v>38837</v>
          </cell>
          <cell r="I2853">
            <v>94</v>
          </cell>
        </row>
        <row r="2854">
          <cell r="E2854">
            <v>38860</v>
          </cell>
          <cell r="F2854">
            <v>200605</v>
          </cell>
          <cell r="G2854">
            <v>38868</v>
          </cell>
          <cell r="H2854">
            <v>38837</v>
          </cell>
          <cell r="I2854">
            <v>94</v>
          </cell>
        </row>
        <row r="2855">
          <cell r="E2855">
            <v>38861</v>
          </cell>
          <cell r="F2855">
            <v>200605</v>
          </cell>
          <cell r="G2855">
            <v>38868</v>
          </cell>
          <cell r="H2855">
            <v>38837</v>
          </cell>
          <cell r="I2855">
            <v>94</v>
          </cell>
        </row>
        <row r="2856">
          <cell r="E2856">
            <v>38862</v>
          </cell>
          <cell r="F2856">
            <v>200605</v>
          </cell>
          <cell r="G2856">
            <v>38868</v>
          </cell>
          <cell r="H2856">
            <v>38837</v>
          </cell>
          <cell r="I2856">
            <v>94</v>
          </cell>
        </row>
        <row r="2857">
          <cell r="E2857">
            <v>38863</v>
          </cell>
          <cell r="F2857">
            <v>200605</v>
          </cell>
          <cell r="G2857">
            <v>38868</v>
          </cell>
          <cell r="H2857">
            <v>38837</v>
          </cell>
          <cell r="I2857">
            <v>94</v>
          </cell>
        </row>
        <row r="2858">
          <cell r="E2858">
            <v>38864</v>
          </cell>
          <cell r="F2858">
            <v>200605</v>
          </cell>
          <cell r="G2858">
            <v>38868</v>
          </cell>
          <cell r="H2858">
            <v>38837</v>
          </cell>
          <cell r="I2858">
            <v>94</v>
          </cell>
        </row>
        <row r="2859">
          <cell r="E2859">
            <v>38865</v>
          </cell>
          <cell r="F2859">
            <v>200605</v>
          </cell>
          <cell r="G2859">
            <v>38868</v>
          </cell>
          <cell r="H2859">
            <v>38837</v>
          </cell>
          <cell r="I2859">
            <v>94</v>
          </cell>
        </row>
        <row r="2860">
          <cell r="E2860">
            <v>38866</v>
          </cell>
          <cell r="F2860">
            <v>200605</v>
          </cell>
          <cell r="G2860">
            <v>38868</v>
          </cell>
          <cell r="H2860">
            <v>38837</v>
          </cell>
          <cell r="I2860">
            <v>94</v>
          </cell>
        </row>
        <row r="2861">
          <cell r="E2861">
            <v>38867</v>
          </cell>
          <cell r="F2861">
            <v>200605</v>
          </cell>
          <cell r="G2861">
            <v>38868</v>
          </cell>
          <cell r="H2861">
            <v>38837</v>
          </cell>
          <cell r="I2861">
            <v>94</v>
          </cell>
        </row>
        <row r="2862">
          <cell r="E2862">
            <v>38868</v>
          </cell>
          <cell r="F2862">
            <v>200605</v>
          </cell>
          <cell r="G2862">
            <v>38868</v>
          </cell>
          <cell r="H2862">
            <v>38837</v>
          </cell>
          <cell r="I2862">
            <v>94</v>
          </cell>
        </row>
        <row r="2863">
          <cell r="E2863">
            <v>38869</v>
          </cell>
          <cell r="F2863">
            <v>200606</v>
          </cell>
          <cell r="G2863">
            <v>38898</v>
          </cell>
          <cell r="H2863">
            <v>38868</v>
          </cell>
          <cell r="I2863">
            <v>95</v>
          </cell>
        </row>
        <row r="2864">
          <cell r="E2864">
            <v>38870</v>
          </cell>
          <cell r="F2864">
            <v>200606</v>
          </cell>
          <cell r="G2864">
            <v>38898</v>
          </cell>
          <cell r="H2864">
            <v>38868</v>
          </cell>
          <cell r="I2864">
            <v>95</v>
          </cell>
        </row>
        <row r="2865">
          <cell r="E2865">
            <v>38871</v>
          </cell>
          <cell r="F2865">
            <v>200606</v>
          </cell>
          <cell r="G2865">
            <v>38898</v>
          </cell>
          <cell r="H2865">
            <v>38868</v>
          </cell>
          <cell r="I2865">
            <v>95</v>
          </cell>
        </row>
        <row r="2866">
          <cell r="E2866">
            <v>38872</v>
          </cell>
          <cell r="F2866">
            <v>200606</v>
          </cell>
          <cell r="G2866">
            <v>38898</v>
          </cell>
          <cell r="H2866">
            <v>38868</v>
          </cell>
          <cell r="I2866">
            <v>95</v>
          </cell>
        </row>
        <row r="2867">
          <cell r="E2867">
            <v>38873</v>
          </cell>
          <cell r="F2867">
            <v>200606</v>
          </cell>
          <cell r="G2867">
            <v>38898</v>
          </cell>
          <cell r="H2867">
            <v>38868</v>
          </cell>
          <cell r="I2867">
            <v>95</v>
          </cell>
        </row>
        <row r="2868">
          <cell r="E2868">
            <v>38874</v>
          </cell>
          <cell r="F2868">
            <v>200606</v>
          </cell>
          <cell r="G2868">
            <v>38898</v>
          </cell>
          <cell r="H2868">
            <v>38868</v>
          </cell>
          <cell r="I2868">
            <v>95</v>
          </cell>
        </row>
        <row r="2869">
          <cell r="E2869">
            <v>38875</v>
          </cell>
          <cell r="F2869">
            <v>200606</v>
          </cell>
          <cell r="G2869">
            <v>38898</v>
          </cell>
          <cell r="H2869">
            <v>38868</v>
          </cell>
          <cell r="I2869">
            <v>95</v>
          </cell>
        </row>
        <row r="2870">
          <cell r="E2870">
            <v>38876</v>
          </cell>
          <cell r="F2870">
            <v>200606</v>
          </cell>
          <cell r="G2870">
            <v>38898</v>
          </cell>
          <cell r="H2870">
            <v>38868</v>
          </cell>
          <cell r="I2870">
            <v>95</v>
          </cell>
        </row>
        <row r="2871">
          <cell r="E2871">
            <v>38877</v>
          </cell>
          <cell r="F2871">
            <v>200606</v>
          </cell>
          <cell r="G2871">
            <v>38898</v>
          </cell>
          <cell r="H2871">
            <v>38868</v>
          </cell>
          <cell r="I2871">
            <v>95</v>
          </cell>
        </row>
        <row r="2872">
          <cell r="E2872">
            <v>38878</v>
          </cell>
          <cell r="F2872">
            <v>200606</v>
          </cell>
          <cell r="G2872">
            <v>38898</v>
          </cell>
          <cell r="H2872">
            <v>38868</v>
          </cell>
          <cell r="I2872">
            <v>95</v>
          </cell>
        </row>
        <row r="2873">
          <cell r="E2873">
            <v>38879</v>
          </cell>
          <cell r="F2873">
            <v>200606</v>
          </cell>
          <cell r="G2873">
            <v>38898</v>
          </cell>
          <cell r="H2873">
            <v>38868</v>
          </cell>
          <cell r="I2873">
            <v>95</v>
          </cell>
        </row>
        <row r="2874">
          <cell r="E2874">
            <v>38880</v>
          </cell>
          <cell r="F2874">
            <v>200606</v>
          </cell>
          <cell r="G2874">
            <v>38898</v>
          </cell>
          <cell r="H2874">
            <v>38868</v>
          </cell>
          <cell r="I2874">
            <v>95</v>
          </cell>
        </row>
        <row r="2875">
          <cell r="E2875">
            <v>38881</v>
          </cell>
          <cell r="F2875">
            <v>200606</v>
          </cell>
          <cell r="G2875">
            <v>38898</v>
          </cell>
          <cell r="H2875">
            <v>38868</v>
          </cell>
          <cell r="I2875">
            <v>95</v>
          </cell>
        </row>
        <row r="2876">
          <cell r="E2876">
            <v>38882</v>
          </cell>
          <cell r="F2876">
            <v>200606</v>
          </cell>
          <cell r="G2876">
            <v>38898</v>
          </cell>
          <cell r="H2876">
            <v>38868</v>
          </cell>
          <cell r="I2876">
            <v>95</v>
          </cell>
        </row>
        <row r="2877">
          <cell r="E2877">
            <v>38883</v>
          </cell>
          <cell r="F2877">
            <v>200606</v>
          </cell>
          <cell r="G2877">
            <v>38898</v>
          </cell>
          <cell r="H2877">
            <v>38868</v>
          </cell>
          <cell r="I2877">
            <v>95</v>
          </cell>
        </row>
        <row r="2878">
          <cell r="E2878">
            <v>38884</v>
          </cell>
          <cell r="F2878">
            <v>200606</v>
          </cell>
          <cell r="G2878">
            <v>38898</v>
          </cell>
          <cell r="H2878">
            <v>38868</v>
          </cell>
          <cell r="I2878">
            <v>95</v>
          </cell>
        </row>
        <row r="2879">
          <cell r="E2879">
            <v>38885</v>
          </cell>
          <cell r="F2879">
            <v>200606</v>
          </cell>
          <cell r="G2879">
            <v>38898</v>
          </cell>
          <cell r="H2879">
            <v>38868</v>
          </cell>
          <cell r="I2879">
            <v>95</v>
          </cell>
        </row>
        <row r="2880">
          <cell r="E2880">
            <v>38886</v>
          </cell>
          <cell r="F2880">
            <v>200606</v>
          </cell>
          <cell r="G2880">
            <v>38898</v>
          </cell>
          <cell r="H2880">
            <v>38868</v>
          </cell>
          <cell r="I2880">
            <v>95</v>
          </cell>
        </row>
        <row r="2881">
          <cell r="E2881">
            <v>38887</v>
          </cell>
          <cell r="F2881">
            <v>200606</v>
          </cell>
          <cell r="G2881">
            <v>38898</v>
          </cell>
          <cell r="H2881">
            <v>38868</v>
          </cell>
          <cell r="I2881">
            <v>95</v>
          </cell>
        </row>
        <row r="2882">
          <cell r="E2882">
            <v>38888</v>
          </cell>
          <cell r="F2882">
            <v>200606</v>
          </cell>
          <cell r="G2882">
            <v>38898</v>
          </cell>
          <cell r="H2882">
            <v>38868</v>
          </cell>
          <cell r="I2882">
            <v>95</v>
          </cell>
        </row>
        <row r="2883">
          <cell r="E2883">
            <v>38889</v>
          </cell>
          <cell r="F2883">
            <v>200606</v>
          </cell>
          <cell r="G2883">
            <v>38898</v>
          </cell>
          <cell r="H2883">
            <v>38868</v>
          </cell>
          <cell r="I2883">
            <v>95</v>
          </cell>
        </row>
        <row r="2884">
          <cell r="E2884">
            <v>38890</v>
          </cell>
          <cell r="F2884">
            <v>200606</v>
          </cell>
          <cell r="G2884">
            <v>38898</v>
          </cell>
          <cell r="H2884">
            <v>38868</v>
          </cell>
          <cell r="I2884">
            <v>95</v>
          </cell>
        </row>
        <row r="2885">
          <cell r="E2885">
            <v>38891</v>
          </cell>
          <cell r="F2885">
            <v>200606</v>
          </cell>
          <cell r="G2885">
            <v>38898</v>
          </cell>
          <cell r="H2885">
            <v>38868</v>
          </cell>
          <cell r="I2885">
            <v>95</v>
          </cell>
        </row>
        <row r="2886">
          <cell r="E2886">
            <v>38892</v>
          </cell>
          <cell r="F2886">
            <v>200606</v>
          </cell>
          <cell r="G2886">
            <v>38898</v>
          </cell>
          <cell r="H2886">
            <v>38868</v>
          </cell>
          <cell r="I2886">
            <v>95</v>
          </cell>
        </row>
        <row r="2887">
          <cell r="E2887">
            <v>38893</v>
          </cell>
          <cell r="F2887">
            <v>200606</v>
          </cell>
          <cell r="G2887">
            <v>38898</v>
          </cell>
          <cell r="H2887">
            <v>38868</v>
          </cell>
          <cell r="I2887">
            <v>95</v>
          </cell>
        </row>
        <row r="2888">
          <cell r="E2888">
            <v>38894</v>
          </cell>
          <cell r="F2888">
            <v>200606</v>
          </cell>
          <cell r="G2888">
            <v>38898</v>
          </cell>
          <cell r="H2888">
            <v>38868</v>
          </cell>
          <cell r="I2888">
            <v>95</v>
          </cell>
        </row>
        <row r="2889">
          <cell r="E2889">
            <v>38895</v>
          </cell>
          <cell r="F2889">
            <v>200606</v>
          </cell>
          <cell r="G2889">
            <v>38898</v>
          </cell>
          <cell r="H2889">
            <v>38868</v>
          </cell>
          <cell r="I2889">
            <v>95</v>
          </cell>
        </row>
        <row r="2890">
          <cell r="E2890">
            <v>38896</v>
          </cell>
          <cell r="F2890">
            <v>200606</v>
          </cell>
          <cell r="G2890">
            <v>38898</v>
          </cell>
          <cell r="H2890">
            <v>38868</v>
          </cell>
          <cell r="I2890">
            <v>95</v>
          </cell>
        </row>
        <row r="2891">
          <cell r="E2891">
            <v>38897</v>
          </cell>
          <cell r="F2891">
            <v>200606</v>
          </cell>
          <cell r="G2891">
            <v>38898</v>
          </cell>
          <cell r="H2891">
            <v>38868</v>
          </cell>
          <cell r="I2891">
            <v>95</v>
          </cell>
        </row>
        <row r="2892">
          <cell r="E2892">
            <v>38898</v>
          </cell>
          <cell r="F2892">
            <v>200606</v>
          </cell>
          <cell r="G2892">
            <v>38898</v>
          </cell>
          <cell r="H2892">
            <v>38868</v>
          </cell>
          <cell r="I2892">
            <v>95</v>
          </cell>
        </row>
        <row r="2893">
          <cell r="E2893">
            <v>38899</v>
          </cell>
          <cell r="F2893">
            <v>200607</v>
          </cell>
          <cell r="G2893">
            <v>38929</v>
          </cell>
          <cell r="H2893">
            <v>38898</v>
          </cell>
          <cell r="I2893">
            <v>96</v>
          </cell>
        </row>
        <row r="2894">
          <cell r="E2894">
            <v>38900</v>
          </cell>
          <cell r="F2894">
            <v>200607</v>
          </cell>
          <cell r="G2894">
            <v>38929</v>
          </cell>
          <cell r="H2894">
            <v>38898</v>
          </cell>
          <cell r="I2894">
            <v>96</v>
          </cell>
        </row>
        <row r="2895">
          <cell r="E2895">
            <v>38901</v>
          </cell>
          <cell r="F2895">
            <v>200607</v>
          </cell>
          <cell r="G2895">
            <v>38929</v>
          </cell>
          <cell r="H2895">
            <v>38898</v>
          </cell>
          <cell r="I2895">
            <v>96</v>
          </cell>
        </row>
        <row r="2896">
          <cell r="E2896">
            <v>38902</v>
          </cell>
          <cell r="F2896">
            <v>200607</v>
          </cell>
          <cell r="G2896">
            <v>38929</v>
          </cell>
          <cell r="H2896">
            <v>38898</v>
          </cell>
          <cell r="I2896">
            <v>96</v>
          </cell>
        </row>
        <row r="2897">
          <cell r="E2897">
            <v>38903</v>
          </cell>
          <cell r="F2897">
            <v>200607</v>
          </cell>
          <cell r="G2897">
            <v>38929</v>
          </cell>
          <cell r="H2897">
            <v>38898</v>
          </cell>
          <cell r="I2897">
            <v>96</v>
          </cell>
        </row>
        <row r="2898">
          <cell r="E2898">
            <v>38904</v>
          </cell>
          <cell r="F2898">
            <v>200607</v>
          </cell>
          <cell r="G2898">
            <v>38929</v>
          </cell>
          <cell r="H2898">
            <v>38898</v>
          </cell>
          <cell r="I2898">
            <v>96</v>
          </cell>
        </row>
        <row r="2899">
          <cell r="E2899">
            <v>38905</v>
          </cell>
          <cell r="F2899">
            <v>200607</v>
          </cell>
          <cell r="G2899">
            <v>38929</v>
          </cell>
          <cell r="H2899">
            <v>38898</v>
          </cell>
          <cell r="I2899">
            <v>96</v>
          </cell>
        </row>
        <row r="2900">
          <cell r="E2900">
            <v>38906</v>
          </cell>
          <cell r="F2900">
            <v>200607</v>
          </cell>
          <cell r="G2900">
            <v>38929</v>
          </cell>
          <cell r="H2900">
            <v>38898</v>
          </cell>
          <cell r="I2900">
            <v>96</v>
          </cell>
        </row>
        <row r="2901">
          <cell r="E2901">
            <v>38907</v>
          </cell>
          <cell r="F2901">
            <v>200607</v>
          </cell>
          <cell r="G2901">
            <v>38929</v>
          </cell>
          <cell r="H2901">
            <v>38898</v>
          </cell>
          <cell r="I2901">
            <v>96</v>
          </cell>
        </row>
        <row r="2902">
          <cell r="E2902">
            <v>38908</v>
          </cell>
          <cell r="F2902">
            <v>200607</v>
          </cell>
          <cell r="G2902">
            <v>38929</v>
          </cell>
          <cell r="H2902">
            <v>38898</v>
          </cell>
          <cell r="I2902">
            <v>96</v>
          </cell>
        </row>
        <row r="2903">
          <cell r="E2903">
            <v>38909</v>
          </cell>
          <cell r="F2903">
            <v>200607</v>
          </cell>
          <cell r="G2903">
            <v>38929</v>
          </cell>
          <cell r="H2903">
            <v>38898</v>
          </cell>
          <cell r="I2903">
            <v>96</v>
          </cell>
        </row>
        <row r="2904">
          <cell r="E2904">
            <v>38910</v>
          </cell>
          <cell r="F2904">
            <v>200607</v>
          </cell>
          <cell r="G2904">
            <v>38929</v>
          </cell>
          <cell r="H2904">
            <v>38898</v>
          </cell>
          <cell r="I2904">
            <v>96</v>
          </cell>
        </row>
        <row r="2905">
          <cell r="E2905">
            <v>38911</v>
          </cell>
          <cell r="F2905">
            <v>200607</v>
          </cell>
          <cell r="G2905">
            <v>38929</v>
          </cell>
          <cell r="H2905">
            <v>38898</v>
          </cell>
          <cell r="I2905">
            <v>96</v>
          </cell>
        </row>
        <row r="2906">
          <cell r="E2906">
            <v>38912</v>
          </cell>
          <cell r="F2906">
            <v>200607</v>
          </cell>
          <cell r="G2906">
            <v>38929</v>
          </cell>
          <cell r="H2906">
            <v>38898</v>
          </cell>
          <cell r="I2906">
            <v>96</v>
          </cell>
        </row>
        <row r="2907">
          <cell r="E2907">
            <v>38913</v>
          </cell>
          <cell r="F2907">
            <v>200607</v>
          </cell>
          <cell r="G2907">
            <v>38929</v>
          </cell>
          <cell r="H2907">
            <v>38898</v>
          </cell>
          <cell r="I2907">
            <v>96</v>
          </cell>
        </row>
        <row r="2908">
          <cell r="E2908">
            <v>38914</v>
          </cell>
          <cell r="F2908">
            <v>200607</v>
          </cell>
          <cell r="G2908">
            <v>38929</v>
          </cell>
          <cell r="H2908">
            <v>38898</v>
          </cell>
          <cell r="I2908">
            <v>96</v>
          </cell>
        </row>
        <row r="2909">
          <cell r="E2909">
            <v>38915</v>
          </cell>
          <cell r="F2909">
            <v>200607</v>
          </cell>
          <cell r="G2909">
            <v>38929</v>
          </cell>
          <cell r="H2909">
            <v>38898</v>
          </cell>
          <cell r="I2909">
            <v>96</v>
          </cell>
        </row>
        <row r="2910">
          <cell r="E2910">
            <v>38916</v>
          </cell>
          <cell r="F2910">
            <v>200607</v>
          </cell>
          <cell r="G2910">
            <v>38929</v>
          </cell>
          <cell r="H2910">
            <v>38898</v>
          </cell>
          <cell r="I2910">
            <v>96</v>
          </cell>
        </row>
        <row r="2911">
          <cell r="E2911">
            <v>38917</v>
          </cell>
          <cell r="F2911">
            <v>200607</v>
          </cell>
          <cell r="G2911">
            <v>38929</v>
          </cell>
          <cell r="H2911">
            <v>38898</v>
          </cell>
          <cell r="I2911">
            <v>96</v>
          </cell>
        </row>
        <row r="2912">
          <cell r="E2912">
            <v>38918</v>
          </cell>
          <cell r="F2912">
            <v>200607</v>
          </cell>
          <cell r="G2912">
            <v>38929</v>
          </cell>
          <cell r="H2912">
            <v>38898</v>
          </cell>
          <cell r="I2912">
            <v>96</v>
          </cell>
        </row>
        <row r="2913">
          <cell r="E2913">
            <v>38919</v>
          </cell>
          <cell r="F2913">
            <v>200607</v>
          </cell>
          <cell r="G2913">
            <v>38929</v>
          </cell>
          <cell r="H2913">
            <v>38898</v>
          </cell>
          <cell r="I2913">
            <v>96</v>
          </cell>
        </row>
        <row r="2914">
          <cell r="E2914">
            <v>38920</v>
          </cell>
          <cell r="F2914">
            <v>200607</v>
          </cell>
          <cell r="G2914">
            <v>38929</v>
          </cell>
          <cell r="H2914">
            <v>38898</v>
          </cell>
          <cell r="I2914">
            <v>96</v>
          </cell>
        </row>
        <row r="2915">
          <cell r="E2915">
            <v>38921</v>
          </cell>
          <cell r="F2915">
            <v>200607</v>
          </cell>
          <cell r="G2915">
            <v>38929</v>
          </cell>
          <cell r="H2915">
            <v>38898</v>
          </cell>
          <cell r="I2915">
            <v>96</v>
          </cell>
        </row>
        <row r="2916">
          <cell r="E2916">
            <v>38922</v>
          </cell>
          <cell r="F2916">
            <v>200607</v>
          </cell>
          <cell r="G2916">
            <v>38929</v>
          </cell>
          <cell r="H2916">
            <v>38898</v>
          </cell>
          <cell r="I2916">
            <v>96</v>
          </cell>
        </row>
        <row r="2917">
          <cell r="E2917">
            <v>38923</v>
          </cell>
          <cell r="F2917">
            <v>200607</v>
          </cell>
          <cell r="G2917">
            <v>38929</v>
          </cell>
          <cell r="H2917">
            <v>38898</v>
          </cell>
          <cell r="I2917">
            <v>96</v>
          </cell>
        </row>
        <row r="2918">
          <cell r="E2918">
            <v>38924</v>
          </cell>
          <cell r="F2918">
            <v>200607</v>
          </cell>
          <cell r="G2918">
            <v>38929</v>
          </cell>
          <cell r="H2918">
            <v>38898</v>
          </cell>
          <cell r="I2918">
            <v>96</v>
          </cell>
        </row>
        <row r="2919">
          <cell r="E2919">
            <v>38925</v>
          </cell>
          <cell r="F2919">
            <v>200607</v>
          </cell>
          <cell r="G2919">
            <v>38929</v>
          </cell>
          <cell r="H2919">
            <v>38898</v>
          </cell>
          <cell r="I2919">
            <v>96</v>
          </cell>
        </row>
        <row r="2920">
          <cell r="E2920">
            <v>38926</v>
          </cell>
          <cell r="F2920">
            <v>200607</v>
          </cell>
          <cell r="G2920">
            <v>38929</v>
          </cell>
          <cell r="H2920">
            <v>38898</v>
          </cell>
          <cell r="I2920">
            <v>96</v>
          </cell>
        </row>
        <row r="2921">
          <cell r="E2921">
            <v>38927</v>
          </cell>
          <cell r="F2921">
            <v>200607</v>
          </cell>
          <cell r="G2921">
            <v>38929</v>
          </cell>
          <cell r="H2921">
            <v>38898</v>
          </cell>
          <cell r="I2921">
            <v>96</v>
          </cell>
        </row>
        <row r="2922">
          <cell r="E2922">
            <v>38928</v>
          </cell>
          <cell r="F2922">
            <v>200607</v>
          </cell>
          <cell r="G2922">
            <v>38929</v>
          </cell>
          <cell r="H2922">
            <v>38898</v>
          </cell>
          <cell r="I2922">
            <v>96</v>
          </cell>
        </row>
        <row r="2923">
          <cell r="E2923">
            <v>38929</v>
          </cell>
          <cell r="F2923">
            <v>200607</v>
          </cell>
          <cell r="G2923">
            <v>38929</v>
          </cell>
          <cell r="H2923">
            <v>38898</v>
          </cell>
          <cell r="I2923">
            <v>96</v>
          </cell>
        </row>
        <row r="2924">
          <cell r="E2924">
            <v>38930</v>
          </cell>
          <cell r="F2924">
            <v>200608</v>
          </cell>
          <cell r="G2924">
            <v>38960</v>
          </cell>
          <cell r="H2924">
            <v>38929</v>
          </cell>
          <cell r="I2924">
            <v>97</v>
          </cell>
        </row>
        <row r="2925">
          <cell r="E2925">
            <v>38931</v>
          </cell>
          <cell r="F2925">
            <v>200608</v>
          </cell>
          <cell r="G2925">
            <v>38960</v>
          </cell>
          <cell r="H2925">
            <v>38929</v>
          </cell>
          <cell r="I2925">
            <v>97</v>
          </cell>
        </row>
        <row r="2926">
          <cell r="E2926">
            <v>38932</v>
          </cell>
          <cell r="F2926">
            <v>200608</v>
          </cell>
          <cell r="G2926">
            <v>38960</v>
          </cell>
          <cell r="H2926">
            <v>38929</v>
          </cell>
          <cell r="I2926">
            <v>97</v>
          </cell>
        </row>
        <row r="2927">
          <cell r="E2927">
            <v>38933</v>
          </cell>
          <cell r="F2927">
            <v>200608</v>
          </cell>
          <cell r="G2927">
            <v>38960</v>
          </cell>
          <cell r="H2927">
            <v>38929</v>
          </cell>
          <cell r="I2927">
            <v>97</v>
          </cell>
        </row>
        <row r="2928">
          <cell r="E2928">
            <v>38934</v>
          </cell>
          <cell r="F2928">
            <v>200608</v>
          </cell>
          <cell r="G2928">
            <v>38960</v>
          </cell>
          <cell r="H2928">
            <v>38929</v>
          </cell>
          <cell r="I2928">
            <v>97</v>
          </cell>
        </row>
        <row r="2929">
          <cell r="E2929">
            <v>38935</v>
          </cell>
          <cell r="F2929">
            <v>200608</v>
          </cell>
          <cell r="G2929">
            <v>38960</v>
          </cell>
          <cell r="H2929">
            <v>38929</v>
          </cell>
          <cell r="I2929">
            <v>97</v>
          </cell>
        </row>
        <row r="2930">
          <cell r="E2930">
            <v>38936</v>
          </cell>
          <cell r="F2930">
            <v>200608</v>
          </cell>
          <cell r="G2930">
            <v>38960</v>
          </cell>
          <cell r="H2930">
            <v>38929</v>
          </cell>
          <cell r="I2930">
            <v>97</v>
          </cell>
        </row>
        <row r="2931">
          <cell r="E2931">
            <v>38937</v>
          </cell>
          <cell r="F2931">
            <v>200608</v>
          </cell>
          <cell r="G2931">
            <v>38960</v>
          </cell>
          <cell r="H2931">
            <v>38929</v>
          </cell>
          <cell r="I2931">
            <v>97</v>
          </cell>
        </row>
        <row r="2932">
          <cell r="E2932">
            <v>38938</v>
          </cell>
          <cell r="F2932">
            <v>200608</v>
          </cell>
          <cell r="G2932">
            <v>38960</v>
          </cell>
          <cell r="H2932">
            <v>38929</v>
          </cell>
          <cell r="I2932">
            <v>97</v>
          </cell>
        </row>
        <row r="2933">
          <cell r="E2933">
            <v>38939</v>
          </cell>
          <cell r="F2933">
            <v>200608</v>
          </cell>
          <cell r="G2933">
            <v>38960</v>
          </cell>
          <cell r="H2933">
            <v>38929</v>
          </cell>
          <cell r="I2933">
            <v>97</v>
          </cell>
        </row>
        <row r="2934">
          <cell r="E2934">
            <v>38940</v>
          </cell>
          <cell r="F2934">
            <v>200608</v>
          </cell>
          <cell r="G2934">
            <v>38960</v>
          </cell>
          <cell r="H2934">
            <v>38929</v>
          </cell>
          <cell r="I2934">
            <v>97</v>
          </cell>
        </row>
        <row r="2935">
          <cell r="E2935">
            <v>38941</v>
          </cell>
          <cell r="F2935">
            <v>200608</v>
          </cell>
          <cell r="G2935">
            <v>38960</v>
          </cell>
          <cell r="H2935">
            <v>38929</v>
          </cell>
          <cell r="I2935">
            <v>97</v>
          </cell>
        </row>
        <row r="2936">
          <cell r="E2936">
            <v>38942</v>
          </cell>
          <cell r="F2936">
            <v>200608</v>
          </cell>
          <cell r="G2936">
            <v>38960</v>
          </cell>
          <cell r="H2936">
            <v>38929</v>
          </cell>
          <cell r="I2936">
            <v>97</v>
          </cell>
        </row>
        <row r="2937">
          <cell r="E2937">
            <v>38943</v>
          </cell>
          <cell r="F2937">
            <v>200608</v>
          </cell>
          <cell r="G2937">
            <v>38960</v>
          </cell>
          <cell r="H2937">
            <v>38929</v>
          </cell>
          <cell r="I2937">
            <v>97</v>
          </cell>
        </row>
        <row r="2938">
          <cell r="E2938">
            <v>38944</v>
          </cell>
          <cell r="F2938">
            <v>200608</v>
          </cell>
          <cell r="G2938">
            <v>38960</v>
          </cell>
          <cell r="H2938">
            <v>38929</v>
          </cell>
          <cell r="I2938">
            <v>97</v>
          </cell>
        </row>
        <row r="2939">
          <cell r="E2939">
            <v>38945</v>
          </cell>
          <cell r="F2939">
            <v>200608</v>
          </cell>
          <cell r="G2939">
            <v>38960</v>
          </cell>
          <cell r="H2939">
            <v>38929</v>
          </cell>
          <cell r="I2939">
            <v>97</v>
          </cell>
        </row>
        <row r="2940">
          <cell r="E2940">
            <v>38946</v>
          </cell>
          <cell r="F2940">
            <v>200608</v>
          </cell>
          <cell r="G2940">
            <v>38960</v>
          </cell>
          <cell r="H2940">
            <v>38929</v>
          </cell>
          <cell r="I2940">
            <v>97</v>
          </cell>
        </row>
        <row r="2941">
          <cell r="E2941">
            <v>38947</v>
          </cell>
          <cell r="F2941">
            <v>200608</v>
          </cell>
          <cell r="G2941">
            <v>38960</v>
          </cell>
          <cell r="H2941">
            <v>38929</v>
          </cell>
          <cell r="I2941">
            <v>97</v>
          </cell>
        </row>
        <row r="2942">
          <cell r="E2942">
            <v>38948</v>
          </cell>
          <cell r="F2942">
            <v>200608</v>
          </cell>
          <cell r="G2942">
            <v>38960</v>
          </cell>
          <cell r="H2942">
            <v>38929</v>
          </cell>
          <cell r="I2942">
            <v>97</v>
          </cell>
        </row>
        <row r="2943">
          <cell r="E2943">
            <v>38949</v>
          </cell>
          <cell r="F2943">
            <v>200608</v>
          </cell>
          <cell r="G2943">
            <v>38960</v>
          </cell>
          <cell r="H2943">
            <v>38929</v>
          </cell>
          <cell r="I2943">
            <v>97</v>
          </cell>
        </row>
        <row r="2944">
          <cell r="E2944">
            <v>38950</v>
          </cell>
          <cell r="F2944">
            <v>200608</v>
          </cell>
          <cell r="G2944">
            <v>38960</v>
          </cell>
          <cell r="H2944">
            <v>38929</v>
          </cell>
          <cell r="I2944">
            <v>97</v>
          </cell>
        </row>
        <row r="2945">
          <cell r="E2945">
            <v>38951</v>
          </cell>
          <cell r="F2945">
            <v>200608</v>
          </cell>
          <cell r="G2945">
            <v>38960</v>
          </cell>
          <cell r="H2945">
            <v>38929</v>
          </cell>
          <cell r="I2945">
            <v>97</v>
          </cell>
        </row>
        <row r="2946">
          <cell r="E2946">
            <v>38952</v>
          </cell>
          <cell r="F2946">
            <v>200608</v>
          </cell>
          <cell r="G2946">
            <v>38960</v>
          </cell>
          <cell r="H2946">
            <v>38929</v>
          </cell>
          <cell r="I2946">
            <v>97</v>
          </cell>
        </row>
        <row r="2947">
          <cell r="E2947">
            <v>38953</v>
          </cell>
          <cell r="F2947">
            <v>200608</v>
          </cell>
          <cell r="G2947">
            <v>38960</v>
          </cell>
          <cell r="H2947">
            <v>38929</v>
          </cell>
          <cell r="I2947">
            <v>97</v>
          </cell>
        </row>
        <row r="2948">
          <cell r="E2948">
            <v>38954</v>
          </cell>
          <cell r="F2948">
            <v>200608</v>
          </cell>
          <cell r="G2948">
            <v>38960</v>
          </cell>
          <cell r="H2948">
            <v>38929</v>
          </cell>
          <cell r="I2948">
            <v>97</v>
          </cell>
        </row>
        <row r="2949">
          <cell r="E2949">
            <v>38955</v>
          </cell>
          <cell r="F2949">
            <v>200608</v>
          </cell>
          <cell r="G2949">
            <v>38960</v>
          </cell>
          <cell r="H2949">
            <v>38929</v>
          </cell>
          <cell r="I2949">
            <v>97</v>
          </cell>
        </row>
        <row r="2950">
          <cell r="E2950">
            <v>38956</v>
          </cell>
          <cell r="F2950">
            <v>200608</v>
          </cell>
          <cell r="G2950">
            <v>38960</v>
          </cell>
          <cell r="H2950">
            <v>38929</v>
          </cell>
          <cell r="I2950">
            <v>97</v>
          </cell>
        </row>
        <row r="2951">
          <cell r="E2951">
            <v>38957</v>
          </cell>
          <cell r="F2951">
            <v>200608</v>
          </cell>
          <cell r="G2951">
            <v>38960</v>
          </cell>
          <cell r="H2951">
            <v>38929</v>
          </cell>
          <cell r="I2951">
            <v>97</v>
          </cell>
        </row>
        <row r="2952">
          <cell r="E2952">
            <v>38958</v>
          </cell>
          <cell r="F2952">
            <v>200608</v>
          </cell>
          <cell r="G2952">
            <v>38960</v>
          </cell>
          <cell r="H2952">
            <v>38929</v>
          </cell>
          <cell r="I2952">
            <v>97</v>
          </cell>
        </row>
        <row r="2953">
          <cell r="E2953">
            <v>38959</v>
          </cell>
          <cell r="F2953">
            <v>200608</v>
          </cell>
          <cell r="G2953">
            <v>38960</v>
          </cell>
          <cell r="H2953">
            <v>38929</v>
          </cell>
          <cell r="I2953">
            <v>97</v>
          </cell>
        </row>
        <row r="2954">
          <cell r="E2954">
            <v>38960</v>
          </cell>
          <cell r="F2954">
            <v>200608</v>
          </cell>
          <cell r="G2954">
            <v>38960</v>
          </cell>
          <cell r="H2954">
            <v>38929</v>
          </cell>
          <cell r="I2954">
            <v>97</v>
          </cell>
        </row>
        <row r="2955">
          <cell r="E2955">
            <v>38961</v>
          </cell>
          <cell r="F2955">
            <v>200609</v>
          </cell>
          <cell r="G2955">
            <v>38990</v>
          </cell>
          <cell r="H2955">
            <v>38960</v>
          </cell>
          <cell r="I2955">
            <v>98</v>
          </cell>
        </row>
        <row r="2956">
          <cell r="E2956">
            <v>38962</v>
          </cell>
          <cell r="F2956">
            <v>200609</v>
          </cell>
          <cell r="G2956">
            <v>38990</v>
          </cell>
          <cell r="H2956">
            <v>38960</v>
          </cell>
          <cell r="I2956">
            <v>98</v>
          </cell>
        </row>
        <row r="2957">
          <cell r="E2957">
            <v>38963</v>
          </cell>
          <cell r="F2957">
            <v>200609</v>
          </cell>
          <cell r="G2957">
            <v>38990</v>
          </cell>
          <cell r="H2957">
            <v>38960</v>
          </cell>
          <cell r="I2957">
            <v>98</v>
          </cell>
        </row>
        <row r="2958">
          <cell r="E2958">
            <v>38964</v>
          </cell>
          <cell r="F2958">
            <v>200609</v>
          </cell>
          <cell r="G2958">
            <v>38990</v>
          </cell>
          <cell r="H2958">
            <v>38960</v>
          </cell>
          <cell r="I2958">
            <v>98</v>
          </cell>
        </row>
        <row r="2959">
          <cell r="E2959">
            <v>38965</v>
          </cell>
          <cell r="F2959">
            <v>200609</v>
          </cell>
          <cell r="G2959">
            <v>38990</v>
          </cell>
          <cell r="H2959">
            <v>38960</v>
          </cell>
          <cell r="I2959">
            <v>98</v>
          </cell>
        </row>
        <row r="2960">
          <cell r="E2960">
            <v>38966</v>
          </cell>
          <cell r="F2960">
            <v>200609</v>
          </cell>
          <cell r="G2960">
            <v>38990</v>
          </cell>
          <cell r="H2960">
            <v>38960</v>
          </cell>
          <cell r="I2960">
            <v>98</v>
          </cell>
        </row>
        <row r="2961">
          <cell r="E2961">
            <v>38967</v>
          </cell>
          <cell r="F2961">
            <v>200609</v>
          </cell>
          <cell r="G2961">
            <v>38990</v>
          </cell>
          <cell r="H2961">
            <v>38960</v>
          </cell>
          <cell r="I2961">
            <v>98</v>
          </cell>
        </row>
        <row r="2962">
          <cell r="E2962">
            <v>38968</v>
          </cell>
          <cell r="F2962">
            <v>200609</v>
          </cell>
          <cell r="G2962">
            <v>38990</v>
          </cell>
          <cell r="H2962">
            <v>38960</v>
          </cell>
          <cell r="I2962">
            <v>98</v>
          </cell>
        </row>
        <row r="2963">
          <cell r="E2963">
            <v>38969</v>
          </cell>
          <cell r="F2963">
            <v>200609</v>
          </cell>
          <cell r="G2963">
            <v>38990</v>
          </cell>
          <cell r="H2963">
            <v>38960</v>
          </cell>
          <cell r="I2963">
            <v>98</v>
          </cell>
        </row>
        <row r="2964">
          <cell r="E2964">
            <v>38970</v>
          </cell>
          <cell r="F2964">
            <v>200609</v>
          </cell>
          <cell r="G2964">
            <v>38990</v>
          </cell>
          <cell r="H2964">
            <v>38960</v>
          </cell>
          <cell r="I2964">
            <v>98</v>
          </cell>
        </row>
        <row r="2965">
          <cell r="E2965">
            <v>38971</v>
          </cell>
          <cell r="F2965">
            <v>200609</v>
          </cell>
          <cell r="G2965">
            <v>38990</v>
          </cell>
          <cell r="H2965">
            <v>38960</v>
          </cell>
          <cell r="I2965">
            <v>98</v>
          </cell>
        </row>
        <row r="2966">
          <cell r="E2966">
            <v>38972</v>
          </cell>
          <cell r="F2966">
            <v>200609</v>
          </cell>
          <cell r="G2966">
            <v>38990</v>
          </cell>
          <cell r="H2966">
            <v>38960</v>
          </cell>
          <cell r="I2966">
            <v>98</v>
          </cell>
        </row>
        <row r="2967">
          <cell r="E2967">
            <v>38973</v>
          </cell>
          <cell r="F2967">
            <v>200609</v>
          </cell>
          <cell r="G2967">
            <v>38990</v>
          </cell>
          <cell r="H2967">
            <v>38960</v>
          </cell>
          <cell r="I2967">
            <v>98</v>
          </cell>
        </row>
        <row r="2968">
          <cell r="E2968">
            <v>38974</v>
          </cell>
          <cell r="F2968">
            <v>200609</v>
          </cell>
          <cell r="G2968">
            <v>38990</v>
          </cell>
          <cell r="H2968">
            <v>38960</v>
          </cell>
          <cell r="I2968">
            <v>98</v>
          </cell>
        </row>
        <row r="2969">
          <cell r="E2969">
            <v>38975</v>
          </cell>
          <cell r="F2969">
            <v>200609</v>
          </cell>
          <cell r="G2969">
            <v>38990</v>
          </cell>
          <cell r="H2969">
            <v>38960</v>
          </cell>
          <cell r="I2969">
            <v>98</v>
          </cell>
        </row>
        <row r="2970">
          <cell r="E2970">
            <v>38976</v>
          </cell>
          <cell r="F2970">
            <v>200609</v>
          </cell>
          <cell r="G2970">
            <v>38990</v>
          </cell>
          <cell r="H2970">
            <v>38960</v>
          </cell>
          <cell r="I2970">
            <v>98</v>
          </cell>
        </row>
        <row r="2971">
          <cell r="E2971">
            <v>38977</v>
          </cell>
          <cell r="F2971">
            <v>200609</v>
          </cell>
          <cell r="G2971">
            <v>38990</v>
          </cell>
          <cell r="H2971">
            <v>38960</v>
          </cell>
          <cell r="I2971">
            <v>98</v>
          </cell>
        </row>
        <row r="2972">
          <cell r="E2972">
            <v>38978</v>
          </cell>
          <cell r="F2972">
            <v>200609</v>
          </cell>
          <cell r="G2972">
            <v>38990</v>
          </cell>
          <cell r="H2972">
            <v>38960</v>
          </cell>
          <cell r="I2972">
            <v>98</v>
          </cell>
        </row>
        <row r="2973">
          <cell r="E2973">
            <v>38979</v>
          </cell>
          <cell r="F2973">
            <v>200609</v>
          </cell>
          <cell r="G2973">
            <v>38990</v>
          </cell>
          <cell r="H2973">
            <v>38960</v>
          </cell>
          <cell r="I2973">
            <v>98</v>
          </cell>
        </row>
        <row r="2974">
          <cell r="E2974">
            <v>38980</v>
          </cell>
          <cell r="F2974">
            <v>200609</v>
          </cell>
          <cell r="G2974">
            <v>38990</v>
          </cell>
          <cell r="H2974">
            <v>38960</v>
          </cell>
          <cell r="I2974">
            <v>98</v>
          </cell>
        </row>
        <row r="2975">
          <cell r="E2975">
            <v>38981</v>
          </cell>
          <cell r="F2975">
            <v>200609</v>
          </cell>
          <cell r="G2975">
            <v>38990</v>
          </cell>
          <cell r="H2975">
            <v>38960</v>
          </cell>
          <cell r="I2975">
            <v>98</v>
          </cell>
        </row>
        <row r="2976">
          <cell r="E2976">
            <v>38982</v>
          </cell>
          <cell r="F2976">
            <v>200609</v>
          </cell>
          <cell r="G2976">
            <v>38990</v>
          </cell>
          <cell r="H2976">
            <v>38960</v>
          </cell>
          <cell r="I2976">
            <v>98</v>
          </cell>
        </row>
        <row r="2977">
          <cell r="E2977">
            <v>38983</v>
          </cell>
          <cell r="F2977">
            <v>200609</v>
          </cell>
          <cell r="G2977">
            <v>38990</v>
          </cell>
          <cell r="H2977">
            <v>38960</v>
          </cell>
          <cell r="I2977">
            <v>98</v>
          </cell>
        </row>
        <row r="2978">
          <cell r="E2978">
            <v>38984</v>
          </cell>
          <cell r="F2978">
            <v>200609</v>
          </cell>
          <cell r="G2978">
            <v>38990</v>
          </cell>
          <cell r="H2978">
            <v>38960</v>
          </cell>
          <cell r="I2978">
            <v>98</v>
          </cell>
        </row>
        <row r="2979">
          <cell r="E2979">
            <v>38985</v>
          </cell>
          <cell r="F2979">
            <v>200609</v>
          </cell>
          <cell r="G2979">
            <v>38990</v>
          </cell>
          <cell r="H2979">
            <v>38960</v>
          </cell>
          <cell r="I2979">
            <v>98</v>
          </cell>
        </row>
        <row r="2980">
          <cell r="E2980">
            <v>38986</v>
          </cell>
          <cell r="F2980">
            <v>200609</v>
          </cell>
          <cell r="G2980">
            <v>38990</v>
          </cell>
          <cell r="H2980">
            <v>38960</v>
          </cell>
          <cell r="I2980">
            <v>98</v>
          </cell>
        </row>
        <row r="2981">
          <cell r="E2981">
            <v>38987</v>
          </cell>
          <cell r="F2981">
            <v>200609</v>
          </cell>
          <cell r="G2981">
            <v>38990</v>
          </cell>
          <cell r="H2981">
            <v>38960</v>
          </cell>
          <cell r="I2981">
            <v>98</v>
          </cell>
        </row>
        <row r="2982">
          <cell r="E2982">
            <v>38988</v>
          </cell>
          <cell r="F2982">
            <v>200609</v>
          </cell>
          <cell r="G2982">
            <v>38990</v>
          </cell>
          <cell r="H2982">
            <v>38960</v>
          </cell>
          <cell r="I2982">
            <v>98</v>
          </cell>
        </row>
        <row r="2983">
          <cell r="E2983">
            <v>38989</v>
          </cell>
          <cell r="F2983">
            <v>200609</v>
          </cell>
          <cell r="G2983">
            <v>38990</v>
          </cell>
          <cell r="H2983">
            <v>38960</v>
          </cell>
          <cell r="I2983">
            <v>98</v>
          </cell>
        </row>
        <row r="2984">
          <cell r="E2984">
            <v>38990</v>
          </cell>
          <cell r="F2984">
            <v>200609</v>
          </cell>
          <cell r="G2984">
            <v>38990</v>
          </cell>
          <cell r="H2984">
            <v>38960</v>
          </cell>
          <cell r="I2984">
            <v>98</v>
          </cell>
        </row>
        <row r="2985">
          <cell r="E2985">
            <v>38991</v>
          </cell>
          <cell r="F2985">
            <v>200610</v>
          </cell>
          <cell r="G2985">
            <v>39021</v>
          </cell>
          <cell r="H2985">
            <v>38990</v>
          </cell>
          <cell r="I2985">
            <v>99</v>
          </cell>
        </row>
        <row r="2986">
          <cell r="E2986">
            <v>38992</v>
          </cell>
          <cell r="F2986">
            <v>200610</v>
          </cell>
          <cell r="G2986">
            <v>39021</v>
          </cell>
          <cell r="H2986">
            <v>38990</v>
          </cell>
          <cell r="I2986">
            <v>99</v>
          </cell>
        </row>
        <row r="2987">
          <cell r="E2987">
            <v>38993</v>
          </cell>
          <cell r="F2987">
            <v>200610</v>
          </cell>
          <cell r="G2987">
            <v>39021</v>
          </cell>
          <cell r="H2987">
            <v>38990</v>
          </cell>
          <cell r="I2987">
            <v>99</v>
          </cell>
        </row>
        <row r="2988">
          <cell r="E2988">
            <v>38994</v>
          </cell>
          <cell r="F2988">
            <v>200610</v>
          </cell>
          <cell r="G2988">
            <v>39021</v>
          </cell>
          <cell r="H2988">
            <v>38990</v>
          </cell>
          <cell r="I2988">
            <v>99</v>
          </cell>
        </row>
        <row r="2989">
          <cell r="E2989">
            <v>38995</v>
          </cell>
          <cell r="F2989">
            <v>200610</v>
          </cell>
          <cell r="G2989">
            <v>39021</v>
          </cell>
          <cell r="H2989">
            <v>38990</v>
          </cell>
          <cell r="I2989">
            <v>99</v>
          </cell>
        </row>
        <row r="2990">
          <cell r="E2990">
            <v>38996</v>
          </cell>
          <cell r="F2990">
            <v>200610</v>
          </cell>
          <cell r="G2990">
            <v>39021</v>
          </cell>
          <cell r="H2990">
            <v>38990</v>
          </cell>
          <cell r="I2990">
            <v>99</v>
          </cell>
        </row>
        <row r="2991">
          <cell r="E2991">
            <v>38997</v>
          </cell>
          <cell r="F2991">
            <v>200610</v>
          </cell>
          <cell r="G2991">
            <v>39021</v>
          </cell>
          <cell r="H2991">
            <v>38990</v>
          </cell>
          <cell r="I2991">
            <v>99</v>
          </cell>
        </row>
        <row r="2992">
          <cell r="E2992">
            <v>38998</v>
          </cell>
          <cell r="F2992">
            <v>200610</v>
          </cell>
          <cell r="G2992">
            <v>39021</v>
          </cell>
          <cell r="H2992">
            <v>38990</v>
          </cell>
          <cell r="I2992">
            <v>99</v>
          </cell>
        </row>
        <row r="2993">
          <cell r="E2993">
            <v>38999</v>
          </cell>
          <cell r="F2993">
            <v>200610</v>
          </cell>
          <cell r="G2993">
            <v>39021</v>
          </cell>
          <cell r="H2993">
            <v>38990</v>
          </cell>
          <cell r="I2993">
            <v>99</v>
          </cell>
        </row>
        <row r="2994">
          <cell r="E2994">
            <v>39000</v>
          </cell>
          <cell r="F2994">
            <v>200610</v>
          </cell>
          <cell r="G2994">
            <v>39021</v>
          </cell>
          <cell r="H2994">
            <v>38990</v>
          </cell>
          <cell r="I2994">
            <v>99</v>
          </cell>
        </row>
        <row r="2995">
          <cell r="E2995">
            <v>39001</v>
          </cell>
          <cell r="F2995">
            <v>200610</v>
          </cell>
          <cell r="G2995">
            <v>39021</v>
          </cell>
          <cell r="H2995">
            <v>38990</v>
          </cell>
          <cell r="I2995">
            <v>99</v>
          </cell>
        </row>
        <row r="2996">
          <cell r="E2996">
            <v>39002</v>
          </cell>
          <cell r="F2996">
            <v>200610</v>
          </cell>
          <cell r="G2996">
            <v>39021</v>
          </cell>
          <cell r="H2996">
            <v>38990</v>
          </cell>
          <cell r="I2996">
            <v>99</v>
          </cell>
        </row>
        <row r="2997">
          <cell r="E2997">
            <v>39003</v>
          </cell>
          <cell r="F2997">
            <v>200610</v>
          </cell>
          <cell r="G2997">
            <v>39021</v>
          </cell>
          <cell r="H2997">
            <v>38990</v>
          </cell>
          <cell r="I2997">
            <v>99</v>
          </cell>
        </row>
        <row r="2998">
          <cell r="E2998">
            <v>39004</v>
          </cell>
          <cell r="F2998">
            <v>200610</v>
          </cell>
          <cell r="G2998">
            <v>39021</v>
          </cell>
          <cell r="H2998">
            <v>38990</v>
          </cell>
          <cell r="I2998">
            <v>99</v>
          </cell>
        </row>
        <row r="2999">
          <cell r="E2999">
            <v>39005</v>
          </cell>
          <cell r="F2999">
            <v>200610</v>
          </cell>
          <cell r="G2999">
            <v>39021</v>
          </cell>
          <cell r="H2999">
            <v>38990</v>
          </cell>
          <cell r="I2999">
            <v>99</v>
          </cell>
        </row>
        <row r="3000">
          <cell r="E3000">
            <v>39006</v>
          </cell>
          <cell r="F3000">
            <v>200610</v>
          </cell>
          <cell r="G3000">
            <v>39021</v>
          </cell>
          <cell r="H3000">
            <v>38990</v>
          </cell>
          <cell r="I3000">
            <v>99</v>
          </cell>
        </row>
        <row r="3001">
          <cell r="E3001">
            <v>39007</v>
          </cell>
          <cell r="F3001">
            <v>200610</v>
          </cell>
          <cell r="G3001">
            <v>39021</v>
          </cell>
          <cell r="H3001">
            <v>38990</v>
          </cell>
          <cell r="I3001">
            <v>99</v>
          </cell>
        </row>
        <row r="3002">
          <cell r="E3002">
            <v>39008</v>
          </cell>
          <cell r="F3002">
            <v>200610</v>
          </cell>
          <cell r="G3002">
            <v>39021</v>
          </cell>
          <cell r="H3002">
            <v>38990</v>
          </cell>
          <cell r="I3002">
            <v>99</v>
          </cell>
        </row>
        <row r="3003">
          <cell r="E3003">
            <v>39009</v>
          </cell>
          <cell r="F3003">
            <v>200610</v>
          </cell>
          <cell r="G3003">
            <v>39021</v>
          </cell>
          <cell r="H3003">
            <v>38990</v>
          </cell>
          <cell r="I3003">
            <v>99</v>
          </cell>
        </row>
        <row r="3004">
          <cell r="E3004">
            <v>39010</v>
          </cell>
          <cell r="F3004">
            <v>200610</v>
          </cell>
          <cell r="G3004">
            <v>39021</v>
          </cell>
          <cell r="H3004">
            <v>38990</v>
          </cell>
          <cell r="I3004">
            <v>99</v>
          </cell>
        </row>
        <row r="3005">
          <cell r="E3005">
            <v>39011</v>
          </cell>
          <cell r="F3005">
            <v>200610</v>
          </cell>
          <cell r="G3005">
            <v>39021</v>
          </cell>
          <cell r="H3005">
            <v>38990</v>
          </cell>
          <cell r="I3005">
            <v>99</v>
          </cell>
        </row>
        <row r="3006">
          <cell r="E3006">
            <v>39012</v>
          </cell>
          <cell r="F3006">
            <v>200610</v>
          </cell>
          <cell r="G3006">
            <v>39021</v>
          </cell>
          <cell r="H3006">
            <v>38990</v>
          </cell>
          <cell r="I3006">
            <v>99</v>
          </cell>
        </row>
        <row r="3007">
          <cell r="E3007">
            <v>39013</v>
          </cell>
          <cell r="F3007">
            <v>200610</v>
          </cell>
          <cell r="G3007">
            <v>39021</v>
          </cell>
          <cell r="H3007">
            <v>38990</v>
          </cell>
          <cell r="I3007">
            <v>99</v>
          </cell>
        </row>
        <row r="3008">
          <cell r="E3008">
            <v>39014</v>
          </cell>
          <cell r="F3008">
            <v>200610</v>
          </cell>
          <cell r="G3008">
            <v>39021</v>
          </cell>
          <cell r="H3008">
            <v>38990</v>
          </cell>
          <cell r="I3008">
            <v>99</v>
          </cell>
        </row>
        <row r="3009">
          <cell r="E3009">
            <v>39015</v>
          </cell>
          <cell r="F3009">
            <v>200610</v>
          </cell>
          <cell r="G3009">
            <v>39021</v>
          </cell>
          <cell r="H3009">
            <v>38990</v>
          </cell>
          <cell r="I3009">
            <v>99</v>
          </cell>
        </row>
        <row r="3010">
          <cell r="E3010">
            <v>39016</v>
          </cell>
          <cell r="F3010">
            <v>200610</v>
          </cell>
          <cell r="G3010">
            <v>39021</v>
          </cell>
          <cell r="H3010">
            <v>38990</v>
          </cell>
          <cell r="I3010">
            <v>99</v>
          </cell>
        </row>
        <row r="3011">
          <cell r="E3011">
            <v>39017</v>
          </cell>
          <cell r="F3011">
            <v>200610</v>
          </cell>
          <cell r="G3011">
            <v>39021</v>
          </cell>
          <cell r="H3011">
            <v>38990</v>
          </cell>
          <cell r="I3011">
            <v>99</v>
          </cell>
        </row>
        <row r="3012">
          <cell r="E3012">
            <v>39018</v>
          </cell>
          <cell r="F3012">
            <v>200610</v>
          </cell>
          <cell r="G3012">
            <v>39021</v>
          </cell>
          <cell r="H3012">
            <v>38990</v>
          </cell>
          <cell r="I3012">
            <v>99</v>
          </cell>
        </row>
        <row r="3013">
          <cell r="E3013">
            <v>39019</v>
          </cell>
          <cell r="F3013">
            <v>200610</v>
          </cell>
          <cell r="G3013">
            <v>39021</v>
          </cell>
          <cell r="H3013">
            <v>38990</v>
          </cell>
          <cell r="I3013">
            <v>99</v>
          </cell>
        </row>
        <row r="3014">
          <cell r="E3014">
            <v>39020</v>
          </cell>
          <cell r="F3014">
            <v>200610</v>
          </cell>
          <cell r="G3014">
            <v>39021</v>
          </cell>
          <cell r="H3014">
            <v>38990</v>
          </cell>
          <cell r="I3014">
            <v>99</v>
          </cell>
        </row>
        <row r="3015">
          <cell r="E3015">
            <v>39021</v>
          </cell>
          <cell r="F3015">
            <v>200610</v>
          </cell>
          <cell r="G3015">
            <v>39021</v>
          </cell>
          <cell r="H3015">
            <v>38990</v>
          </cell>
          <cell r="I3015">
            <v>99</v>
          </cell>
        </row>
        <row r="3016">
          <cell r="E3016">
            <v>39022</v>
          </cell>
          <cell r="F3016">
            <v>200611</v>
          </cell>
          <cell r="G3016">
            <v>39051</v>
          </cell>
          <cell r="H3016">
            <v>39021</v>
          </cell>
          <cell r="I3016">
            <v>100</v>
          </cell>
        </row>
        <row r="3017">
          <cell r="E3017">
            <v>39023</v>
          </cell>
          <cell r="F3017">
            <v>200611</v>
          </cell>
          <cell r="G3017">
            <v>39051</v>
          </cell>
          <cell r="H3017">
            <v>39021</v>
          </cell>
          <cell r="I3017">
            <v>100</v>
          </cell>
        </row>
        <row r="3018">
          <cell r="E3018">
            <v>39024</v>
          </cell>
          <cell r="F3018">
            <v>200611</v>
          </cell>
          <cell r="G3018">
            <v>39051</v>
          </cell>
          <cell r="H3018">
            <v>39021</v>
          </cell>
          <cell r="I3018">
            <v>100</v>
          </cell>
        </row>
        <row r="3019">
          <cell r="E3019">
            <v>39025</v>
          </cell>
          <cell r="F3019">
            <v>200611</v>
          </cell>
          <cell r="G3019">
            <v>39051</v>
          </cell>
          <cell r="H3019">
            <v>39021</v>
          </cell>
          <cell r="I3019">
            <v>100</v>
          </cell>
        </row>
        <row r="3020">
          <cell r="E3020">
            <v>39026</v>
          </cell>
          <cell r="F3020">
            <v>200611</v>
          </cell>
          <cell r="G3020">
            <v>39051</v>
          </cell>
          <cell r="H3020">
            <v>39021</v>
          </cell>
          <cell r="I3020">
            <v>100</v>
          </cell>
        </row>
        <row r="3021">
          <cell r="E3021">
            <v>39027</v>
          </cell>
          <cell r="F3021">
            <v>200611</v>
          </cell>
          <cell r="G3021">
            <v>39051</v>
          </cell>
          <cell r="H3021">
            <v>39021</v>
          </cell>
          <cell r="I3021">
            <v>100</v>
          </cell>
        </row>
        <row r="3022">
          <cell r="E3022">
            <v>39028</v>
          </cell>
          <cell r="F3022">
            <v>200611</v>
          </cell>
          <cell r="G3022">
            <v>39051</v>
          </cell>
          <cell r="H3022">
            <v>39021</v>
          </cell>
          <cell r="I3022">
            <v>100</v>
          </cell>
        </row>
        <row r="3023">
          <cell r="E3023">
            <v>39029</v>
          </cell>
          <cell r="F3023">
            <v>200611</v>
          </cell>
          <cell r="G3023">
            <v>39051</v>
          </cell>
          <cell r="H3023">
            <v>39021</v>
          </cell>
          <cell r="I3023">
            <v>100</v>
          </cell>
        </row>
        <row r="3024">
          <cell r="E3024">
            <v>39030</v>
          </cell>
          <cell r="F3024">
            <v>200611</v>
          </cell>
          <cell r="G3024">
            <v>39051</v>
          </cell>
          <cell r="H3024">
            <v>39021</v>
          </cell>
          <cell r="I3024">
            <v>100</v>
          </cell>
        </row>
        <row r="3025">
          <cell r="E3025">
            <v>39031</v>
          </cell>
          <cell r="F3025">
            <v>200611</v>
          </cell>
          <cell r="G3025">
            <v>39051</v>
          </cell>
          <cell r="H3025">
            <v>39021</v>
          </cell>
          <cell r="I3025">
            <v>100</v>
          </cell>
        </row>
        <row r="3026">
          <cell r="E3026">
            <v>39032</v>
          </cell>
          <cell r="F3026">
            <v>200611</v>
          </cell>
          <cell r="G3026">
            <v>39051</v>
          </cell>
          <cell r="H3026">
            <v>39021</v>
          </cell>
          <cell r="I3026">
            <v>100</v>
          </cell>
        </row>
        <row r="3027">
          <cell r="E3027">
            <v>39033</v>
          </cell>
          <cell r="F3027">
            <v>200611</v>
          </cell>
          <cell r="G3027">
            <v>39051</v>
          </cell>
          <cell r="H3027">
            <v>39021</v>
          </cell>
          <cell r="I3027">
            <v>100</v>
          </cell>
        </row>
        <row r="3028">
          <cell r="E3028">
            <v>39034</v>
          </cell>
          <cell r="F3028">
            <v>200611</v>
          </cell>
          <cell r="G3028">
            <v>39051</v>
          </cell>
          <cell r="H3028">
            <v>39021</v>
          </cell>
          <cell r="I3028">
            <v>100</v>
          </cell>
        </row>
        <row r="3029">
          <cell r="E3029">
            <v>39035</v>
          </cell>
          <cell r="F3029">
            <v>200611</v>
          </cell>
          <cell r="G3029">
            <v>39051</v>
          </cell>
          <cell r="H3029">
            <v>39021</v>
          </cell>
          <cell r="I3029">
            <v>100</v>
          </cell>
        </row>
        <row r="3030">
          <cell r="E3030">
            <v>39036</v>
          </cell>
          <cell r="F3030">
            <v>200611</v>
          </cell>
          <cell r="G3030">
            <v>39051</v>
          </cell>
          <cell r="H3030">
            <v>39021</v>
          </cell>
          <cell r="I3030">
            <v>100</v>
          </cell>
        </row>
        <row r="3031">
          <cell r="E3031">
            <v>39037</v>
          </cell>
          <cell r="F3031">
            <v>200611</v>
          </cell>
          <cell r="G3031">
            <v>39051</v>
          </cell>
          <cell r="H3031">
            <v>39021</v>
          </cell>
          <cell r="I3031">
            <v>100</v>
          </cell>
        </row>
        <row r="3032">
          <cell r="E3032">
            <v>39038</v>
          </cell>
          <cell r="F3032">
            <v>200611</v>
          </cell>
          <cell r="G3032">
            <v>39051</v>
          </cell>
          <cell r="H3032">
            <v>39021</v>
          </cell>
          <cell r="I3032">
            <v>100</v>
          </cell>
        </row>
        <row r="3033">
          <cell r="E3033">
            <v>39039</v>
          </cell>
          <cell r="F3033">
            <v>200611</v>
          </cell>
          <cell r="G3033">
            <v>39051</v>
          </cell>
          <cell r="H3033">
            <v>39021</v>
          </cell>
          <cell r="I3033">
            <v>100</v>
          </cell>
        </row>
        <row r="3034">
          <cell r="E3034">
            <v>39040</v>
          </cell>
          <cell r="F3034">
            <v>200611</v>
          </cell>
          <cell r="G3034">
            <v>39051</v>
          </cell>
          <cell r="H3034">
            <v>39021</v>
          </cell>
          <cell r="I3034">
            <v>100</v>
          </cell>
        </row>
        <row r="3035">
          <cell r="E3035">
            <v>39041</v>
          </cell>
          <cell r="F3035">
            <v>200611</v>
          </cell>
          <cell r="G3035">
            <v>39051</v>
          </cell>
          <cell r="H3035">
            <v>39021</v>
          </cell>
          <cell r="I3035">
            <v>100</v>
          </cell>
        </row>
        <row r="3036">
          <cell r="E3036">
            <v>39042</v>
          </cell>
          <cell r="F3036">
            <v>200611</v>
          </cell>
          <cell r="G3036">
            <v>39051</v>
          </cell>
          <cell r="H3036">
            <v>39021</v>
          </cell>
          <cell r="I3036">
            <v>100</v>
          </cell>
        </row>
        <row r="3037">
          <cell r="E3037">
            <v>39043</v>
          </cell>
          <cell r="F3037">
            <v>200611</v>
          </cell>
          <cell r="G3037">
            <v>39051</v>
          </cell>
          <cell r="H3037">
            <v>39021</v>
          </cell>
          <cell r="I3037">
            <v>100</v>
          </cell>
        </row>
        <row r="3038">
          <cell r="E3038">
            <v>39044</v>
          </cell>
          <cell r="F3038">
            <v>200611</v>
          </cell>
          <cell r="G3038">
            <v>39051</v>
          </cell>
          <cell r="H3038">
            <v>39021</v>
          </cell>
          <cell r="I3038">
            <v>100</v>
          </cell>
        </row>
        <row r="3039">
          <cell r="E3039">
            <v>39045</v>
          </cell>
          <cell r="F3039">
            <v>200611</v>
          </cell>
          <cell r="G3039">
            <v>39051</v>
          </cell>
          <cell r="H3039">
            <v>39021</v>
          </cell>
          <cell r="I3039">
            <v>100</v>
          </cell>
        </row>
        <row r="3040">
          <cell r="E3040">
            <v>39046</v>
          </cell>
          <cell r="F3040">
            <v>200611</v>
          </cell>
          <cell r="G3040">
            <v>39051</v>
          </cell>
          <cell r="H3040">
            <v>39021</v>
          </cell>
          <cell r="I3040">
            <v>100</v>
          </cell>
        </row>
        <row r="3041">
          <cell r="E3041">
            <v>39047</v>
          </cell>
          <cell r="F3041">
            <v>200611</v>
          </cell>
          <cell r="G3041">
            <v>39051</v>
          </cell>
          <cell r="H3041">
            <v>39021</v>
          </cell>
          <cell r="I3041">
            <v>100</v>
          </cell>
        </row>
        <row r="3042">
          <cell r="E3042">
            <v>39048</v>
          </cell>
          <cell r="F3042">
            <v>200611</v>
          </cell>
          <cell r="G3042">
            <v>39051</v>
          </cell>
          <cell r="H3042">
            <v>39021</v>
          </cell>
          <cell r="I3042">
            <v>100</v>
          </cell>
        </row>
        <row r="3043">
          <cell r="E3043">
            <v>39049</v>
          </cell>
          <cell r="F3043">
            <v>200611</v>
          </cell>
          <cell r="G3043">
            <v>39051</v>
          </cell>
          <cell r="H3043">
            <v>39021</v>
          </cell>
          <cell r="I3043">
            <v>100</v>
          </cell>
        </row>
        <row r="3044">
          <cell r="E3044">
            <v>39050</v>
          </cell>
          <cell r="F3044">
            <v>200611</v>
          </cell>
          <cell r="G3044">
            <v>39051</v>
          </cell>
          <cell r="H3044">
            <v>39021</v>
          </cell>
          <cell r="I3044">
            <v>100</v>
          </cell>
        </row>
        <row r="3045">
          <cell r="E3045">
            <v>39051</v>
          </cell>
          <cell r="F3045">
            <v>200611</v>
          </cell>
          <cell r="G3045">
            <v>39051</v>
          </cell>
          <cell r="H3045">
            <v>39021</v>
          </cell>
          <cell r="I3045">
            <v>100</v>
          </cell>
        </row>
        <row r="3046">
          <cell r="E3046">
            <v>39052</v>
          </cell>
          <cell r="F3046">
            <v>200612</v>
          </cell>
          <cell r="G3046">
            <v>39082</v>
          </cell>
          <cell r="H3046">
            <v>39051</v>
          </cell>
          <cell r="I3046">
            <v>101</v>
          </cell>
        </row>
        <row r="3047">
          <cell r="E3047">
            <v>39053</v>
          </cell>
          <cell r="F3047">
            <v>200612</v>
          </cell>
          <cell r="G3047">
            <v>39082</v>
          </cell>
          <cell r="H3047">
            <v>39051</v>
          </cell>
          <cell r="I3047">
            <v>101</v>
          </cell>
        </row>
        <row r="3048">
          <cell r="E3048">
            <v>39054</v>
          </cell>
          <cell r="F3048">
            <v>200612</v>
          </cell>
          <cell r="G3048">
            <v>39082</v>
          </cell>
          <cell r="H3048">
            <v>39051</v>
          </cell>
          <cell r="I3048">
            <v>101</v>
          </cell>
        </row>
        <row r="3049">
          <cell r="E3049">
            <v>39055</v>
          </cell>
          <cell r="F3049">
            <v>200612</v>
          </cell>
          <cell r="G3049">
            <v>39082</v>
          </cell>
          <cell r="H3049">
            <v>39051</v>
          </cell>
          <cell r="I3049">
            <v>101</v>
          </cell>
        </row>
        <row r="3050">
          <cell r="E3050">
            <v>39056</v>
          </cell>
          <cell r="F3050">
            <v>200612</v>
          </cell>
          <cell r="G3050">
            <v>39082</v>
          </cell>
          <cell r="H3050">
            <v>39051</v>
          </cell>
          <cell r="I3050">
            <v>101</v>
          </cell>
        </row>
        <row r="3051">
          <cell r="E3051">
            <v>39057</v>
          </cell>
          <cell r="F3051">
            <v>200612</v>
          </cell>
          <cell r="G3051">
            <v>39082</v>
          </cell>
          <cell r="H3051">
            <v>39051</v>
          </cell>
          <cell r="I3051">
            <v>101</v>
          </cell>
        </row>
        <row r="3052">
          <cell r="E3052">
            <v>39058</v>
          </cell>
          <cell r="F3052">
            <v>200612</v>
          </cell>
          <cell r="G3052">
            <v>39082</v>
          </cell>
          <cell r="H3052">
            <v>39051</v>
          </cell>
          <cell r="I3052">
            <v>101</v>
          </cell>
        </row>
        <row r="3053">
          <cell r="E3053">
            <v>39059</v>
          </cell>
          <cell r="F3053">
            <v>200612</v>
          </cell>
          <cell r="G3053">
            <v>39082</v>
          </cell>
          <cell r="H3053">
            <v>39051</v>
          </cell>
          <cell r="I3053">
            <v>101</v>
          </cell>
        </row>
        <row r="3054">
          <cell r="E3054">
            <v>39060</v>
          </cell>
          <cell r="F3054">
            <v>200612</v>
          </cell>
          <cell r="G3054">
            <v>39082</v>
          </cell>
          <cell r="H3054">
            <v>39051</v>
          </cell>
          <cell r="I3054">
            <v>101</v>
          </cell>
        </row>
        <row r="3055">
          <cell r="E3055">
            <v>39061</v>
          </cell>
          <cell r="F3055">
            <v>200612</v>
          </cell>
          <cell r="G3055">
            <v>39082</v>
          </cell>
          <cell r="H3055">
            <v>39051</v>
          </cell>
          <cell r="I3055">
            <v>101</v>
          </cell>
        </row>
        <row r="3056">
          <cell r="E3056">
            <v>39062</v>
          </cell>
          <cell r="F3056">
            <v>200612</v>
          </cell>
          <cell r="G3056">
            <v>39082</v>
          </cell>
          <cell r="H3056">
            <v>39051</v>
          </cell>
          <cell r="I3056">
            <v>101</v>
          </cell>
        </row>
        <row r="3057">
          <cell r="E3057">
            <v>39063</v>
          </cell>
          <cell r="F3057">
            <v>200612</v>
          </cell>
          <cell r="G3057">
            <v>39082</v>
          </cell>
          <cell r="H3057">
            <v>39051</v>
          </cell>
          <cell r="I3057">
            <v>101</v>
          </cell>
        </row>
        <row r="3058">
          <cell r="E3058">
            <v>39064</v>
          </cell>
          <cell r="F3058">
            <v>200612</v>
          </cell>
          <cell r="G3058">
            <v>39082</v>
          </cell>
          <cell r="H3058">
            <v>39051</v>
          </cell>
          <cell r="I3058">
            <v>101</v>
          </cell>
        </row>
        <row r="3059">
          <cell r="E3059">
            <v>39065</v>
          </cell>
          <cell r="F3059">
            <v>200612</v>
          </cell>
          <cell r="G3059">
            <v>39082</v>
          </cell>
          <cell r="H3059">
            <v>39051</v>
          </cell>
          <cell r="I3059">
            <v>101</v>
          </cell>
        </row>
        <row r="3060">
          <cell r="E3060">
            <v>39066</v>
          </cell>
          <cell r="F3060">
            <v>200612</v>
          </cell>
          <cell r="G3060">
            <v>39082</v>
          </cell>
          <cell r="H3060">
            <v>39051</v>
          </cell>
          <cell r="I3060">
            <v>101</v>
          </cell>
        </row>
        <row r="3061">
          <cell r="E3061">
            <v>39067</v>
          </cell>
          <cell r="F3061">
            <v>200612</v>
          </cell>
          <cell r="G3061">
            <v>39082</v>
          </cell>
          <cell r="H3061">
            <v>39051</v>
          </cell>
          <cell r="I3061">
            <v>101</v>
          </cell>
        </row>
        <row r="3062">
          <cell r="E3062">
            <v>39068</v>
          </cell>
          <cell r="F3062">
            <v>200612</v>
          </cell>
          <cell r="G3062">
            <v>39082</v>
          </cell>
          <cell r="H3062">
            <v>39051</v>
          </cell>
          <cell r="I3062">
            <v>101</v>
          </cell>
        </row>
        <row r="3063">
          <cell r="E3063">
            <v>39069</v>
          </cell>
          <cell r="F3063">
            <v>200612</v>
          </cell>
          <cell r="G3063">
            <v>39082</v>
          </cell>
          <cell r="H3063">
            <v>39051</v>
          </cell>
          <cell r="I3063">
            <v>101</v>
          </cell>
        </row>
        <row r="3064">
          <cell r="E3064">
            <v>39070</v>
          </cell>
          <cell r="F3064">
            <v>200612</v>
          </cell>
          <cell r="G3064">
            <v>39082</v>
          </cell>
          <cell r="H3064">
            <v>39051</v>
          </cell>
          <cell r="I3064">
            <v>101</v>
          </cell>
        </row>
        <row r="3065">
          <cell r="E3065">
            <v>39071</v>
          </cell>
          <cell r="F3065">
            <v>200612</v>
          </cell>
          <cell r="G3065">
            <v>39082</v>
          </cell>
          <cell r="H3065">
            <v>39051</v>
          </cell>
          <cell r="I3065">
            <v>101</v>
          </cell>
        </row>
        <row r="3066">
          <cell r="E3066">
            <v>39072</v>
          </cell>
          <cell r="F3066">
            <v>200612</v>
          </cell>
          <cell r="G3066">
            <v>39082</v>
          </cell>
          <cell r="H3066">
            <v>39051</v>
          </cell>
          <cell r="I3066">
            <v>101</v>
          </cell>
        </row>
        <row r="3067">
          <cell r="E3067">
            <v>39073</v>
          </cell>
          <cell r="F3067">
            <v>200612</v>
          </cell>
          <cell r="G3067">
            <v>39082</v>
          </cell>
          <cell r="H3067">
            <v>39051</v>
          </cell>
          <cell r="I3067">
            <v>101</v>
          </cell>
        </row>
        <row r="3068">
          <cell r="E3068">
            <v>39074</v>
          </cell>
          <cell r="F3068">
            <v>200612</v>
          </cell>
          <cell r="G3068">
            <v>39082</v>
          </cell>
          <cell r="H3068">
            <v>39051</v>
          </cell>
          <cell r="I3068">
            <v>101</v>
          </cell>
        </row>
        <row r="3069">
          <cell r="E3069">
            <v>39075</v>
          </cell>
          <cell r="F3069">
            <v>200612</v>
          </cell>
          <cell r="G3069">
            <v>39082</v>
          </cell>
          <cell r="H3069">
            <v>39051</v>
          </cell>
          <cell r="I3069">
            <v>101</v>
          </cell>
        </row>
        <row r="3070">
          <cell r="E3070">
            <v>39076</v>
          </cell>
          <cell r="F3070">
            <v>200612</v>
          </cell>
          <cell r="G3070">
            <v>39082</v>
          </cell>
          <cell r="H3070">
            <v>39051</v>
          </cell>
          <cell r="I3070">
            <v>101</v>
          </cell>
        </row>
        <row r="3071">
          <cell r="E3071">
            <v>39077</v>
          </cell>
          <cell r="F3071">
            <v>200612</v>
          </cell>
          <cell r="G3071">
            <v>39082</v>
          </cell>
          <cell r="H3071">
            <v>39051</v>
          </cell>
          <cell r="I3071">
            <v>101</v>
          </cell>
        </row>
        <row r="3072">
          <cell r="E3072">
            <v>39078</v>
          </cell>
          <cell r="F3072">
            <v>200612</v>
          </cell>
          <cell r="G3072">
            <v>39082</v>
          </cell>
          <cell r="H3072">
            <v>39051</v>
          </cell>
          <cell r="I3072">
            <v>101</v>
          </cell>
        </row>
        <row r="3073">
          <cell r="E3073">
            <v>39079</v>
          </cell>
          <cell r="F3073">
            <v>200612</v>
          </cell>
          <cell r="G3073">
            <v>39082</v>
          </cell>
          <cell r="H3073">
            <v>39051</v>
          </cell>
          <cell r="I3073">
            <v>101</v>
          </cell>
        </row>
        <row r="3074">
          <cell r="E3074">
            <v>39080</v>
          </cell>
          <cell r="F3074">
            <v>200612</v>
          </cell>
          <cell r="G3074">
            <v>39082</v>
          </cell>
          <cell r="H3074">
            <v>39051</v>
          </cell>
          <cell r="I3074">
            <v>101</v>
          </cell>
        </row>
        <row r="3075">
          <cell r="E3075">
            <v>39081</v>
          </cell>
          <cell r="F3075">
            <v>200612</v>
          </cell>
          <cell r="G3075">
            <v>39082</v>
          </cell>
          <cell r="H3075">
            <v>39051</v>
          </cell>
          <cell r="I3075">
            <v>101</v>
          </cell>
        </row>
        <row r="3076">
          <cell r="E3076">
            <v>39082</v>
          </cell>
          <cell r="F3076">
            <v>200612</v>
          </cell>
          <cell r="G3076">
            <v>39082</v>
          </cell>
          <cell r="H3076">
            <v>39051</v>
          </cell>
          <cell r="I3076">
            <v>101</v>
          </cell>
        </row>
        <row r="3077">
          <cell r="E3077">
            <v>39083</v>
          </cell>
          <cell r="F3077">
            <v>200701</v>
          </cell>
          <cell r="G3077">
            <v>39113</v>
          </cell>
          <cell r="H3077">
            <v>39082</v>
          </cell>
          <cell r="I3077">
            <v>102</v>
          </cell>
        </row>
        <row r="3078">
          <cell r="E3078">
            <v>39084</v>
          </cell>
          <cell r="F3078">
            <v>200701</v>
          </cell>
          <cell r="G3078">
            <v>39113</v>
          </cell>
          <cell r="H3078">
            <v>39082</v>
          </cell>
          <cell r="I3078">
            <v>102</v>
          </cell>
        </row>
        <row r="3079">
          <cell r="E3079">
            <v>39085</v>
          </cell>
          <cell r="F3079">
            <v>200701</v>
          </cell>
          <cell r="G3079">
            <v>39113</v>
          </cell>
          <cell r="H3079">
            <v>39082</v>
          </cell>
          <cell r="I3079">
            <v>102</v>
          </cell>
        </row>
        <row r="3080">
          <cell r="E3080">
            <v>39086</v>
          </cell>
          <cell r="F3080">
            <v>200701</v>
          </cell>
          <cell r="G3080">
            <v>39113</v>
          </cell>
          <cell r="H3080">
            <v>39082</v>
          </cell>
          <cell r="I3080">
            <v>102</v>
          </cell>
        </row>
        <row r="3081">
          <cell r="E3081">
            <v>39087</v>
          </cell>
          <cell r="F3081">
            <v>200701</v>
          </cell>
          <cell r="G3081">
            <v>39113</v>
          </cell>
          <cell r="H3081">
            <v>39082</v>
          </cell>
          <cell r="I3081">
            <v>102</v>
          </cell>
        </row>
        <row r="3082">
          <cell r="E3082">
            <v>39088</v>
          </cell>
          <cell r="F3082">
            <v>200701</v>
          </cell>
          <cell r="G3082">
            <v>39113</v>
          </cell>
          <cell r="H3082">
            <v>39082</v>
          </cell>
          <cell r="I3082">
            <v>102</v>
          </cell>
        </row>
        <row r="3083">
          <cell r="E3083">
            <v>39089</v>
          </cell>
          <cell r="F3083">
            <v>200701</v>
          </cell>
          <cell r="G3083">
            <v>39113</v>
          </cell>
          <cell r="H3083">
            <v>39082</v>
          </cell>
          <cell r="I3083">
            <v>102</v>
          </cell>
        </row>
        <row r="3084">
          <cell r="E3084">
            <v>39090</v>
          </cell>
          <cell r="F3084">
            <v>200701</v>
          </cell>
          <cell r="G3084">
            <v>39113</v>
          </cell>
          <cell r="H3084">
            <v>39082</v>
          </cell>
          <cell r="I3084">
            <v>102</v>
          </cell>
        </row>
        <row r="3085">
          <cell r="E3085">
            <v>39091</v>
          </cell>
          <cell r="F3085">
            <v>200701</v>
          </cell>
          <cell r="G3085">
            <v>39113</v>
          </cell>
          <cell r="H3085">
            <v>39082</v>
          </cell>
          <cell r="I3085">
            <v>102</v>
          </cell>
        </row>
        <row r="3086">
          <cell r="E3086">
            <v>39092</v>
          </cell>
          <cell r="F3086">
            <v>200701</v>
          </cell>
          <cell r="G3086">
            <v>39113</v>
          </cell>
          <cell r="H3086">
            <v>39082</v>
          </cell>
          <cell r="I3086">
            <v>102</v>
          </cell>
        </row>
        <row r="3087">
          <cell r="E3087">
            <v>39093</v>
          </cell>
          <cell r="F3087">
            <v>200701</v>
          </cell>
          <cell r="G3087">
            <v>39113</v>
          </cell>
          <cell r="H3087">
            <v>39082</v>
          </cell>
          <cell r="I3087">
            <v>102</v>
          </cell>
        </row>
        <row r="3088">
          <cell r="E3088">
            <v>39094</v>
          </cell>
          <cell r="F3088">
            <v>200701</v>
          </cell>
          <cell r="G3088">
            <v>39113</v>
          </cell>
          <cell r="H3088">
            <v>39082</v>
          </cell>
          <cell r="I3088">
            <v>102</v>
          </cell>
        </row>
        <row r="3089">
          <cell r="E3089">
            <v>39095</v>
          </cell>
          <cell r="F3089">
            <v>200701</v>
          </cell>
          <cell r="G3089">
            <v>39113</v>
          </cell>
          <cell r="H3089">
            <v>39082</v>
          </cell>
          <cell r="I3089">
            <v>102</v>
          </cell>
        </row>
        <row r="3090">
          <cell r="E3090">
            <v>39096</v>
          </cell>
          <cell r="F3090">
            <v>200701</v>
          </cell>
          <cell r="G3090">
            <v>39113</v>
          </cell>
          <cell r="H3090">
            <v>39082</v>
          </cell>
          <cell r="I3090">
            <v>102</v>
          </cell>
        </row>
        <row r="3091">
          <cell r="E3091">
            <v>39097</v>
          </cell>
          <cell r="F3091">
            <v>200701</v>
          </cell>
          <cell r="G3091">
            <v>39113</v>
          </cell>
          <cell r="H3091">
            <v>39082</v>
          </cell>
          <cell r="I3091">
            <v>102</v>
          </cell>
        </row>
        <row r="3092">
          <cell r="E3092">
            <v>39098</v>
          </cell>
          <cell r="F3092">
            <v>200701</v>
          </cell>
          <cell r="G3092">
            <v>39113</v>
          </cell>
          <cell r="H3092">
            <v>39082</v>
          </cell>
          <cell r="I3092">
            <v>102</v>
          </cell>
        </row>
        <row r="3093">
          <cell r="E3093">
            <v>39099</v>
          </cell>
          <cell r="F3093">
            <v>200701</v>
          </cell>
          <cell r="G3093">
            <v>39113</v>
          </cell>
          <cell r="H3093">
            <v>39082</v>
          </cell>
          <cell r="I3093">
            <v>102</v>
          </cell>
        </row>
        <row r="3094">
          <cell r="E3094">
            <v>39100</v>
          </cell>
          <cell r="F3094">
            <v>200701</v>
          </cell>
          <cell r="G3094">
            <v>39113</v>
          </cell>
          <cell r="H3094">
            <v>39082</v>
          </cell>
          <cell r="I3094">
            <v>102</v>
          </cell>
        </row>
        <row r="3095">
          <cell r="E3095">
            <v>39101</v>
          </cell>
          <cell r="F3095">
            <v>200701</v>
          </cell>
          <cell r="G3095">
            <v>39113</v>
          </cell>
          <cell r="H3095">
            <v>39082</v>
          </cell>
          <cell r="I3095">
            <v>102</v>
          </cell>
        </row>
        <row r="3096">
          <cell r="E3096">
            <v>39102</v>
          </cell>
          <cell r="F3096">
            <v>200701</v>
          </cell>
          <cell r="G3096">
            <v>39113</v>
          </cell>
          <cell r="H3096">
            <v>39082</v>
          </cell>
          <cell r="I3096">
            <v>102</v>
          </cell>
        </row>
        <row r="3097">
          <cell r="E3097">
            <v>39103</v>
          </cell>
          <cell r="F3097">
            <v>200701</v>
          </cell>
          <cell r="G3097">
            <v>39113</v>
          </cell>
          <cell r="H3097">
            <v>39082</v>
          </cell>
          <cell r="I3097">
            <v>102</v>
          </cell>
        </row>
        <row r="3098">
          <cell r="E3098">
            <v>39104</v>
          </cell>
          <cell r="F3098">
            <v>200701</v>
          </cell>
          <cell r="G3098">
            <v>39113</v>
          </cell>
          <cell r="H3098">
            <v>39082</v>
          </cell>
          <cell r="I3098">
            <v>102</v>
          </cell>
        </row>
        <row r="3099">
          <cell r="E3099">
            <v>39105</v>
          </cell>
          <cell r="F3099">
            <v>200701</v>
          </cell>
          <cell r="G3099">
            <v>39113</v>
          </cell>
          <cell r="H3099">
            <v>39082</v>
          </cell>
          <cell r="I3099">
            <v>102</v>
          </cell>
        </row>
        <row r="3100">
          <cell r="E3100">
            <v>39106</v>
          </cell>
          <cell r="F3100">
            <v>200701</v>
          </cell>
          <cell r="G3100">
            <v>39113</v>
          </cell>
          <cell r="H3100">
            <v>39082</v>
          </cell>
          <cell r="I3100">
            <v>102</v>
          </cell>
        </row>
        <row r="3101">
          <cell r="E3101">
            <v>39107</v>
          </cell>
          <cell r="F3101">
            <v>200701</v>
          </cell>
          <cell r="G3101">
            <v>39113</v>
          </cell>
          <cell r="H3101">
            <v>39082</v>
          </cell>
          <cell r="I3101">
            <v>102</v>
          </cell>
        </row>
        <row r="3102">
          <cell r="E3102">
            <v>39108</v>
          </cell>
          <cell r="F3102">
            <v>200701</v>
          </cell>
          <cell r="G3102">
            <v>39113</v>
          </cell>
          <cell r="H3102">
            <v>39082</v>
          </cell>
          <cell r="I3102">
            <v>102</v>
          </cell>
        </row>
        <row r="3103">
          <cell r="E3103">
            <v>39109</v>
          </cell>
          <cell r="F3103">
            <v>200701</v>
          </cell>
          <cell r="G3103">
            <v>39113</v>
          </cell>
          <cell r="H3103">
            <v>39082</v>
          </cell>
          <cell r="I3103">
            <v>102</v>
          </cell>
        </row>
        <row r="3104">
          <cell r="E3104">
            <v>39110</v>
          </cell>
          <cell r="F3104">
            <v>200701</v>
          </cell>
          <cell r="G3104">
            <v>39113</v>
          </cell>
          <cell r="H3104">
            <v>39082</v>
          </cell>
          <cell r="I3104">
            <v>102</v>
          </cell>
        </row>
        <row r="3105">
          <cell r="E3105">
            <v>39111</v>
          </cell>
          <cell r="F3105">
            <v>200701</v>
          </cell>
          <cell r="G3105">
            <v>39113</v>
          </cell>
          <cell r="H3105">
            <v>39082</v>
          </cell>
          <cell r="I3105">
            <v>102</v>
          </cell>
        </row>
        <row r="3106">
          <cell r="E3106">
            <v>39112</v>
          </cell>
          <cell r="F3106">
            <v>200701</v>
          </cell>
          <cell r="G3106">
            <v>39113</v>
          </cell>
          <cell r="H3106">
            <v>39082</v>
          </cell>
          <cell r="I3106">
            <v>102</v>
          </cell>
        </row>
        <row r="3107">
          <cell r="E3107">
            <v>39113</v>
          </cell>
          <cell r="F3107">
            <v>200701</v>
          </cell>
          <cell r="G3107">
            <v>39113</v>
          </cell>
          <cell r="H3107">
            <v>39082</v>
          </cell>
          <cell r="I3107">
            <v>102</v>
          </cell>
        </row>
        <row r="3108">
          <cell r="E3108">
            <v>39114</v>
          </cell>
          <cell r="F3108">
            <v>200702</v>
          </cell>
          <cell r="G3108">
            <v>39141</v>
          </cell>
          <cell r="H3108">
            <v>39113</v>
          </cell>
          <cell r="I3108">
            <v>103</v>
          </cell>
        </row>
        <row r="3109">
          <cell r="E3109">
            <v>39115</v>
          </cell>
          <cell r="F3109">
            <v>200702</v>
          </cell>
          <cell r="G3109">
            <v>39141</v>
          </cell>
          <cell r="H3109">
            <v>39113</v>
          </cell>
          <cell r="I3109">
            <v>103</v>
          </cell>
        </row>
        <row r="3110">
          <cell r="E3110">
            <v>39116</v>
          </cell>
          <cell r="F3110">
            <v>200702</v>
          </cell>
          <cell r="G3110">
            <v>39141</v>
          </cell>
          <cell r="H3110">
            <v>39113</v>
          </cell>
          <cell r="I3110">
            <v>103</v>
          </cell>
        </row>
        <row r="3111">
          <cell r="E3111">
            <v>39117</v>
          </cell>
          <cell r="F3111">
            <v>200702</v>
          </cell>
          <cell r="G3111">
            <v>39141</v>
          </cell>
          <cell r="H3111">
            <v>39113</v>
          </cell>
          <cell r="I3111">
            <v>103</v>
          </cell>
        </row>
        <row r="3112">
          <cell r="E3112">
            <v>39118</v>
          </cell>
          <cell r="F3112">
            <v>200702</v>
          </cell>
          <cell r="G3112">
            <v>39141</v>
          </cell>
          <cell r="H3112">
            <v>39113</v>
          </cell>
          <cell r="I3112">
            <v>103</v>
          </cell>
        </row>
        <row r="3113">
          <cell r="E3113">
            <v>39119</v>
          </cell>
          <cell r="F3113">
            <v>200702</v>
          </cell>
          <cell r="G3113">
            <v>39141</v>
          </cell>
          <cell r="H3113">
            <v>39113</v>
          </cell>
          <cell r="I3113">
            <v>103</v>
          </cell>
        </row>
        <row r="3114">
          <cell r="E3114">
            <v>39120</v>
          </cell>
          <cell r="F3114">
            <v>200702</v>
          </cell>
          <cell r="G3114">
            <v>39141</v>
          </cell>
          <cell r="H3114">
            <v>39113</v>
          </cell>
          <cell r="I3114">
            <v>103</v>
          </cell>
        </row>
        <row r="3115">
          <cell r="E3115">
            <v>39121</v>
          </cell>
          <cell r="F3115">
            <v>200702</v>
          </cell>
          <cell r="G3115">
            <v>39141</v>
          </cell>
          <cell r="H3115">
            <v>39113</v>
          </cell>
          <cell r="I3115">
            <v>103</v>
          </cell>
        </row>
        <row r="3116">
          <cell r="E3116">
            <v>39122</v>
          </cell>
          <cell r="F3116">
            <v>200702</v>
          </cell>
          <cell r="G3116">
            <v>39141</v>
          </cell>
          <cell r="H3116">
            <v>39113</v>
          </cell>
          <cell r="I3116">
            <v>103</v>
          </cell>
        </row>
        <row r="3117">
          <cell r="E3117">
            <v>39123</v>
          </cell>
          <cell r="F3117">
            <v>200702</v>
          </cell>
          <cell r="G3117">
            <v>39141</v>
          </cell>
          <cell r="H3117">
            <v>39113</v>
          </cell>
          <cell r="I3117">
            <v>103</v>
          </cell>
        </row>
        <row r="3118">
          <cell r="E3118">
            <v>39124</v>
          </cell>
          <cell r="F3118">
            <v>200702</v>
          </cell>
          <cell r="G3118">
            <v>39141</v>
          </cell>
          <cell r="H3118">
            <v>39113</v>
          </cell>
          <cell r="I3118">
            <v>103</v>
          </cell>
        </row>
        <row r="3119">
          <cell r="E3119">
            <v>39125</v>
          </cell>
          <cell r="F3119">
            <v>200702</v>
          </cell>
          <cell r="G3119">
            <v>39141</v>
          </cell>
          <cell r="H3119">
            <v>39113</v>
          </cell>
          <cell r="I3119">
            <v>103</v>
          </cell>
        </row>
        <row r="3120">
          <cell r="E3120">
            <v>39126</v>
          </cell>
          <cell r="F3120">
            <v>200702</v>
          </cell>
          <cell r="G3120">
            <v>39141</v>
          </cell>
          <cell r="H3120">
            <v>39113</v>
          </cell>
          <cell r="I3120">
            <v>103</v>
          </cell>
        </row>
        <row r="3121">
          <cell r="E3121">
            <v>39127</v>
          </cell>
          <cell r="F3121">
            <v>200702</v>
          </cell>
          <cell r="G3121">
            <v>39141</v>
          </cell>
          <cell r="H3121">
            <v>39113</v>
          </cell>
          <cell r="I3121">
            <v>103</v>
          </cell>
        </row>
        <row r="3122">
          <cell r="E3122">
            <v>39128</v>
          </cell>
          <cell r="F3122">
            <v>200702</v>
          </cell>
          <cell r="G3122">
            <v>39141</v>
          </cell>
          <cell r="H3122">
            <v>39113</v>
          </cell>
          <cell r="I3122">
            <v>103</v>
          </cell>
        </row>
        <row r="3123">
          <cell r="E3123">
            <v>39129</v>
          </cell>
          <cell r="F3123">
            <v>200702</v>
          </cell>
          <cell r="G3123">
            <v>39141</v>
          </cell>
          <cell r="H3123">
            <v>39113</v>
          </cell>
          <cell r="I3123">
            <v>103</v>
          </cell>
        </row>
        <row r="3124">
          <cell r="E3124">
            <v>39130</v>
          </cell>
          <cell r="F3124">
            <v>200702</v>
          </cell>
          <cell r="G3124">
            <v>39141</v>
          </cell>
          <cell r="H3124">
            <v>39113</v>
          </cell>
          <cell r="I3124">
            <v>103</v>
          </cell>
        </row>
        <row r="3125">
          <cell r="E3125">
            <v>39131</v>
          </cell>
          <cell r="F3125">
            <v>200702</v>
          </cell>
          <cell r="G3125">
            <v>39141</v>
          </cell>
          <cell r="H3125">
            <v>39113</v>
          </cell>
          <cell r="I3125">
            <v>103</v>
          </cell>
        </row>
        <row r="3126">
          <cell r="E3126">
            <v>39132</v>
          </cell>
          <cell r="F3126">
            <v>200702</v>
          </cell>
          <cell r="G3126">
            <v>39141</v>
          </cell>
          <cell r="H3126">
            <v>39113</v>
          </cell>
          <cell r="I3126">
            <v>103</v>
          </cell>
        </row>
        <row r="3127">
          <cell r="E3127">
            <v>39133</v>
          </cell>
          <cell r="F3127">
            <v>200702</v>
          </cell>
          <cell r="G3127">
            <v>39141</v>
          </cell>
          <cell r="H3127">
            <v>39113</v>
          </cell>
          <cell r="I3127">
            <v>103</v>
          </cell>
        </row>
        <row r="3128">
          <cell r="E3128">
            <v>39134</v>
          </cell>
          <cell r="F3128">
            <v>200702</v>
          </cell>
          <cell r="G3128">
            <v>39141</v>
          </cell>
          <cell r="H3128">
            <v>39113</v>
          </cell>
          <cell r="I3128">
            <v>103</v>
          </cell>
        </row>
        <row r="3129">
          <cell r="E3129">
            <v>39135</v>
          </cell>
          <cell r="F3129">
            <v>200702</v>
          </cell>
          <cell r="G3129">
            <v>39141</v>
          </cell>
          <cell r="H3129">
            <v>39113</v>
          </cell>
          <cell r="I3129">
            <v>103</v>
          </cell>
        </row>
        <row r="3130">
          <cell r="E3130">
            <v>39136</v>
          </cell>
          <cell r="F3130">
            <v>200702</v>
          </cell>
          <cell r="G3130">
            <v>39141</v>
          </cell>
          <cell r="H3130">
            <v>39113</v>
          </cell>
          <cell r="I3130">
            <v>103</v>
          </cell>
        </row>
        <row r="3131">
          <cell r="E3131">
            <v>39137</v>
          </cell>
          <cell r="F3131">
            <v>200702</v>
          </cell>
          <cell r="G3131">
            <v>39141</v>
          </cell>
          <cell r="H3131">
            <v>39113</v>
          </cell>
          <cell r="I3131">
            <v>103</v>
          </cell>
        </row>
        <row r="3132">
          <cell r="E3132">
            <v>39138</v>
          </cell>
          <cell r="F3132">
            <v>200702</v>
          </cell>
          <cell r="G3132">
            <v>39141</v>
          </cell>
          <cell r="H3132">
            <v>39113</v>
          </cell>
          <cell r="I3132">
            <v>103</v>
          </cell>
        </row>
        <row r="3133">
          <cell r="E3133">
            <v>39139</v>
          </cell>
          <cell r="F3133">
            <v>200702</v>
          </cell>
          <cell r="G3133">
            <v>39141</v>
          </cell>
          <cell r="H3133">
            <v>39113</v>
          </cell>
          <cell r="I3133">
            <v>103</v>
          </cell>
        </row>
        <row r="3134">
          <cell r="E3134">
            <v>39140</v>
          </cell>
          <cell r="F3134">
            <v>200702</v>
          </cell>
          <cell r="G3134">
            <v>39141</v>
          </cell>
          <cell r="H3134">
            <v>39113</v>
          </cell>
          <cell r="I3134">
            <v>103</v>
          </cell>
        </row>
        <row r="3135">
          <cell r="E3135">
            <v>39141</v>
          </cell>
          <cell r="F3135">
            <v>200702</v>
          </cell>
          <cell r="G3135">
            <v>39141</v>
          </cell>
          <cell r="H3135">
            <v>39113</v>
          </cell>
          <cell r="I3135">
            <v>103</v>
          </cell>
        </row>
        <row r="3136">
          <cell r="E3136">
            <v>39142</v>
          </cell>
          <cell r="F3136">
            <v>200703</v>
          </cell>
          <cell r="G3136">
            <v>39172</v>
          </cell>
          <cell r="H3136">
            <v>39141</v>
          </cell>
          <cell r="I3136">
            <v>104</v>
          </cell>
        </row>
        <row r="3137">
          <cell r="E3137">
            <v>39143</v>
          </cell>
          <cell r="F3137">
            <v>200703</v>
          </cell>
          <cell r="G3137">
            <v>39172</v>
          </cell>
          <cell r="H3137">
            <v>39141</v>
          </cell>
          <cell r="I3137">
            <v>104</v>
          </cell>
        </row>
        <row r="3138">
          <cell r="E3138">
            <v>39144</v>
          </cell>
          <cell r="F3138">
            <v>200703</v>
          </cell>
          <cell r="G3138">
            <v>39172</v>
          </cell>
          <cell r="H3138">
            <v>39141</v>
          </cell>
          <cell r="I3138">
            <v>104</v>
          </cell>
        </row>
        <row r="3139">
          <cell r="E3139">
            <v>39145</v>
          </cell>
          <cell r="F3139">
            <v>200703</v>
          </cell>
          <cell r="G3139">
            <v>39172</v>
          </cell>
          <cell r="H3139">
            <v>39141</v>
          </cell>
          <cell r="I3139">
            <v>104</v>
          </cell>
        </row>
        <row r="3140">
          <cell r="E3140">
            <v>39146</v>
          </cell>
          <cell r="F3140">
            <v>200703</v>
          </cell>
          <cell r="G3140">
            <v>39172</v>
          </cell>
          <cell r="H3140">
            <v>39141</v>
          </cell>
          <cell r="I3140">
            <v>104</v>
          </cell>
        </row>
        <row r="3141">
          <cell r="E3141">
            <v>39147</v>
          </cell>
          <cell r="F3141">
            <v>200703</v>
          </cell>
          <cell r="G3141">
            <v>39172</v>
          </cell>
          <cell r="H3141">
            <v>39141</v>
          </cell>
          <cell r="I3141">
            <v>104</v>
          </cell>
        </row>
        <row r="3142">
          <cell r="E3142">
            <v>39148</v>
          </cell>
          <cell r="F3142">
            <v>200703</v>
          </cell>
          <cell r="G3142">
            <v>39172</v>
          </cell>
          <cell r="H3142">
            <v>39141</v>
          </cell>
          <cell r="I3142">
            <v>104</v>
          </cell>
        </row>
        <row r="3143">
          <cell r="E3143">
            <v>39149</v>
          </cell>
          <cell r="F3143">
            <v>200703</v>
          </cell>
          <cell r="G3143">
            <v>39172</v>
          </cell>
          <cell r="H3143">
            <v>39141</v>
          </cell>
          <cell r="I3143">
            <v>104</v>
          </cell>
        </row>
        <row r="3144">
          <cell r="E3144">
            <v>39150</v>
          </cell>
          <cell r="F3144">
            <v>200703</v>
          </cell>
          <cell r="G3144">
            <v>39172</v>
          </cell>
          <cell r="H3144">
            <v>39141</v>
          </cell>
          <cell r="I3144">
            <v>104</v>
          </cell>
        </row>
        <row r="3145">
          <cell r="E3145">
            <v>39151</v>
          </cell>
          <cell r="F3145">
            <v>200703</v>
          </cell>
          <cell r="G3145">
            <v>39172</v>
          </cell>
          <cell r="H3145">
            <v>39141</v>
          </cell>
          <cell r="I3145">
            <v>104</v>
          </cell>
        </row>
        <row r="3146">
          <cell r="E3146">
            <v>39152</v>
          </cell>
          <cell r="F3146">
            <v>200703</v>
          </cell>
          <cell r="G3146">
            <v>39172</v>
          </cell>
          <cell r="H3146">
            <v>39141</v>
          </cell>
          <cell r="I3146">
            <v>104</v>
          </cell>
        </row>
        <row r="3147">
          <cell r="E3147">
            <v>39153</v>
          </cell>
          <cell r="F3147">
            <v>200703</v>
          </cell>
          <cell r="G3147">
            <v>39172</v>
          </cell>
          <cell r="H3147">
            <v>39141</v>
          </cell>
          <cell r="I3147">
            <v>104</v>
          </cell>
        </row>
        <row r="3148">
          <cell r="E3148">
            <v>39154</v>
          </cell>
          <cell r="F3148">
            <v>200703</v>
          </cell>
          <cell r="G3148">
            <v>39172</v>
          </cell>
          <cell r="H3148">
            <v>39141</v>
          </cell>
          <cell r="I3148">
            <v>104</v>
          </cell>
        </row>
        <row r="3149">
          <cell r="E3149">
            <v>39155</v>
          </cell>
          <cell r="F3149">
            <v>200703</v>
          </cell>
          <cell r="G3149">
            <v>39172</v>
          </cell>
          <cell r="H3149">
            <v>39141</v>
          </cell>
          <cell r="I3149">
            <v>104</v>
          </cell>
        </row>
        <row r="3150">
          <cell r="E3150">
            <v>39156</v>
          </cell>
          <cell r="F3150">
            <v>200703</v>
          </cell>
          <cell r="G3150">
            <v>39172</v>
          </cell>
          <cell r="H3150">
            <v>39141</v>
          </cell>
          <cell r="I3150">
            <v>104</v>
          </cell>
        </row>
        <row r="3151">
          <cell r="E3151">
            <v>39157</v>
          </cell>
          <cell r="F3151">
            <v>200703</v>
          </cell>
          <cell r="G3151">
            <v>39172</v>
          </cell>
          <cell r="H3151">
            <v>39141</v>
          </cell>
          <cell r="I3151">
            <v>104</v>
          </cell>
        </row>
        <row r="3152">
          <cell r="E3152">
            <v>39158</v>
          </cell>
          <cell r="F3152">
            <v>200703</v>
          </cell>
          <cell r="G3152">
            <v>39172</v>
          </cell>
          <cell r="H3152">
            <v>39141</v>
          </cell>
          <cell r="I3152">
            <v>104</v>
          </cell>
        </row>
        <row r="3153">
          <cell r="E3153">
            <v>39159</v>
          </cell>
          <cell r="F3153">
            <v>200703</v>
          </cell>
          <cell r="G3153">
            <v>39172</v>
          </cell>
          <cell r="H3153">
            <v>39141</v>
          </cell>
          <cell r="I3153">
            <v>104</v>
          </cell>
        </row>
        <row r="3154">
          <cell r="E3154">
            <v>39160</v>
          </cell>
          <cell r="F3154">
            <v>200703</v>
          </cell>
          <cell r="G3154">
            <v>39172</v>
          </cell>
          <cell r="H3154">
            <v>39141</v>
          </cell>
          <cell r="I3154">
            <v>104</v>
          </cell>
        </row>
        <row r="3155">
          <cell r="E3155">
            <v>39161</v>
          </cell>
          <cell r="F3155">
            <v>200703</v>
          </cell>
          <cell r="G3155">
            <v>39172</v>
          </cell>
          <cell r="H3155">
            <v>39141</v>
          </cell>
          <cell r="I3155">
            <v>104</v>
          </cell>
        </row>
        <row r="3156">
          <cell r="E3156">
            <v>39162</v>
          </cell>
          <cell r="F3156">
            <v>200703</v>
          </cell>
          <cell r="G3156">
            <v>39172</v>
          </cell>
          <cell r="H3156">
            <v>39141</v>
          </cell>
          <cell r="I3156">
            <v>104</v>
          </cell>
        </row>
        <row r="3157">
          <cell r="E3157">
            <v>39163</v>
          </cell>
          <cell r="F3157">
            <v>200703</v>
          </cell>
          <cell r="G3157">
            <v>39172</v>
          </cell>
          <cell r="H3157">
            <v>39141</v>
          </cell>
          <cell r="I3157">
            <v>104</v>
          </cell>
        </row>
        <row r="3158">
          <cell r="E3158">
            <v>39164</v>
          </cell>
          <cell r="F3158">
            <v>200703</v>
          </cell>
          <cell r="G3158">
            <v>39172</v>
          </cell>
          <cell r="H3158">
            <v>39141</v>
          </cell>
          <cell r="I3158">
            <v>104</v>
          </cell>
        </row>
        <row r="3159">
          <cell r="E3159">
            <v>39165</v>
          </cell>
          <cell r="F3159">
            <v>200703</v>
          </cell>
          <cell r="G3159">
            <v>39172</v>
          </cell>
          <cell r="H3159">
            <v>39141</v>
          </cell>
          <cell r="I3159">
            <v>104</v>
          </cell>
        </row>
        <row r="3160">
          <cell r="E3160">
            <v>39166</v>
          </cell>
          <cell r="F3160">
            <v>200703</v>
          </cell>
          <cell r="G3160">
            <v>39172</v>
          </cell>
          <cell r="H3160">
            <v>39141</v>
          </cell>
          <cell r="I3160">
            <v>104</v>
          </cell>
        </row>
        <row r="3161">
          <cell r="E3161">
            <v>39167</v>
          </cell>
          <cell r="F3161">
            <v>200703</v>
          </cell>
          <cell r="G3161">
            <v>39172</v>
          </cell>
          <cell r="H3161">
            <v>39141</v>
          </cell>
          <cell r="I3161">
            <v>104</v>
          </cell>
        </row>
        <row r="3162">
          <cell r="E3162">
            <v>39168</v>
          </cell>
          <cell r="F3162">
            <v>200703</v>
          </cell>
          <cell r="G3162">
            <v>39172</v>
          </cell>
          <cell r="H3162">
            <v>39141</v>
          </cell>
          <cell r="I3162">
            <v>104</v>
          </cell>
        </row>
        <row r="3163">
          <cell r="E3163">
            <v>39169</v>
          </cell>
          <cell r="F3163">
            <v>200703</v>
          </cell>
          <cell r="G3163">
            <v>39172</v>
          </cell>
          <cell r="H3163">
            <v>39141</v>
          </cell>
          <cell r="I3163">
            <v>104</v>
          </cell>
        </row>
        <row r="3164">
          <cell r="E3164">
            <v>39170</v>
          </cell>
          <cell r="F3164">
            <v>200703</v>
          </cell>
          <cell r="G3164">
            <v>39172</v>
          </cell>
          <cell r="H3164">
            <v>39141</v>
          </cell>
          <cell r="I3164">
            <v>104</v>
          </cell>
        </row>
        <row r="3165">
          <cell r="E3165">
            <v>39171</v>
          </cell>
          <cell r="F3165">
            <v>200703</v>
          </cell>
          <cell r="G3165">
            <v>39172</v>
          </cell>
          <cell r="H3165">
            <v>39141</v>
          </cell>
          <cell r="I3165">
            <v>104</v>
          </cell>
        </row>
        <row r="3166">
          <cell r="E3166">
            <v>39172</v>
          </cell>
          <cell r="F3166">
            <v>200703</v>
          </cell>
          <cell r="G3166">
            <v>39172</v>
          </cell>
          <cell r="H3166">
            <v>39141</v>
          </cell>
          <cell r="I3166">
            <v>104</v>
          </cell>
        </row>
        <row r="3167">
          <cell r="E3167">
            <v>39173</v>
          </cell>
          <cell r="F3167">
            <v>200704</v>
          </cell>
          <cell r="G3167">
            <v>39202</v>
          </cell>
          <cell r="H3167">
            <v>39172</v>
          </cell>
          <cell r="I3167">
            <v>105</v>
          </cell>
        </row>
        <row r="3168">
          <cell r="E3168">
            <v>39174</v>
          </cell>
          <cell r="F3168">
            <v>200704</v>
          </cell>
          <cell r="G3168">
            <v>39202</v>
          </cell>
          <cell r="H3168">
            <v>39172</v>
          </cell>
          <cell r="I3168">
            <v>105</v>
          </cell>
        </row>
        <row r="3169">
          <cell r="E3169">
            <v>39175</v>
          </cell>
          <cell r="F3169">
            <v>200704</v>
          </cell>
          <cell r="G3169">
            <v>39202</v>
          </cell>
          <cell r="H3169">
            <v>39172</v>
          </cell>
          <cell r="I3169">
            <v>105</v>
          </cell>
        </row>
        <row r="3170">
          <cell r="E3170">
            <v>39176</v>
          </cell>
          <cell r="F3170">
            <v>200704</v>
          </cell>
          <cell r="G3170">
            <v>39202</v>
          </cell>
          <cell r="H3170">
            <v>39172</v>
          </cell>
          <cell r="I3170">
            <v>105</v>
          </cell>
        </row>
        <row r="3171">
          <cell r="E3171">
            <v>39177</v>
          </cell>
          <cell r="F3171">
            <v>200704</v>
          </cell>
          <cell r="G3171">
            <v>39202</v>
          </cell>
          <cell r="H3171">
            <v>39172</v>
          </cell>
          <cell r="I3171">
            <v>105</v>
          </cell>
        </row>
        <row r="3172">
          <cell r="E3172">
            <v>39178</v>
          </cell>
          <cell r="F3172">
            <v>200704</v>
          </cell>
          <cell r="G3172">
            <v>39202</v>
          </cell>
          <cell r="H3172">
            <v>39172</v>
          </cell>
          <cell r="I3172">
            <v>105</v>
          </cell>
        </row>
        <row r="3173">
          <cell r="E3173">
            <v>39179</v>
          </cell>
          <cell r="F3173">
            <v>200704</v>
          </cell>
          <cell r="G3173">
            <v>39202</v>
          </cell>
          <cell r="H3173">
            <v>39172</v>
          </cell>
          <cell r="I3173">
            <v>105</v>
          </cell>
        </row>
        <row r="3174">
          <cell r="E3174">
            <v>39180</v>
          </cell>
          <cell r="F3174">
            <v>200704</v>
          </cell>
          <cell r="G3174">
            <v>39202</v>
          </cell>
          <cell r="H3174">
            <v>39172</v>
          </cell>
          <cell r="I3174">
            <v>105</v>
          </cell>
        </row>
        <row r="3175">
          <cell r="E3175">
            <v>39181</v>
          </cell>
          <cell r="F3175">
            <v>200704</v>
          </cell>
          <cell r="G3175">
            <v>39202</v>
          </cell>
          <cell r="H3175">
            <v>39172</v>
          </cell>
          <cell r="I3175">
            <v>105</v>
          </cell>
        </row>
        <row r="3176">
          <cell r="E3176">
            <v>39182</v>
          </cell>
          <cell r="F3176">
            <v>200704</v>
          </cell>
          <cell r="G3176">
            <v>39202</v>
          </cell>
          <cell r="H3176">
            <v>39172</v>
          </cell>
          <cell r="I3176">
            <v>105</v>
          </cell>
        </row>
        <row r="3177">
          <cell r="E3177">
            <v>39183</v>
          </cell>
          <cell r="F3177">
            <v>200704</v>
          </cell>
          <cell r="G3177">
            <v>39202</v>
          </cell>
          <cell r="H3177">
            <v>39172</v>
          </cell>
          <cell r="I3177">
            <v>105</v>
          </cell>
        </row>
        <row r="3178">
          <cell r="E3178">
            <v>39184</v>
          </cell>
          <cell r="F3178">
            <v>200704</v>
          </cell>
          <cell r="G3178">
            <v>39202</v>
          </cell>
          <cell r="H3178">
            <v>39172</v>
          </cell>
          <cell r="I3178">
            <v>105</v>
          </cell>
        </row>
        <row r="3179">
          <cell r="E3179">
            <v>39185</v>
          </cell>
          <cell r="F3179">
            <v>200704</v>
          </cell>
          <cell r="G3179">
            <v>39202</v>
          </cell>
          <cell r="H3179">
            <v>39172</v>
          </cell>
          <cell r="I3179">
            <v>105</v>
          </cell>
        </row>
        <row r="3180">
          <cell r="E3180">
            <v>39186</v>
          </cell>
          <cell r="F3180">
            <v>200704</v>
          </cell>
          <cell r="G3180">
            <v>39202</v>
          </cell>
          <cell r="H3180">
            <v>39172</v>
          </cell>
          <cell r="I3180">
            <v>105</v>
          </cell>
        </row>
        <row r="3181">
          <cell r="E3181">
            <v>39187</v>
          </cell>
          <cell r="F3181">
            <v>200704</v>
          </cell>
          <cell r="G3181">
            <v>39202</v>
          </cell>
          <cell r="H3181">
            <v>39172</v>
          </cell>
          <cell r="I3181">
            <v>105</v>
          </cell>
        </row>
        <row r="3182">
          <cell r="E3182">
            <v>39188</v>
          </cell>
          <cell r="F3182">
            <v>200704</v>
          </cell>
          <cell r="G3182">
            <v>39202</v>
          </cell>
          <cell r="H3182">
            <v>39172</v>
          </cell>
          <cell r="I3182">
            <v>105</v>
          </cell>
        </row>
        <row r="3183">
          <cell r="E3183">
            <v>39189</v>
          </cell>
          <cell r="F3183">
            <v>200704</v>
          </cell>
          <cell r="G3183">
            <v>39202</v>
          </cell>
          <cell r="H3183">
            <v>39172</v>
          </cell>
          <cell r="I3183">
            <v>105</v>
          </cell>
        </row>
        <row r="3184">
          <cell r="E3184">
            <v>39190</v>
          </cell>
          <cell r="F3184">
            <v>200704</v>
          </cell>
          <cell r="G3184">
            <v>39202</v>
          </cell>
          <cell r="H3184">
            <v>39172</v>
          </cell>
          <cell r="I3184">
            <v>105</v>
          </cell>
        </row>
        <row r="3185">
          <cell r="E3185">
            <v>39191</v>
          </cell>
          <cell r="F3185">
            <v>200704</v>
          </cell>
          <cell r="G3185">
            <v>39202</v>
          </cell>
          <cell r="H3185">
            <v>39172</v>
          </cell>
          <cell r="I3185">
            <v>105</v>
          </cell>
        </row>
        <row r="3186">
          <cell r="E3186">
            <v>39192</v>
          </cell>
          <cell r="F3186">
            <v>200704</v>
          </cell>
          <cell r="G3186">
            <v>39202</v>
          </cell>
          <cell r="H3186">
            <v>39172</v>
          </cell>
          <cell r="I3186">
            <v>105</v>
          </cell>
        </row>
        <row r="3187">
          <cell r="E3187">
            <v>39193</v>
          </cell>
          <cell r="F3187">
            <v>200704</v>
          </cell>
          <cell r="G3187">
            <v>39202</v>
          </cell>
          <cell r="H3187">
            <v>39172</v>
          </cell>
          <cell r="I3187">
            <v>105</v>
          </cell>
        </row>
        <row r="3188">
          <cell r="E3188">
            <v>39194</v>
          </cell>
          <cell r="F3188">
            <v>200704</v>
          </cell>
          <cell r="G3188">
            <v>39202</v>
          </cell>
          <cell r="H3188">
            <v>39172</v>
          </cell>
          <cell r="I3188">
            <v>105</v>
          </cell>
        </row>
        <row r="3189">
          <cell r="E3189">
            <v>39195</v>
          </cell>
          <cell r="F3189">
            <v>200704</v>
          </cell>
          <cell r="G3189">
            <v>39202</v>
          </cell>
          <cell r="H3189">
            <v>39172</v>
          </cell>
          <cell r="I3189">
            <v>105</v>
          </cell>
        </row>
        <row r="3190">
          <cell r="E3190">
            <v>39196</v>
          </cell>
          <cell r="F3190">
            <v>200704</v>
          </cell>
          <cell r="G3190">
            <v>39202</v>
          </cell>
          <cell r="H3190">
            <v>39172</v>
          </cell>
          <cell r="I3190">
            <v>105</v>
          </cell>
        </row>
        <row r="3191">
          <cell r="E3191">
            <v>39197</v>
          </cell>
          <cell r="F3191">
            <v>200704</v>
          </cell>
          <cell r="G3191">
            <v>39202</v>
          </cell>
          <cell r="H3191">
            <v>39172</v>
          </cell>
          <cell r="I3191">
            <v>105</v>
          </cell>
        </row>
        <row r="3192">
          <cell r="E3192">
            <v>39198</v>
          </cell>
          <cell r="F3192">
            <v>200704</v>
          </cell>
          <cell r="G3192">
            <v>39202</v>
          </cell>
          <cell r="H3192">
            <v>39172</v>
          </cell>
          <cell r="I3192">
            <v>105</v>
          </cell>
        </row>
        <row r="3193">
          <cell r="E3193">
            <v>39199</v>
          </cell>
          <cell r="F3193">
            <v>200704</v>
          </cell>
          <cell r="G3193">
            <v>39202</v>
          </cell>
          <cell r="H3193">
            <v>39172</v>
          </cell>
          <cell r="I3193">
            <v>105</v>
          </cell>
        </row>
        <row r="3194">
          <cell r="E3194">
            <v>39200</v>
          </cell>
          <cell r="F3194">
            <v>200704</v>
          </cell>
          <cell r="G3194">
            <v>39202</v>
          </cell>
          <cell r="H3194">
            <v>39172</v>
          </cell>
          <cell r="I3194">
            <v>105</v>
          </cell>
        </row>
        <row r="3195">
          <cell r="E3195">
            <v>39201</v>
          </cell>
          <cell r="F3195">
            <v>200704</v>
          </cell>
          <cell r="G3195">
            <v>39202</v>
          </cell>
          <cell r="H3195">
            <v>39172</v>
          </cell>
          <cell r="I3195">
            <v>105</v>
          </cell>
        </row>
        <row r="3196">
          <cell r="E3196">
            <v>39202</v>
          </cell>
          <cell r="F3196">
            <v>200704</v>
          </cell>
          <cell r="G3196">
            <v>39202</v>
          </cell>
          <cell r="H3196">
            <v>39172</v>
          </cell>
          <cell r="I3196">
            <v>105</v>
          </cell>
        </row>
        <row r="3197">
          <cell r="E3197">
            <v>39203</v>
          </cell>
          <cell r="F3197">
            <v>200705</v>
          </cell>
          <cell r="G3197">
            <v>39233</v>
          </cell>
          <cell r="H3197">
            <v>39202</v>
          </cell>
          <cell r="I3197">
            <v>106</v>
          </cell>
        </row>
        <row r="3198">
          <cell r="E3198">
            <v>39204</v>
          </cell>
          <cell r="F3198">
            <v>200705</v>
          </cell>
          <cell r="G3198">
            <v>39233</v>
          </cell>
          <cell r="H3198">
            <v>39202</v>
          </cell>
          <cell r="I3198">
            <v>106</v>
          </cell>
        </row>
        <row r="3199">
          <cell r="E3199">
            <v>39205</v>
          </cell>
          <cell r="F3199">
            <v>200705</v>
          </cell>
          <cell r="G3199">
            <v>39233</v>
          </cell>
          <cell r="H3199">
            <v>39202</v>
          </cell>
          <cell r="I3199">
            <v>106</v>
          </cell>
        </row>
        <row r="3200">
          <cell r="E3200">
            <v>39206</v>
          </cell>
          <cell r="F3200">
            <v>200705</v>
          </cell>
          <cell r="G3200">
            <v>39233</v>
          </cell>
          <cell r="H3200">
            <v>39202</v>
          </cell>
          <cell r="I3200">
            <v>106</v>
          </cell>
        </row>
        <row r="3201">
          <cell r="E3201">
            <v>39207</v>
          </cell>
          <cell r="F3201">
            <v>200705</v>
          </cell>
          <cell r="G3201">
            <v>39233</v>
          </cell>
          <cell r="H3201">
            <v>39202</v>
          </cell>
          <cell r="I3201">
            <v>106</v>
          </cell>
        </row>
        <row r="3202">
          <cell r="E3202">
            <v>39208</v>
          </cell>
          <cell r="F3202">
            <v>200705</v>
          </cell>
          <cell r="G3202">
            <v>39233</v>
          </cell>
          <cell r="H3202">
            <v>39202</v>
          </cell>
          <cell r="I3202">
            <v>106</v>
          </cell>
        </row>
        <row r="3203">
          <cell r="E3203">
            <v>39209</v>
          </cell>
          <cell r="F3203">
            <v>200705</v>
          </cell>
          <cell r="G3203">
            <v>39233</v>
          </cell>
          <cell r="H3203">
            <v>39202</v>
          </cell>
          <cell r="I3203">
            <v>106</v>
          </cell>
        </row>
        <row r="3204">
          <cell r="E3204">
            <v>39210</v>
          </cell>
          <cell r="F3204">
            <v>200705</v>
          </cell>
          <cell r="G3204">
            <v>39233</v>
          </cell>
          <cell r="H3204">
            <v>39202</v>
          </cell>
          <cell r="I3204">
            <v>106</v>
          </cell>
        </row>
        <row r="3205">
          <cell r="E3205">
            <v>39211</v>
          </cell>
          <cell r="F3205">
            <v>200705</v>
          </cell>
          <cell r="G3205">
            <v>39233</v>
          </cell>
          <cell r="H3205">
            <v>39202</v>
          </cell>
          <cell r="I3205">
            <v>106</v>
          </cell>
        </row>
        <row r="3206">
          <cell r="E3206">
            <v>39212</v>
          </cell>
          <cell r="F3206">
            <v>200705</v>
          </cell>
          <cell r="G3206">
            <v>39233</v>
          </cell>
          <cell r="H3206">
            <v>39202</v>
          </cell>
          <cell r="I3206">
            <v>106</v>
          </cell>
        </row>
        <row r="3207">
          <cell r="E3207">
            <v>39213</v>
          </cell>
          <cell r="F3207">
            <v>200705</v>
          </cell>
          <cell r="G3207">
            <v>39233</v>
          </cell>
          <cell r="H3207">
            <v>39202</v>
          </cell>
          <cell r="I3207">
            <v>106</v>
          </cell>
        </row>
        <row r="3208">
          <cell r="E3208">
            <v>39214</v>
          </cell>
          <cell r="F3208">
            <v>200705</v>
          </cell>
          <cell r="G3208">
            <v>39233</v>
          </cell>
          <cell r="H3208">
            <v>39202</v>
          </cell>
          <cell r="I3208">
            <v>106</v>
          </cell>
        </row>
        <row r="3209">
          <cell r="E3209">
            <v>39215</v>
          </cell>
          <cell r="F3209">
            <v>200705</v>
          </cell>
          <cell r="G3209">
            <v>39233</v>
          </cell>
          <cell r="H3209">
            <v>39202</v>
          </cell>
          <cell r="I3209">
            <v>106</v>
          </cell>
        </row>
        <row r="3210">
          <cell r="E3210">
            <v>39216</v>
          </cell>
          <cell r="F3210">
            <v>200705</v>
          </cell>
          <cell r="G3210">
            <v>39233</v>
          </cell>
          <cell r="H3210">
            <v>39202</v>
          </cell>
          <cell r="I3210">
            <v>106</v>
          </cell>
        </row>
        <row r="3211">
          <cell r="E3211">
            <v>39217</v>
          </cell>
          <cell r="F3211">
            <v>200705</v>
          </cell>
          <cell r="G3211">
            <v>39233</v>
          </cell>
          <cell r="H3211">
            <v>39202</v>
          </cell>
          <cell r="I3211">
            <v>106</v>
          </cell>
        </row>
        <row r="3212">
          <cell r="E3212">
            <v>39218</v>
          </cell>
          <cell r="F3212">
            <v>200705</v>
          </cell>
          <cell r="G3212">
            <v>39233</v>
          </cell>
          <cell r="H3212">
            <v>39202</v>
          </cell>
          <cell r="I3212">
            <v>106</v>
          </cell>
        </row>
        <row r="3213">
          <cell r="E3213">
            <v>39219</v>
          </cell>
          <cell r="F3213">
            <v>200705</v>
          </cell>
          <cell r="G3213">
            <v>39233</v>
          </cell>
          <cell r="H3213">
            <v>39202</v>
          </cell>
          <cell r="I3213">
            <v>106</v>
          </cell>
        </row>
        <row r="3214">
          <cell r="E3214">
            <v>39220</v>
          </cell>
          <cell r="F3214">
            <v>200705</v>
          </cell>
          <cell r="G3214">
            <v>39233</v>
          </cell>
          <cell r="H3214">
            <v>39202</v>
          </cell>
          <cell r="I3214">
            <v>106</v>
          </cell>
        </row>
        <row r="3215">
          <cell r="E3215">
            <v>39221</v>
          </cell>
          <cell r="F3215">
            <v>200705</v>
          </cell>
          <cell r="G3215">
            <v>39233</v>
          </cell>
          <cell r="H3215">
            <v>39202</v>
          </cell>
          <cell r="I3215">
            <v>106</v>
          </cell>
        </row>
        <row r="3216">
          <cell r="E3216">
            <v>39222</v>
          </cell>
          <cell r="F3216">
            <v>200705</v>
          </cell>
          <cell r="G3216">
            <v>39233</v>
          </cell>
          <cell r="H3216">
            <v>39202</v>
          </cell>
          <cell r="I3216">
            <v>106</v>
          </cell>
        </row>
        <row r="3217">
          <cell r="E3217">
            <v>39223</v>
          </cell>
          <cell r="F3217">
            <v>200705</v>
          </cell>
          <cell r="G3217">
            <v>39233</v>
          </cell>
          <cell r="H3217">
            <v>39202</v>
          </cell>
          <cell r="I3217">
            <v>106</v>
          </cell>
        </row>
        <row r="3218">
          <cell r="E3218">
            <v>39224</v>
          </cell>
          <cell r="F3218">
            <v>200705</v>
          </cell>
          <cell r="G3218">
            <v>39233</v>
          </cell>
          <cell r="H3218">
            <v>39202</v>
          </cell>
          <cell r="I3218">
            <v>106</v>
          </cell>
        </row>
        <row r="3219">
          <cell r="E3219">
            <v>39225</v>
          </cell>
          <cell r="F3219">
            <v>200705</v>
          </cell>
          <cell r="G3219">
            <v>39233</v>
          </cell>
          <cell r="H3219">
            <v>39202</v>
          </cell>
          <cell r="I3219">
            <v>106</v>
          </cell>
        </row>
        <row r="3220">
          <cell r="E3220">
            <v>39226</v>
          </cell>
          <cell r="F3220">
            <v>200705</v>
          </cell>
          <cell r="G3220">
            <v>39233</v>
          </cell>
          <cell r="H3220">
            <v>39202</v>
          </cell>
          <cell r="I3220">
            <v>106</v>
          </cell>
        </row>
        <row r="3221">
          <cell r="E3221">
            <v>39227</v>
          </cell>
          <cell r="F3221">
            <v>200705</v>
          </cell>
          <cell r="G3221">
            <v>39233</v>
          </cell>
          <cell r="H3221">
            <v>39202</v>
          </cell>
          <cell r="I3221">
            <v>106</v>
          </cell>
        </row>
        <row r="3222">
          <cell r="E3222">
            <v>39228</v>
          </cell>
          <cell r="F3222">
            <v>200705</v>
          </cell>
          <cell r="G3222">
            <v>39233</v>
          </cell>
          <cell r="H3222">
            <v>39202</v>
          </cell>
          <cell r="I3222">
            <v>106</v>
          </cell>
        </row>
        <row r="3223">
          <cell r="E3223">
            <v>39229</v>
          </cell>
          <cell r="F3223">
            <v>200705</v>
          </cell>
          <cell r="G3223">
            <v>39233</v>
          </cell>
          <cell r="H3223">
            <v>39202</v>
          </cell>
          <cell r="I3223">
            <v>106</v>
          </cell>
        </row>
        <row r="3224">
          <cell r="E3224">
            <v>39230</v>
          </cell>
          <cell r="F3224">
            <v>200705</v>
          </cell>
          <cell r="G3224">
            <v>39233</v>
          </cell>
          <cell r="H3224">
            <v>39202</v>
          </cell>
          <cell r="I3224">
            <v>106</v>
          </cell>
        </row>
        <row r="3225">
          <cell r="E3225">
            <v>39231</v>
          </cell>
          <cell r="F3225">
            <v>200705</v>
          </cell>
          <cell r="G3225">
            <v>39233</v>
          </cell>
          <cell r="H3225">
            <v>39202</v>
          </cell>
          <cell r="I3225">
            <v>106</v>
          </cell>
        </row>
        <row r="3226">
          <cell r="E3226">
            <v>39232</v>
          </cell>
          <cell r="F3226">
            <v>200705</v>
          </cell>
          <cell r="G3226">
            <v>39233</v>
          </cell>
          <cell r="H3226">
            <v>39202</v>
          </cell>
          <cell r="I3226">
            <v>106</v>
          </cell>
        </row>
        <row r="3227">
          <cell r="E3227">
            <v>39233</v>
          </cell>
          <cell r="F3227">
            <v>200705</v>
          </cell>
          <cell r="G3227">
            <v>39233</v>
          </cell>
          <cell r="H3227">
            <v>39202</v>
          </cell>
          <cell r="I3227">
            <v>106</v>
          </cell>
        </row>
        <row r="3228">
          <cell r="E3228">
            <v>39234</v>
          </cell>
          <cell r="F3228">
            <v>200706</v>
          </cell>
          <cell r="G3228">
            <v>39263</v>
          </cell>
          <cell r="H3228">
            <v>39233</v>
          </cell>
          <cell r="I3228">
            <v>107</v>
          </cell>
        </row>
        <row r="3229">
          <cell r="E3229">
            <v>39235</v>
          </cell>
          <cell r="F3229">
            <v>200706</v>
          </cell>
          <cell r="G3229">
            <v>39263</v>
          </cell>
          <cell r="H3229">
            <v>39233</v>
          </cell>
          <cell r="I3229">
            <v>107</v>
          </cell>
        </row>
        <row r="3230">
          <cell r="E3230">
            <v>39236</v>
          </cell>
          <cell r="F3230">
            <v>200706</v>
          </cell>
          <cell r="G3230">
            <v>39263</v>
          </cell>
          <cell r="H3230">
            <v>39233</v>
          </cell>
          <cell r="I3230">
            <v>107</v>
          </cell>
        </row>
        <row r="3231">
          <cell r="E3231">
            <v>39237</v>
          </cell>
          <cell r="F3231">
            <v>200706</v>
          </cell>
          <cell r="G3231">
            <v>39263</v>
          </cell>
          <cell r="H3231">
            <v>39233</v>
          </cell>
          <cell r="I3231">
            <v>107</v>
          </cell>
        </row>
        <row r="3232">
          <cell r="E3232">
            <v>39238</v>
          </cell>
          <cell r="F3232">
            <v>200706</v>
          </cell>
          <cell r="G3232">
            <v>39263</v>
          </cell>
          <cell r="H3232">
            <v>39233</v>
          </cell>
          <cell r="I3232">
            <v>107</v>
          </cell>
        </row>
        <row r="3233">
          <cell r="E3233">
            <v>39239</v>
          </cell>
          <cell r="F3233">
            <v>200706</v>
          </cell>
          <cell r="G3233">
            <v>39263</v>
          </cell>
          <cell r="H3233">
            <v>39233</v>
          </cell>
          <cell r="I3233">
            <v>107</v>
          </cell>
        </row>
        <row r="3234">
          <cell r="E3234">
            <v>39240</v>
          </cell>
          <cell r="F3234">
            <v>200706</v>
          </cell>
          <cell r="G3234">
            <v>39263</v>
          </cell>
          <cell r="H3234">
            <v>39233</v>
          </cell>
          <cell r="I3234">
            <v>107</v>
          </cell>
        </row>
        <row r="3235">
          <cell r="E3235">
            <v>39241</v>
          </cell>
          <cell r="F3235">
            <v>200706</v>
          </cell>
          <cell r="G3235">
            <v>39263</v>
          </cell>
          <cell r="H3235">
            <v>39233</v>
          </cell>
          <cell r="I3235">
            <v>107</v>
          </cell>
        </row>
        <row r="3236">
          <cell r="E3236">
            <v>39242</v>
          </cell>
          <cell r="F3236">
            <v>200706</v>
          </cell>
          <cell r="G3236">
            <v>39263</v>
          </cell>
          <cell r="H3236">
            <v>39233</v>
          </cell>
          <cell r="I3236">
            <v>107</v>
          </cell>
        </row>
        <row r="3237">
          <cell r="E3237">
            <v>39243</v>
          </cell>
          <cell r="F3237">
            <v>200706</v>
          </cell>
          <cell r="G3237">
            <v>39263</v>
          </cell>
          <cell r="H3237">
            <v>39233</v>
          </cell>
          <cell r="I3237">
            <v>107</v>
          </cell>
        </row>
        <row r="3238">
          <cell r="E3238">
            <v>39244</v>
          </cell>
          <cell r="F3238">
            <v>200706</v>
          </cell>
          <cell r="G3238">
            <v>39263</v>
          </cell>
          <cell r="H3238">
            <v>39233</v>
          </cell>
          <cell r="I3238">
            <v>107</v>
          </cell>
        </row>
        <row r="3239">
          <cell r="E3239">
            <v>39245</v>
          </cell>
          <cell r="F3239">
            <v>200706</v>
          </cell>
          <cell r="G3239">
            <v>39263</v>
          </cell>
          <cell r="H3239">
            <v>39233</v>
          </cell>
          <cell r="I3239">
            <v>107</v>
          </cell>
        </row>
        <row r="3240">
          <cell r="E3240">
            <v>39246</v>
          </cell>
          <cell r="F3240">
            <v>200706</v>
          </cell>
          <cell r="G3240">
            <v>39263</v>
          </cell>
          <cell r="H3240">
            <v>39233</v>
          </cell>
          <cell r="I3240">
            <v>107</v>
          </cell>
        </row>
        <row r="3241">
          <cell r="E3241">
            <v>39247</v>
          </cell>
          <cell r="F3241">
            <v>200706</v>
          </cell>
          <cell r="G3241">
            <v>39263</v>
          </cell>
          <cell r="H3241">
            <v>39233</v>
          </cell>
          <cell r="I3241">
            <v>107</v>
          </cell>
        </row>
        <row r="3242">
          <cell r="E3242">
            <v>39248</v>
          </cell>
          <cell r="F3242">
            <v>200706</v>
          </cell>
          <cell r="G3242">
            <v>39263</v>
          </cell>
          <cell r="H3242">
            <v>39233</v>
          </cell>
          <cell r="I3242">
            <v>107</v>
          </cell>
        </row>
        <row r="3243">
          <cell r="E3243">
            <v>39249</v>
          </cell>
          <cell r="F3243">
            <v>200706</v>
          </cell>
          <cell r="G3243">
            <v>39263</v>
          </cell>
          <cell r="H3243">
            <v>39233</v>
          </cell>
          <cell r="I3243">
            <v>107</v>
          </cell>
        </row>
        <row r="3244">
          <cell r="E3244">
            <v>39250</v>
          </cell>
          <cell r="F3244">
            <v>200706</v>
          </cell>
          <cell r="G3244">
            <v>39263</v>
          </cell>
          <cell r="H3244">
            <v>39233</v>
          </cell>
          <cell r="I3244">
            <v>107</v>
          </cell>
        </row>
        <row r="3245">
          <cell r="E3245">
            <v>39251</v>
          </cell>
          <cell r="F3245">
            <v>200706</v>
          </cell>
          <cell r="G3245">
            <v>39263</v>
          </cell>
          <cell r="H3245">
            <v>39233</v>
          </cell>
          <cell r="I3245">
            <v>107</v>
          </cell>
        </row>
        <row r="3246">
          <cell r="E3246">
            <v>39252</v>
          </cell>
          <cell r="F3246">
            <v>200706</v>
          </cell>
          <cell r="G3246">
            <v>39263</v>
          </cell>
          <cell r="H3246">
            <v>39233</v>
          </cell>
          <cell r="I3246">
            <v>107</v>
          </cell>
        </row>
        <row r="3247">
          <cell r="E3247">
            <v>39253</v>
          </cell>
          <cell r="F3247">
            <v>200706</v>
          </cell>
          <cell r="G3247">
            <v>39263</v>
          </cell>
          <cell r="H3247">
            <v>39233</v>
          </cell>
          <cell r="I3247">
            <v>107</v>
          </cell>
        </row>
        <row r="3248">
          <cell r="E3248">
            <v>39254</v>
          </cell>
          <cell r="F3248">
            <v>200706</v>
          </cell>
          <cell r="G3248">
            <v>39263</v>
          </cell>
          <cell r="H3248">
            <v>39233</v>
          </cell>
          <cell r="I3248">
            <v>107</v>
          </cell>
        </row>
        <row r="3249">
          <cell r="E3249">
            <v>39255</v>
          </cell>
          <cell r="F3249">
            <v>200706</v>
          </cell>
          <cell r="G3249">
            <v>39263</v>
          </cell>
          <cell r="H3249">
            <v>39233</v>
          </cell>
          <cell r="I3249">
            <v>107</v>
          </cell>
        </row>
        <row r="3250">
          <cell r="E3250">
            <v>39256</v>
          </cell>
          <cell r="F3250">
            <v>200706</v>
          </cell>
          <cell r="G3250">
            <v>39263</v>
          </cell>
          <cell r="H3250">
            <v>39233</v>
          </cell>
          <cell r="I3250">
            <v>107</v>
          </cell>
        </row>
        <row r="3251">
          <cell r="E3251">
            <v>39257</v>
          </cell>
          <cell r="F3251">
            <v>200706</v>
          </cell>
          <cell r="G3251">
            <v>39263</v>
          </cell>
          <cell r="H3251">
            <v>39233</v>
          </cell>
          <cell r="I3251">
            <v>107</v>
          </cell>
        </row>
        <row r="3252">
          <cell r="E3252">
            <v>39258</v>
          </cell>
          <cell r="F3252">
            <v>200706</v>
          </cell>
          <cell r="G3252">
            <v>39263</v>
          </cell>
          <cell r="H3252">
            <v>39233</v>
          </cell>
          <cell r="I3252">
            <v>107</v>
          </cell>
        </row>
        <row r="3253">
          <cell r="E3253">
            <v>39259</v>
          </cell>
          <cell r="F3253">
            <v>200706</v>
          </cell>
          <cell r="G3253">
            <v>39263</v>
          </cell>
          <cell r="H3253">
            <v>39233</v>
          </cell>
          <cell r="I3253">
            <v>107</v>
          </cell>
        </row>
        <row r="3254">
          <cell r="E3254">
            <v>39260</v>
          </cell>
          <cell r="F3254">
            <v>200706</v>
          </cell>
          <cell r="G3254">
            <v>39263</v>
          </cell>
          <cell r="H3254">
            <v>39233</v>
          </cell>
          <cell r="I3254">
            <v>107</v>
          </cell>
        </row>
        <row r="3255">
          <cell r="E3255">
            <v>39261</v>
          </cell>
          <cell r="F3255">
            <v>200706</v>
          </cell>
          <cell r="G3255">
            <v>39263</v>
          </cell>
          <cell r="H3255">
            <v>39233</v>
          </cell>
          <cell r="I3255">
            <v>107</v>
          </cell>
        </row>
        <row r="3256">
          <cell r="E3256">
            <v>39262</v>
          </cell>
          <cell r="F3256">
            <v>200706</v>
          </cell>
          <cell r="G3256">
            <v>39263</v>
          </cell>
          <cell r="H3256">
            <v>39233</v>
          </cell>
          <cell r="I3256">
            <v>107</v>
          </cell>
        </row>
        <row r="3257">
          <cell r="E3257">
            <v>39263</v>
          </cell>
          <cell r="F3257">
            <v>200706</v>
          </cell>
          <cell r="G3257">
            <v>39263</v>
          </cell>
          <cell r="H3257">
            <v>39233</v>
          </cell>
          <cell r="I3257">
            <v>107</v>
          </cell>
        </row>
        <row r="3258">
          <cell r="E3258">
            <v>39264</v>
          </cell>
          <cell r="F3258">
            <v>200707</v>
          </cell>
          <cell r="G3258">
            <v>39294</v>
          </cell>
          <cell r="H3258">
            <v>39263</v>
          </cell>
          <cell r="I3258">
            <v>108</v>
          </cell>
        </row>
        <row r="3259">
          <cell r="E3259">
            <v>39265</v>
          </cell>
          <cell r="F3259">
            <v>200707</v>
          </cell>
          <cell r="G3259">
            <v>39294</v>
          </cell>
          <cell r="H3259">
            <v>39263</v>
          </cell>
          <cell r="I3259">
            <v>108</v>
          </cell>
        </row>
        <row r="3260">
          <cell r="E3260">
            <v>39266</v>
          </cell>
          <cell r="F3260">
            <v>200707</v>
          </cell>
          <cell r="G3260">
            <v>39294</v>
          </cell>
          <cell r="H3260">
            <v>39263</v>
          </cell>
          <cell r="I3260">
            <v>108</v>
          </cell>
        </row>
        <row r="3261">
          <cell r="E3261">
            <v>39267</v>
          </cell>
          <cell r="F3261">
            <v>200707</v>
          </cell>
          <cell r="G3261">
            <v>39294</v>
          </cell>
          <cell r="H3261">
            <v>39263</v>
          </cell>
          <cell r="I3261">
            <v>108</v>
          </cell>
        </row>
        <row r="3262">
          <cell r="E3262">
            <v>39268</v>
          </cell>
          <cell r="F3262">
            <v>200707</v>
          </cell>
          <cell r="G3262">
            <v>39294</v>
          </cell>
          <cell r="H3262">
            <v>39263</v>
          </cell>
          <cell r="I3262">
            <v>108</v>
          </cell>
        </row>
        <row r="3263">
          <cell r="E3263">
            <v>39269</v>
          </cell>
          <cell r="F3263">
            <v>200707</v>
          </cell>
          <cell r="G3263">
            <v>39294</v>
          </cell>
          <cell r="H3263">
            <v>39263</v>
          </cell>
          <cell r="I3263">
            <v>108</v>
          </cell>
        </row>
        <row r="3264">
          <cell r="E3264">
            <v>39270</v>
          </cell>
          <cell r="F3264">
            <v>200707</v>
          </cell>
          <cell r="G3264">
            <v>39294</v>
          </cell>
          <cell r="H3264">
            <v>39263</v>
          </cell>
          <cell r="I3264">
            <v>108</v>
          </cell>
        </row>
        <row r="3265">
          <cell r="E3265">
            <v>39271</v>
          </cell>
          <cell r="F3265">
            <v>200707</v>
          </cell>
          <cell r="G3265">
            <v>39294</v>
          </cell>
          <cell r="H3265">
            <v>39263</v>
          </cell>
          <cell r="I3265">
            <v>108</v>
          </cell>
        </row>
        <row r="3266">
          <cell r="E3266">
            <v>39272</v>
          </cell>
          <cell r="F3266">
            <v>200707</v>
          </cell>
          <cell r="G3266">
            <v>39294</v>
          </cell>
          <cell r="H3266">
            <v>39263</v>
          </cell>
          <cell r="I3266">
            <v>108</v>
          </cell>
        </row>
        <row r="3267">
          <cell r="E3267">
            <v>39273</v>
          </cell>
          <cell r="F3267">
            <v>200707</v>
          </cell>
          <cell r="G3267">
            <v>39294</v>
          </cell>
          <cell r="H3267">
            <v>39263</v>
          </cell>
          <cell r="I3267">
            <v>108</v>
          </cell>
        </row>
        <row r="3268">
          <cell r="E3268">
            <v>39274</v>
          </cell>
          <cell r="F3268">
            <v>200707</v>
          </cell>
          <cell r="G3268">
            <v>39294</v>
          </cell>
          <cell r="H3268">
            <v>39263</v>
          </cell>
          <cell r="I3268">
            <v>108</v>
          </cell>
        </row>
        <row r="3269">
          <cell r="E3269">
            <v>39275</v>
          </cell>
          <cell r="F3269">
            <v>200707</v>
          </cell>
          <cell r="G3269">
            <v>39294</v>
          </cell>
          <cell r="H3269">
            <v>39263</v>
          </cell>
          <cell r="I3269">
            <v>108</v>
          </cell>
        </row>
        <row r="3270">
          <cell r="E3270">
            <v>39276</v>
          </cell>
          <cell r="F3270">
            <v>200707</v>
          </cell>
          <cell r="G3270">
            <v>39294</v>
          </cell>
          <cell r="H3270">
            <v>39263</v>
          </cell>
          <cell r="I3270">
            <v>108</v>
          </cell>
        </row>
        <row r="3271">
          <cell r="E3271">
            <v>39277</v>
          </cell>
          <cell r="F3271">
            <v>200707</v>
          </cell>
          <cell r="G3271">
            <v>39294</v>
          </cell>
          <cell r="H3271">
            <v>39263</v>
          </cell>
          <cell r="I3271">
            <v>108</v>
          </cell>
        </row>
        <row r="3272">
          <cell r="E3272">
            <v>39278</v>
          </cell>
          <cell r="F3272">
            <v>200707</v>
          </cell>
          <cell r="G3272">
            <v>39294</v>
          </cell>
          <cell r="H3272">
            <v>39263</v>
          </cell>
          <cell r="I3272">
            <v>108</v>
          </cell>
        </row>
        <row r="3273">
          <cell r="E3273">
            <v>39279</v>
          </cell>
          <cell r="F3273">
            <v>200707</v>
          </cell>
          <cell r="G3273">
            <v>39294</v>
          </cell>
          <cell r="H3273">
            <v>39263</v>
          </cell>
          <cell r="I3273">
            <v>108</v>
          </cell>
        </row>
        <row r="3274">
          <cell r="E3274">
            <v>39280</v>
          </cell>
          <cell r="F3274">
            <v>200707</v>
          </cell>
          <cell r="G3274">
            <v>39294</v>
          </cell>
          <cell r="H3274">
            <v>39263</v>
          </cell>
          <cell r="I3274">
            <v>108</v>
          </cell>
        </row>
        <row r="3275">
          <cell r="E3275">
            <v>39281</v>
          </cell>
          <cell r="F3275">
            <v>200707</v>
          </cell>
          <cell r="G3275">
            <v>39294</v>
          </cell>
          <cell r="H3275">
            <v>39263</v>
          </cell>
          <cell r="I3275">
            <v>108</v>
          </cell>
        </row>
        <row r="3276">
          <cell r="E3276">
            <v>39282</v>
          </cell>
          <cell r="F3276">
            <v>200707</v>
          </cell>
          <cell r="G3276">
            <v>39294</v>
          </cell>
          <cell r="H3276">
            <v>39263</v>
          </cell>
          <cell r="I3276">
            <v>108</v>
          </cell>
        </row>
        <row r="3277">
          <cell r="E3277">
            <v>39283</v>
          </cell>
          <cell r="F3277">
            <v>200707</v>
          </cell>
          <cell r="G3277">
            <v>39294</v>
          </cell>
          <cell r="H3277">
            <v>39263</v>
          </cell>
          <cell r="I3277">
            <v>108</v>
          </cell>
        </row>
        <row r="3278">
          <cell r="E3278">
            <v>39284</v>
          </cell>
          <cell r="F3278">
            <v>200707</v>
          </cell>
          <cell r="G3278">
            <v>39294</v>
          </cell>
          <cell r="H3278">
            <v>39263</v>
          </cell>
          <cell r="I3278">
            <v>108</v>
          </cell>
        </row>
        <row r="3279">
          <cell r="E3279">
            <v>39285</v>
          </cell>
          <cell r="F3279">
            <v>200707</v>
          </cell>
          <cell r="G3279">
            <v>39294</v>
          </cell>
          <cell r="H3279">
            <v>39263</v>
          </cell>
          <cell r="I3279">
            <v>108</v>
          </cell>
        </row>
        <row r="3280">
          <cell r="E3280">
            <v>39286</v>
          </cell>
          <cell r="F3280">
            <v>200707</v>
          </cell>
          <cell r="G3280">
            <v>39294</v>
          </cell>
          <cell r="H3280">
            <v>39263</v>
          </cell>
          <cell r="I3280">
            <v>108</v>
          </cell>
        </row>
        <row r="3281">
          <cell r="E3281">
            <v>39287</v>
          </cell>
          <cell r="F3281">
            <v>200707</v>
          </cell>
          <cell r="G3281">
            <v>39294</v>
          </cell>
          <cell r="H3281">
            <v>39263</v>
          </cell>
          <cell r="I3281">
            <v>108</v>
          </cell>
        </row>
        <row r="3282">
          <cell r="E3282">
            <v>39288</v>
          </cell>
          <cell r="F3282">
            <v>200707</v>
          </cell>
          <cell r="G3282">
            <v>39294</v>
          </cell>
          <cell r="H3282">
            <v>39263</v>
          </cell>
          <cell r="I3282">
            <v>108</v>
          </cell>
        </row>
        <row r="3283">
          <cell r="E3283">
            <v>39289</v>
          </cell>
          <cell r="F3283">
            <v>200707</v>
          </cell>
          <cell r="G3283">
            <v>39294</v>
          </cell>
          <cell r="H3283">
            <v>39263</v>
          </cell>
          <cell r="I3283">
            <v>108</v>
          </cell>
        </row>
        <row r="3284">
          <cell r="E3284">
            <v>39290</v>
          </cell>
          <cell r="F3284">
            <v>200707</v>
          </cell>
          <cell r="G3284">
            <v>39294</v>
          </cell>
          <cell r="H3284">
            <v>39263</v>
          </cell>
          <cell r="I3284">
            <v>108</v>
          </cell>
        </row>
        <row r="3285">
          <cell r="E3285">
            <v>39291</v>
          </cell>
          <cell r="F3285">
            <v>200707</v>
          </cell>
          <cell r="G3285">
            <v>39294</v>
          </cell>
          <cell r="H3285">
            <v>39263</v>
          </cell>
          <cell r="I3285">
            <v>108</v>
          </cell>
        </row>
        <row r="3286">
          <cell r="E3286">
            <v>39292</v>
          </cell>
          <cell r="F3286">
            <v>200707</v>
          </cell>
          <cell r="G3286">
            <v>39294</v>
          </cell>
          <cell r="H3286">
            <v>39263</v>
          </cell>
          <cell r="I3286">
            <v>108</v>
          </cell>
        </row>
        <row r="3287">
          <cell r="E3287">
            <v>39293</v>
          </cell>
          <cell r="F3287">
            <v>200707</v>
          </cell>
          <cell r="G3287">
            <v>39294</v>
          </cell>
          <cell r="H3287">
            <v>39263</v>
          </cell>
          <cell r="I3287">
            <v>108</v>
          </cell>
        </row>
        <row r="3288">
          <cell r="E3288">
            <v>39294</v>
          </cell>
          <cell r="F3288">
            <v>200707</v>
          </cell>
          <cell r="G3288">
            <v>39294</v>
          </cell>
          <cell r="H3288">
            <v>39263</v>
          </cell>
          <cell r="I3288">
            <v>108</v>
          </cell>
        </row>
        <row r="3289">
          <cell r="E3289">
            <v>39295</v>
          </cell>
          <cell r="F3289">
            <v>200708</v>
          </cell>
          <cell r="G3289">
            <v>39325</v>
          </cell>
          <cell r="H3289">
            <v>39294</v>
          </cell>
          <cell r="I3289">
            <v>109</v>
          </cell>
        </row>
        <row r="3290">
          <cell r="E3290">
            <v>39296</v>
          </cell>
          <cell r="F3290">
            <v>200708</v>
          </cell>
          <cell r="G3290">
            <v>39325</v>
          </cell>
          <cell r="H3290">
            <v>39294</v>
          </cell>
          <cell r="I3290">
            <v>109</v>
          </cell>
        </row>
        <row r="3291">
          <cell r="E3291">
            <v>39297</v>
          </cell>
          <cell r="F3291">
            <v>200708</v>
          </cell>
          <cell r="G3291">
            <v>39325</v>
          </cell>
          <cell r="H3291">
            <v>39294</v>
          </cell>
          <cell r="I3291">
            <v>109</v>
          </cell>
        </row>
        <row r="3292">
          <cell r="E3292">
            <v>39298</v>
          </cell>
          <cell r="F3292">
            <v>200708</v>
          </cell>
          <cell r="G3292">
            <v>39325</v>
          </cell>
          <cell r="H3292">
            <v>39294</v>
          </cell>
          <cell r="I3292">
            <v>109</v>
          </cell>
        </row>
        <row r="3293">
          <cell r="E3293">
            <v>39299</v>
          </cell>
          <cell r="F3293">
            <v>200708</v>
          </cell>
          <cell r="G3293">
            <v>39325</v>
          </cell>
          <cell r="H3293">
            <v>39294</v>
          </cell>
          <cell r="I3293">
            <v>109</v>
          </cell>
        </row>
        <row r="3294">
          <cell r="E3294">
            <v>39300</v>
          </cell>
          <cell r="F3294">
            <v>200708</v>
          </cell>
          <cell r="G3294">
            <v>39325</v>
          </cell>
          <cell r="H3294">
            <v>39294</v>
          </cell>
          <cell r="I3294">
            <v>109</v>
          </cell>
        </row>
        <row r="3295">
          <cell r="E3295">
            <v>39301</v>
          </cell>
          <cell r="F3295">
            <v>200708</v>
          </cell>
          <cell r="G3295">
            <v>39325</v>
          </cell>
          <cell r="H3295">
            <v>39294</v>
          </cell>
          <cell r="I3295">
            <v>109</v>
          </cell>
        </row>
        <row r="3296">
          <cell r="E3296">
            <v>39302</v>
          </cell>
          <cell r="F3296">
            <v>200708</v>
          </cell>
          <cell r="G3296">
            <v>39325</v>
          </cell>
          <cell r="H3296">
            <v>39294</v>
          </cell>
          <cell r="I3296">
            <v>109</v>
          </cell>
        </row>
        <row r="3297">
          <cell r="E3297">
            <v>39303</v>
          </cell>
          <cell r="F3297">
            <v>200708</v>
          </cell>
          <cell r="G3297">
            <v>39325</v>
          </cell>
          <cell r="H3297">
            <v>39294</v>
          </cell>
          <cell r="I3297">
            <v>109</v>
          </cell>
        </row>
        <row r="3298">
          <cell r="E3298">
            <v>39304</v>
          </cell>
          <cell r="F3298">
            <v>200708</v>
          </cell>
          <cell r="G3298">
            <v>39325</v>
          </cell>
          <cell r="H3298">
            <v>39294</v>
          </cell>
          <cell r="I3298">
            <v>109</v>
          </cell>
        </row>
        <row r="3299">
          <cell r="E3299">
            <v>39305</v>
          </cell>
          <cell r="F3299">
            <v>200708</v>
          </cell>
          <cell r="G3299">
            <v>39325</v>
          </cell>
          <cell r="H3299">
            <v>39294</v>
          </cell>
          <cell r="I3299">
            <v>109</v>
          </cell>
        </row>
        <row r="3300">
          <cell r="E3300">
            <v>39306</v>
          </cell>
          <cell r="F3300">
            <v>200708</v>
          </cell>
          <cell r="G3300">
            <v>39325</v>
          </cell>
          <cell r="H3300">
            <v>39294</v>
          </cell>
          <cell r="I3300">
            <v>109</v>
          </cell>
        </row>
        <row r="3301">
          <cell r="E3301">
            <v>39307</v>
          </cell>
          <cell r="F3301">
            <v>200708</v>
          </cell>
          <cell r="G3301">
            <v>39325</v>
          </cell>
          <cell r="H3301">
            <v>39294</v>
          </cell>
          <cell r="I3301">
            <v>109</v>
          </cell>
        </row>
        <row r="3302">
          <cell r="E3302">
            <v>39308</v>
          </cell>
          <cell r="F3302">
            <v>200708</v>
          </cell>
          <cell r="G3302">
            <v>39325</v>
          </cell>
          <cell r="H3302">
            <v>39294</v>
          </cell>
          <cell r="I3302">
            <v>109</v>
          </cell>
        </row>
        <row r="3303">
          <cell r="E3303">
            <v>39309</v>
          </cell>
          <cell r="F3303">
            <v>200708</v>
          </cell>
          <cell r="G3303">
            <v>39325</v>
          </cell>
          <cell r="H3303">
            <v>39294</v>
          </cell>
          <cell r="I3303">
            <v>109</v>
          </cell>
        </row>
        <row r="3304">
          <cell r="E3304">
            <v>39310</v>
          </cell>
          <cell r="F3304">
            <v>200708</v>
          </cell>
          <cell r="G3304">
            <v>39325</v>
          </cell>
          <cell r="H3304">
            <v>39294</v>
          </cell>
          <cell r="I3304">
            <v>109</v>
          </cell>
        </row>
        <row r="3305">
          <cell r="E3305">
            <v>39311</v>
          </cell>
          <cell r="F3305">
            <v>200708</v>
          </cell>
          <cell r="G3305">
            <v>39325</v>
          </cell>
          <cell r="H3305">
            <v>39294</v>
          </cell>
          <cell r="I3305">
            <v>109</v>
          </cell>
        </row>
        <row r="3306">
          <cell r="E3306">
            <v>39312</v>
          </cell>
          <cell r="F3306">
            <v>200708</v>
          </cell>
          <cell r="G3306">
            <v>39325</v>
          </cell>
          <cell r="H3306">
            <v>39294</v>
          </cell>
          <cell r="I3306">
            <v>109</v>
          </cell>
        </row>
        <row r="3307">
          <cell r="E3307">
            <v>39313</v>
          </cell>
          <cell r="F3307">
            <v>200708</v>
          </cell>
          <cell r="G3307">
            <v>39325</v>
          </cell>
          <cell r="H3307">
            <v>39294</v>
          </cell>
          <cell r="I3307">
            <v>109</v>
          </cell>
        </row>
        <row r="3308">
          <cell r="E3308">
            <v>39314</v>
          </cell>
          <cell r="F3308">
            <v>200708</v>
          </cell>
          <cell r="G3308">
            <v>39325</v>
          </cell>
          <cell r="H3308">
            <v>39294</v>
          </cell>
          <cell r="I3308">
            <v>109</v>
          </cell>
        </row>
        <row r="3309">
          <cell r="E3309">
            <v>39315</v>
          </cell>
          <cell r="F3309">
            <v>200708</v>
          </cell>
          <cell r="G3309">
            <v>39325</v>
          </cell>
          <cell r="H3309">
            <v>39294</v>
          </cell>
          <cell r="I3309">
            <v>109</v>
          </cell>
        </row>
        <row r="3310">
          <cell r="E3310">
            <v>39316</v>
          </cell>
          <cell r="F3310">
            <v>200708</v>
          </cell>
          <cell r="G3310">
            <v>39325</v>
          </cell>
          <cell r="H3310">
            <v>39294</v>
          </cell>
          <cell r="I3310">
            <v>109</v>
          </cell>
        </row>
        <row r="3311">
          <cell r="E3311">
            <v>39317</v>
          </cell>
          <cell r="F3311">
            <v>200708</v>
          </cell>
          <cell r="G3311">
            <v>39325</v>
          </cell>
          <cell r="H3311">
            <v>39294</v>
          </cell>
          <cell r="I3311">
            <v>109</v>
          </cell>
        </row>
        <row r="3312">
          <cell r="E3312">
            <v>39318</v>
          </cell>
          <cell r="F3312">
            <v>200708</v>
          </cell>
          <cell r="G3312">
            <v>39325</v>
          </cell>
          <cell r="H3312">
            <v>39294</v>
          </cell>
          <cell r="I3312">
            <v>109</v>
          </cell>
        </row>
        <row r="3313">
          <cell r="E3313">
            <v>39319</v>
          </cell>
          <cell r="F3313">
            <v>200708</v>
          </cell>
          <cell r="G3313">
            <v>39325</v>
          </cell>
          <cell r="H3313">
            <v>39294</v>
          </cell>
          <cell r="I3313">
            <v>109</v>
          </cell>
        </row>
        <row r="3314">
          <cell r="E3314">
            <v>39320</v>
          </cell>
          <cell r="F3314">
            <v>200708</v>
          </cell>
          <cell r="G3314">
            <v>39325</v>
          </cell>
          <cell r="H3314">
            <v>39294</v>
          </cell>
          <cell r="I3314">
            <v>109</v>
          </cell>
        </row>
        <row r="3315">
          <cell r="E3315">
            <v>39321</v>
          </cell>
          <cell r="F3315">
            <v>200708</v>
          </cell>
          <cell r="G3315">
            <v>39325</v>
          </cell>
          <cell r="H3315">
            <v>39294</v>
          </cell>
          <cell r="I3315">
            <v>109</v>
          </cell>
        </row>
        <row r="3316">
          <cell r="E3316">
            <v>39322</v>
          </cell>
          <cell r="F3316">
            <v>200708</v>
          </cell>
          <cell r="G3316">
            <v>39325</v>
          </cell>
          <cell r="H3316">
            <v>39294</v>
          </cell>
          <cell r="I3316">
            <v>109</v>
          </cell>
        </row>
        <row r="3317">
          <cell r="E3317">
            <v>39323</v>
          </cell>
          <cell r="F3317">
            <v>200708</v>
          </cell>
          <cell r="G3317">
            <v>39325</v>
          </cell>
          <cell r="H3317">
            <v>39294</v>
          </cell>
          <cell r="I3317">
            <v>109</v>
          </cell>
        </row>
        <row r="3318">
          <cell r="E3318">
            <v>39324</v>
          </cell>
          <cell r="F3318">
            <v>200708</v>
          </cell>
          <cell r="G3318">
            <v>39325</v>
          </cell>
          <cell r="H3318">
            <v>39294</v>
          </cell>
          <cell r="I3318">
            <v>109</v>
          </cell>
        </row>
        <row r="3319">
          <cell r="E3319">
            <v>39325</v>
          </cell>
          <cell r="F3319">
            <v>200708</v>
          </cell>
          <cell r="G3319">
            <v>39325</v>
          </cell>
          <cell r="H3319">
            <v>39294</v>
          </cell>
          <cell r="I3319">
            <v>109</v>
          </cell>
        </row>
        <row r="3320">
          <cell r="E3320">
            <v>39326</v>
          </cell>
          <cell r="F3320">
            <v>200709</v>
          </cell>
          <cell r="G3320">
            <v>39355</v>
          </cell>
          <cell r="H3320">
            <v>39325</v>
          </cell>
          <cell r="I3320">
            <v>110</v>
          </cell>
        </row>
        <row r="3321">
          <cell r="E3321">
            <v>39327</v>
          </cell>
          <cell r="F3321">
            <v>200709</v>
          </cell>
          <cell r="G3321">
            <v>39355</v>
          </cell>
          <cell r="H3321">
            <v>39325</v>
          </cell>
          <cell r="I3321">
            <v>110</v>
          </cell>
        </row>
        <row r="3322">
          <cell r="E3322">
            <v>39328</v>
          </cell>
          <cell r="F3322">
            <v>200709</v>
          </cell>
          <cell r="G3322">
            <v>39355</v>
          </cell>
          <cell r="H3322">
            <v>39325</v>
          </cell>
          <cell r="I3322">
            <v>110</v>
          </cell>
        </row>
        <row r="3323">
          <cell r="E3323">
            <v>39329</v>
          </cell>
          <cell r="F3323">
            <v>200709</v>
          </cell>
          <cell r="G3323">
            <v>39355</v>
          </cell>
          <cell r="H3323">
            <v>39325</v>
          </cell>
          <cell r="I3323">
            <v>110</v>
          </cell>
        </row>
        <row r="3324">
          <cell r="E3324">
            <v>39330</v>
          </cell>
          <cell r="F3324">
            <v>200709</v>
          </cell>
          <cell r="G3324">
            <v>39355</v>
          </cell>
          <cell r="H3324">
            <v>39325</v>
          </cell>
          <cell r="I3324">
            <v>110</v>
          </cell>
        </row>
        <row r="3325">
          <cell r="E3325">
            <v>39331</v>
          </cell>
          <cell r="F3325">
            <v>200709</v>
          </cell>
          <cell r="G3325">
            <v>39355</v>
          </cell>
          <cell r="H3325">
            <v>39325</v>
          </cell>
          <cell r="I3325">
            <v>110</v>
          </cell>
        </row>
        <row r="3326">
          <cell r="E3326">
            <v>39332</v>
          </cell>
          <cell r="F3326">
            <v>200709</v>
          </cell>
          <cell r="G3326">
            <v>39355</v>
          </cell>
          <cell r="H3326">
            <v>39325</v>
          </cell>
          <cell r="I3326">
            <v>110</v>
          </cell>
        </row>
        <row r="3327">
          <cell r="E3327">
            <v>39333</v>
          </cell>
          <cell r="F3327">
            <v>200709</v>
          </cell>
          <cell r="G3327">
            <v>39355</v>
          </cell>
          <cell r="H3327">
            <v>39325</v>
          </cell>
          <cell r="I3327">
            <v>110</v>
          </cell>
        </row>
        <row r="3328">
          <cell r="E3328">
            <v>39334</v>
          </cell>
          <cell r="F3328">
            <v>200709</v>
          </cell>
          <cell r="G3328">
            <v>39355</v>
          </cell>
          <cell r="H3328">
            <v>39325</v>
          </cell>
          <cell r="I3328">
            <v>110</v>
          </cell>
        </row>
        <row r="3329">
          <cell r="E3329">
            <v>39335</v>
          </cell>
          <cell r="F3329">
            <v>200709</v>
          </cell>
          <cell r="G3329">
            <v>39355</v>
          </cell>
          <cell r="H3329">
            <v>39325</v>
          </cell>
          <cell r="I3329">
            <v>110</v>
          </cell>
        </row>
        <row r="3330">
          <cell r="E3330">
            <v>39336</v>
          </cell>
          <cell r="F3330">
            <v>200709</v>
          </cell>
          <cell r="G3330">
            <v>39355</v>
          </cell>
          <cell r="H3330">
            <v>39325</v>
          </cell>
          <cell r="I3330">
            <v>110</v>
          </cell>
        </row>
        <row r="3331">
          <cell r="E3331">
            <v>39337</v>
          </cell>
          <cell r="F3331">
            <v>200709</v>
          </cell>
          <cell r="G3331">
            <v>39355</v>
          </cell>
          <cell r="H3331">
            <v>39325</v>
          </cell>
          <cell r="I3331">
            <v>110</v>
          </cell>
        </row>
        <row r="3332">
          <cell r="E3332">
            <v>39338</v>
          </cell>
          <cell r="F3332">
            <v>200709</v>
          </cell>
          <cell r="G3332">
            <v>39355</v>
          </cell>
          <cell r="H3332">
            <v>39325</v>
          </cell>
          <cell r="I3332">
            <v>110</v>
          </cell>
        </row>
        <row r="3333">
          <cell r="E3333">
            <v>39339</v>
          </cell>
          <cell r="F3333">
            <v>200709</v>
          </cell>
          <cell r="G3333">
            <v>39355</v>
          </cell>
          <cell r="H3333">
            <v>39325</v>
          </cell>
          <cell r="I3333">
            <v>110</v>
          </cell>
        </row>
        <row r="3334">
          <cell r="E3334">
            <v>39340</v>
          </cell>
          <cell r="F3334">
            <v>200709</v>
          </cell>
          <cell r="G3334">
            <v>39355</v>
          </cell>
          <cell r="H3334">
            <v>39325</v>
          </cell>
          <cell r="I3334">
            <v>110</v>
          </cell>
        </row>
        <row r="3335">
          <cell r="E3335">
            <v>39341</v>
          </cell>
          <cell r="F3335">
            <v>200709</v>
          </cell>
          <cell r="G3335">
            <v>39355</v>
          </cell>
          <cell r="H3335">
            <v>39325</v>
          </cell>
          <cell r="I3335">
            <v>110</v>
          </cell>
        </row>
        <row r="3336">
          <cell r="E3336">
            <v>39342</v>
          </cell>
          <cell r="F3336">
            <v>200709</v>
          </cell>
          <cell r="G3336">
            <v>39355</v>
          </cell>
          <cell r="H3336">
            <v>39325</v>
          </cell>
          <cell r="I3336">
            <v>110</v>
          </cell>
        </row>
        <row r="3337">
          <cell r="E3337">
            <v>39343</v>
          </cell>
          <cell r="F3337">
            <v>200709</v>
          </cell>
          <cell r="G3337">
            <v>39355</v>
          </cell>
          <cell r="H3337">
            <v>39325</v>
          </cell>
          <cell r="I3337">
            <v>110</v>
          </cell>
        </row>
        <row r="3338">
          <cell r="E3338">
            <v>39344</v>
          </cell>
          <cell r="F3338">
            <v>200709</v>
          </cell>
          <cell r="G3338">
            <v>39355</v>
          </cell>
          <cell r="H3338">
            <v>39325</v>
          </cell>
          <cell r="I3338">
            <v>110</v>
          </cell>
        </row>
        <row r="3339">
          <cell r="E3339">
            <v>39345</v>
          </cell>
          <cell r="F3339">
            <v>200709</v>
          </cell>
          <cell r="G3339">
            <v>39355</v>
          </cell>
          <cell r="H3339">
            <v>39325</v>
          </cell>
          <cell r="I3339">
            <v>110</v>
          </cell>
        </row>
        <row r="3340">
          <cell r="E3340">
            <v>39346</v>
          </cell>
          <cell r="F3340">
            <v>200709</v>
          </cell>
          <cell r="G3340">
            <v>39355</v>
          </cell>
          <cell r="H3340">
            <v>39325</v>
          </cell>
          <cell r="I3340">
            <v>110</v>
          </cell>
        </row>
        <row r="3341">
          <cell r="E3341">
            <v>39347</v>
          </cell>
          <cell r="F3341">
            <v>200709</v>
          </cell>
          <cell r="G3341">
            <v>39355</v>
          </cell>
          <cell r="H3341">
            <v>39325</v>
          </cell>
          <cell r="I3341">
            <v>110</v>
          </cell>
        </row>
        <row r="3342">
          <cell r="E3342">
            <v>39348</v>
          </cell>
          <cell r="F3342">
            <v>200709</v>
          </cell>
          <cell r="G3342">
            <v>39355</v>
          </cell>
          <cell r="H3342">
            <v>39325</v>
          </cell>
          <cell r="I3342">
            <v>110</v>
          </cell>
        </row>
        <row r="3343">
          <cell r="E3343">
            <v>39349</v>
          </cell>
          <cell r="F3343">
            <v>200709</v>
          </cell>
          <cell r="G3343">
            <v>39355</v>
          </cell>
          <cell r="H3343">
            <v>39325</v>
          </cell>
          <cell r="I3343">
            <v>110</v>
          </cell>
        </row>
        <row r="3344">
          <cell r="E3344">
            <v>39350</v>
          </cell>
          <cell r="F3344">
            <v>200709</v>
          </cell>
          <cell r="G3344">
            <v>39355</v>
          </cell>
          <cell r="H3344">
            <v>39325</v>
          </cell>
          <cell r="I3344">
            <v>110</v>
          </cell>
        </row>
        <row r="3345">
          <cell r="E3345">
            <v>39351</v>
          </cell>
          <cell r="F3345">
            <v>200709</v>
          </cell>
          <cell r="G3345">
            <v>39355</v>
          </cell>
          <cell r="H3345">
            <v>39325</v>
          </cell>
          <cell r="I3345">
            <v>110</v>
          </cell>
        </row>
        <row r="3346">
          <cell r="E3346">
            <v>39352</v>
          </cell>
          <cell r="F3346">
            <v>200709</v>
          </cell>
          <cell r="G3346">
            <v>39355</v>
          </cell>
          <cell r="H3346">
            <v>39325</v>
          </cell>
          <cell r="I3346">
            <v>110</v>
          </cell>
        </row>
        <row r="3347">
          <cell r="E3347">
            <v>39353</v>
          </cell>
          <cell r="F3347">
            <v>200709</v>
          </cell>
          <cell r="G3347">
            <v>39355</v>
          </cell>
          <cell r="H3347">
            <v>39325</v>
          </cell>
          <cell r="I3347">
            <v>110</v>
          </cell>
        </row>
        <row r="3348">
          <cell r="E3348">
            <v>39354</v>
          </cell>
          <cell r="F3348">
            <v>200709</v>
          </cell>
          <cell r="G3348">
            <v>39355</v>
          </cell>
          <cell r="H3348">
            <v>39325</v>
          </cell>
          <cell r="I3348">
            <v>110</v>
          </cell>
        </row>
        <row r="3349">
          <cell r="E3349">
            <v>39355</v>
          </cell>
          <cell r="F3349">
            <v>200709</v>
          </cell>
          <cell r="G3349">
            <v>39355</v>
          </cell>
          <cell r="H3349">
            <v>39325</v>
          </cell>
          <cell r="I3349">
            <v>110</v>
          </cell>
        </row>
        <row r="3350">
          <cell r="E3350">
            <v>39356</v>
          </cell>
          <cell r="F3350">
            <v>200710</v>
          </cell>
          <cell r="G3350">
            <v>39386</v>
          </cell>
          <cell r="H3350">
            <v>39355</v>
          </cell>
          <cell r="I3350">
            <v>111</v>
          </cell>
        </row>
        <row r="3351">
          <cell r="E3351">
            <v>39357</v>
          </cell>
          <cell r="F3351">
            <v>200710</v>
          </cell>
          <cell r="G3351">
            <v>39386</v>
          </cell>
          <cell r="H3351">
            <v>39355</v>
          </cell>
          <cell r="I3351">
            <v>111</v>
          </cell>
        </row>
        <row r="3352">
          <cell r="E3352">
            <v>39358</v>
          </cell>
          <cell r="F3352">
            <v>200710</v>
          </cell>
          <cell r="G3352">
            <v>39386</v>
          </cell>
          <cell r="H3352">
            <v>39355</v>
          </cell>
          <cell r="I3352">
            <v>111</v>
          </cell>
        </row>
        <row r="3353">
          <cell r="E3353">
            <v>39359</v>
          </cell>
          <cell r="F3353">
            <v>200710</v>
          </cell>
          <cell r="G3353">
            <v>39386</v>
          </cell>
          <cell r="H3353">
            <v>39355</v>
          </cell>
          <cell r="I3353">
            <v>111</v>
          </cell>
        </row>
        <row r="3354">
          <cell r="E3354">
            <v>39360</v>
          </cell>
          <cell r="F3354">
            <v>200710</v>
          </cell>
          <cell r="G3354">
            <v>39386</v>
          </cell>
          <cell r="H3354">
            <v>39355</v>
          </cell>
          <cell r="I3354">
            <v>111</v>
          </cell>
        </row>
        <row r="3355">
          <cell r="E3355">
            <v>39361</v>
          </cell>
          <cell r="F3355">
            <v>200710</v>
          </cell>
          <cell r="G3355">
            <v>39386</v>
          </cell>
          <cell r="H3355">
            <v>39355</v>
          </cell>
          <cell r="I3355">
            <v>111</v>
          </cell>
        </row>
        <row r="3356">
          <cell r="E3356">
            <v>39362</v>
          </cell>
          <cell r="F3356">
            <v>200710</v>
          </cell>
          <cell r="G3356">
            <v>39386</v>
          </cell>
          <cell r="H3356">
            <v>39355</v>
          </cell>
          <cell r="I3356">
            <v>111</v>
          </cell>
        </row>
        <row r="3357">
          <cell r="E3357">
            <v>39363</v>
          </cell>
          <cell r="F3357">
            <v>200710</v>
          </cell>
          <cell r="G3357">
            <v>39386</v>
          </cell>
          <cell r="H3357">
            <v>39355</v>
          </cell>
          <cell r="I3357">
            <v>111</v>
          </cell>
        </row>
        <row r="3358">
          <cell r="E3358">
            <v>39364</v>
          </cell>
          <cell r="F3358">
            <v>200710</v>
          </cell>
          <cell r="G3358">
            <v>39386</v>
          </cell>
          <cell r="H3358">
            <v>39355</v>
          </cell>
          <cell r="I3358">
            <v>111</v>
          </cell>
        </row>
        <row r="3359">
          <cell r="E3359">
            <v>39365</v>
          </cell>
          <cell r="F3359">
            <v>200710</v>
          </cell>
          <cell r="G3359">
            <v>39386</v>
          </cell>
          <cell r="H3359">
            <v>39355</v>
          </cell>
          <cell r="I3359">
            <v>111</v>
          </cell>
        </row>
        <row r="3360">
          <cell r="E3360">
            <v>39366</v>
          </cell>
          <cell r="F3360">
            <v>200710</v>
          </cell>
          <cell r="G3360">
            <v>39386</v>
          </cell>
          <cell r="H3360">
            <v>39355</v>
          </cell>
          <cell r="I3360">
            <v>111</v>
          </cell>
        </row>
        <row r="3361">
          <cell r="E3361">
            <v>39367</v>
          </cell>
          <cell r="F3361">
            <v>200710</v>
          </cell>
          <cell r="G3361">
            <v>39386</v>
          </cell>
          <cell r="H3361">
            <v>39355</v>
          </cell>
          <cell r="I3361">
            <v>111</v>
          </cell>
        </row>
        <row r="3362">
          <cell r="E3362">
            <v>39368</v>
          </cell>
          <cell r="F3362">
            <v>200710</v>
          </cell>
          <cell r="G3362">
            <v>39386</v>
          </cell>
          <cell r="H3362">
            <v>39355</v>
          </cell>
          <cell r="I3362">
            <v>111</v>
          </cell>
        </row>
        <row r="3363">
          <cell r="E3363">
            <v>39369</v>
          </cell>
          <cell r="F3363">
            <v>200710</v>
          </cell>
          <cell r="G3363">
            <v>39386</v>
          </cell>
          <cell r="H3363">
            <v>39355</v>
          </cell>
          <cell r="I3363">
            <v>111</v>
          </cell>
        </row>
        <row r="3364">
          <cell r="E3364">
            <v>39370</v>
          </cell>
          <cell r="F3364">
            <v>200710</v>
          </cell>
          <cell r="G3364">
            <v>39386</v>
          </cell>
          <cell r="H3364">
            <v>39355</v>
          </cell>
          <cell r="I3364">
            <v>111</v>
          </cell>
        </row>
        <row r="3365">
          <cell r="E3365">
            <v>39371</v>
          </cell>
          <cell r="F3365">
            <v>200710</v>
          </cell>
          <cell r="G3365">
            <v>39386</v>
          </cell>
          <cell r="H3365">
            <v>39355</v>
          </cell>
          <cell r="I3365">
            <v>111</v>
          </cell>
        </row>
        <row r="3366">
          <cell r="E3366">
            <v>39372</v>
          </cell>
          <cell r="F3366">
            <v>200710</v>
          </cell>
          <cell r="G3366">
            <v>39386</v>
          </cell>
          <cell r="H3366">
            <v>39355</v>
          </cell>
          <cell r="I3366">
            <v>111</v>
          </cell>
        </row>
        <row r="3367">
          <cell r="E3367">
            <v>39373</v>
          </cell>
          <cell r="F3367">
            <v>200710</v>
          </cell>
          <cell r="G3367">
            <v>39386</v>
          </cell>
          <cell r="H3367">
            <v>39355</v>
          </cell>
          <cell r="I3367">
            <v>111</v>
          </cell>
        </row>
        <row r="3368">
          <cell r="E3368">
            <v>39374</v>
          </cell>
          <cell r="F3368">
            <v>200710</v>
          </cell>
          <cell r="G3368">
            <v>39386</v>
          </cell>
          <cell r="H3368">
            <v>39355</v>
          </cell>
          <cell r="I3368">
            <v>111</v>
          </cell>
        </row>
        <row r="3369">
          <cell r="E3369">
            <v>39375</v>
          </cell>
          <cell r="F3369">
            <v>200710</v>
          </cell>
          <cell r="G3369">
            <v>39386</v>
          </cell>
          <cell r="H3369">
            <v>39355</v>
          </cell>
          <cell r="I3369">
            <v>111</v>
          </cell>
        </row>
        <row r="3370">
          <cell r="E3370">
            <v>39376</v>
          </cell>
          <cell r="F3370">
            <v>200710</v>
          </cell>
          <cell r="G3370">
            <v>39386</v>
          </cell>
          <cell r="H3370">
            <v>39355</v>
          </cell>
          <cell r="I3370">
            <v>111</v>
          </cell>
        </row>
        <row r="3371">
          <cell r="E3371">
            <v>39377</v>
          </cell>
          <cell r="F3371">
            <v>200710</v>
          </cell>
          <cell r="G3371">
            <v>39386</v>
          </cell>
          <cell r="H3371">
            <v>39355</v>
          </cell>
          <cell r="I3371">
            <v>111</v>
          </cell>
        </row>
        <row r="3372">
          <cell r="E3372">
            <v>39378</v>
          </cell>
          <cell r="F3372">
            <v>200710</v>
          </cell>
          <cell r="G3372">
            <v>39386</v>
          </cell>
          <cell r="H3372">
            <v>39355</v>
          </cell>
          <cell r="I3372">
            <v>111</v>
          </cell>
        </row>
        <row r="3373">
          <cell r="E3373">
            <v>39379</v>
          </cell>
          <cell r="F3373">
            <v>200710</v>
          </cell>
          <cell r="G3373">
            <v>39386</v>
          </cell>
          <cell r="H3373">
            <v>39355</v>
          </cell>
          <cell r="I3373">
            <v>111</v>
          </cell>
        </row>
        <row r="3374">
          <cell r="E3374">
            <v>39380</v>
          </cell>
          <cell r="F3374">
            <v>200710</v>
          </cell>
          <cell r="G3374">
            <v>39386</v>
          </cell>
          <cell r="H3374">
            <v>39355</v>
          </cell>
          <cell r="I3374">
            <v>111</v>
          </cell>
        </row>
        <row r="3375">
          <cell r="E3375">
            <v>39381</v>
          </cell>
          <cell r="F3375">
            <v>200710</v>
          </cell>
          <cell r="G3375">
            <v>39386</v>
          </cell>
          <cell r="H3375">
            <v>39355</v>
          </cell>
          <cell r="I3375">
            <v>111</v>
          </cell>
        </row>
        <row r="3376">
          <cell r="E3376">
            <v>39382</v>
          </cell>
          <cell r="F3376">
            <v>200710</v>
          </cell>
          <cell r="G3376">
            <v>39386</v>
          </cell>
          <cell r="H3376">
            <v>39355</v>
          </cell>
          <cell r="I3376">
            <v>111</v>
          </cell>
        </row>
        <row r="3377">
          <cell r="E3377">
            <v>39383</v>
          </cell>
          <cell r="F3377">
            <v>200710</v>
          </cell>
          <cell r="G3377">
            <v>39386</v>
          </cell>
          <cell r="H3377">
            <v>39355</v>
          </cell>
          <cell r="I3377">
            <v>111</v>
          </cell>
        </row>
        <row r="3378">
          <cell r="E3378">
            <v>39384</v>
          </cell>
          <cell r="F3378">
            <v>200710</v>
          </cell>
          <cell r="G3378">
            <v>39386</v>
          </cell>
          <cell r="H3378">
            <v>39355</v>
          </cell>
          <cell r="I3378">
            <v>111</v>
          </cell>
        </row>
        <row r="3379">
          <cell r="E3379">
            <v>39385</v>
          </cell>
          <cell r="F3379">
            <v>200710</v>
          </cell>
          <cell r="G3379">
            <v>39386</v>
          </cell>
          <cell r="H3379">
            <v>39355</v>
          </cell>
          <cell r="I3379">
            <v>111</v>
          </cell>
        </row>
        <row r="3380">
          <cell r="E3380">
            <v>39386</v>
          </cell>
          <cell r="F3380">
            <v>200710</v>
          </cell>
          <cell r="G3380">
            <v>39386</v>
          </cell>
          <cell r="H3380">
            <v>39355</v>
          </cell>
          <cell r="I3380">
            <v>111</v>
          </cell>
        </row>
        <row r="3381">
          <cell r="E3381">
            <v>39387</v>
          </cell>
          <cell r="F3381">
            <v>200711</v>
          </cell>
          <cell r="G3381">
            <v>39416</v>
          </cell>
          <cell r="H3381">
            <v>39386</v>
          </cell>
          <cell r="I3381">
            <v>112</v>
          </cell>
        </row>
        <row r="3382">
          <cell r="E3382">
            <v>39388</v>
          </cell>
          <cell r="F3382">
            <v>200711</v>
          </cell>
          <cell r="G3382">
            <v>39416</v>
          </cell>
          <cell r="H3382">
            <v>39386</v>
          </cell>
          <cell r="I3382">
            <v>112</v>
          </cell>
        </row>
        <row r="3383">
          <cell r="E3383">
            <v>39389</v>
          </cell>
          <cell r="F3383">
            <v>200711</v>
          </cell>
          <cell r="G3383">
            <v>39416</v>
          </cell>
          <cell r="H3383">
            <v>39386</v>
          </cell>
          <cell r="I3383">
            <v>112</v>
          </cell>
        </row>
        <row r="3384">
          <cell r="E3384">
            <v>39390</v>
          </cell>
          <cell r="F3384">
            <v>200711</v>
          </cell>
          <cell r="G3384">
            <v>39416</v>
          </cell>
          <cell r="H3384">
            <v>39386</v>
          </cell>
          <cell r="I3384">
            <v>112</v>
          </cell>
        </row>
        <row r="3385">
          <cell r="E3385">
            <v>39391</v>
          </cell>
          <cell r="F3385">
            <v>200711</v>
          </cell>
          <cell r="G3385">
            <v>39416</v>
          </cell>
          <cell r="H3385">
            <v>39386</v>
          </cell>
          <cell r="I3385">
            <v>112</v>
          </cell>
        </row>
        <row r="3386">
          <cell r="E3386">
            <v>39392</v>
          </cell>
          <cell r="F3386">
            <v>200711</v>
          </cell>
          <cell r="G3386">
            <v>39416</v>
          </cell>
          <cell r="H3386">
            <v>39386</v>
          </cell>
          <cell r="I3386">
            <v>112</v>
          </cell>
        </row>
        <row r="3387">
          <cell r="E3387">
            <v>39393</v>
          </cell>
          <cell r="F3387">
            <v>200711</v>
          </cell>
          <cell r="G3387">
            <v>39416</v>
          </cell>
          <cell r="H3387">
            <v>39386</v>
          </cell>
          <cell r="I3387">
            <v>112</v>
          </cell>
        </row>
        <row r="3388">
          <cell r="E3388">
            <v>39394</v>
          </cell>
          <cell r="F3388">
            <v>200711</v>
          </cell>
          <cell r="G3388">
            <v>39416</v>
          </cell>
          <cell r="H3388">
            <v>39386</v>
          </cell>
          <cell r="I3388">
            <v>112</v>
          </cell>
        </row>
        <row r="3389">
          <cell r="E3389">
            <v>39395</v>
          </cell>
          <cell r="F3389">
            <v>200711</v>
          </cell>
          <cell r="G3389">
            <v>39416</v>
          </cell>
          <cell r="H3389">
            <v>39386</v>
          </cell>
          <cell r="I3389">
            <v>112</v>
          </cell>
        </row>
        <row r="3390">
          <cell r="E3390">
            <v>39396</v>
          </cell>
          <cell r="F3390">
            <v>200711</v>
          </cell>
          <cell r="G3390">
            <v>39416</v>
          </cell>
          <cell r="H3390">
            <v>39386</v>
          </cell>
          <cell r="I3390">
            <v>112</v>
          </cell>
        </row>
        <row r="3391">
          <cell r="E3391">
            <v>39397</v>
          </cell>
          <cell r="F3391">
            <v>200711</v>
          </cell>
          <cell r="G3391">
            <v>39416</v>
          </cell>
          <cell r="H3391">
            <v>39386</v>
          </cell>
          <cell r="I3391">
            <v>112</v>
          </cell>
        </row>
        <row r="3392">
          <cell r="E3392">
            <v>39398</v>
          </cell>
          <cell r="F3392">
            <v>200711</v>
          </cell>
          <cell r="G3392">
            <v>39416</v>
          </cell>
          <cell r="H3392">
            <v>39386</v>
          </cell>
          <cell r="I3392">
            <v>112</v>
          </cell>
        </row>
        <row r="3393">
          <cell r="E3393">
            <v>39399</v>
          </cell>
          <cell r="F3393">
            <v>200711</v>
          </cell>
          <cell r="G3393">
            <v>39416</v>
          </cell>
          <cell r="H3393">
            <v>39386</v>
          </cell>
          <cell r="I3393">
            <v>112</v>
          </cell>
        </row>
        <row r="3394">
          <cell r="E3394">
            <v>39400</v>
          </cell>
          <cell r="F3394">
            <v>200711</v>
          </cell>
          <cell r="G3394">
            <v>39416</v>
          </cell>
          <cell r="H3394">
            <v>39386</v>
          </cell>
          <cell r="I3394">
            <v>112</v>
          </cell>
        </row>
        <row r="3395">
          <cell r="E3395">
            <v>39401</v>
          </cell>
          <cell r="F3395">
            <v>200711</v>
          </cell>
          <cell r="G3395">
            <v>39416</v>
          </cell>
          <cell r="H3395">
            <v>39386</v>
          </cell>
          <cell r="I3395">
            <v>112</v>
          </cell>
        </row>
        <row r="3396">
          <cell r="E3396">
            <v>39402</v>
          </cell>
          <cell r="F3396">
            <v>200711</v>
          </cell>
          <cell r="G3396">
            <v>39416</v>
          </cell>
          <cell r="H3396">
            <v>39386</v>
          </cell>
          <cell r="I3396">
            <v>112</v>
          </cell>
        </row>
        <row r="3397">
          <cell r="E3397">
            <v>39403</v>
          </cell>
          <cell r="F3397">
            <v>200711</v>
          </cell>
          <cell r="G3397">
            <v>39416</v>
          </cell>
          <cell r="H3397">
            <v>39386</v>
          </cell>
          <cell r="I3397">
            <v>112</v>
          </cell>
        </row>
        <row r="3398">
          <cell r="E3398">
            <v>39404</v>
          </cell>
          <cell r="F3398">
            <v>200711</v>
          </cell>
          <cell r="G3398">
            <v>39416</v>
          </cell>
          <cell r="H3398">
            <v>39386</v>
          </cell>
          <cell r="I3398">
            <v>112</v>
          </cell>
        </row>
        <row r="3399">
          <cell r="E3399">
            <v>39405</v>
          </cell>
          <cell r="F3399">
            <v>200711</v>
          </cell>
          <cell r="G3399">
            <v>39416</v>
          </cell>
          <cell r="H3399">
            <v>39386</v>
          </cell>
          <cell r="I3399">
            <v>112</v>
          </cell>
        </row>
        <row r="3400">
          <cell r="E3400">
            <v>39406</v>
          </cell>
          <cell r="F3400">
            <v>200711</v>
          </cell>
          <cell r="G3400">
            <v>39416</v>
          </cell>
          <cell r="H3400">
            <v>39386</v>
          </cell>
          <cell r="I3400">
            <v>112</v>
          </cell>
        </row>
        <row r="3401">
          <cell r="E3401">
            <v>39407</v>
          </cell>
          <cell r="F3401">
            <v>200711</v>
          </cell>
          <cell r="G3401">
            <v>39416</v>
          </cell>
          <cell r="H3401">
            <v>39386</v>
          </cell>
          <cell r="I3401">
            <v>112</v>
          </cell>
        </row>
        <row r="3402">
          <cell r="E3402">
            <v>39408</v>
          </cell>
          <cell r="F3402">
            <v>200711</v>
          </cell>
          <cell r="G3402">
            <v>39416</v>
          </cell>
          <cell r="H3402">
            <v>39386</v>
          </cell>
          <cell r="I3402">
            <v>112</v>
          </cell>
        </row>
        <row r="3403">
          <cell r="E3403">
            <v>39409</v>
          </cell>
          <cell r="F3403">
            <v>200711</v>
          </cell>
          <cell r="G3403">
            <v>39416</v>
          </cell>
          <cell r="H3403">
            <v>39386</v>
          </cell>
          <cell r="I3403">
            <v>112</v>
          </cell>
        </row>
        <row r="3404">
          <cell r="E3404">
            <v>39410</v>
          </cell>
          <cell r="F3404">
            <v>200711</v>
          </cell>
          <cell r="G3404">
            <v>39416</v>
          </cell>
          <cell r="H3404">
            <v>39386</v>
          </cell>
          <cell r="I3404">
            <v>112</v>
          </cell>
        </row>
        <row r="3405">
          <cell r="E3405">
            <v>39411</v>
          </cell>
          <cell r="F3405">
            <v>200711</v>
          </cell>
          <cell r="G3405">
            <v>39416</v>
          </cell>
          <cell r="H3405">
            <v>39386</v>
          </cell>
          <cell r="I3405">
            <v>112</v>
          </cell>
        </row>
        <row r="3406">
          <cell r="E3406">
            <v>39412</v>
          </cell>
          <cell r="F3406">
            <v>200711</v>
          </cell>
          <cell r="G3406">
            <v>39416</v>
          </cell>
          <cell r="H3406">
            <v>39386</v>
          </cell>
          <cell r="I3406">
            <v>112</v>
          </cell>
        </row>
        <row r="3407">
          <cell r="E3407">
            <v>39413</v>
          </cell>
          <cell r="F3407">
            <v>200711</v>
          </cell>
          <cell r="G3407">
            <v>39416</v>
          </cell>
          <cell r="H3407">
            <v>39386</v>
          </cell>
          <cell r="I3407">
            <v>112</v>
          </cell>
        </row>
        <row r="3408">
          <cell r="E3408">
            <v>39414</v>
          </cell>
          <cell r="F3408">
            <v>200711</v>
          </cell>
          <cell r="G3408">
            <v>39416</v>
          </cell>
          <cell r="H3408">
            <v>39386</v>
          </cell>
          <cell r="I3408">
            <v>112</v>
          </cell>
        </row>
        <row r="3409">
          <cell r="E3409">
            <v>39415</v>
          </cell>
          <cell r="F3409">
            <v>200711</v>
          </cell>
          <cell r="G3409">
            <v>39416</v>
          </cell>
          <cell r="H3409">
            <v>39386</v>
          </cell>
          <cell r="I3409">
            <v>112</v>
          </cell>
        </row>
        <row r="3410">
          <cell r="E3410">
            <v>39416</v>
          </cell>
          <cell r="F3410">
            <v>200711</v>
          </cell>
          <cell r="G3410">
            <v>39416</v>
          </cell>
          <cell r="H3410">
            <v>39386</v>
          </cell>
          <cell r="I3410">
            <v>112</v>
          </cell>
        </row>
        <row r="3411">
          <cell r="E3411">
            <v>39417</v>
          </cell>
          <cell r="F3411">
            <v>200712</v>
          </cell>
          <cell r="G3411">
            <v>39447</v>
          </cell>
          <cell r="H3411">
            <v>39416</v>
          </cell>
          <cell r="I3411">
            <v>113</v>
          </cell>
        </row>
        <row r="3412">
          <cell r="E3412">
            <v>39418</v>
          </cell>
          <cell r="F3412">
            <v>200712</v>
          </cell>
          <cell r="G3412">
            <v>39447</v>
          </cell>
          <cell r="H3412">
            <v>39416</v>
          </cell>
          <cell r="I3412">
            <v>113</v>
          </cell>
        </row>
        <row r="3413">
          <cell r="E3413">
            <v>39419</v>
          </cell>
          <cell r="F3413">
            <v>200712</v>
          </cell>
          <cell r="G3413">
            <v>39447</v>
          </cell>
          <cell r="H3413">
            <v>39416</v>
          </cell>
          <cell r="I3413">
            <v>113</v>
          </cell>
        </row>
        <row r="3414">
          <cell r="E3414">
            <v>39420</v>
          </cell>
          <cell r="F3414">
            <v>200712</v>
          </cell>
          <cell r="G3414">
            <v>39447</v>
          </cell>
          <cell r="H3414">
            <v>39416</v>
          </cell>
          <cell r="I3414">
            <v>113</v>
          </cell>
        </row>
        <row r="3415">
          <cell r="E3415">
            <v>39421</v>
          </cell>
          <cell r="F3415">
            <v>200712</v>
          </cell>
          <cell r="G3415">
            <v>39447</v>
          </cell>
          <cell r="H3415">
            <v>39416</v>
          </cell>
          <cell r="I3415">
            <v>113</v>
          </cell>
        </row>
        <row r="3416">
          <cell r="E3416">
            <v>39422</v>
          </cell>
          <cell r="F3416">
            <v>200712</v>
          </cell>
          <cell r="G3416">
            <v>39447</v>
          </cell>
          <cell r="H3416">
            <v>39416</v>
          </cell>
          <cell r="I3416">
            <v>113</v>
          </cell>
        </row>
        <row r="3417">
          <cell r="E3417">
            <v>39423</v>
          </cell>
          <cell r="F3417">
            <v>200712</v>
          </cell>
          <cell r="G3417">
            <v>39447</v>
          </cell>
          <cell r="H3417">
            <v>39416</v>
          </cell>
          <cell r="I3417">
            <v>113</v>
          </cell>
        </row>
        <row r="3418">
          <cell r="E3418">
            <v>39424</v>
          </cell>
          <cell r="F3418">
            <v>200712</v>
          </cell>
          <cell r="G3418">
            <v>39447</v>
          </cell>
          <cell r="H3418">
            <v>39416</v>
          </cell>
          <cell r="I3418">
            <v>113</v>
          </cell>
        </row>
        <row r="3419">
          <cell r="E3419">
            <v>39425</v>
          </cell>
          <cell r="F3419">
            <v>200712</v>
          </cell>
          <cell r="G3419">
            <v>39447</v>
          </cell>
          <cell r="H3419">
            <v>39416</v>
          </cell>
          <cell r="I3419">
            <v>113</v>
          </cell>
        </row>
        <row r="3420">
          <cell r="E3420">
            <v>39426</v>
          </cell>
          <cell r="F3420">
            <v>200712</v>
          </cell>
          <cell r="G3420">
            <v>39447</v>
          </cell>
          <cell r="H3420">
            <v>39416</v>
          </cell>
          <cell r="I3420">
            <v>113</v>
          </cell>
        </row>
        <row r="3421">
          <cell r="E3421">
            <v>39427</v>
          </cell>
          <cell r="F3421">
            <v>200712</v>
          </cell>
          <cell r="G3421">
            <v>39447</v>
          </cell>
          <cell r="H3421">
            <v>39416</v>
          </cell>
          <cell r="I3421">
            <v>113</v>
          </cell>
        </row>
        <row r="3422">
          <cell r="E3422">
            <v>39428</v>
          </cell>
          <cell r="F3422">
            <v>200712</v>
          </cell>
          <cell r="G3422">
            <v>39447</v>
          </cell>
          <cell r="H3422">
            <v>39416</v>
          </cell>
          <cell r="I3422">
            <v>113</v>
          </cell>
        </row>
        <row r="3423">
          <cell r="E3423">
            <v>39429</v>
          </cell>
          <cell r="F3423">
            <v>200712</v>
          </cell>
          <cell r="G3423">
            <v>39447</v>
          </cell>
          <cell r="H3423">
            <v>39416</v>
          </cell>
          <cell r="I3423">
            <v>113</v>
          </cell>
        </row>
        <row r="3424">
          <cell r="E3424">
            <v>39430</v>
          </cell>
          <cell r="F3424">
            <v>200712</v>
          </cell>
          <cell r="G3424">
            <v>39447</v>
          </cell>
          <cell r="H3424">
            <v>39416</v>
          </cell>
          <cell r="I3424">
            <v>113</v>
          </cell>
        </row>
        <row r="3425">
          <cell r="E3425">
            <v>39431</v>
          </cell>
          <cell r="F3425">
            <v>200712</v>
          </cell>
          <cell r="G3425">
            <v>39447</v>
          </cell>
          <cell r="H3425">
            <v>39416</v>
          </cell>
          <cell r="I3425">
            <v>113</v>
          </cell>
        </row>
        <row r="3426">
          <cell r="E3426">
            <v>39432</v>
          </cell>
          <cell r="F3426">
            <v>200712</v>
          </cell>
          <cell r="G3426">
            <v>39447</v>
          </cell>
          <cell r="H3426">
            <v>39416</v>
          </cell>
          <cell r="I3426">
            <v>113</v>
          </cell>
        </row>
        <row r="3427">
          <cell r="E3427">
            <v>39433</v>
          </cell>
          <cell r="F3427">
            <v>200712</v>
          </cell>
          <cell r="G3427">
            <v>39447</v>
          </cell>
          <cell r="H3427">
            <v>39416</v>
          </cell>
          <cell r="I3427">
            <v>113</v>
          </cell>
        </row>
        <row r="3428">
          <cell r="E3428">
            <v>39434</v>
          </cell>
          <cell r="F3428">
            <v>200712</v>
          </cell>
          <cell r="G3428">
            <v>39447</v>
          </cell>
          <cell r="H3428">
            <v>39416</v>
          </cell>
          <cell r="I3428">
            <v>113</v>
          </cell>
        </row>
        <row r="3429">
          <cell r="E3429">
            <v>39435</v>
          </cell>
          <cell r="F3429">
            <v>200712</v>
          </cell>
          <cell r="G3429">
            <v>39447</v>
          </cell>
          <cell r="H3429">
            <v>39416</v>
          </cell>
          <cell r="I3429">
            <v>113</v>
          </cell>
        </row>
        <row r="3430">
          <cell r="E3430">
            <v>39436</v>
          </cell>
          <cell r="F3430">
            <v>200712</v>
          </cell>
          <cell r="G3430">
            <v>39447</v>
          </cell>
          <cell r="H3430">
            <v>39416</v>
          </cell>
          <cell r="I3430">
            <v>113</v>
          </cell>
        </row>
        <row r="3431">
          <cell r="E3431">
            <v>39437</v>
          </cell>
          <cell r="F3431">
            <v>200712</v>
          </cell>
          <cell r="G3431">
            <v>39447</v>
          </cell>
          <cell r="H3431">
            <v>39416</v>
          </cell>
          <cell r="I3431">
            <v>113</v>
          </cell>
        </row>
        <row r="3432">
          <cell r="E3432">
            <v>39438</v>
          </cell>
          <cell r="F3432">
            <v>200712</v>
          </cell>
          <cell r="G3432">
            <v>39447</v>
          </cell>
          <cell r="H3432">
            <v>39416</v>
          </cell>
          <cell r="I3432">
            <v>113</v>
          </cell>
        </row>
        <row r="3433">
          <cell r="E3433">
            <v>39439</v>
          </cell>
          <cell r="F3433">
            <v>200712</v>
          </cell>
          <cell r="G3433">
            <v>39447</v>
          </cell>
          <cell r="H3433">
            <v>39416</v>
          </cell>
          <cell r="I3433">
            <v>113</v>
          </cell>
        </row>
        <row r="3434">
          <cell r="E3434">
            <v>39440</v>
          </cell>
          <cell r="F3434">
            <v>200712</v>
          </cell>
          <cell r="G3434">
            <v>39447</v>
          </cell>
          <cell r="H3434">
            <v>39416</v>
          </cell>
          <cell r="I3434">
            <v>113</v>
          </cell>
        </row>
        <row r="3435">
          <cell r="E3435">
            <v>39441</v>
          </cell>
          <cell r="F3435">
            <v>200712</v>
          </cell>
          <cell r="G3435">
            <v>39447</v>
          </cell>
          <cell r="H3435">
            <v>39416</v>
          </cell>
          <cell r="I3435">
            <v>113</v>
          </cell>
        </row>
        <row r="3436">
          <cell r="E3436">
            <v>39442</v>
          </cell>
          <cell r="F3436">
            <v>200712</v>
          </cell>
          <cell r="G3436">
            <v>39447</v>
          </cell>
          <cell r="H3436">
            <v>39416</v>
          </cell>
          <cell r="I3436">
            <v>113</v>
          </cell>
        </row>
        <row r="3437">
          <cell r="E3437">
            <v>39443</v>
          </cell>
          <cell r="F3437">
            <v>200712</v>
          </cell>
          <cell r="G3437">
            <v>39447</v>
          </cell>
          <cell r="H3437">
            <v>39416</v>
          </cell>
          <cell r="I3437">
            <v>113</v>
          </cell>
        </row>
        <row r="3438">
          <cell r="E3438">
            <v>39444</v>
          </cell>
          <cell r="F3438">
            <v>200712</v>
          </cell>
          <cell r="G3438">
            <v>39447</v>
          </cell>
          <cell r="H3438">
            <v>39416</v>
          </cell>
          <cell r="I3438">
            <v>113</v>
          </cell>
        </row>
        <row r="3439">
          <cell r="E3439">
            <v>39445</v>
          </cell>
          <cell r="F3439">
            <v>200712</v>
          </cell>
          <cell r="G3439">
            <v>39447</v>
          </cell>
          <cell r="H3439">
            <v>39416</v>
          </cell>
          <cell r="I3439">
            <v>113</v>
          </cell>
        </row>
        <row r="3440">
          <cell r="E3440">
            <v>39446</v>
          </cell>
          <cell r="F3440">
            <v>200712</v>
          </cell>
          <cell r="G3440">
            <v>39447</v>
          </cell>
          <cell r="H3440">
            <v>39416</v>
          </cell>
          <cell r="I3440">
            <v>113</v>
          </cell>
        </row>
        <row r="3441">
          <cell r="E3441">
            <v>39447</v>
          </cell>
          <cell r="F3441">
            <v>200712</v>
          </cell>
          <cell r="G3441">
            <v>39447</v>
          </cell>
          <cell r="H3441">
            <v>39416</v>
          </cell>
          <cell r="I3441">
            <v>113</v>
          </cell>
        </row>
        <row r="3442">
          <cell r="E3442">
            <v>39448</v>
          </cell>
          <cell r="F3442">
            <v>200801</v>
          </cell>
          <cell r="G3442">
            <v>39478</v>
          </cell>
          <cell r="H3442">
            <v>39447</v>
          </cell>
          <cell r="I3442">
            <v>114</v>
          </cell>
        </row>
        <row r="3443">
          <cell r="E3443">
            <v>39449</v>
          </cell>
          <cell r="F3443">
            <v>200801</v>
          </cell>
          <cell r="G3443">
            <v>39478</v>
          </cell>
          <cell r="H3443">
            <v>39447</v>
          </cell>
          <cell r="I3443">
            <v>114</v>
          </cell>
        </row>
        <row r="3444">
          <cell r="E3444">
            <v>39450</v>
          </cell>
          <cell r="F3444">
            <v>200801</v>
          </cell>
          <cell r="G3444">
            <v>39478</v>
          </cell>
          <cell r="H3444">
            <v>39447</v>
          </cell>
          <cell r="I3444">
            <v>114</v>
          </cell>
        </row>
        <row r="3445">
          <cell r="E3445">
            <v>39451</v>
          </cell>
          <cell r="F3445">
            <v>200801</v>
          </cell>
          <cell r="G3445">
            <v>39478</v>
          </cell>
          <cell r="H3445">
            <v>39447</v>
          </cell>
          <cell r="I3445">
            <v>114</v>
          </cell>
        </row>
        <row r="3446">
          <cell r="E3446">
            <v>39452</v>
          </cell>
          <cell r="F3446">
            <v>200801</v>
          </cell>
          <cell r="G3446">
            <v>39478</v>
          </cell>
          <cell r="H3446">
            <v>39447</v>
          </cell>
          <cell r="I3446">
            <v>114</v>
          </cell>
        </row>
        <row r="3447">
          <cell r="E3447">
            <v>39453</v>
          </cell>
          <cell r="F3447">
            <v>200801</v>
          </cell>
          <cell r="G3447">
            <v>39478</v>
          </cell>
          <cell r="H3447">
            <v>39447</v>
          </cell>
          <cell r="I3447">
            <v>114</v>
          </cell>
        </row>
        <row r="3448">
          <cell r="E3448">
            <v>39454</v>
          </cell>
          <cell r="F3448">
            <v>200801</v>
          </cell>
          <cell r="G3448">
            <v>39478</v>
          </cell>
          <cell r="H3448">
            <v>39447</v>
          </cell>
          <cell r="I3448">
            <v>114</v>
          </cell>
        </row>
        <row r="3449">
          <cell r="E3449">
            <v>39455</v>
          </cell>
          <cell r="F3449">
            <v>200801</v>
          </cell>
          <cell r="G3449">
            <v>39478</v>
          </cell>
          <cell r="H3449">
            <v>39447</v>
          </cell>
          <cell r="I3449">
            <v>114</v>
          </cell>
        </row>
        <row r="3450">
          <cell r="E3450">
            <v>39456</v>
          </cell>
          <cell r="F3450">
            <v>200801</v>
          </cell>
          <cell r="G3450">
            <v>39478</v>
          </cell>
          <cell r="H3450">
            <v>39447</v>
          </cell>
          <cell r="I3450">
            <v>114</v>
          </cell>
        </row>
        <row r="3451">
          <cell r="E3451">
            <v>39457</v>
          </cell>
          <cell r="F3451">
            <v>200801</v>
          </cell>
          <cell r="G3451">
            <v>39478</v>
          </cell>
          <cell r="H3451">
            <v>39447</v>
          </cell>
          <cell r="I3451">
            <v>114</v>
          </cell>
        </row>
        <row r="3452">
          <cell r="E3452">
            <v>39458</v>
          </cell>
          <cell r="F3452">
            <v>200801</v>
          </cell>
          <cell r="G3452">
            <v>39478</v>
          </cell>
          <cell r="H3452">
            <v>39447</v>
          </cell>
          <cell r="I3452">
            <v>114</v>
          </cell>
        </row>
        <row r="3453">
          <cell r="E3453">
            <v>39459</v>
          </cell>
          <cell r="F3453">
            <v>200801</v>
          </cell>
          <cell r="G3453">
            <v>39478</v>
          </cell>
          <cell r="H3453">
            <v>39447</v>
          </cell>
          <cell r="I3453">
            <v>114</v>
          </cell>
        </row>
        <row r="3454">
          <cell r="E3454">
            <v>39460</v>
          </cell>
          <cell r="F3454">
            <v>200801</v>
          </cell>
          <cell r="G3454">
            <v>39478</v>
          </cell>
          <cell r="H3454">
            <v>39447</v>
          </cell>
          <cell r="I3454">
            <v>114</v>
          </cell>
        </row>
        <row r="3455">
          <cell r="E3455">
            <v>39461</v>
          </cell>
          <cell r="F3455">
            <v>200801</v>
          </cell>
          <cell r="G3455">
            <v>39478</v>
          </cell>
          <cell r="H3455">
            <v>39447</v>
          </cell>
          <cell r="I3455">
            <v>114</v>
          </cell>
        </row>
        <row r="3456">
          <cell r="E3456">
            <v>39462</v>
          </cell>
          <cell r="F3456">
            <v>200801</v>
          </cell>
          <cell r="G3456">
            <v>39478</v>
          </cell>
          <cell r="H3456">
            <v>39447</v>
          </cell>
          <cell r="I3456">
            <v>114</v>
          </cell>
        </row>
        <row r="3457">
          <cell r="E3457">
            <v>39463</v>
          </cell>
          <cell r="F3457">
            <v>200801</v>
          </cell>
          <cell r="G3457">
            <v>39478</v>
          </cell>
          <cell r="H3457">
            <v>39447</v>
          </cell>
          <cell r="I3457">
            <v>114</v>
          </cell>
        </row>
        <row r="3458">
          <cell r="E3458">
            <v>39464</v>
          </cell>
          <cell r="F3458">
            <v>200801</v>
          </cell>
          <cell r="G3458">
            <v>39478</v>
          </cell>
          <cell r="H3458">
            <v>39447</v>
          </cell>
          <cell r="I3458">
            <v>114</v>
          </cell>
        </row>
        <row r="3459">
          <cell r="E3459">
            <v>39465</v>
          </cell>
          <cell r="F3459">
            <v>200801</v>
          </cell>
          <cell r="G3459">
            <v>39478</v>
          </cell>
          <cell r="H3459">
            <v>39447</v>
          </cell>
          <cell r="I3459">
            <v>114</v>
          </cell>
        </row>
        <row r="3460">
          <cell r="E3460">
            <v>39466</v>
          </cell>
          <cell r="F3460">
            <v>200801</v>
          </cell>
          <cell r="G3460">
            <v>39478</v>
          </cell>
          <cell r="H3460">
            <v>39447</v>
          </cell>
          <cell r="I3460">
            <v>114</v>
          </cell>
        </row>
        <row r="3461">
          <cell r="E3461">
            <v>39467</v>
          </cell>
          <cell r="F3461">
            <v>200801</v>
          </cell>
          <cell r="G3461">
            <v>39478</v>
          </cell>
          <cell r="H3461">
            <v>39447</v>
          </cell>
          <cell r="I3461">
            <v>114</v>
          </cell>
        </row>
        <row r="3462">
          <cell r="E3462">
            <v>39468</v>
          </cell>
          <cell r="F3462">
            <v>200801</v>
          </cell>
          <cell r="G3462">
            <v>39478</v>
          </cell>
          <cell r="H3462">
            <v>39447</v>
          </cell>
          <cell r="I3462">
            <v>114</v>
          </cell>
        </row>
        <row r="3463">
          <cell r="E3463">
            <v>39469</v>
          </cell>
          <cell r="F3463">
            <v>200801</v>
          </cell>
          <cell r="G3463">
            <v>39478</v>
          </cell>
          <cell r="H3463">
            <v>39447</v>
          </cell>
          <cell r="I3463">
            <v>114</v>
          </cell>
        </row>
        <row r="3464">
          <cell r="E3464">
            <v>39470</v>
          </cell>
          <cell r="F3464">
            <v>200801</v>
          </cell>
          <cell r="G3464">
            <v>39478</v>
          </cell>
          <cell r="H3464">
            <v>39447</v>
          </cell>
          <cell r="I3464">
            <v>114</v>
          </cell>
        </row>
        <row r="3465">
          <cell r="E3465">
            <v>39471</v>
          </cell>
          <cell r="F3465">
            <v>200801</v>
          </cell>
          <cell r="G3465">
            <v>39478</v>
          </cell>
          <cell r="H3465">
            <v>39447</v>
          </cell>
          <cell r="I3465">
            <v>114</v>
          </cell>
        </row>
        <row r="3466">
          <cell r="E3466">
            <v>39472</v>
          </cell>
          <cell r="F3466">
            <v>200801</v>
          </cell>
          <cell r="G3466">
            <v>39478</v>
          </cell>
          <cell r="H3466">
            <v>39447</v>
          </cell>
          <cell r="I3466">
            <v>114</v>
          </cell>
        </row>
        <row r="3467">
          <cell r="E3467">
            <v>39473</v>
          </cell>
          <cell r="F3467">
            <v>200801</v>
          </cell>
          <cell r="G3467">
            <v>39478</v>
          </cell>
          <cell r="H3467">
            <v>39447</v>
          </cell>
          <cell r="I3467">
            <v>114</v>
          </cell>
        </row>
        <row r="3468">
          <cell r="E3468">
            <v>39474</v>
          </cell>
          <cell r="F3468">
            <v>200801</v>
          </cell>
          <cell r="G3468">
            <v>39478</v>
          </cell>
          <cell r="H3468">
            <v>39447</v>
          </cell>
          <cell r="I3468">
            <v>114</v>
          </cell>
        </row>
        <row r="3469">
          <cell r="E3469">
            <v>39475</v>
          </cell>
          <cell r="F3469">
            <v>200801</v>
          </cell>
          <cell r="G3469">
            <v>39478</v>
          </cell>
          <cell r="H3469">
            <v>39447</v>
          </cell>
          <cell r="I3469">
            <v>114</v>
          </cell>
        </row>
        <row r="3470">
          <cell r="E3470">
            <v>39476</v>
          </cell>
          <cell r="F3470">
            <v>200801</v>
          </cell>
          <cell r="G3470">
            <v>39478</v>
          </cell>
          <cell r="H3470">
            <v>39447</v>
          </cell>
          <cell r="I3470">
            <v>114</v>
          </cell>
        </row>
        <row r="3471">
          <cell r="E3471">
            <v>39477</v>
          </cell>
          <cell r="F3471">
            <v>200801</v>
          </cell>
          <cell r="G3471">
            <v>39478</v>
          </cell>
          <cell r="H3471">
            <v>39447</v>
          </cell>
          <cell r="I3471">
            <v>114</v>
          </cell>
        </row>
        <row r="3472">
          <cell r="E3472">
            <v>39478</v>
          </cell>
          <cell r="F3472">
            <v>200801</v>
          </cell>
          <cell r="G3472">
            <v>39478</v>
          </cell>
          <cell r="H3472">
            <v>39447</v>
          </cell>
          <cell r="I3472">
            <v>114</v>
          </cell>
        </row>
        <row r="3473">
          <cell r="E3473">
            <v>39479</v>
          </cell>
          <cell r="F3473">
            <v>200802</v>
          </cell>
          <cell r="G3473">
            <v>39507</v>
          </cell>
          <cell r="H3473">
            <v>39478</v>
          </cell>
          <cell r="I3473">
            <v>115</v>
          </cell>
        </row>
        <row r="3474">
          <cell r="E3474">
            <v>39480</v>
          </cell>
          <cell r="F3474">
            <v>200802</v>
          </cell>
          <cell r="G3474">
            <v>39507</v>
          </cell>
          <cell r="H3474">
            <v>39478</v>
          </cell>
          <cell r="I3474">
            <v>115</v>
          </cell>
        </row>
        <row r="3475">
          <cell r="E3475">
            <v>39481</v>
          </cell>
          <cell r="F3475">
            <v>200802</v>
          </cell>
          <cell r="G3475">
            <v>39507</v>
          </cell>
          <cell r="H3475">
            <v>39478</v>
          </cell>
          <cell r="I3475">
            <v>115</v>
          </cell>
        </row>
        <row r="3476">
          <cell r="E3476">
            <v>39482</v>
          </cell>
          <cell r="F3476">
            <v>200802</v>
          </cell>
          <cell r="G3476">
            <v>39507</v>
          </cell>
          <cell r="H3476">
            <v>39478</v>
          </cell>
          <cell r="I3476">
            <v>115</v>
          </cell>
        </row>
        <row r="3477">
          <cell r="E3477">
            <v>39483</v>
          </cell>
          <cell r="F3477">
            <v>200802</v>
          </cell>
          <cell r="G3477">
            <v>39507</v>
          </cell>
          <cell r="H3477">
            <v>39478</v>
          </cell>
          <cell r="I3477">
            <v>115</v>
          </cell>
        </row>
        <row r="3478">
          <cell r="E3478">
            <v>39484</v>
          </cell>
          <cell r="F3478">
            <v>200802</v>
          </cell>
          <cell r="G3478">
            <v>39507</v>
          </cell>
          <cell r="H3478">
            <v>39478</v>
          </cell>
          <cell r="I3478">
            <v>115</v>
          </cell>
        </row>
        <row r="3479">
          <cell r="E3479">
            <v>39485</v>
          </cell>
          <cell r="F3479">
            <v>200802</v>
          </cell>
          <cell r="G3479">
            <v>39507</v>
          </cell>
          <cell r="H3479">
            <v>39478</v>
          </cell>
          <cell r="I3479">
            <v>115</v>
          </cell>
        </row>
        <row r="3480">
          <cell r="E3480">
            <v>39486</v>
          </cell>
          <cell r="F3480">
            <v>200802</v>
          </cell>
          <cell r="G3480">
            <v>39507</v>
          </cell>
          <cell r="H3480">
            <v>39478</v>
          </cell>
          <cell r="I3480">
            <v>115</v>
          </cell>
        </row>
        <row r="3481">
          <cell r="E3481">
            <v>39487</v>
          </cell>
          <cell r="F3481">
            <v>200802</v>
          </cell>
          <cell r="G3481">
            <v>39507</v>
          </cell>
          <cell r="H3481">
            <v>39478</v>
          </cell>
          <cell r="I3481">
            <v>115</v>
          </cell>
        </row>
        <row r="3482">
          <cell r="E3482">
            <v>39488</v>
          </cell>
          <cell r="F3482">
            <v>200802</v>
          </cell>
          <cell r="G3482">
            <v>39507</v>
          </cell>
          <cell r="H3482">
            <v>39478</v>
          </cell>
          <cell r="I3482">
            <v>115</v>
          </cell>
        </row>
        <row r="3483">
          <cell r="E3483">
            <v>39489</v>
          </cell>
          <cell r="F3483">
            <v>200802</v>
          </cell>
          <cell r="G3483">
            <v>39507</v>
          </cell>
          <cell r="H3483">
            <v>39478</v>
          </cell>
          <cell r="I3483">
            <v>115</v>
          </cell>
        </row>
        <row r="3484">
          <cell r="E3484">
            <v>39490</v>
          </cell>
          <cell r="F3484">
            <v>200802</v>
          </cell>
          <cell r="G3484">
            <v>39507</v>
          </cell>
          <cell r="H3484">
            <v>39478</v>
          </cell>
          <cell r="I3484">
            <v>115</v>
          </cell>
        </row>
        <row r="3485">
          <cell r="E3485">
            <v>39491</v>
          </cell>
          <cell r="F3485">
            <v>200802</v>
          </cell>
          <cell r="G3485">
            <v>39507</v>
          </cell>
          <cell r="H3485">
            <v>39478</v>
          </cell>
          <cell r="I3485">
            <v>115</v>
          </cell>
        </row>
        <row r="3486">
          <cell r="E3486">
            <v>39492</v>
          </cell>
          <cell r="F3486">
            <v>200802</v>
          </cell>
          <cell r="G3486">
            <v>39507</v>
          </cell>
          <cell r="H3486">
            <v>39478</v>
          </cell>
          <cell r="I3486">
            <v>115</v>
          </cell>
        </row>
        <row r="3487">
          <cell r="E3487">
            <v>39493</v>
          </cell>
          <cell r="F3487">
            <v>200802</v>
          </cell>
          <cell r="G3487">
            <v>39507</v>
          </cell>
          <cell r="H3487">
            <v>39478</v>
          </cell>
          <cell r="I3487">
            <v>115</v>
          </cell>
        </row>
        <row r="3488">
          <cell r="E3488">
            <v>39494</v>
          </cell>
          <cell r="F3488">
            <v>200802</v>
          </cell>
          <cell r="G3488">
            <v>39507</v>
          </cell>
          <cell r="H3488">
            <v>39478</v>
          </cell>
          <cell r="I3488">
            <v>115</v>
          </cell>
        </row>
        <row r="3489">
          <cell r="E3489">
            <v>39495</v>
          </cell>
          <cell r="F3489">
            <v>200802</v>
          </cell>
          <cell r="G3489">
            <v>39507</v>
          </cell>
          <cell r="H3489">
            <v>39478</v>
          </cell>
          <cell r="I3489">
            <v>115</v>
          </cell>
        </row>
        <row r="3490">
          <cell r="E3490">
            <v>39496</v>
          </cell>
          <cell r="F3490">
            <v>200802</v>
          </cell>
          <cell r="G3490">
            <v>39507</v>
          </cell>
          <cell r="H3490">
            <v>39478</v>
          </cell>
          <cell r="I3490">
            <v>115</v>
          </cell>
        </row>
        <row r="3491">
          <cell r="E3491">
            <v>39497</v>
          </cell>
          <cell r="F3491">
            <v>200802</v>
          </cell>
          <cell r="G3491">
            <v>39507</v>
          </cell>
          <cell r="H3491">
            <v>39478</v>
          </cell>
          <cell r="I3491">
            <v>115</v>
          </cell>
        </row>
        <row r="3492">
          <cell r="E3492">
            <v>39498</v>
          </cell>
          <cell r="F3492">
            <v>200802</v>
          </cell>
          <cell r="G3492">
            <v>39507</v>
          </cell>
          <cell r="H3492">
            <v>39478</v>
          </cell>
          <cell r="I3492">
            <v>115</v>
          </cell>
        </row>
        <row r="3493">
          <cell r="E3493">
            <v>39499</v>
          </cell>
          <cell r="F3493">
            <v>200802</v>
          </cell>
          <cell r="G3493">
            <v>39507</v>
          </cell>
          <cell r="H3493">
            <v>39478</v>
          </cell>
          <cell r="I3493">
            <v>115</v>
          </cell>
        </row>
        <row r="3494">
          <cell r="E3494">
            <v>39500</v>
          </cell>
          <cell r="F3494">
            <v>200802</v>
          </cell>
          <cell r="G3494">
            <v>39507</v>
          </cell>
          <cell r="H3494">
            <v>39478</v>
          </cell>
          <cell r="I3494">
            <v>115</v>
          </cell>
        </row>
        <row r="3495">
          <cell r="E3495">
            <v>39501</v>
          </cell>
          <cell r="F3495">
            <v>200802</v>
          </cell>
          <cell r="G3495">
            <v>39507</v>
          </cell>
          <cell r="H3495">
            <v>39478</v>
          </cell>
          <cell r="I3495">
            <v>115</v>
          </cell>
        </row>
        <row r="3496">
          <cell r="E3496">
            <v>39502</v>
          </cell>
          <cell r="F3496">
            <v>200802</v>
          </cell>
          <cell r="G3496">
            <v>39507</v>
          </cell>
          <cell r="H3496">
            <v>39478</v>
          </cell>
          <cell r="I3496">
            <v>115</v>
          </cell>
        </row>
        <row r="3497">
          <cell r="E3497">
            <v>39503</v>
          </cell>
          <cell r="F3497">
            <v>200802</v>
          </cell>
          <cell r="G3497">
            <v>39507</v>
          </cell>
          <cell r="H3497">
            <v>39478</v>
          </cell>
          <cell r="I3497">
            <v>115</v>
          </cell>
        </row>
        <row r="3498">
          <cell r="E3498">
            <v>39504</v>
          </cell>
          <cell r="F3498">
            <v>200802</v>
          </cell>
          <cell r="G3498">
            <v>39507</v>
          </cell>
          <cell r="H3498">
            <v>39478</v>
          </cell>
          <cell r="I3498">
            <v>115</v>
          </cell>
        </row>
        <row r="3499">
          <cell r="E3499">
            <v>39505</v>
          </cell>
          <cell r="F3499">
            <v>200802</v>
          </cell>
          <cell r="G3499">
            <v>39507</v>
          </cell>
          <cell r="H3499">
            <v>39478</v>
          </cell>
          <cell r="I3499">
            <v>115</v>
          </cell>
        </row>
        <row r="3500">
          <cell r="E3500">
            <v>39506</v>
          </cell>
          <cell r="F3500">
            <v>200802</v>
          </cell>
          <cell r="G3500">
            <v>39507</v>
          </cell>
          <cell r="H3500">
            <v>39478</v>
          </cell>
          <cell r="I3500">
            <v>115</v>
          </cell>
        </row>
        <row r="3501">
          <cell r="E3501">
            <v>39507</v>
          </cell>
          <cell r="F3501">
            <v>200802</v>
          </cell>
          <cell r="G3501">
            <v>39507</v>
          </cell>
          <cell r="H3501">
            <v>39478</v>
          </cell>
          <cell r="I3501">
            <v>115</v>
          </cell>
        </row>
        <row r="3502">
          <cell r="E3502">
            <v>39508</v>
          </cell>
          <cell r="F3502">
            <v>200803</v>
          </cell>
          <cell r="G3502">
            <v>39538</v>
          </cell>
          <cell r="H3502">
            <v>39507</v>
          </cell>
          <cell r="I3502">
            <v>116</v>
          </cell>
        </row>
        <row r="3503">
          <cell r="E3503">
            <v>39509</v>
          </cell>
          <cell r="F3503">
            <v>200803</v>
          </cell>
          <cell r="G3503">
            <v>39538</v>
          </cell>
          <cell r="H3503">
            <v>39507</v>
          </cell>
          <cell r="I3503">
            <v>116</v>
          </cell>
        </row>
        <row r="3504">
          <cell r="E3504">
            <v>39510</v>
          </cell>
          <cell r="F3504">
            <v>200803</v>
          </cell>
          <cell r="G3504">
            <v>39538</v>
          </cell>
          <cell r="H3504">
            <v>39507</v>
          </cell>
          <cell r="I3504">
            <v>116</v>
          </cell>
        </row>
        <row r="3505">
          <cell r="E3505">
            <v>39511</v>
          </cell>
          <cell r="F3505">
            <v>200803</v>
          </cell>
          <cell r="G3505">
            <v>39538</v>
          </cell>
          <cell r="H3505">
            <v>39507</v>
          </cell>
          <cell r="I3505">
            <v>116</v>
          </cell>
        </row>
        <row r="3506">
          <cell r="E3506">
            <v>39512</v>
          </cell>
          <cell r="F3506">
            <v>200803</v>
          </cell>
          <cell r="G3506">
            <v>39538</v>
          </cell>
          <cell r="H3506">
            <v>39507</v>
          </cell>
          <cell r="I3506">
            <v>116</v>
          </cell>
        </row>
        <row r="3507">
          <cell r="E3507">
            <v>39513</v>
          </cell>
          <cell r="F3507">
            <v>200803</v>
          </cell>
          <cell r="G3507">
            <v>39538</v>
          </cell>
          <cell r="H3507">
            <v>39507</v>
          </cell>
          <cell r="I3507">
            <v>116</v>
          </cell>
        </row>
        <row r="3508">
          <cell r="E3508">
            <v>39514</v>
          </cell>
          <cell r="F3508">
            <v>200803</v>
          </cell>
          <cell r="G3508">
            <v>39538</v>
          </cell>
          <cell r="H3508">
            <v>39507</v>
          </cell>
          <cell r="I3508">
            <v>116</v>
          </cell>
        </row>
        <row r="3509">
          <cell r="E3509">
            <v>39515</v>
          </cell>
          <cell r="F3509">
            <v>200803</v>
          </cell>
          <cell r="G3509">
            <v>39538</v>
          </cell>
          <cell r="H3509">
            <v>39507</v>
          </cell>
          <cell r="I3509">
            <v>116</v>
          </cell>
        </row>
        <row r="3510">
          <cell r="E3510">
            <v>39516</v>
          </cell>
          <cell r="F3510">
            <v>200803</v>
          </cell>
          <cell r="G3510">
            <v>39538</v>
          </cell>
          <cell r="H3510">
            <v>39507</v>
          </cell>
          <cell r="I3510">
            <v>116</v>
          </cell>
        </row>
        <row r="3511">
          <cell r="E3511">
            <v>39517</v>
          </cell>
          <cell r="F3511">
            <v>200803</v>
          </cell>
          <cell r="G3511">
            <v>39538</v>
          </cell>
          <cell r="H3511">
            <v>39507</v>
          </cell>
          <cell r="I3511">
            <v>116</v>
          </cell>
        </row>
        <row r="3512">
          <cell r="E3512">
            <v>39518</v>
          </cell>
          <cell r="F3512">
            <v>200803</v>
          </cell>
          <cell r="G3512">
            <v>39538</v>
          </cell>
          <cell r="H3512">
            <v>39507</v>
          </cell>
          <cell r="I3512">
            <v>116</v>
          </cell>
        </row>
        <row r="3513">
          <cell r="E3513">
            <v>39519</v>
          </cell>
          <cell r="F3513">
            <v>200803</v>
          </cell>
          <cell r="G3513">
            <v>39538</v>
          </cell>
          <cell r="H3513">
            <v>39507</v>
          </cell>
          <cell r="I3513">
            <v>116</v>
          </cell>
        </row>
        <row r="3514">
          <cell r="E3514">
            <v>39520</v>
          </cell>
          <cell r="F3514">
            <v>200803</v>
          </cell>
          <cell r="G3514">
            <v>39538</v>
          </cell>
          <cell r="H3514">
            <v>39507</v>
          </cell>
          <cell r="I3514">
            <v>116</v>
          </cell>
        </row>
        <row r="3515">
          <cell r="E3515">
            <v>39521</v>
          </cell>
          <cell r="F3515">
            <v>200803</v>
          </cell>
          <cell r="G3515">
            <v>39538</v>
          </cell>
          <cell r="H3515">
            <v>39507</v>
          </cell>
          <cell r="I3515">
            <v>116</v>
          </cell>
        </row>
        <row r="3516">
          <cell r="E3516">
            <v>39522</v>
          </cell>
          <cell r="F3516">
            <v>200803</v>
          </cell>
          <cell r="G3516">
            <v>39538</v>
          </cell>
          <cell r="H3516">
            <v>39507</v>
          </cell>
          <cell r="I3516">
            <v>116</v>
          </cell>
        </row>
        <row r="3517">
          <cell r="E3517">
            <v>39523</v>
          </cell>
          <cell r="F3517">
            <v>200803</v>
          </cell>
          <cell r="G3517">
            <v>39538</v>
          </cell>
          <cell r="H3517">
            <v>39507</v>
          </cell>
          <cell r="I3517">
            <v>116</v>
          </cell>
        </row>
        <row r="3518">
          <cell r="E3518">
            <v>39524</v>
          </cell>
          <cell r="F3518">
            <v>200803</v>
          </cell>
          <cell r="G3518">
            <v>39538</v>
          </cell>
          <cell r="H3518">
            <v>39507</v>
          </cell>
          <cell r="I3518">
            <v>116</v>
          </cell>
        </row>
        <row r="3519">
          <cell r="E3519">
            <v>39525</v>
          </cell>
          <cell r="F3519">
            <v>200803</v>
          </cell>
          <cell r="G3519">
            <v>39538</v>
          </cell>
          <cell r="H3519">
            <v>39507</v>
          </cell>
          <cell r="I3519">
            <v>116</v>
          </cell>
        </row>
        <row r="3520">
          <cell r="E3520">
            <v>39526</v>
          </cell>
          <cell r="F3520">
            <v>200803</v>
          </cell>
          <cell r="G3520">
            <v>39538</v>
          </cell>
          <cell r="H3520">
            <v>39507</v>
          </cell>
          <cell r="I3520">
            <v>116</v>
          </cell>
        </row>
        <row r="3521">
          <cell r="E3521">
            <v>39527</v>
          </cell>
          <cell r="F3521">
            <v>200803</v>
          </cell>
          <cell r="G3521">
            <v>39538</v>
          </cell>
          <cell r="H3521">
            <v>39507</v>
          </cell>
          <cell r="I3521">
            <v>116</v>
          </cell>
        </row>
        <row r="3522">
          <cell r="E3522">
            <v>39528</v>
          </cell>
          <cell r="F3522">
            <v>200803</v>
          </cell>
          <cell r="G3522">
            <v>39538</v>
          </cell>
          <cell r="H3522">
            <v>39507</v>
          </cell>
          <cell r="I3522">
            <v>116</v>
          </cell>
        </row>
        <row r="3523">
          <cell r="E3523">
            <v>39529</v>
          </cell>
          <cell r="F3523">
            <v>200803</v>
          </cell>
          <cell r="G3523">
            <v>39538</v>
          </cell>
          <cell r="H3523">
            <v>39507</v>
          </cell>
          <cell r="I3523">
            <v>116</v>
          </cell>
        </row>
        <row r="3524">
          <cell r="E3524">
            <v>39530</v>
          </cell>
          <cell r="F3524">
            <v>200803</v>
          </cell>
          <cell r="G3524">
            <v>39538</v>
          </cell>
          <cell r="H3524">
            <v>39507</v>
          </cell>
          <cell r="I3524">
            <v>116</v>
          </cell>
        </row>
        <row r="3525">
          <cell r="E3525">
            <v>39531</v>
          </cell>
          <cell r="F3525">
            <v>200803</v>
          </cell>
          <cell r="G3525">
            <v>39538</v>
          </cell>
          <cell r="H3525">
            <v>39507</v>
          </cell>
          <cell r="I3525">
            <v>116</v>
          </cell>
        </row>
        <row r="3526">
          <cell r="E3526">
            <v>39532</v>
          </cell>
          <cell r="F3526">
            <v>200803</v>
          </cell>
          <cell r="G3526">
            <v>39538</v>
          </cell>
          <cell r="H3526">
            <v>39507</v>
          </cell>
          <cell r="I3526">
            <v>116</v>
          </cell>
        </row>
        <row r="3527">
          <cell r="E3527">
            <v>39533</v>
          </cell>
          <cell r="F3527">
            <v>200803</v>
          </cell>
          <cell r="G3527">
            <v>39538</v>
          </cell>
          <cell r="H3527">
            <v>39507</v>
          </cell>
          <cell r="I3527">
            <v>116</v>
          </cell>
        </row>
        <row r="3528">
          <cell r="E3528">
            <v>39534</v>
          </cell>
          <cell r="F3528">
            <v>200803</v>
          </cell>
          <cell r="G3528">
            <v>39538</v>
          </cell>
          <cell r="H3528">
            <v>39507</v>
          </cell>
          <cell r="I3528">
            <v>116</v>
          </cell>
        </row>
        <row r="3529">
          <cell r="E3529">
            <v>39535</v>
          </cell>
          <cell r="F3529">
            <v>200803</v>
          </cell>
          <cell r="G3529">
            <v>39538</v>
          </cell>
          <cell r="H3529">
            <v>39507</v>
          </cell>
          <cell r="I3529">
            <v>116</v>
          </cell>
        </row>
        <row r="3530">
          <cell r="E3530">
            <v>39536</v>
          </cell>
          <cell r="F3530">
            <v>200803</v>
          </cell>
          <cell r="G3530">
            <v>39538</v>
          </cell>
          <cell r="H3530">
            <v>39507</v>
          </cell>
          <cell r="I3530">
            <v>116</v>
          </cell>
        </row>
        <row r="3531">
          <cell r="E3531">
            <v>39537</v>
          </cell>
          <cell r="F3531">
            <v>200803</v>
          </cell>
          <cell r="G3531">
            <v>39538</v>
          </cell>
          <cell r="H3531">
            <v>39507</v>
          </cell>
          <cell r="I3531">
            <v>116</v>
          </cell>
        </row>
        <row r="3532">
          <cell r="E3532">
            <v>39538</v>
          </cell>
          <cell r="F3532">
            <v>200803</v>
          </cell>
          <cell r="G3532">
            <v>39538</v>
          </cell>
          <cell r="H3532">
            <v>39507</v>
          </cell>
          <cell r="I3532">
            <v>116</v>
          </cell>
        </row>
        <row r="3533">
          <cell r="E3533">
            <v>39539</v>
          </cell>
          <cell r="F3533">
            <v>200804</v>
          </cell>
          <cell r="G3533">
            <v>39568</v>
          </cell>
          <cell r="H3533">
            <v>39538</v>
          </cell>
          <cell r="I3533">
            <v>117</v>
          </cell>
        </row>
        <row r="3534">
          <cell r="E3534">
            <v>39540</v>
          </cell>
          <cell r="F3534">
            <v>200804</v>
          </cell>
          <cell r="G3534">
            <v>39568</v>
          </cell>
          <cell r="H3534">
            <v>39538</v>
          </cell>
          <cell r="I3534">
            <v>117</v>
          </cell>
        </row>
        <row r="3535">
          <cell r="E3535">
            <v>39541</v>
          </cell>
          <cell r="F3535">
            <v>200804</v>
          </cell>
          <cell r="G3535">
            <v>39568</v>
          </cell>
          <cell r="H3535">
            <v>39538</v>
          </cell>
          <cell r="I3535">
            <v>117</v>
          </cell>
        </row>
        <row r="3536">
          <cell r="E3536">
            <v>39542</v>
          </cell>
          <cell r="F3536">
            <v>200804</v>
          </cell>
          <cell r="G3536">
            <v>39568</v>
          </cell>
          <cell r="H3536">
            <v>39538</v>
          </cell>
          <cell r="I3536">
            <v>117</v>
          </cell>
        </row>
        <row r="3537">
          <cell r="E3537">
            <v>39543</v>
          </cell>
          <cell r="F3537">
            <v>200804</v>
          </cell>
          <cell r="G3537">
            <v>39568</v>
          </cell>
          <cell r="H3537">
            <v>39538</v>
          </cell>
          <cell r="I3537">
            <v>117</v>
          </cell>
        </row>
        <row r="3538">
          <cell r="E3538">
            <v>39544</v>
          </cell>
          <cell r="F3538">
            <v>200804</v>
          </cell>
          <cell r="G3538">
            <v>39568</v>
          </cell>
          <cell r="H3538">
            <v>39538</v>
          </cell>
          <cell r="I3538">
            <v>117</v>
          </cell>
        </row>
        <row r="3539">
          <cell r="E3539">
            <v>39545</v>
          </cell>
          <cell r="F3539">
            <v>200804</v>
          </cell>
          <cell r="G3539">
            <v>39568</v>
          </cell>
          <cell r="H3539">
            <v>39538</v>
          </cell>
          <cell r="I3539">
            <v>117</v>
          </cell>
        </row>
        <row r="3540">
          <cell r="E3540">
            <v>39546</v>
          </cell>
          <cell r="F3540">
            <v>200804</v>
          </cell>
          <cell r="G3540">
            <v>39568</v>
          </cell>
          <cell r="H3540">
            <v>39538</v>
          </cell>
          <cell r="I3540">
            <v>117</v>
          </cell>
        </row>
        <row r="3541">
          <cell r="E3541">
            <v>39547</v>
          </cell>
          <cell r="F3541">
            <v>200804</v>
          </cell>
          <cell r="G3541">
            <v>39568</v>
          </cell>
          <cell r="H3541">
            <v>39538</v>
          </cell>
          <cell r="I3541">
            <v>117</v>
          </cell>
        </row>
        <row r="3542">
          <cell r="E3542">
            <v>39548</v>
          </cell>
          <cell r="F3542">
            <v>200804</v>
          </cell>
          <cell r="G3542">
            <v>39568</v>
          </cell>
          <cell r="H3542">
            <v>39538</v>
          </cell>
          <cell r="I3542">
            <v>117</v>
          </cell>
        </row>
        <row r="3543">
          <cell r="E3543">
            <v>39549</v>
          </cell>
          <cell r="F3543">
            <v>200804</v>
          </cell>
          <cell r="G3543">
            <v>39568</v>
          </cell>
          <cell r="H3543">
            <v>39538</v>
          </cell>
          <cell r="I3543">
            <v>117</v>
          </cell>
        </row>
        <row r="3544">
          <cell r="E3544">
            <v>39550</v>
          </cell>
          <cell r="F3544">
            <v>200804</v>
          </cell>
          <cell r="G3544">
            <v>39568</v>
          </cell>
          <cell r="H3544">
            <v>39538</v>
          </cell>
          <cell r="I3544">
            <v>117</v>
          </cell>
        </row>
        <row r="3545">
          <cell r="E3545">
            <v>39551</v>
          </cell>
          <cell r="F3545">
            <v>200804</v>
          </cell>
          <cell r="G3545">
            <v>39568</v>
          </cell>
          <cell r="H3545">
            <v>39538</v>
          </cell>
          <cell r="I3545">
            <v>117</v>
          </cell>
        </row>
        <row r="3546">
          <cell r="E3546">
            <v>39552</v>
          </cell>
          <cell r="F3546">
            <v>200804</v>
          </cell>
          <cell r="G3546">
            <v>39568</v>
          </cell>
          <cell r="H3546">
            <v>39538</v>
          </cell>
          <cell r="I3546">
            <v>117</v>
          </cell>
        </row>
        <row r="3547">
          <cell r="E3547">
            <v>39553</v>
          </cell>
          <cell r="F3547">
            <v>200804</v>
          </cell>
          <cell r="G3547">
            <v>39568</v>
          </cell>
          <cell r="H3547">
            <v>39538</v>
          </cell>
          <cell r="I3547">
            <v>117</v>
          </cell>
        </row>
        <row r="3548">
          <cell r="E3548">
            <v>39554</v>
          </cell>
          <cell r="F3548">
            <v>200804</v>
          </cell>
          <cell r="G3548">
            <v>39568</v>
          </cell>
          <cell r="H3548">
            <v>39538</v>
          </cell>
          <cell r="I3548">
            <v>117</v>
          </cell>
        </row>
        <row r="3549">
          <cell r="E3549">
            <v>39555</v>
          </cell>
          <cell r="F3549">
            <v>200804</v>
          </cell>
          <cell r="G3549">
            <v>39568</v>
          </cell>
          <cell r="H3549">
            <v>39538</v>
          </cell>
          <cell r="I3549">
            <v>117</v>
          </cell>
        </row>
        <row r="3550">
          <cell r="E3550">
            <v>39556</v>
          </cell>
          <cell r="F3550">
            <v>200804</v>
          </cell>
          <cell r="G3550">
            <v>39568</v>
          </cell>
          <cell r="H3550">
            <v>39538</v>
          </cell>
          <cell r="I3550">
            <v>117</v>
          </cell>
        </row>
        <row r="3551">
          <cell r="E3551">
            <v>39557</v>
          </cell>
          <cell r="F3551">
            <v>200804</v>
          </cell>
          <cell r="G3551">
            <v>39568</v>
          </cell>
          <cell r="H3551">
            <v>39538</v>
          </cell>
          <cell r="I3551">
            <v>117</v>
          </cell>
        </row>
        <row r="3552">
          <cell r="E3552">
            <v>39558</v>
          </cell>
          <cell r="F3552">
            <v>200804</v>
          </cell>
          <cell r="G3552">
            <v>39568</v>
          </cell>
          <cell r="H3552">
            <v>39538</v>
          </cell>
          <cell r="I3552">
            <v>117</v>
          </cell>
        </row>
        <row r="3553">
          <cell r="E3553">
            <v>39559</v>
          </cell>
          <cell r="F3553">
            <v>200804</v>
          </cell>
          <cell r="G3553">
            <v>39568</v>
          </cell>
          <cell r="H3553">
            <v>39538</v>
          </cell>
          <cell r="I3553">
            <v>117</v>
          </cell>
        </row>
        <row r="3554">
          <cell r="E3554">
            <v>39560</v>
          </cell>
          <cell r="F3554">
            <v>200804</v>
          </cell>
          <cell r="G3554">
            <v>39568</v>
          </cell>
          <cell r="H3554">
            <v>39538</v>
          </cell>
          <cell r="I3554">
            <v>117</v>
          </cell>
        </row>
        <row r="3555">
          <cell r="E3555">
            <v>39561</v>
          </cell>
          <cell r="F3555">
            <v>200804</v>
          </cell>
          <cell r="G3555">
            <v>39568</v>
          </cell>
          <cell r="H3555">
            <v>39538</v>
          </cell>
          <cell r="I3555">
            <v>117</v>
          </cell>
        </row>
        <row r="3556">
          <cell r="E3556">
            <v>39562</v>
          </cell>
          <cell r="F3556">
            <v>200804</v>
          </cell>
          <cell r="G3556">
            <v>39568</v>
          </cell>
          <cell r="H3556">
            <v>39538</v>
          </cell>
          <cell r="I3556">
            <v>117</v>
          </cell>
        </row>
        <row r="3557">
          <cell r="E3557">
            <v>39563</v>
          </cell>
          <cell r="F3557">
            <v>200804</v>
          </cell>
          <cell r="G3557">
            <v>39568</v>
          </cell>
          <cell r="H3557">
            <v>39538</v>
          </cell>
          <cell r="I3557">
            <v>117</v>
          </cell>
        </row>
        <row r="3558">
          <cell r="E3558">
            <v>39564</v>
          </cell>
          <cell r="F3558">
            <v>200804</v>
          </cell>
          <cell r="G3558">
            <v>39568</v>
          </cell>
          <cell r="H3558">
            <v>39538</v>
          </cell>
          <cell r="I3558">
            <v>117</v>
          </cell>
        </row>
        <row r="3559">
          <cell r="E3559">
            <v>39565</v>
          </cell>
          <cell r="F3559">
            <v>200804</v>
          </cell>
          <cell r="G3559">
            <v>39568</v>
          </cell>
          <cell r="H3559">
            <v>39538</v>
          </cell>
          <cell r="I3559">
            <v>117</v>
          </cell>
        </row>
        <row r="3560">
          <cell r="E3560">
            <v>39566</v>
          </cell>
          <cell r="F3560">
            <v>200804</v>
          </cell>
          <cell r="G3560">
            <v>39568</v>
          </cell>
          <cell r="H3560">
            <v>39538</v>
          </cell>
          <cell r="I3560">
            <v>117</v>
          </cell>
        </row>
        <row r="3561">
          <cell r="E3561">
            <v>39567</v>
          </cell>
          <cell r="F3561">
            <v>200804</v>
          </cell>
          <cell r="G3561">
            <v>39568</v>
          </cell>
          <cell r="H3561">
            <v>39538</v>
          </cell>
          <cell r="I3561">
            <v>117</v>
          </cell>
        </row>
        <row r="3562">
          <cell r="E3562">
            <v>39568</v>
          </cell>
          <cell r="F3562">
            <v>200804</v>
          </cell>
          <cell r="G3562">
            <v>39568</v>
          </cell>
          <cell r="H3562">
            <v>39538</v>
          </cell>
          <cell r="I3562">
            <v>117</v>
          </cell>
        </row>
        <row r="3563">
          <cell r="E3563">
            <v>39569</v>
          </cell>
          <cell r="F3563">
            <v>200805</v>
          </cell>
          <cell r="G3563">
            <v>39599</v>
          </cell>
          <cell r="H3563">
            <v>39568</v>
          </cell>
          <cell r="I3563">
            <v>118</v>
          </cell>
        </row>
        <row r="3564">
          <cell r="E3564">
            <v>39570</v>
          </cell>
          <cell r="F3564">
            <v>200805</v>
          </cell>
          <cell r="G3564">
            <v>39599</v>
          </cell>
          <cell r="H3564">
            <v>39568</v>
          </cell>
          <cell r="I3564">
            <v>118</v>
          </cell>
        </row>
        <row r="3565">
          <cell r="E3565">
            <v>39571</v>
          </cell>
          <cell r="F3565">
            <v>200805</v>
          </cell>
          <cell r="G3565">
            <v>39599</v>
          </cell>
          <cell r="H3565">
            <v>39568</v>
          </cell>
          <cell r="I3565">
            <v>118</v>
          </cell>
        </row>
        <row r="3566">
          <cell r="E3566">
            <v>39572</v>
          </cell>
          <cell r="F3566">
            <v>200805</v>
          </cell>
          <cell r="G3566">
            <v>39599</v>
          </cell>
          <cell r="H3566">
            <v>39568</v>
          </cell>
          <cell r="I3566">
            <v>118</v>
          </cell>
        </row>
        <row r="3567">
          <cell r="E3567">
            <v>39573</v>
          </cell>
          <cell r="F3567">
            <v>200805</v>
          </cell>
          <cell r="G3567">
            <v>39599</v>
          </cell>
          <cell r="H3567">
            <v>39568</v>
          </cell>
          <cell r="I3567">
            <v>118</v>
          </cell>
        </row>
        <row r="3568">
          <cell r="E3568">
            <v>39574</v>
          </cell>
          <cell r="F3568">
            <v>200805</v>
          </cell>
          <cell r="G3568">
            <v>39599</v>
          </cell>
          <cell r="H3568">
            <v>39568</v>
          </cell>
          <cell r="I3568">
            <v>118</v>
          </cell>
        </row>
        <row r="3569">
          <cell r="E3569">
            <v>39575</v>
          </cell>
          <cell r="F3569">
            <v>200805</v>
          </cell>
          <cell r="G3569">
            <v>39599</v>
          </cell>
          <cell r="H3569">
            <v>39568</v>
          </cell>
          <cell r="I3569">
            <v>118</v>
          </cell>
        </row>
        <row r="3570">
          <cell r="E3570">
            <v>39576</v>
          </cell>
          <cell r="F3570">
            <v>200805</v>
          </cell>
          <cell r="G3570">
            <v>39599</v>
          </cell>
          <cell r="H3570">
            <v>39568</v>
          </cell>
          <cell r="I3570">
            <v>118</v>
          </cell>
        </row>
        <row r="3571">
          <cell r="E3571">
            <v>39577</v>
          </cell>
          <cell r="F3571">
            <v>200805</v>
          </cell>
          <cell r="G3571">
            <v>39599</v>
          </cell>
          <cell r="H3571">
            <v>39568</v>
          </cell>
          <cell r="I3571">
            <v>118</v>
          </cell>
        </row>
        <row r="3572">
          <cell r="E3572">
            <v>39578</v>
          </cell>
          <cell r="F3572">
            <v>200805</v>
          </cell>
          <cell r="G3572">
            <v>39599</v>
          </cell>
          <cell r="H3572">
            <v>39568</v>
          </cell>
          <cell r="I3572">
            <v>118</v>
          </cell>
        </row>
        <row r="3573">
          <cell r="E3573">
            <v>39579</v>
          </cell>
          <cell r="F3573">
            <v>200805</v>
          </cell>
          <cell r="G3573">
            <v>39599</v>
          </cell>
          <cell r="H3573">
            <v>39568</v>
          </cell>
          <cell r="I3573">
            <v>118</v>
          </cell>
        </row>
        <row r="3574">
          <cell r="E3574">
            <v>39580</v>
          </cell>
          <cell r="F3574">
            <v>200805</v>
          </cell>
          <cell r="G3574">
            <v>39599</v>
          </cell>
          <cell r="H3574">
            <v>39568</v>
          </cell>
          <cell r="I3574">
            <v>118</v>
          </cell>
        </row>
        <row r="3575">
          <cell r="E3575">
            <v>39581</v>
          </cell>
          <cell r="F3575">
            <v>200805</v>
          </cell>
          <cell r="G3575">
            <v>39599</v>
          </cell>
          <cell r="H3575">
            <v>39568</v>
          </cell>
          <cell r="I3575">
            <v>118</v>
          </cell>
        </row>
        <row r="3576">
          <cell r="E3576">
            <v>39582</v>
          </cell>
          <cell r="F3576">
            <v>200805</v>
          </cell>
          <cell r="G3576">
            <v>39599</v>
          </cell>
          <cell r="H3576">
            <v>39568</v>
          </cell>
          <cell r="I3576">
            <v>118</v>
          </cell>
        </row>
        <row r="3577">
          <cell r="E3577">
            <v>39583</v>
          </cell>
          <cell r="F3577">
            <v>200805</v>
          </cell>
          <cell r="G3577">
            <v>39599</v>
          </cell>
          <cell r="H3577">
            <v>39568</v>
          </cell>
          <cell r="I3577">
            <v>118</v>
          </cell>
        </row>
        <row r="3578">
          <cell r="E3578">
            <v>39584</v>
          </cell>
          <cell r="F3578">
            <v>200805</v>
          </cell>
          <cell r="G3578">
            <v>39599</v>
          </cell>
          <cell r="H3578">
            <v>39568</v>
          </cell>
          <cell r="I3578">
            <v>118</v>
          </cell>
        </row>
        <row r="3579">
          <cell r="E3579">
            <v>39585</v>
          </cell>
          <cell r="F3579">
            <v>200805</v>
          </cell>
          <cell r="G3579">
            <v>39599</v>
          </cell>
          <cell r="H3579">
            <v>39568</v>
          </cell>
          <cell r="I3579">
            <v>118</v>
          </cell>
        </row>
        <row r="3580">
          <cell r="E3580">
            <v>39586</v>
          </cell>
          <cell r="F3580">
            <v>200805</v>
          </cell>
          <cell r="G3580">
            <v>39599</v>
          </cell>
          <cell r="H3580">
            <v>39568</v>
          </cell>
          <cell r="I3580">
            <v>118</v>
          </cell>
        </row>
        <row r="3581">
          <cell r="E3581">
            <v>39587</v>
          </cell>
          <cell r="F3581">
            <v>200805</v>
          </cell>
          <cell r="G3581">
            <v>39599</v>
          </cell>
          <cell r="H3581">
            <v>39568</v>
          </cell>
          <cell r="I3581">
            <v>118</v>
          </cell>
        </row>
        <row r="3582">
          <cell r="E3582">
            <v>39588</v>
          </cell>
          <cell r="F3582">
            <v>200805</v>
          </cell>
          <cell r="G3582">
            <v>39599</v>
          </cell>
          <cell r="H3582">
            <v>39568</v>
          </cell>
          <cell r="I3582">
            <v>118</v>
          </cell>
        </row>
        <row r="3583">
          <cell r="E3583">
            <v>39589</v>
          </cell>
          <cell r="F3583">
            <v>200805</v>
          </cell>
          <cell r="G3583">
            <v>39599</v>
          </cell>
          <cell r="H3583">
            <v>39568</v>
          </cell>
          <cell r="I3583">
            <v>118</v>
          </cell>
        </row>
        <row r="3584">
          <cell r="E3584">
            <v>39590</v>
          </cell>
          <cell r="F3584">
            <v>200805</v>
          </cell>
          <cell r="G3584">
            <v>39599</v>
          </cell>
          <cell r="H3584">
            <v>39568</v>
          </cell>
          <cell r="I3584">
            <v>118</v>
          </cell>
        </row>
        <row r="3585">
          <cell r="E3585">
            <v>39591</v>
          </cell>
          <cell r="F3585">
            <v>200805</v>
          </cell>
          <cell r="G3585">
            <v>39599</v>
          </cell>
          <cell r="H3585">
            <v>39568</v>
          </cell>
          <cell r="I3585">
            <v>118</v>
          </cell>
        </row>
        <row r="3586">
          <cell r="E3586">
            <v>39592</v>
          </cell>
          <cell r="F3586">
            <v>200805</v>
          </cell>
          <cell r="G3586">
            <v>39599</v>
          </cell>
          <cell r="H3586">
            <v>39568</v>
          </cell>
          <cell r="I3586">
            <v>118</v>
          </cell>
        </row>
        <row r="3587">
          <cell r="E3587">
            <v>39593</v>
          </cell>
          <cell r="F3587">
            <v>200805</v>
          </cell>
          <cell r="G3587">
            <v>39599</v>
          </cell>
          <cell r="H3587">
            <v>39568</v>
          </cell>
          <cell r="I3587">
            <v>118</v>
          </cell>
        </row>
        <row r="3588">
          <cell r="E3588">
            <v>39594</v>
          </cell>
          <cell r="F3588">
            <v>200805</v>
          </cell>
          <cell r="G3588">
            <v>39599</v>
          </cell>
          <cell r="H3588">
            <v>39568</v>
          </cell>
          <cell r="I3588">
            <v>118</v>
          </cell>
        </row>
        <row r="3589">
          <cell r="E3589">
            <v>39595</v>
          </cell>
          <cell r="F3589">
            <v>200805</v>
          </cell>
          <cell r="G3589">
            <v>39599</v>
          </cell>
          <cell r="H3589">
            <v>39568</v>
          </cell>
          <cell r="I3589">
            <v>118</v>
          </cell>
        </row>
        <row r="3590">
          <cell r="E3590">
            <v>39596</v>
          </cell>
          <cell r="F3590">
            <v>200805</v>
          </cell>
          <cell r="G3590">
            <v>39599</v>
          </cell>
          <cell r="H3590">
            <v>39568</v>
          </cell>
          <cell r="I3590">
            <v>118</v>
          </cell>
        </row>
        <row r="3591">
          <cell r="E3591">
            <v>39597</v>
          </cell>
          <cell r="F3591">
            <v>200805</v>
          </cell>
          <cell r="G3591">
            <v>39599</v>
          </cell>
          <cell r="H3591">
            <v>39568</v>
          </cell>
          <cell r="I3591">
            <v>118</v>
          </cell>
        </row>
        <row r="3592">
          <cell r="E3592">
            <v>39598</v>
          </cell>
          <cell r="F3592">
            <v>200805</v>
          </cell>
          <cell r="G3592">
            <v>39599</v>
          </cell>
          <cell r="H3592">
            <v>39568</v>
          </cell>
          <cell r="I3592">
            <v>118</v>
          </cell>
        </row>
        <row r="3593">
          <cell r="E3593">
            <v>39599</v>
          </cell>
          <cell r="F3593">
            <v>200805</v>
          </cell>
          <cell r="G3593">
            <v>39599</v>
          </cell>
          <cell r="H3593">
            <v>39568</v>
          </cell>
          <cell r="I3593">
            <v>118</v>
          </cell>
        </row>
        <row r="3594">
          <cell r="E3594">
            <v>39600</v>
          </cell>
          <cell r="F3594">
            <v>200806</v>
          </cell>
          <cell r="G3594">
            <v>39629</v>
          </cell>
          <cell r="H3594">
            <v>39599</v>
          </cell>
          <cell r="I3594">
            <v>119</v>
          </cell>
        </row>
        <row r="3595">
          <cell r="E3595">
            <v>39601</v>
          </cell>
          <cell r="F3595">
            <v>200806</v>
          </cell>
          <cell r="G3595">
            <v>39629</v>
          </cell>
          <cell r="H3595">
            <v>39599</v>
          </cell>
          <cell r="I3595">
            <v>119</v>
          </cell>
        </row>
        <row r="3596">
          <cell r="E3596">
            <v>39602</v>
          </cell>
          <cell r="F3596">
            <v>200806</v>
          </cell>
          <cell r="G3596">
            <v>39629</v>
          </cell>
          <cell r="H3596">
            <v>39599</v>
          </cell>
          <cell r="I3596">
            <v>119</v>
          </cell>
        </row>
        <row r="3597">
          <cell r="E3597">
            <v>39603</v>
          </cell>
          <cell r="F3597">
            <v>200806</v>
          </cell>
          <cell r="G3597">
            <v>39629</v>
          </cell>
          <cell r="H3597">
            <v>39599</v>
          </cell>
          <cell r="I3597">
            <v>119</v>
          </cell>
        </row>
        <row r="3598">
          <cell r="E3598">
            <v>39604</v>
          </cell>
          <cell r="F3598">
            <v>200806</v>
          </cell>
          <cell r="G3598">
            <v>39629</v>
          </cell>
          <cell r="H3598">
            <v>39599</v>
          </cell>
          <cell r="I3598">
            <v>119</v>
          </cell>
        </row>
        <row r="3599">
          <cell r="E3599">
            <v>39605</v>
          </cell>
          <cell r="F3599">
            <v>200806</v>
          </cell>
          <cell r="G3599">
            <v>39629</v>
          </cell>
          <cell r="H3599">
            <v>39599</v>
          </cell>
          <cell r="I3599">
            <v>119</v>
          </cell>
        </row>
        <row r="3600">
          <cell r="E3600">
            <v>39606</v>
          </cell>
          <cell r="F3600">
            <v>200806</v>
          </cell>
          <cell r="G3600">
            <v>39629</v>
          </cell>
          <cell r="H3600">
            <v>39599</v>
          </cell>
          <cell r="I3600">
            <v>119</v>
          </cell>
        </row>
        <row r="3601">
          <cell r="E3601">
            <v>39607</v>
          </cell>
          <cell r="F3601">
            <v>200806</v>
          </cell>
          <cell r="G3601">
            <v>39629</v>
          </cell>
          <cell r="H3601">
            <v>39599</v>
          </cell>
          <cell r="I3601">
            <v>119</v>
          </cell>
        </row>
        <row r="3602">
          <cell r="E3602">
            <v>39608</v>
          </cell>
          <cell r="F3602">
            <v>200806</v>
          </cell>
          <cell r="G3602">
            <v>39629</v>
          </cell>
          <cell r="H3602">
            <v>39599</v>
          </cell>
          <cell r="I3602">
            <v>119</v>
          </cell>
        </row>
        <row r="3603">
          <cell r="E3603">
            <v>39609</v>
          </cell>
          <cell r="F3603">
            <v>200806</v>
          </cell>
          <cell r="G3603">
            <v>39629</v>
          </cell>
          <cell r="H3603">
            <v>39599</v>
          </cell>
          <cell r="I3603">
            <v>119</v>
          </cell>
        </row>
        <row r="3604">
          <cell r="E3604">
            <v>39610</v>
          </cell>
          <cell r="F3604">
            <v>200806</v>
          </cell>
          <cell r="G3604">
            <v>39629</v>
          </cell>
          <cell r="H3604">
            <v>39599</v>
          </cell>
          <cell r="I3604">
            <v>119</v>
          </cell>
        </row>
        <row r="3605">
          <cell r="E3605">
            <v>39611</v>
          </cell>
          <cell r="F3605">
            <v>200806</v>
          </cell>
          <cell r="G3605">
            <v>39629</v>
          </cell>
          <cell r="H3605">
            <v>39599</v>
          </cell>
          <cell r="I3605">
            <v>119</v>
          </cell>
        </row>
        <row r="3606">
          <cell r="E3606">
            <v>39612</v>
          </cell>
          <cell r="F3606">
            <v>200806</v>
          </cell>
          <cell r="G3606">
            <v>39629</v>
          </cell>
          <cell r="H3606">
            <v>39599</v>
          </cell>
          <cell r="I3606">
            <v>119</v>
          </cell>
        </row>
        <row r="3607">
          <cell r="E3607">
            <v>39613</v>
          </cell>
          <cell r="F3607">
            <v>200806</v>
          </cell>
          <cell r="G3607">
            <v>39629</v>
          </cell>
          <cell r="H3607">
            <v>39599</v>
          </cell>
          <cell r="I3607">
            <v>119</v>
          </cell>
        </row>
        <row r="3608">
          <cell r="E3608">
            <v>39614</v>
          </cell>
          <cell r="F3608">
            <v>200806</v>
          </cell>
          <cell r="G3608">
            <v>39629</v>
          </cell>
          <cell r="H3608">
            <v>39599</v>
          </cell>
          <cell r="I3608">
            <v>119</v>
          </cell>
        </row>
        <row r="3609">
          <cell r="E3609">
            <v>39615</v>
          </cell>
          <cell r="F3609">
            <v>200806</v>
          </cell>
          <cell r="G3609">
            <v>39629</v>
          </cell>
          <cell r="H3609">
            <v>39599</v>
          </cell>
          <cell r="I3609">
            <v>119</v>
          </cell>
        </row>
        <row r="3610">
          <cell r="E3610">
            <v>39616</v>
          </cell>
          <cell r="F3610">
            <v>200806</v>
          </cell>
          <cell r="G3610">
            <v>39629</v>
          </cell>
          <cell r="H3610">
            <v>39599</v>
          </cell>
          <cell r="I3610">
            <v>119</v>
          </cell>
        </row>
        <row r="3611">
          <cell r="E3611">
            <v>39617</v>
          </cell>
          <cell r="F3611">
            <v>200806</v>
          </cell>
          <cell r="G3611">
            <v>39629</v>
          </cell>
          <cell r="H3611">
            <v>39599</v>
          </cell>
          <cell r="I3611">
            <v>119</v>
          </cell>
        </row>
        <row r="3612">
          <cell r="E3612">
            <v>39618</v>
          </cell>
          <cell r="F3612">
            <v>200806</v>
          </cell>
          <cell r="G3612">
            <v>39629</v>
          </cell>
          <cell r="H3612">
            <v>39599</v>
          </cell>
          <cell r="I3612">
            <v>119</v>
          </cell>
        </row>
        <row r="3613">
          <cell r="E3613">
            <v>39619</v>
          </cell>
          <cell r="F3613">
            <v>200806</v>
          </cell>
          <cell r="G3613">
            <v>39629</v>
          </cell>
          <cell r="H3613">
            <v>39599</v>
          </cell>
          <cell r="I3613">
            <v>119</v>
          </cell>
        </row>
        <row r="3614">
          <cell r="E3614">
            <v>39620</v>
          </cell>
          <cell r="F3614">
            <v>200806</v>
          </cell>
          <cell r="G3614">
            <v>39629</v>
          </cell>
          <cell r="H3614">
            <v>39599</v>
          </cell>
          <cell r="I3614">
            <v>119</v>
          </cell>
        </row>
        <row r="3615">
          <cell r="E3615">
            <v>39621</v>
          </cell>
          <cell r="F3615">
            <v>200806</v>
          </cell>
          <cell r="G3615">
            <v>39629</v>
          </cell>
          <cell r="H3615">
            <v>39599</v>
          </cell>
          <cell r="I3615">
            <v>119</v>
          </cell>
        </row>
        <row r="3616">
          <cell r="E3616">
            <v>39622</v>
          </cell>
          <cell r="F3616">
            <v>200806</v>
          </cell>
          <cell r="G3616">
            <v>39629</v>
          </cell>
          <cell r="H3616">
            <v>39599</v>
          </cell>
          <cell r="I3616">
            <v>119</v>
          </cell>
        </row>
        <row r="3617">
          <cell r="E3617">
            <v>39623</v>
          </cell>
          <cell r="F3617">
            <v>200806</v>
          </cell>
          <cell r="G3617">
            <v>39629</v>
          </cell>
          <cell r="H3617">
            <v>39599</v>
          </cell>
          <cell r="I3617">
            <v>119</v>
          </cell>
        </row>
        <row r="3618">
          <cell r="E3618">
            <v>39624</v>
          </cell>
          <cell r="F3618">
            <v>200806</v>
          </cell>
          <cell r="G3618">
            <v>39629</v>
          </cell>
          <cell r="H3618">
            <v>39599</v>
          </cell>
          <cell r="I3618">
            <v>119</v>
          </cell>
        </row>
        <row r="3619">
          <cell r="E3619">
            <v>39625</v>
          </cell>
          <cell r="F3619">
            <v>200806</v>
          </cell>
          <cell r="G3619">
            <v>39629</v>
          </cell>
          <cell r="H3619">
            <v>39599</v>
          </cell>
          <cell r="I3619">
            <v>119</v>
          </cell>
        </row>
        <row r="3620">
          <cell r="E3620">
            <v>39626</v>
          </cell>
          <cell r="F3620">
            <v>200806</v>
          </cell>
          <cell r="G3620">
            <v>39629</v>
          </cell>
          <cell r="H3620">
            <v>39599</v>
          </cell>
          <cell r="I3620">
            <v>119</v>
          </cell>
        </row>
        <row r="3621">
          <cell r="E3621">
            <v>39627</v>
          </cell>
          <cell r="F3621">
            <v>200806</v>
          </cell>
          <cell r="G3621">
            <v>39629</v>
          </cell>
          <cell r="H3621">
            <v>39599</v>
          </cell>
          <cell r="I3621">
            <v>119</v>
          </cell>
        </row>
        <row r="3622">
          <cell r="E3622">
            <v>39628</v>
          </cell>
          <cell r="F3622">
            <v>200806</v>
          </cell>
          <cell r="G3622">
            <v>39629</v>
          </cell>
          <cell r="H3622">
            <v>39599</v>
          </cell>
          <cell r="I3622">
            <v>119</v>
          </cell>
        </row>
        <row r="3623">
          <cell r="E3623">
            <v>39629</v>
          </cell>
          <cell r="F3623">
            <v>200806</v>
          </cell>
          <cell r="G3623">
            <v>39629</v>
          </cell>
          <cell r="H3623">
            <v>39599</v>
          </cell>
          <cell r="I3623">
            <v>119</v>
          </cell>
        </row>
        <row r="3624">
          <cell r="E3624">
            <v>39630</v>
          </cell>
          <cell r="F3624">
            <v>200807</v>
          </cell>
          <cell r="G3624">
            <v>39660</v>
          </cell>
          <cell r="H3624">
            <v>39629</v>
          </cell>
          <cell r="I3624">
            <v>120</v>
          </cell>
        </row>
        <row r="3625">
          <cell r="E3625">
            <v>39631</v>
          </cell>
          <cell r="F3625">
            <v>200807</v>
          </cell>
          <cell r="G3625">
            <v>39660</v>
          </cell>
          <cell r="H3625">
            <v>39629</v>
          </cell>
          <cell r="I3625">
            <v>120</v>
          </cell>
        </row>
        <row r="3626">
          <cell r="E3626">
            <v>39632</v>
          </cell>
          <cell r="F3626">
            <v>200807</v>
          </cell>
          <cell r="G3626">
            <v>39660</v>
          </cell>
          <cell r="H3626">
            <v>39629</v>
          </cell>
          <cell r="I3626">
            <v>120</v>
          </cell>
        </row>
        <row r="3627">
          <cell r="E3627">
            <v>39633</v>
          </cell>
          <cell r="F3627">
            <v>200807</v>
          </cell>
          <cell r="G3627">
            <v>39660</v>
          </cell>
          <cell r="H3627">
            <v>39629</v>
          </cell>
          <cell r="I3627">
            <v>120</v>
          </cell>
        </row>
        <row r="3628">
          <cell r="E3628">
            <v>39634</v>
          </cell>
          <cell r="F3628">
            <v>200807</v>
          </cell>
          <cell r="G3628">
            <v>39660</v>
          </cell>
          <cell r="H3628">
            <v>39629</v>
          </cell>
          <cell r="I3628">
            <v>120</v>
          </cell>
        </row>
        <row r="3629">
          <cell r="E3629">
            <v>39635</v>
          </cell>
          <cell r="F3629">
            <v>200807</v>
          </cell>
          <cell r="G3629">
            <v>39660</v>
          </cell>
          <cell r="H3629">
            <v>39629</v>
          </cell>
          <cell r="I3629">
            <v>120</v>
          </cell>
        </row>
        <row r="3630">
          <cell r="E3630">
            <v>39636</v>
          </cell>
          <cell r="F3630">
            <v>200807</v>
          </cell>
          <cell r="G3630">
            <v>39660</v>
          </cell>
          <cell r="H3630">
            <v>39629</v>
          </cell>
          <cell r="I3630">
            <v>120</v>
          </cell>
        </row>
        <row r="3631">
          <cell r="E3631">
            <v>39637</v>
          </cell>
          <cell r="F3631">
            <v>200807</v>
          </cell>
          <cell r="G3631">
            <v>39660</v>
          </cell>
          <cell r="H3631">
            <v>39629</v>
          </cell>
          <cell r="I3631">
            <v>120</v>
          </cell>
        </row>
        <row r="3632">
          <cell r="E3632">
            <v>39638</v>
          </cell>
          <cell r="F3632">
            <v>200807</v>
          </cell>
          <cell r="G3632">
            <v>39660</v>
          </cell>
          <cell r="H3632">
            <v>39629</v>
          </cell>
          <cell r="I3632">
            <v>120</v>
          </cell>
        </row>
        <row r="3633">
          <cell r="E3633">
            <v>39639</v>
          </cell>
          <cell r="F3633">
            <v>200807</v>
          </cell>
          <cell r="G3633">
            <v>39660</v>
          </cell>
          <cell r="H3633">
            <v>39629</v>
          </cell>
          <cell r="I3633">
            <v>120</v>
          </cell>
        </row>
        <row r="3634">
          <cell r="E3634">
            <v>39640</v>
          </cell>
          <cell r="F3634">
            <v>200807</v>
          </cell>
          <cell r="G3634">
            <v>39660</v>
          </cell>
          <cell r="H3634">
            <v>39629</v>
          </cell>
          <cell r="I3634">
            <v>120</v>
          </cell>
        </row>
        <row r="3635">
          <cell r="E3635">
            <v>39641</v>
          </cell>
          <cell r="F3635">
            <v>200807</v>
          </cell>
          <cell r="G3635">
            <v>39660</v>
          </cell>
          <cell r="H3635">
            <v>39629</v>
          </cell>
          <cell r="I3635">
            <v>120</v>
          </cell>
        </row>
        <row r="3636">
          <cell r="E3636">
            <v>39642</v>
          </cell>
          <cell r="F3636">
            <v>200807</v>
          </cell>
          <cell r="G3636">
            <v>39660</v>
          </cell>
          <cell r="H3636">
            <v>39629</v>
          </cell>
          <cell r="I3636">
            <v>120</v>
          </cell>
        </row>
        <row r="3637">
          <cell r="E3637">
            <v>39643</v>
          </cell>
          <cell r="F3637">
            <v>200807</v>
          </cell>
          <cell r="G3637">
            <v>39660</v>
          </cell>
          <cell r="H3637">
            <v>39629</v>
          </cell>
          <cell r="I3637">
            <v>120</v>
          </cell>
        </row>
        <row r="3638">
          <cell r="E3638">
            <v>39644</v>
          </cell>
          <cell r="F3638">
            <v>200807</v>
          </cell>
          <cell r="G3638">
            <v>39660</v>
          </cell>
          <cell r="H3638">
            <v>39629</v>
          </cell>
          <cell r="I3638">
            <v>120</v>
          </cell>
        </row>
        <row r="3639">
          <cell r="E3639">
            <v>39645</v>
          </cell>
          <cell r="F3639">
            <v>200807</v>
          </cell>
          <cell r="G3639">
            <v>39660</v>
          </cell>
          <cell r="H3639">
            <v>39629</v>
          </cell>
          <cell r="I3639">
            <v>120</v>
          </cell>
        </row>
        <row r="3640">
          <cell r="E3640">
            <v>39646</v>
          </cell>
          <cell r="F3640">
            <v>200807</v>
          </cell>
          <cell r="G3640">
            <v>39660</v>
          </cell>
          <cell r="H3640">
            <v>39629</v>
          </cell>
          <cell r="I3640">
            <v>120</v>
          </cell>
        </row>
        <row r="3641">
          <cell r="E3641">
            <v>39647</v>
          </cell>
          <cell r="F3641">
            <v>200807</v>
          </cell>
          <cell r="G3641">
            <v>39660</v>
          </cell>
          <cell r="H3641">
            <v>39629</v>
          </cell>
          <cell r="I3641">
            <v>120</v>
          </cell>
        </row>
        <row r="3642">
          <cell r="E3642">
            <v>39648</v>
          </cell>
          <cell r="F3642">
            <v>200807</v>
          </cell>
          <cell r="G3642">
            <v>39660</v>
          </cell>
          <cell r="H3642">
            <v>39629</v>
          </cell>
          <cell r="I3642">
            <v>120</v>
          </cell>
        </row>
        <row r="3643">
          <cell r="E3643">
            <v>39649</v>
          </cell>
          <cell r="F3643">
            <v>200807</v>
          </cell>
          <cell r="G3643">
            <v>39660</v>
          </cell>
          <cell r="H3643">
            <v>39629</v>
          </cell>
          <cell r="I3643">
            <v>120</v>
          </cell>
        </row>
        <row r="3644">
          <cell r="E3644">
            <v>39650</v>
          </cell>
          <cell r="F3644">
            <v>200807</v>
          </cell>
          <cell r="G3644">
            <v>39660</v>
          </cell>
          <cell r="H3644">
            <v>39629</v>
          </cell>
          <cell r="I3644">
            <v>120</v>
          </cell>
        </row>
        <row r="3645">
          <cell r="E3645">
            <v>39651</v>
          </cell>
          <cell r="F3645">
            <v>200807</v>
          </cell>
          <cell r="G3645">
            <v>39660</v>
          </cell>
          <cell r="H3645">
            <v>39629</v>
          </cell>
          <cell r="I3645">
            <v>120</v>
          </cell>
        </row>
        <row r="3646">
          <cell r="E3646">
            <v>39652</v>
          </cell>
          <cell r="F3646">
            <v>200807</v>
          </cell>
          <cell r="G3646">
            <v>39660</v>
          </cell>
          <cell r="H3646">
            <v>39629</v>
          </cell>
          <cell r="I3646">
            <v>120</v>
          </cell>
        </row>
        <row r="3647">
          <cell r="E3647">
            <v>39653</v>
          </cell>
          <cell r="F3647">
            <v>200807</v>
          </cell>
          <cell r="G3647">
            <v>39660</v>
          </cell>
          <cell r="H3647">
            <v>39629</v>
          </cell>
          <cell r="I3647">
            <v>120</v>
          </cell>
        </row>
        <row r="3648">
          <cell r="E3648">
            <v>39654</v>
          </cell>
          <cell r="F3648">
            <v>200807</v>
          </cell>
          <cell r="G3648">
            <v>39660</v>
          </cell>
          <cell r="H3648">
            <v>39629</v>
          </cell>
          <cell r="I3648">
            <v>120</v>
          </cell>
        </row>
        <row r="3649">
          <cell r="E3649">
            <v>39655</v>
          </cell>
          <cell r="F3649">
            <v>200807</v>
          </cell>
          <cell r="G3649">
            <v>39660</v>
          </cell>
          <cell r="H3649">
            <v>39629</v>
          </cell>
          <cell r="I3649">
            <v>120</v>
          </cell>
        </row>
        <row r="3650">
          <cell r="E3650">
            <v>39656</v>
          </cell>
          <cell r="F3650">
            <v>200807</v>
          </cell>
          <cell r="G3650">
            <v>39660</v>
          </cell>
          <cell r="H3650">
            <v>39629</v>
          </cell>
          <cell r="I3650">
            <v>120</v>
          </cell>
        </row>
        <row r="3651">
          <cell r="E3651">
            <v>39657</v>
          </cell>
          <cell r="F3651">
            <v>200807</v>
          </cell>
          <cell r="G3651">
            <v>39660</v>
          </cell>
          <cell r="H3651">
            <v>39629</v>
          </cell>
          <cell r="I3651">
            <v>120</v>
          </cell>
        </row>
        <row r="3652">
          <cell r="E3652">
            <v>39658</v>
          </cell>
          <cell r="F3652">
            <v>200807</v>
          </cell>
          <cell r="G3652">
            <v>39660</v>
          </cell>
          <cell r="H3652">
            <v>39629</v>
          </cell>
          <cell r="I3652">
            <v>120</v>
          </cell>
        </row>
        <row r="3653">
          <cell r="E3653">
            <v>39659</v>
          </cell>
          <cell r="F3653">
            <v>200807</v>
          </cell>
          <cell r="G3653">
            <v>39660</v>
          </cell>
          <cell r="H3653">
            <v>39629</v>
          </cell>
          <cell r="I3653">
            <v>120</v>
          </cell>
        </row>
        <row r="3654">
          <cell r="E3654">
            <v>39660</v>
          </cell>
          <cell r="F3654">
            <v>200807</v>
          </cell>
          <cell r="G3654">
            <v>39660</v>
          </cell>
          <cell r="H3654">
            <v>39629</v>
          </cell>
          <cell r="I3654">
            <v>120</v>
          </cell>
        </row>
        <row r="3655">
          <cell r="E3655">
            <v>39661</v>
          </cell>
          <cell r="F3655">
            <v>200808</v>
          </cell>
          <cell r="G3655">
            <v>39691</v>
          </cell>
          <cell r="H3655">
            <v>39660</v>
          </cell>
          <cell r="I3655">
            <v>121</v>
          </cell>
        </row>
        <row r="3656">
          <cell r="E3656">
            <v>39662</v>
          </cell>
          <cell r="F3656">
            <v>200808</v>
          </cell>
          <cell r="G3656">
            <v>39691</v>
          </cell>
          <cell r="H3656">
            <v>39660</v>
          </cell>
          <cell r="I3656">
            <v>121</v>
          </cell>
        </row>
        <row r="3657">
          <cell r="E3657">
            <v>39663</v>
          </cell>
          <cell r="F3657">
            <v>200808</v>
          </cell>
          <cell r="G3657">
            <v>39691</v>
          </cell>
          <cell r="H3657">
            <v>39660</v>
          </cell>
          <cell r="I3657">
            <v>121</v>
          </cell>
        </row>
        <row r="3658">
          <cell r="E3658">
            <v>39664</v>
          </cell>
          <cell r="F3658">
            <v>200808</v>
          </cell>
          <cell r="G3658">
            <v>39691</v>
          </cell>
          <cell r="H3658">
            <v>39660</v>
          </cell>
          <cell r="I3658">
            <v>121</v>
          </cell>
        </row>
        <row r="3659">
          <cell r="E3659">
            <v>39665</v>
          </cell>
          <cell r="F3659">
            <v>200808</v>
          </cell>
          <cell r="G3659">
            <v>39691</v>
          </cell>
          <cell r="H3659">
            <v>39660</v>
          </cell>
          <cell r="I3659">
            <v>121</v>
          </cell>
        </row>
        <row r="3660">
          <cell r="E3660">
            <v>39666</v>
          </cell>
          <cell r="F3660">
            <v>200808</v>
          </cell>
          <cell r="G3660">
            <v>39691</v>
          </cell>
          <cell r="H3660">
            <v>39660</v>
          </cell>
          <cell r="I3660">
            <v>121</v>
          </cell>
        </row>
        <row r="3661">
          <cell r="E3661">
            <v>39667</v>
          </cell>
          <cell r="F3661">
            <v>200808</v>
          </cell>
          <cell r="G3661">
            <v>39691</v>
          </cell>
          <cell r="H3661">
            <v>39660</v>
          </cell>
          <cell r="I3661">
            <v>121</v>
          </cell>
        </row>
        <row r="3662">
          <cell r="E3662">
            <v>39668</v>
          </cell>
          <cell r="F3662">
            <v>200808</v>
          </cell>
          <cell r="G3662">
            <v>39691</v>
          </cell>
          <cell r="H3662">
            <v>39660</v>
          </cell>
          <cell r="I3662">
            <v>121</v>
          </cell>
        </row>
        <row r="3663">
          <cell r="E3663">
            <v>39669</v>
          </cell>
          <cell r="F3663">
            <v>200808</v>
          </cell>
          <cell r="G3663">
            <v>39691</v>
          </cell>
          <cell r="H3663">
            <v>39660</v>
          </cell>
          <cell r="I3663">
            <v>121</v>
          </cell>
        </row>
        <row r="3664">
          <cell r="E3664">
            <v>39670</v>
          </cell>
          <cell r="F3664">
            <v>200808</v>
          </cell>
          <cell r="G3664">
            <v>39691</v>
          </cell>
          <cell r="H3664">
            <v>39660</v>
          </cell>
          <cell r="I3664">
            <v>121</v>
          </cell>
        </row>
        <row r="3665">
          <cell r="E3665">
            <v>39671</v>
          </cell>
          <cell r="F3665">
            <v>200808</v>
          </cell>
          <cell r="G3665">
            <v>39691</v>
          </cell>
          <cell r="H3665">
            <v>39660</v>
          </cell>
          <cell r="I3665">
            <v>121</v>
          </cell>
        </row>
        <row r="3666">
          <cell r="E3666">
            <v>39672</v>
          </cell>
          <cell r="F3666">
            <v>200808</v>
          </cell>
          <cell r="G3666">
            <v>39691</v>
          </cell>
          <cell r="H3666">
            <v>39660</v>
          </cell>
          <cell r="I3666">
            <v>121</v>
          </cell>
        </row>
        <row r="3667">
          <cell r="E3667">
            <v>39673</v>
          </cell>
          <cell r="F3667">
            <v>200808</v>
          </cell>
          <cell r="G3667">
            <v>39691</v>
          </cell>
          <cell r="H3667">
            <v>39660</v>
          </cell>
          <cell r="I3667">
            <v>121</v>
          </cell>
        </row>
        <row r="3668">
          <cell r="E3668">
            <v>39674</v>
          </cell>
          <cell r="F3668">
            <v>200808</v>
          </cell>
          <cell r="G3668">
            <v>39691</v>
          </cell>
          <cell r="H3668">
            <v>39660</v>
          </cell>
          <cell r="I3668">
            <v>121</v>
          </cell>
        </row>
        <row r="3669">
          <cell r="E3669">
            <v>39675</v>
          </cell>
          <cell r="F3669">
            <v>200808</v>
          </cell>
          <cell r="G3669">
            <v>39691</v>
          </cell>
          <cell r="H3669">
            <v>39660</v>
          </cell>
          <cell r="I3669">
            <v>121</v>
          </cell>
        </row>
        <row r="3670">
          <cell r="E3670">
            <v>39676</v>
          </cell>
          <cell r="F3670">
            <v>200808</v>
          </cell>
          <cell r="G3670">
            <v>39691</v>
          </cell>
          <cell r="H3670">
            <v>39660</v>
          </cell>
          <cell r="I3670">
            <v>121</v>
          </cell>
        </row>
        <row r="3671">
          <cell r="E3671">
            <v>39677</v>
          </cell>
          <cell r="F3671">
            <v>200808</v>
          </cell>
          <cell r="G3671">
            <v>39691</v>
          </cell>
          <cell r="H3671">
            <v>39660</v>
          </cell>
          <cell r="I3671">
            <v>121</v>
          </cell>
        </row>
        <row r="3672">
          <cell r="E3672">
            <v>39678</v>
          </cell>
          <cell r="F3672">
            <v>200808</v>
          </cell>
          <cell r="G3672">
            <v>39691</v>
          </cell>
          <cell r="H3672">
            <v>39660</v>
          </cell>
          <cell r="I3672">
            <v>121</v>
          </cell>
        </row>
        <row r="3673">
          <cell r="E3673">
            <v>39679</v>
          </cell>
          <cell r="F3673">
            <v>200808</v>
          </cell>
          <cell r="G3673">
            <v>39691</v>
          </cell>
          <cell r="H3673">
            <v>39660</v>
          </cell>
          <cell r="I3673">
            <v>121</v>
          </cell>
        </row>
        <row r="3674">
          <cell r="E3674">
            <v>39680</v>
          </cell>
          <cell r="F3674">
            <v>200808</v>
          </cell>
          <cell r="G3674">
            <v>39691</v>
          </cell>
          <cell r="H3674">
            <v>39660</v>
          </cell>
          <cell r="I3674">
            <v>121</v>
          </cell>
        </row>
        <row r="3675">
          <cell r="E3675">
            <v>39681</v>
          </cell>
          <cell r="F3675">
            <v>200808</v>
          </cell>
          <cell r="G3675">
            <v>39691</v>
          </cell>
          <cell r="H3675">
            <v>39660</v>
          </cell>
          <cell r="I3675">
            <v>121</v>
          </cell>
        </row>
        <row r="3676">
          <cell r="E3676">
            <v>39682</v>
          </cell>
          <cell r="F3676">
            <v>200808</v>
          </cell>
          <cell r="G3676">
            <v>39691</v>
          </cell>
          <cell r="H3676">
            <v>39660</v>
          </cell>
          <cell r="I3676">
            <v>121</v>
          </cell>
        </row>
        <row r="3677">
          <cell r="E3677">
            <v>39683</v>
          </cell>
          <cell r="F3677">
            <v>200808</v>
          </cell>
          <cell r="G3677">
            <v>39691</v>
          </cell>
          <cell r="H3677">
            <v>39660</v>
          </cell>
          <cell r="I3677">
            <v>121</v>
          </cell>
        </row>
        <row r="3678">
          <cell r="E3678">
            <v>39684</v>
          </cell>
          <cell r="F3678">
            <v>200808</v>
          </cell>
          <cell r="G3678">
            <v>39691</v>
          </cell>
          <cell r="H3678">
            <v>39660</v>
          </cell>
          <cell r="I3678">
            <v>121</v>
          </cell>
        </row>
        <row r="3679">
          <cell r="E3679">
            <v>39685</v>
          </cell>
          <cell r="F3679">
            <v>200808</v>
          </cell>
          <cell r="G3679">
            <v>39691</v>
          </cell>
          <cell r="H3679">
            <v>39660</v>
          </cell>
          <cell r="I3679">
            <v>121</v>
          </cell>
        </row>
        <row r="3680">
          <cell r="E3680">
            <v>39686</v>
          </cell>
          <cell r="F3680">
            <v>200808</v>
          </cell>
          <cell r="G3680">
            <v>39691</v>
          </cell>
          <cell r="H3680">
            <v>39660</v>
          </cell>
          <cell r="I3680">
            <v>121</v>
          </cell>
        </row>
        <row r="3681">
          <cell r="E3681">
            <v>39687</v>
          </cell>
          <cell r="F3681">
            <v>200808</v>
          </cell>
          <cell r="G3681">
            <v>39691</v>
          </cell>
          <cell r="H3681">
            <v>39660</v>
          </cell>
          <cell r="I3681">
            <v>121</v>
          </cell>
        </row>
        <row r="3682">
          <cell r="E3682">
            <v>39688</v>
          </cell>
          <cell r="F3682">
            <v>200808</v>
          </cell>
          <cell r="G3682">
            <v>39691</v>
          </cell>
          <cell r="H3682">
            <v>39660</v>
          </cell>
          <cell r="I3682">
            <v>121</v>
          </cell>
        </row>
        <row r="3683">
          <cell r="E3683">
            <v>39689</v>
          </cell>
          <cell r="F3683">
            <v>200808</v>
          </cell>
          <cell r="G3683">
            <v>39691</v>
          </cell>
          <cell r="H3683">
            <v>39660</v>
          </cell>
          <cell r="I3683">
            <v>121</v>
          </cell>
        </row>
        <row r="3684">
          <cell r="E3684">
            <v>39690</v>
          </cell>
          <cell r="F3684">
            <v>200808</v>
          </cell>
          <cell r="G3684">
            <v>39691</v>
          </cell>
          <cell r="H3684">
            <v>39660</v>
          </cell>
          <cell r="I3684">
            <v>121</v>
          </cell>
        </row>
        <row r="3685">
          <cell r="E3685">
            <v>39691</v>
          </cell>
          <cell r="F3685">
            <v>200808</v>
          </cell>
          <cell r="G3685">
            <v>39691</v>
          </cell>
          <cell r="H3685">
            <v>39660</v>
          </cell>
          <cell r="I3685">
            <v>121</v>
          </cell>
        </row>
        <row r="3686">
          <cell r="E3686">
            <v>39692</v>
          </cell>
          <cell r="F3686">
            <v>200809</v>
          </cell>
          <cell r="G3686">
            <v>39721</v>
          </cell>
          <cell r="H3686">
            <v>39691</v>
          </cell>
          <cell r="I3686">
            <v>122</v>
          </cell>
        </row>
        <row r="3687">
          <cell r="E3687">
            <v>39693</v>
          </cell>
          <cell r="F3687">
            <v>200809</v>
          </cell>
          <cell r="G3687">
            <v>39721</v>
          </cell>
          <cell r="H3687">
            <v>39691</v>
          </cell>
          <cell r="I3687">
            <v>122</v>
          </cell>
        </row>
        <row r="3688">
          <cell r="E3688">
            <v>39694</v>
          </cell>
          <cell r="F3688">
            <v>200809</v>
          </cell>
          <cell r="G3688">
            <v>39721</v>
          </cell>
          <cell r="H3688">
            <v>39691</v>
          </cell>
          <cell r="I3688">
            <v>122</v>
          </cell>
        </row>
        <row r="3689">
          <cell r="E3689">
            <v>39695</v>
          </cell>
          <cell r="F3689">
            <v>200809</v>
          </cell>
          <cell r="G3689">
            <v>39721</v>
          </cell>
          <cell r="H3689">
            <v>39691</v>
          </cell>
          <cell r="I3689">
            <v>122</v>
          </cell>
        </row>
        <row r="3690">
          <cell r="E3690">
            <v>39696</v>
          </cell>
          <cell r="F3690">
            <v>200809</v>
          </cell>
          <cell r="G3690">
            <v>39721</v>
          </cell>
          <cell r="H3690">
            <v>39691</v>
          </cell>
          <cell r="I3690">
            <v>122</v>
          </cell>
        </row>
        <row r="3691">
          <cell r="E3691">
            <v>39697</v>
          </cell>
          <cell r="F3691">
            <v>200809</v>
          </cell>
          <cell r="G3691">
            <v>39721</v>
          </cell>
          <cell r="H3691">
            <v>39691</v>
          </cell>
          <cell r="I3691">
            <v>122</v>
          </cell>
        </row>
        <row r="3692">
          <cell r="E3692">
            <v>39698</v>
          </cell>
          <cell r="F3692">
            <v>200809</v>
          </cell>
          <cell r="G3692">
            <v>39721</v>
          </cell>
          <cell r="H3692">
            <v>39691</v>
          </cell>
          <cell r="I3692">
            <v>122</v>
          </cell>
        </row>
        <row r="3693">
          <cell r="E3693">
            <v>39699</v>
          </cell>
          <cell r="F3693">
            <v>200809</v>
          </cell>
          <cell r="G3693">
            <v>39721</v>
          </cell>
          <cell r="H3693">
            <v>39691</v>
          </cell>
          <cell r="I3693">
            <v>122</v>
          </cell>
        </row>
        <row r="3694">
          <cell r="E3694">
            <v>39700</v>
          </cell>
          <cell r="F3694">
            <v>200809</v>
          </cell>
          <cell r="G3694">
            <v>39721</v>
          </cell>
          <cell r="H3694">
            <v>39691</v>
          </cell>
          <cell r="I3694">
            <v>122</v>
          </cell>
        </row>
        <row r="3695">
          <cell r="E3695">
            <v>39701</v>
          </cell>
          <cell r="F3695">
            <v>200809</v>
          </cell>
          <cell r="G3695">
            <v>39721</v>
          </cell>
          <cell r="H3695">
            <v>39691</v>
          </cell>
          <cell r="I3695">
            <v>122</v>
          </cell>
        </row>
        <row r="3696">
          <cell r="E3696">
            <v>39702</v>
          </cell>
          <cell r="F3696">
            <v>200809</v>
          </cell>
          <cell r="G3696">
            <v>39721</v>
          </cell>
          <cell r="H3696">
            <v>39691</v>
          </cell>
          <cell r="I3696">
            <v>122</v>
          </cell>
        </row>
        <row r="3697">
          <cell r="E3697">
            <v>39703</v>
          </cell>
          <cell r="F3697">
            <v>200809</v>
          </cell>
          <cell r="G3697">
            <v>39721</v>
          </cell>
          <cell r="H3697">
            <v>39691</v>
          </cell>
          <cell r="I3697">
            <v>122</v>
          </cell>
        </row>
        <row r="3698">
          <cell r="E3698">
            <v>39704</v>
          </cell>
          <cell r="F3698">
            <v>200809</v>
          </cell>
          <cell r="G3698">
            <v>39721</v>
          </cell>
          <cell r="H3698">
            <v>39691</v>
          </cell>
          <cell r="I3698">
            <v>122</v>
          </cell>
        </row>
        <row r="3699">
          <cell r="E3699">
            <v>39705</v>
          </cell>
          <cell r="F3699">
            <v>200809</v>
          </cell>
          <cell r="G3699">
            <v>39721</v>
          </cell>
          <cell r="H3699">
            <v>39691</v>
          </cell>
          <cell r="I3699">
            <v>122</v>
          </cell>
        </row>
        <row r="3700">
          <cell r="E3700">
            <v>39706</v>
          </cell>
          <cell r="F3700">
            <v>200809</v>
          </cell>
          <cell r="G3700">
            <v>39721</v>
          </cell>
          <cell r="H3700">
            <v>39691</v>
          </cell>
          <cell r="I3700">
            <v>122</v>
          </cell>
        </row>
        <row r="3701">
          <cell r="E3701">
            <v>39707</v>
          </cell>
          <cell r="F3701">
            <v>200809</v>
          </cell>
          <cell r="G3701">
            <v>39721</v>
          </cell>
          <cell r="H3701">
            <v>39691</v>
          </cell>
          <cell r="I3701">
            <v>122</v>
          </cell>
        </row>
        <row r="3702">
          <cell r="E3702">
            <v>39708</v>
          </cell>
          <cell r="F3702">
            <v>200809</v>
          </cell>
          <cell r="G3702">
            <v>39721</v>
          </cell>
          <cell r="H3702">
            <v>39691</v>
          </cell>
          <cell r="I3702">
            <v>122</v>
          </cell>
        </row>
        <row r="3703">
          <cell r="E3703">
            <v>39709</v>
          </cell>
          <cell r="F3703">
            <v>200809</v>
          </cell>
          <cell r="G3703">
            <v>39721</v>
          </cell>
          <cell r="H3703">
            <v>39691</v>
          </cell>
          <cell r="I3703">
            <v>122</v>
          </cell>
        </row>
        <row r="3704">
          <cell r="E3704">
            <v>39710</v>
          </cell>
          <cell r="F3704">
            <v>200809</v>
          </cell>
          <cell r="G3704">
            <v>39721</v>
          </cell>
          <cell r="H3704">
            <v>39691</v>
          </cell>
          <cell r="I3704">
            <v>122</v>
          </cell>
        </row>
        <row r="3705">
          <cell r="E3705">
            <v>39711</v>
          </cell>
          <cell r="F3705">
            <v>200809</v>
          </cell>
          <cell r="G3705">
            <v>39721</v>
          </cell>
          <cell r="H3705">
            <v>39691</v>
          </cell>
          <cell r="I3705">
            <v>122</v>
          </cell>
        </row>
        <row r="3706">
          <cell r="E3706">
            <v>39712</v>
          </cell>
          <cell r="F3706">
            <v>200809</v>
          </cell>
          <cell r="G3706">
            <v>39721</v>
          </cell>
          <cell r="H3706">
            <v>39691</v>
          </cell>
          <cell r="I3706">
            <v>122</v>
          </cell>
        </row>
        <row r="3707">
          <cell r="E3707">
            <v>39713</v>
          </cell>
          <cell r="F3707">
            <v>200809</v>
          </cell>
          <cell r="G3707">
            <v>39721</v>
          </cell>
          <cell r="H3707">
            <v>39691</v>
          </cell>
          <cell r="I3707">
            <v>122</v>
          </cell>
        </row>
        <row r="3708">
          <cell r="E3708">
            <v>39714</v>
          </cell>
          <cell r="F3708">
            <v>200809</v>
          </cell>
          <cell r="G3708">
            <v>39721</v>
          </cell>
          <cell r="H3708">
            <v>39691</v>
          </cell>
          <cell r="I3708">
            <v>122</v>
          </cell>
        </row>
        <row r="3709">
          <cell r="E3709">
            <v>39715</v>
          </cell>
          <cell r="F3709">
            <v>200809</v>
          </cell>
          <cell r="G3709">
            <v>39721</v>
          </cell>
          <cell r="H3709">
            <v>39691</v>
          </cell>
          <cell r="I3709">
            <v>122</v>
          </cell>
        </row>
        <row r="3710">
          <cell r="E3710">
            <v>39716</v>
          </cell>
          <cell r="F3710">
            <v>200809</v>
          </cell>
          <cell r="G3710">
            <v>39721</v>
          </cell>
          <cell r="H3710">
            <v>39691</v>
          </cell>
          <cell r="I3710">
            <v>122</v>
          </cell>
        </row>
        <row r="3711">
          <cell r="E3711">
            <v>39717</v>
          </cell>
          <cell r="F3711">
            <v>200809</v>
          </cell>
          <cell r="G3711">
            <v>39721</v>
          </cell>
          <cell r="H3711">
            <v>39691</v>
          </cell>
          <cell r="I3711">
            <v>122</v>
          </cell>
        </row>
        <row r="3712">
          <cell r="E3712">
            <v>39718</v>
          </cell>
          <cell r="F3712">
            <v>200809</v>
          </cell>
          <cell r="G3712">
            <v>39721</v>
          </cell>
          <cell r="H3712">
            <v>39691</v>
          </cell>
          <cell r="I3712">
            <v>122</v>
          </cell>
        </row>
        <row r="3713">
          <cell r="E3713">
            <v>39719</v>
          </cell>
          <cell r="F3713">
            <v>200809</v>
          </cell>
          <cell r="G3713">
            <v>39721</v>
          </cell>
          <cell r="H3713">
            <v>39691</v>
          </cell>
          <cell r="I3713">
            <v>122</v>
          </cell>
        </row>
        <row r="3714">
          <cell r="E3714">
            <v>39720</v>
          </cell>
          <cell r="F3714">
            <v>200809</v>
          </cell>
          <cell r="G3714">
            <v>39721</v>
          </cell>
          <cell r="H3714">
            <v>39691</v>
          </cell>
          <cell r="I3714">
            <v>122</v>
          </cell>
        </row>
        <row r="3715">
          <cell r="E3715">
            <v>39721</v>
          </cell>
          <cell r="F3715">
            <v>200809</v>
          </cell>
          <cell r="G3715">
            <v>39721</v>
          </cell>
          <cell r="H3715">
            <v>39691</v>
          </cell>
          <cell r="I3715">
            <v>122</v>
          </cell>
        </row>
        <row r="3716">
          <cell r="E3716">
            <v>39722</v>
          </cell>
          <cell r="F3716">
            <v>200810</v>
          </cell>
          <cell r="G3716">
            <v>39752</v>
          </cell>
          <cell r="H3716">
            <v>39721</v>
          </cell>
          <cell r="I3716">
            <v>123</v>
          </cell>
        </row>
        <row r="3717">
          <cell r="E3717">
            <v>39723</v>
          </cell>
          <cell r="F3717">
            <v>200810</v>
          </cell>
          <cell r="G3717">
            <v>39752</v>
          </cell>
          <cell r="H3717">
            <v>39721</v>
          </cell>
          <cell r="I3717">
            <v>123</v>
          </cell>
        </row>
        <row r="3718">
          <cell r="E3718">
            <v>39724</v>
          </cell>
          <cell r="F3718">
            <v>200810</v>
          </cell>
          <cell r="G3718">
            <v>39752</v>
          </cell>
          <cell r="H3718">
            <v>39721</v>
          </cell>
          <cell r="I3718">
            <v>123</v>
          </cell>
        </row>
        <row r="3719">
          <cell r="E3719">
            <v>39725</v>
          </cell>
          <cell r="F3719">
            <v>200810</v>
          </cell>
          <cell r="G3719">
            <v>39752</v>
          </cell>
          <cell r="H3719">
            <v>39721</v>
          </cell>
          <cell r="I3719">
            <v>123</v>
          </cell>
        </row>
        <row r="3720">
          <cell r="E3720">
            <v>39726</v>
          </cell>
          <cell r="F3720">
            <v>200810</v>
          </cell>
          <cell r="G3720">
            <v>39752</v>
          </cell>
          <cell r="H3720">
            <v>39721</v>
          </cell>
          <cell r="I3720">
            <v>123</v>
          </cell>
        </row>
        <row r="3721">
          <cell r="E3721">
            <v>39727</v>
          </cell>
          <cell r="F3721">
            <v>200810</v>
          </cell>
          <cell r="G3721">
            <v>39752</v>
          </cell>
          <cell r="H3721">
            <v>39721</v>
          </cell>
          <cell r="I3721">
            <v>123</v>
          </cell>
        </row>
        <row r="3722">
          <cell r="E3722">
            <v>39728</v>
          </cell>
          <cell r="F3722">
            <v>200810</v>
          </cell>
          <cell r="G3722">
            <v>39752</v>
          </cell>
          <cell r="H3722">
            <v>39721</v>
          </cell>
          <cell r="I3722">
            <v>123</v>
          </cell>
        </row>
        <row r="3723">
          <cell r="E3723">
            <v>39729</v>
          </cell>
          <cell r="F3723">
            <v>200810</v>
          </cell>
          <cell r="G3723">
            <v>39752</v>
          </cell>
          <cell r="H3723">
            <v>39721</v>
          </cell>
          <cell r="I3723">
            <v>123</v>
          </cell>
        </row>
        <row r="3724">
          <cell r="E3724">
            <v>39730</v>
          </cell>
          <cell r="F3724">
            <v>200810</v>
          </cell>
          <cell r="G3724">
            <v>39752</v>
          </cell>
          <cell r="H3724">
            <v>39721</v>
          </cell>
          <cell r="I3724">
            <v>123</v>
          </cell>
        </row>
        <row r="3725">
          <cell r="E3725">
            <v>39731</v>
          </cell>
          <cell r="F3725">
            <v>200810</v>
          </cell>
          <cell r="G3725">
            <v>39752</v>
          </cell>
          <cell r="H3725">
            <v>39721</v>
          </cell>
          <cell r="I3725">
            <v>123</v>
          </cell>
        </row>
        <row r="3726">
          <cell r="E3726">
            <v>39732</v>
          </cell>
          <cell r="F3726">
            <v>200810</v>
          </cell>
          <cell r="G3726">
            <v>39752</v>
          </cell>
          <cell r="H3726">
            <v>39721</v>
          </cell>
          <cell r="I3726">
            <v>123</v>
          </cell>
        </row>
        <row r="3727">
          <cell r="E3727">
            <v>39733</v>
          </cell>
          <cell r="F3727">
            <v>200810</v>
          </cell>
          <cell r="G3727">
            <v>39752</v>
          </cell>
          <cell r="H3727">
            <v>39721</v>
          </cell>
          <cell r="I3727">
            <v>123</v>
          </cell>
        </row>
        <row r="3728">
          <cell r="E3728">
            <v>39734</v>
          </cell>
          <cell r="F3728">
            <v>200810</v>
          </cell>
          <cell r="G3728">
            <v>39752</v>
          </cell>
          <cell r="H3728">
            <v>39721</v>
          </cell>
          <cell r="I3728">
            <v>123</v>
          </cell>
        </row>
        <row r="3729">
          <cell r="E3729">
            <v>39735</v>
          </cell>
          <cell r="F3729">
            <v>200810</v>
          </cell>
          <cell r="G3729">
            <v>39752</v>
          </cell>
          <cell r="H3729">
            <v>39721</v>
          </cell>
          <cell r="I3729">
            <v>123</v>
          </cell>
        </row>
        <row r="3730">
          <cell r="E3730">
            <v>39736</v>
          </cell>
          <cell r="F3730">
            <v>200810</v>
          </cell>
          <cell r="G3730">
            <v>39752</v>
          </cell>
          <cell r="H3730">
            <v>39721</v>
          </cell>
          <cell r="I3730">
            <v>123</v>
          </cell>
        </row>
        <row r="3731">
          <cell r="E3731">
            <v>39737</v>
          </cell>
          <cell r="F3731">
            <v>200810</v>
          </cell>
          <cell r="G3731">
            <v>39752</v>
          </cell>
          <cell r="H3731">
            <v>39721</v>
          </cell>
          <cell r="I3731">
            <v>123</v>
          </cell>
        </row>
        <row r="3732">
          <cell r="E3732">
            <v>39738</v>
          </cell>
          <cell r="F3732">
            <v>200810</v>
          </cell>
          <cell r="G3732">
            <v>39752</v>
          </cell>
          <cell r="H3732">
            <v>39721</v>
          </cell>
          <cell r="I3732">
            <v>123</v>
          </cell>
        </row>
        <row r="3733">
          <cell r="E3733">
            <v>39739</v>
          </cell>
          <cell r="F3733">
            <v>200810</v>
          </cell>
          <cell r="G3733">
            <v>39752</v>
          </cell>
          <cell r="H3733">
            <v>39721</v>
          </cell>
          <cell r="I3733">
            <v>123</v>
          </cell>
        </row>
        <row r="3734">
          <cell r="E3734">
            <v>39740</v>
          </cell>
          <cell r="F3734">
            <v>200810</v>
          </cell>
          <cell r="G3734">
            <v>39752</v>
          </cell>
          <cell r="H3734">
            <v>39721</v>
          </cell>
          <cell r="I3734">
            <v>123</v>
          </cell>
        </row>
        <row r="3735">
          <cell r="E3735">
            <v>39741</v>
          </cell>
          <cell r="F3735">
            <v>200810</v>
          </cell>
          <cell r="G3735">
            <v>39752</v>
          </cell>
          <cell r="H3735">
            <v>39721</v>
          </cell>
          <cell r="I3735">
            <v>123</v>
          </cell>
        </row>
        <row r="3736">
          <cell r="E3736">
            <v>39742</v>
          </cell>
          <cell r="F3736">
            <v>200810</v>
          </cell>
          <cell r="G3736">
            <v>39752</v>
          </cell>
          <cell r="H3736">
            <v>39721</v>
          </cell>
          <cell r="I3736">
            <v>123</v>
          </cell>
        </row>
        <row r="3737">
          <cell r="E3737">
            <v>39743</v>
          </cell>
          <cell r="F3737">
            <v>200810</v>
          </cell>
          <cell r="G3737">
            <v>39752</v>
          </cell>
          <cell r="H3737">
            <v>39721</v>
          </cell>
          <cell r="I3737">
            <v>123</v>
          </cell>
        </row>
        <row r="3738">
          <cell r="E3738">
            <v>39744</v>
          </cell>
          <cell r="F3738">
            <v>200810</v>
          </cell>
          <cell r="G3738">
            <v>39752</v>
          </cell>
          <cell r="H3738">
            <v>39721</v>
          </cell>
          <cell r="I3738">
            <v>123</v>
          </cell>
        </row>
        <row r="3739">
          <cell r="E3739">
            <v>39745</v>
          </cell>
          <cell r="F3739">
            <v>200810</v>
          </cell>
          <cell r="G3739">
            <v>39752</v>
          </cell>
          <cell r="H3739">
            <v>39721</v>
          </cell>
          <cell r="I3739">
            <v>123</v>
          </cell>
        </row>
        <row r="3740">
          <cell r="E3740">
            <v>39746</v>
          </cell>
          <cell r="F3740">
            <v>200810</v>
          </cell>
          <cell r="G3740">
            <v>39752</v>
          </cell>
          <cell r="H3740">
            <v>39721</v>
          </cell>
          <cell r="I3740">
            <v>123</v>
          </cell>
        </row>
        <row r="3741">
          <cell r="E3741">
            <v>39747</v>
          </cell>
          <cell r="F3741">
            <v>200810</v>
          </cell>
          <cell r="G3741">
            <v>39752</v>
          </cell>
          <cell r="H3741">
            <v>39721</v>
          </cell>
          <cell r="I3741">
            <v>123</v>
          </cell>
        </row>
        <row r="3742">
          <cell r="E3742">
            <v>39748</v>
          </cell>
          <cell r="F3742">
            <v>200810</v>
          </cell>
          <cell r="G3742">
            <v>39752</v>
          </cell>
          <cell r="H3742">
            <v>39721</v>
          </cell>
          <cell r="I3742">
            <v>123</v>
          </cell>
        </row>
        <row r="3743">
          <cell r="E3743">
            <v>39749</v>
          </cell>
          <cell r="F3743">
            <v>200810</v>
          </cell>
          <cell r="G3743">
            <v>39752</v>
          </cell>
          <cell r="H3743">
            <v>39721</v>
          </cell>
          <cell r="I3743">
            <v>123</v>
          </cell>
        </row>
        <row r="3744">
          <cell r="E3744">
            <v>39750</v>
          </cell>
          <cell r="F3744">
            <v>200810</v>
          </cell>
          <cell r="G3744">
            <v>39752</v>
          </cell>
          <cell r="H3744">
            <v>39721</v>
          </cell>
          <cell r="I3744">
            <v>123</v>
          </cell>
        </row>
        <row r="3745">
          <cell r="E3745">
            <v>39751</v>
          </cell>
          <cell r="F3745">
            <v>200810</v>
          </cell>
          <cell r="G3745">
            <v>39752</v>
          </cell>
          <cell r="H3745">
            <v>39721</v>
          </cell>
          <cell r="I3745">
            <v>123</v>
          </cell>
        </row>
        <row r="3746">
          <cell r="E3746">
            <v>39752</v>
          </cell>
          <cell r="F3746">
            <v>200810</v>
          </cell>
          <cell r="G3746">
            <v>39752</v>
          </cell>
          <cell r="H3746">
            <v>39721</v>
          </cell>
          <cell r="I3746">
            <v>123</v>
          </cell>
        </row>
        <row r="3747">
          <cell r="E3747">
            <v>39753</v>
          </cell>
          <cell r="F3747">
            <v>200811</v>
          </cell>
          <cell r="G3747">
            <v>39782</v>
          </cell>
          <cell r="H3747">
            <v>39752</v>
          </cell>
          <cell r="I3747">
            <v>124</v>
          </cell>
        </row>
        <row r="3748">
          <cell r="E3748">
            <v>39754</v>
          </cell>
          <cell r="F3748">
            <v>200811</v>
          </cell>
          <cell r="G3748">
            <v>39782</v>
          </cell>
          <cell r="H3748">
            <v>39752</v>
          </cell>
          <cell r="I3748">
            <v>124</v>
          </cell>
        </row>
        <row r="3749">
          <cell r="E3749">
            <v>39755</v>
          </cell>
          <cell r="F3749">
            <v>200811</v>
          </cell>
          <cell r="G3749">
            <v>39782</v>
          </cell>
          <cell r="H3749">
            <v>39752</v>
          </cell>
          <cell r="I3749">
            <v>124</v>
          </cell>
        </row>
        <row r="3750">
          <cell r="E3750">
            <v>39756</v>
          </cell>
          <cell r="F3750">
            <v>200811</v>
          </cell>
          <cell r="G3750">
            <v>39782</v>
          </cell>
          <cell r="H3750">
            <v>39752</v>
          </cell>
          <cell r="I3750">
            <v>124</v>
          </cell>
        </row>
        <row r="3751">
          <cell r="E3751">
            <v>39757</v>
          </cell>
          <cell r="F3751">
            <v>200811</v>
          </cell>
          <cell r="G3751">
            <v>39782</v>
          </cell>
          <cell r="H3751">
            <v>39752</v>
          </cell>
          <cell r="I3751">
            <v>124</v>
          </cell>
        </row>
        <row r="3752">
          <cell r="E3752">
            <v>39758</v>
          </cell>
          <cell r="F3752">
            <v>200811</v>
          </cell>
          <cell r="G3752">
            <v>39782</v>
          </cell>
          <cell r="H3752">
            <v>39752</v>
          </cell>
          <cell r="I3752">
            <v>124</v>
          </cell>
        </row>
        <row r="3753">
          <cell r="E3753">
            <v>39759</v>
          </cell>
          <cell r="F3753">
            <v>200811</v>
          </cell>
          <cell r="G3753">
            <v>39782</v>
          </cell>
          <cell r="H3753">
            <v>39752</v>
          </cell>
          <cell r="I3753">
            <v>124</v>
          </cell>
        </row>
        <row r="3754">
          <cell r="E3754">
            <v>39760</v>
          </cell>
          <cell r="F3754">
            <v>200811</v>
          </cell>
          <cell r="G3754">
            <v>39782</v>
          </cell>
          <cell r="H3754">
            <v>39752</v>
          </cell>
          <cell r="I3754">
            <v>124</v>
          </cell>
        </row>
        <row r="3755">
          <cell r="E3755">
            <v>39761</v>
          </cell>
          <cell r="F3755">
            <v>200811</v>
          </cell>
          <cell r="G3755">
            <v>39782</v>
          </cell>
          <cell r="H3755">
            <v>39752</v>
          </cell>
          <cell r="I3755">
            <v>124</v>
          </cell>
        </row>
        <row r="3756">
          <cell r="E3756">
            <v>39762</v>
          </cell>
          <cell r="F3756">
            <v>200811</v>
          </cell>
          <cell r="G3756">
            <v>39782</v>
          </cell>
          <cell r="H3756">
            <v>39752</v>
          </cell>
          <cell r="I3756">
            <v>124</v>
          </cell>
        </row>
        <row r="3757">
          <cell r="E3757">
            <v>39763</v>
          </cell>
          <cell r="F3757">
            <v>200811</v>
          </cell>
          <cell r="G3757">
            <v>39782</v>
          </cell>
          <cell r="H3757">
            <v>39752</v>
          </cell>
          <cell r="I3757">
            <v>124</v>
          </cell>
        </row>
        <row r="3758">
          <cell r="E3758">
            <v>39764</v>
          </cell>
          <cell r="F3758">
            <v>200811</v>
          </cell>
          <cell r="G3758">
            <v>39782</v>
          </cell>
          <cell r="H3758">
            <v>39752</v>
          </cell>
          <cell r="I3758">
            <v>124</v>
          </cell>
        </row>
        <row r="3759">
          <cell r="E3759">
            <v>39765</v>
          </cell>
          <cell r="F3759">
            <v>200811</v>
          </cell>
          <cell r="G3759">
            <v>39782</v>
          </cell>
          <cell r="H3759">
            <v>39752</v>
          </cell>
          <cell r="I3759">
            <v>124</v>
          </cell>
        </row>
        <row r="3760">
          <cell r="E3760">
            <v>39766</v>
          </cell>
          <cell r="F3760">
            <v>200811</v>
          </cell>
          <cell r="G3760">
            <v>39782</v>
          </cell>
          <cell r="H3760">
            <v>39752</v>
          </cell>
          <cell r="I3760">
            <v>124</v>
          </cell>
        </row>
        <row r="3761">
          <cell r="E3761">
            <v>39767</v>
          </cell>
          <cell r="F3761">
            <v>200811</v>
          </cell>
          <cell r="G3761">
            <v>39782</v>
          </cell>
          <cell r="H3761">
            <v>39752</v>
          </cell>
          <cell r="I3761">
            <v>124</v>
          </cell>
        </row>
        <row r="3762">
          <cell r="E3762">
            <v>39768</v>
          </cell>
          <cell r="F3762">
            <v>200811</v>
          </cell>
          <cell r="G3762">
            <v>39782</v>
          </cell>
          <cell r="H3762">
            <v>39752</v>
          </cell>
          <cell r="I3762">
            <v>124</v>
          </cell>
        </row>
        <row r="3763">
          <cell r="E3763">
            <v>39769</v>
          </cell>
          <cell r="F3763">
            <v>200811</v>
          </cell>
          <cell r="G3763">
            <v>39782</v>
          </cell>
          <cell r="H3763">
            <v>39752</v>
          </cell>
          <cell r="I3763">
            <v>124</v>
          </cell>
        </row>
        <row r="3764">
          <cell r="E3764">
            <v>39770</v>
          </cell>
          <cell r="F3764">
            <v>200811</v>
          </cell>
          <cell r="G3764">
            <v>39782</v>
          </cell>
          <cell r="H3764">
            <v>39752</v>
          </cell>
          <cell r="I3764">
            <v>124</v>
          </cell>
        </row>
        <row r="3765">
          <cell r="E3765">
            <v>39771</v>
          </cell>
          <cell r="F3765">
            <v>200811</v>
          </cell>
          <cell r="G3765">
            <v>39782</v>
          </cell>
          <cell r="H3765">
            <v>39752</v>
          </cell>
          <cell r="I3765">
            <v>124</v>
          </cell>
        </row>
        <row r="3766">
          <cell r="E3766">
            <v>39772</v>
          </cell>
          <cell r="F3766">
            <v>200811</v>
          </cell>
          <cell r="G3766">
            <v>39782</v>
          </cell>
          <cell r="H3766">
            <v>39752</v>
          </cell>
          <cell r="I3766">
            <v>124</v>
          </cell>
        </row>
        <row r="3767">
          <cell r="E3767">
            <v>39773</v>
          </cell>
          <cell r="F3767">
            <v>200811</v>
          </cell>
          <cell r="G3767">
            <v>39782</v>
          </cell>
          <cell r="H3767">
            <v>39752</v>
          </cell>
          <cell r="I3767">
            <v>124</v>
          </cell>
        </row>
        <row r="3768">
          <cell r="E3768">
            <v>39774</v>
          </cell>
          <cell r="F3768">
            <v>200811</v>
          </cell>
          <cell r="G3768">
            <v>39782</v>
          </cell>
          <cell r="H3768">
            <v>39752</v>
          </cell>
          <cell r="I3768">
            <v>124</v>
          </cell>
        </row>
        <row r="3769">
          <cell r="E3769">
            <v>39775</v>
          </cell>
          <cell r="F3769">
            <v>200811</v>
          </cell>
          <cell r="G3769">
            <v>39782</v>
          </cell>
          <cell r="H3769">
            <v>39752</v>
          </cell>
          <cell r="I3769">
            <v>124</v>
          </cell>
        </row>
        <row r="3770">
          <cell r="E3770">
            <v>39776</v>
          </cell>
          <cell r="F3770">
            <v>200811</v>
          </cell>
          <cell r="G3770">
            <v>39782</v>
          </cell>
          <cell r="H3770">
            <v>39752</v>
          </cell>
          <cell r="I3770">
            <v>124</v>
          </cell>
        </row>
        <row r="3771">
          <cell r="E3771">
            <v>39777</v>
          </cell>
          <cell r="F3771">
            <v>200811</v>
          </cell>
          <cell r="G3771">
            <v>39782</v>
          </cell>
          <cell r="H3771">
            <v>39752</v>
          </cell>
          <cell r="I3771">
            <v>124</v>
          </cell>
        </row>
        <row r="3772">
          <cell r="E3772">
            <v>39778</v>
          </cell>
          <cell r="F3772">
            <v>200811</v>
          </cell>
          <cell r="G3772">
            <v>39782</v>
          </cell>
          <cell r="H3772">
            <v>39752</v>
          </cell>
          <cell r="I3772">
            <v>124</v>
          </cell>
        </row>
        <row r="3773">
          <cell r="E3773">
            <v>39779</v>
          </cell>
          <cell r="F3773">
            <v>200811</v>
          </cell>
          <cell r="G3773">
            <v>39782</v>
          </cell>
          <cell r="H3773">
            <v>39752</v>
          </cell>
          <cell r="I3773">
            <v>124</v>
          </cell>
        </row>
        <row r="3774">
          <cell r="E3774">
            <v>39780</v>
          </cell>
          <cell r="F3774">
            <v>200811</v>
          </cell>
          <cell r="G3774">
            <v>39782</v>
          </cell>
          <cell r="H3774">
            <v>39752</v>
          </cell>
          <cell r="I3774">
            <v>124</v>
          </cell>
        </row>
        <row r="3775">
          <cell r="E3775">
            <v>39781</v>
          </cell>
          <cell r="F3775">
            <v>200811</v>
          </cell>
          <cell r="G3775">
            <v>39782</v>
          </cell>
          <cell r="H3775">
            <v>39752</v>
          </cell>
          <cell r="I3775">
            <v>124</v>
          </cell>
        </row>
        <row r="3776">
          <cell r="E3776">
            <v>39782</v>
          </cell>
          <cell r="F3776">
            <v>200811</v>
          </cell>
          <cell r="G3776">
            <v>39782</v>
          </cell>
          <cell r="H3776">
            <v>39752</v>
          </cell>
          <cell r="I3776">
            <v>124</v>
          </cell>
        </row>
        <row r="3777">
          <cell r="E3777">
            <v>39783</v>
          </cell>
          <cell r="F3777">
            <v>200812</v>
          </cell>
          <cell r="G3777">
            <v>39813</v>
          </cell>
          <cell r="H3777">
            <v>39782</v>
          </cell>
          <cell r="I3777">
            <v>125</v>
          </cell>
        </row>
        <row r="3778">
          <cell r="E3778">
            <v>39784</v>
          </cell>
          <cell r="F3778">
            <v>200812</v>
          </cell>
          <cell r="G3778">
            <v>39813</v>
          </cell>
          <cell r="H3778">
            <v>39782</v>
          </cell>
          <cell r="I3778">
            <v>125</v>
          </cell>
        </row>
        <row r="3779">
          <cell r="E3779">
            <v>39785</v>
          </cell>
          <cell r="F3779">
            <v>200812</v>
          </cell>
          <cell r="G3779">
            <v>39813</v>
          </cell>
          <cell r="H3779">
            <v>39782</v>
          </cell>
          <cell r="I3779">
            <v>125</v>
          </cell>
        </row>
        <row r="3780">
          <cell r="E3780">
            <v>39786</v>
          </cell>
          <cell r="F3780">
            <v>200812</v>
          </cell>
          <cell r="G3780">
            <v>39813</v>
          </cell>
          <cell r="H3780">
            <v>39782</v>
          </cell>
          <cell r="I3780">
            <v>125</v>
          </cell>
        </row>
        <row r="3781">
          <cell r="E3781">
            <v>39787</v>
          </cell>
          <cell r="F3781">
            <v>200812</v>
          </cell>
          <cell r="G3781">
            <v>39813</v>
          </cell>
          <cell r="H3781">
            <v>39782</v>
          </cell>
          <cell r="I3781">
            <v>125</v>
          </cell>
        </row>
        <row r="3782">
          <cell r="E3782">
            <v>39788</v>
          </cell>
          <cell r="F3782">
            <v>200812</v>
          </cell>
          <cell r="G3782">
            <v>39813</v>
          </cell>
          <cell r="H3782">
            <v>39782</v>
          </cell>
          <cell r="I3782">
            <v>125</v>
          </cell>
        </row>
        <row r="3783">
          <cell r="E3783">
            <v>39789</v>
          </cell>
          <cell r="F3783">
            <v>200812</v>
          </cell>
          <cell r="G3783">
            <v>39813</v>
          </cell>
          <cell r="H3783">
            <v>39782</v>
          </cell>
          <cell r="I3783">
            <v>125</v>
          </cell>
        </row>
        <row r="3784">
          <cell r="E3784">
            <v>39790</v>
          </cell>
          <cell r="F3784">
            <v>200812</v>
          </cell>
          <cell r="G3784">
            <v>39813</v>
          </cell>
          <cell r="H3784">
            <v>39782</v>
          </cell>
          <cell r="I3784">
            <v>125</v>
          </cell>
        </row>
        <row r="3785">
          <cell r="E3785">
            <v>39791</v>
          </cell>
          <cell r="F3785">
            <v>200812</v>
          </cell>
          <cell r="G3785">
            <v>39813</v>
          </cell>
          <cell r="H3785">
            <v>39782</v>
          </cell>
          <cell r="I3785">
            <v>125</v>
          </cell>
        </row>
        <row r="3786">
          <cell r="E3786">
            <v>39792</v>
          </cell>
          <cell r="F3786">
            <v>200812</v>
          </cell>
          <cell r="G3786">
            <v>39813</v>
          </cell>
          <cell r="H3786">
            <v>39782</v>
          </cell>
          <cell r="I3786">
            <v>125</v>
          </cell>
        </row>
        <row r="3787">
          <cell r="E3787">
            <v>39793</v>
          </cell>
          <cell r="F3787">
            <v>200812</v>
          </cell>
          <cell r="G3787">
            <v>39813</v>
          </cell>
          <cell r="H3787">
            <v>39782</v>
          </cell>
          <cell r="I3787">
            <v>125</v>
          </cell>
        </row>
        <row r="3788">
          <cell r="E3788">
            <v>39794</v>
          </cell>
          <cell r="F3788">
            <v>200812</v>
          </cell>
          <cell r="G3788">
            <v>39813</v>
          </cell>
          <cell r="H3788">
            <v>39782</v>
          </cell>
          <cell r="I3788">
            <v>125</v>
          </cell>
        </row>
        <row r="3789">
          <cell r="E3789">
            <v>39795</v>
          </cell>
          <cell r="F3789">
            <v>200812</v>
          </cell>
          <cell r="G3789">
            <v>39813</v>
          </cell>
          <cell r="H3789">
            <v>39782</v>
          </cell>
          <cell r="I3789">
            <v>125</v>
          </cell>
        </row>
        <row r="3790">
          <cell r="E3790">
            <v>39796</v>
          </cell>
          <cell r="F3790">
            <v>200812</v>
          </cell>
          <cell r="G3790">
            <v>39813</v>
          </cell>
          <cell r="H3790">
            <v>39782</v>
          </cell>
          <cell r="I3790">
            <v>125</v>
          </cell>
        </row>
        <row r="3791">
          <cell r="E3791">
            <v>39797</v>
          </cell>
          <cell r="F3791">
            <v>200812</v>
          </cell>
          <cell r="G3791">
            <v>39813</v>
          </cell>
          <cell r="H3791">
            <v>39782</v>
          </cell>
          <cell r="I3791">
            <v>125</v>
          </cell>
        </row>
        <row r="3792">
          <cell r="E3792">
            <v>39798</v>
          </cell>
          <cell r="F3792">
            <v>200812</v>
          </cell>
          <cell r="G3792">
            <v>39813</v>
          </cell>
          <cell r="H3792">
            <v>39782</v>
          </cell>
          <cell r="I3792">
            <v>125</v>
          </cell>
        </row>
        <row r="3793">
          <cell r="E3793">
            <v>39799</v>
          </cell>
          <cell r="F3793">
            <v>200812</v>
          </cell>
          <cell r="G3793">
            <v>39813</v>
          </cell>
          <cell r="H3793">
            <v>39782</v>
          </cell>
          <cell r="I3793">
            <v>125</v>
          </cell>
        </row>
        <row r="3794">
          <cell r="E3794">
            <v>39800</v>
          </cell>
          <cell r="F3794">
            <v>200812</v>
          </cell>
          <cell r="G3794">
            <v>39813</v>
          </cell>
          <cell r="H3794">
            <v>39782</v>
          </cell>
          <cell r="I3794">
            <v>125</v>
          </cell>
        </row>
        <row r="3795">
          <cell r="E3795">
            <v>39801</v>
          </cell>
          <cell r="F3795">
            <v>200812</v>
          </cell>
          <cell r="G3795">
            <v>39813</v>
          </cell>
          <cell r="H3795">
            <v>39782</v>
          </cell>
          <cell r="I3795">
            <v>125</v>
          </cell>
        </row>
        <row r="3796">
          <cell r="E3796">
            <v>39802</v>
          </cell>
          <cell r="F3796">
            <v>200812</v>
          </cell>
          <cell r="G3796">
            <v>39813</v>
          </cell>
          <cell r="H3796">
            <v>39782</v>
          </cell>
          <cell r="I3796">
            <v>125</v>
          </cell>
        </row>
        <row r="3797">
          <cell r="E3797">
            <v>39803</v>
          </cell>
          <cell r="F3797">
            <v>200812</v>
          </cell>
          <cell r="G3797">
            <v>39813</v>
          </cell>
          <cell r="H3797">
            <v>39782</v>
          </cell>
          <cell r="I3797">
            <v>125</v>
          </cell>
        </row>
        <row r="3798">
          <cell r="E3798">
            <v>39804</v>
          </cell>
          <cell r="F3798">
            <v>200812</v>
          </cell>
          <cell r="G3798">
            <v>39813</v>
          </cell>
          <cell r="H3798">
            <v>39782</v>
          </cell>
          <cell r="I3798">
            <v>125</v>
          </cell>
        </row>
        <row r="3799">
          <cell r="E3799">
            <v>39805</v>
          </cell>
          <cell r="F3799">
            <v>200812</v>
          </cell>
          <cell r="G3799">
            <v>39813</v>
          </cell>
          <cell r="H3799">
            <v>39782</v>
          </cell>
          <cell r="I3799">
            <v>125</v>
          </cell>
        </row>
        <row r="3800">
          <cell r="E3800">
            <v>39806</v>
          </cell>
          <cell r="F3800">
            <v>200812</v>
          </cell>
          <cell r="G3800">
            <v>39813</v>
          </cell>
          <cell r="H3800">
            <v>39782</v>
          </cell>
          <cell r="I3800">
            <v>125</v>
          </cell>
        </row>
        <row r="3801">
          <cell r="E3801">
            <v>39807</v>
          </cell>
          <cell r="F3801">
            <v>200812</v>
          </cell>
          <cell r="G3801">
            <v>39813</v>
          </cell>
          <cell r="H3801">
            <v>39782</v>
          </cell>
          <cell r="I3801">
            <v>125</v>
          </cell>
        </row>
        <row r="3802">
          <cell r="E3802">
            <v>39808</v>
          </cell>
          <cell r="F3802">
            <v>200812</v>
          </cell>
          <cell r="G3802">
            <v>39813</v>
          </cell>
          <cell r="H3802">
            <v>39782</v>
          </cell>
          <cell r="I3802">
            <v>125</v>
          </cell>
        </row>
        <row r="3803">
          <cell r="E3803">
            <v>39809</v>
          </cell>
          <cell r="F3803">
            <v>200812</v>
          </cell>
          <cell r="G3803">
            <v>39813</v>
          </cell>
          <cell r="H3803">
            <v>39782</v>
          </cell>
          <cell r="I3803">
            <v>125</v>
          </cell>
        </row>
        <row r="3804">
          <cell r="E3804">
            <v>39810</v>
          </cell>
          <cell r="F3804">
            <v>200812</v>
          </cell>
          <cell r="G3804">
            <v>39813</v>
          </cell>
          <cell r="H3804">
            <v>39782</v>
          </cell>
          <cell r="I3804">
            <v>125</v>
          </cell>
        </row>
        <row r="3805">
          <cell r="E3805">
            <v>39811</v>
          </cell>
          <cell r="F3805">
            <v>200812</v>
          </cell>
          <cell r="G3805">
            <v>39813</v>
          </cell>
          <cell r="H3805">
            <v>39782</v>
          </cell>
          <cell r="I3805">
            <v>125</v>
          </cell>
        </row>
        <row r="3806">
          <cell r="E3806">
            <v>39812</v>
          </cell>
          <cell r="F3806">
            <v>200812</v>
          </cell>
          <cell r="G3806">
            <v>39813</v>
          </cell>
          <cell r="H3806">
            <v>39782</v>
          </cell>
          <cell r="I3806">
            <v>125</v>
          </cell>
        </row>
        <row r="3807">
          <cell r="E3807">
            <v>39813</v>
          </cell>
          <cell r="F3807">
            <v>200812</v>
          </cell>
          <cell r="G3807">
            <v>39813</v>
          </cell>
          <cell r="H3807">
            <v>39782</v>
          </cell>
          <cell r="I3807">
            <v>125</v>
          </cell>
        </row>
        <row r="3808">
          <cell r="E3808">
            <v>39814</v>
          </cell>
          <cell r="F3808">
            <v>200901</v>
          </cell>
          <cell r="G3808">
            <v>39844</v>
          </cell>
          <cell r="H3808">
            <v>39813</v>
          </cell>
          <cell r="I3808">
            <v>126</v>
          </cell>
        </row>
        <row r="3809">
          <cell r="E3809">
            <v>39815</v>
          </cell>
          <cell r="F3809">
            <v>200901</v>
          </cell>
          <cell r="G3809">
            <v>39844</v>
          </cell>
          <cell r="H3809">
            <v>39813</v>
          </cell>
          <cell r="I3809">
            <v>126</v>
          </cell>
        </row>
        <row r="3810">
          <cell r="E3810">
            <v>39816</v>
          </cell>
          <cell r="F3810">
            <v>200901</v>
          </cell>
          <cell r="G3810">
            <v>39844</v>
          </cell>
          <cell r="H3810">
            <v>39813</v>
          </cell>
          <cell r="I3810">
            <v>126</v>
          </cell>
        </row>
        <row r="3811">
          <cell r="E3811">
            <v>39817</v>
          </cell>
          <cell r="F3811">
            <v>200901</v>
          </cell>
          <cell r="G3811">
            <v>39844</v>
          </cell>
          <cell r="H3811">
            <v>39813</v>
          </cell>
          <cell r="I3811">
            <v>126</v>
          </cell>
        </row>
        <row r="3812">
          <cell r="E3812">
            <v>39818</v>
          </cell>
          <cell r="F3812">
            <v>200901</v>
          </cell>
          <cell r="G3812">
            <v>39844</v>
          </cell>
          <cell r="H3812">
            <v>39813</v>
          </cell>
          <cell r="I3812">
            <v>126</v>
          </cell>
        </row>
        <row r="3813">
          <cell r="E3813">
            <v>39819</v>
          </cell>
          <cell r="F3813">
            <v>200901</v>
          </cell>
          <cell r="G3813">
            <v>39844</v>
          </cell>
          <cell r="H3813">
            <v>39813</v>
          </cell>
          <cell r="I3813">
            <v>126</v>
          </cell>
        </row>
        <row r="3814">
          <cell r="E3814">
            <v>39820</v>
          </cell>
          <cell r="F3814">
            <v>200901</v>
          </cell>
          <cell r="G3814">
            <v>39844</v>
          </cell>
          <cell r="H3814">
            <v>39813</v>
          </cell>
          <cell r="I3814">
            <v>126</v>
          </cell>
        </row>
        <row r="3815">
          <cell r="E3815">
            <v>39821</v>
          </cell>
          <cell r="F3815">
            <v>200901</v>
          </cell>
          <cell r="G3815">
            <v>39844</v>
          </cell>
          <cell r="H3815">
            <v>39813</v>
          </cell>
          <cell r="I3815">
            <v>126</v>
          </cell>
        </row>
        <row r="3816">
          <cell r="E3816">
            <v>39822</v>
          </cell>
          <cell r="F3816">
            <v>200901</v>
          </cell>
          <cell r="G3816">
            <v>39844</v>
          </cell>
          <cell r="H3816">
            <v>39813</v>
          </cell>
          <cell r="I3816">
            <v>126</v>
          </cell>
        </row>
        <row r="3817">
          <cell r="E3817">
            <v>39823</v>
          </cell>
          <cell r="F3817">
            <v>200901</v>
          </cell>
          <cell r="G3817">
            <v>39844</v>
          </cell>
          <cell r="H3817">
            <v>39813</v>
          </cell>
          <cell r="I3817">
            <v>126</v>
          </cell>
        </row>
        <row r="3818">
          <cell r="E3818">
            <v>39824</v>
          </cell>
          <cell r="F3818">
            <v>200901</v>
          </cell>
          <cell r="G3818">
            <v>39844</v>
          </cell>
          <cell r="H3818">
            <v>39813</v>
          </cell>
          <cell r="I3818">
            <v>126</v>
          </cell>
        </row>
        <row r="3819">
          <cell r="E3819">
            <v>39825</v>
          </cell>
          <cell r="F3819">
            <v>200901</v>
          </cell>
          <cell r="G3819">
            <v>39844</v>
          </cell>
          <cell r="H3819">
            <v>39813</v>
          </cell>
          <cell r="I3819">
            <v>126</v>
          </cell>
        </row>
        <row r="3820">
          <cell r="E3820">
            <v>39826</v>
          </cell>
          <cell r="F3820">
            <v>200901</v>
          </cell>
          <cell r="G3820">
            <v>39844</v>
          </cell>
          <cell r="H3820">
            <v>39813</v>
          </cell>
          <cell r="I3820">
            <v>126</v>
          </cell>
        </row>
        <row r="3821">
          <cell r="E3821">
            <v>39827</v>
          </cell>
          <cell r="F3821">
            <v>200901</v>
          </cell>
          <cell r="G3821">
            <v>39844</v>
          </cell>
          <cell r="H3821">
            <v>39813</v>
          </cell>
          <cell r="I3821">
            <v>126</v>
          </cell>
        </row>
        <row r="3822">
          <cell r="E3822">
            <v>39828</v>
          </cell>
          <cell r="F3822">
            <v>200901</v>
          </cell>
          <cell r="G3822">
            <v>39844</v>
          </cell>
          <cell r="H3822">
            <v>39813</v>
          </cell>
          <cell r="I3822">
            <v>126</v>
          </cell>
        </row>
        <row r="3823">
          <cell r="E3823">
            <v>39829</v>
          </cell>
          <cell r="F3823">
            <v>200901</v>
          </cell>
          <cell r="G3823">
            <v>39844</v>
          </cell>
          <cell r="H3823">
            <v>39813</v>
          </cell>
          <cell r="I3823">
            <v>126</v>
          </cell>
        </row>
        <row r="3824">
          <cell r="E3824">
            <v>39830</v>
          </cell>
          <cell r="F3824">
            <v>200901</v>
          </cell>
          <cell r="G3824">
            <v>39844</v>
          </cell>
          <cell r="H3824">
            <v>39813</v>
          </cell>
          <cell r="I3824">
            <v>126</v>
          </cell>
        </row>
        <row r="3825">
          <cell r="E3825">
            <v>39831</v>
          </cell>
          <cell r="F3825">
            <v>200901</v>
          </cell>
          <cell r="G3825">
            <v>39844</v>
          </cell>
          <cell r="H3825">
            <v>39813</v>
          </cell>
          <cell r="I3825">
            <v>126</v>
          </cell>
        </row>
        <row r="3826">
          <cell r="E3826">
            <v>39832</v>
          </cell>
          <cell r="F3826">
            <v>200901</v>
          </cell>
          <cell r="G3826">
            <v>39844</v>
          </cell>
          <cell r="H3826">
            <v>39813</v>
          </cell>
          <cell r="I3826">
            <v>126</v>
          </cell>
        </row>
        <row r="3827">
          <cell r="E3827">
            <v>39833</v>
          </cell>
          <cell r="F3827">
            <v>200901</v>
          </cell>
          <cell r="G3827">
            <v>39844</v>
          </cell>
          <cell r="H3827">
            <v>39813</v>
          </cell>
          <cell r="I3827">
            <v>126</v>
          </cell>
        </row>
        <row r="3828">
          <cell r="E3828">
            <v>39834</v>
          </cell>
          <cell r="F3828">
            <v>200901</v>
          </cell>
          <cell r="G3828">
            <v>39844</v>
          </cell>
          <cell r="H3828">
            <v>39813</v>
          </cell>
          <cell r="I3828">
            <v>126</v>
          </cell>
        </row>
        <row r="3829">
          <cell r="E3829">
            <v>39835</v>
          </cell>
          <cell r="F3829">
            <v>200901</v>
          </cell>
          <cell r="G3829">
            <v>39844</v>
          </cell>
          <cell r="H3829">
            <v>39813</v>
          </cell>
          <cell r="I3829">
            <v>126</v>
          </cell>
        </row>
        <row r="3830">
          <cell r="E3830">
            <v>39836</v>
          </cell>
          <cell r="F3830">
            <v>200901</v>
          </cell>
          <cell r="G3830">
            <v>39844</v>
          </cell>
          <cell r="H3830">
            <v>39813</v>
          </cell>
          <cell r="I3830">
            <v>126</v>
          </cell>
        </row>
        <row r="3831">
          <cell r="E3831">
            <v>39837</v>
          </cell>
          <cell r="F3831">
            <v>200901</v>
          </cell>
          <cell r="G3831">
            <v>39844</v>
          </cell>
          <cell r="H3831">
            <v>39813</v>
          </cell>
          <cell r="I3831">
            <v>126</v>
          </cell>
        </row>
        <row r="3832">
          <cell r="E3832">
            <v>39838</v>
          </cell>
          <cell r="F3832">
            <v>200901</v>
          </cell>
          <cell r="G3832">
            <v>39844</v>
          </cell>
          <cell r="H3832">
            <v>39813</v>
          </cell>
          <cell r="I3832">
            <v>126</v>
          </cell>
        </row>
        <row r="3833">
          <cell r="E3833">
            <v>39839</v>
          </cell>
          <cell r="F3833">
            <v>200901</v>
          </cell>
          <cell r="G3833">
            <v>39844</v>
          </cell>
          <cell r="H3833">
            <v>39813</v>
          </cell>
          <cell r="I3833">
            <v>126</v>
          </cell>
        </row>
        <row r="3834">
          <cell r="E3834">
            <v>39840</v>
          </cell>
          <cell r="F3834">
            <v>200901</v>
          </cell>
          <cell r="G3834">
            <v>39844</v>
          </cell>
          <cell r="H3834">
            <v>39813</v>
          </cell>
          <cell r="I3834">
            <v>126</v>
          </cell>
        </row>
        <row r="3835">
          <cell r="E3835">
            <v>39841</v>
          </cell>
          <cell r="F3835">
            <v>200901</v>
          </cell>
          <cell r="G3835">
            <v>39844</v>
          </cell>
          <cell r="H3835">
            <v>39813</v>
          </cell>
          <cell r="I3835">
            <v>126</v>
          </cell>
        </row>
        <row r="3836">
          <cell r="E3836">
            <v>39842</v>
          </cell>
          <cell r="F3836">
            <v>200901</v>
          </cell>
          <cell r="G3836">
            <v>39844</v>
          </cell>
          <cell r="H3836">
            <v>39813</v>
          </cell>
          <cell r="I3836">
            <v>126</v>
          </cell>
        </row>
        <row r="3837">
          <cell r="E3837">
            <v>39843</v>
          </cell>
          <cell r="F3837">
            <v>200901</v>
          </cell>
          <cell r="G3837">
            <v>39844</v>
          </cell>
          <cell r="H3837">
            <v>39813</v>
          </cell>
          <cell r="I3837">
            <v>126</v>
          </cell>
        </row>
        <row r="3838">
          <cell r="E3838">
            <v>39844</v>
          </cell>
          <cell r="F3838">
            <v>200901</v>
          </cell>
          <cell r="G3838">
            <v>39844</v>
          </cell>
          <cell r="H3838">
            <v>39813</v>
          </cell>
          <cell r="I3838">
            <v>126</v>
          </cell>
        </row>
        <row r="3839">
          <cell r="E3839">
            <v>39845</v>
          </cell>
          <cell r="F3839">
            <v>200902</v>
          </cell>
          <cell r="G3839">
            <v>39872</v>
          </cell>
          <cell r="H3839">
            <v>39844</v>
          </cell>
          <cell r="I3839">
            <v>127</v>
          </cell>
        </row>
        <row r="3840">
          <cell r="E3840">
            <v>39846</v>
          </cell>
          <cell r="F3840">
            <v>200902</v>
          </cell>
          <cell r="G3840">
            <v>39872</v>
          </cell>
          <cell r="H3840">
            <v>39844</v>
          </cell>
          <cell r="I3840">
            <v>127</v>
          </cell>
        </row>
        <row r="3841">
          <cell r="E3841">
            <v>39847</v>
          </cell>
          <cell r="F3841">
            <v>200902</v>
          </cell>
          <cell r="G3841">
            <v>39872</v>
          </cell>
          <cell r="H3841">
            <v>39844</v>
          </cell>
          <cell r="I3841">
            <v>127</v>
          </cell>
        </row>
        <row r="3842">
          <cell r="E3842">
            <v>39848</v>
          </cell>
          <cell r="F3842">
            <v>200902</v>
          </cell>
          <cell r="G3842">
            <v>39872</v>
          </cell>
          <cell r="H3842">
            <v>39844</v>
          </cell>
          <cell r="I3842">
            <v>127</v>
          </cell>
        </row>
        <row r="3843">
          <cell r="E3843">
            <v>39849</v>
          </cell>
          <cell r="F3843">
            <v>200902</v>
          </cell>
          <cell r="G3843">
            <v>39872</v>
          </cell>
          <cell r="H3843">
            <v>39844</v>
          </cell>
          <cell r="I3843">
            <v>127</v>
          </cell>
        </row>
        <row r="3844">
          <cell r="E3844">
            <v>39850</v>
          </cell>
          <cell r="F3844">
            <v>200902</v>
          </cell>
          <cell r="G3844">
            <v>39872</v>
          </cell>
          <cell r="H3844">
            <v>39844</v>
          </cell>
          <cell r="I3844">
            <v>127</v>
          </cell>
        </row>
        <row r="3845">
          <cell r="E3845">
            <v>39851</v>
          </cell>
          <cell r="F3845">
            <v>200902</v>
          </cell>
          <cell r="G3845">
            <v>39872</v>
          </cell>
          <cell r="H3845">
            <v>39844</v>
          </cell>
          <cell r="I3845">
            <v>127</v>
          </cell>
        </row>
        <row r="3846">
          <cell r="E3846">
            <v>39852</v>
          </cell>
          <cell r="F3846">
            <v>200902</v>
          </cell>
          <cell r="G3846">
            <v>39872</v>
          </cell>
          <cell r="H3846">
            <v>39844</v>
          </cell>
          <cell r="I3846">
            <v>127</v>
          </cell>
        </row>
        <row r="3847">
          <cell r="E3847">
            <v>39853</v>
          </cell>
          <cell r="F3847">
            <v>200902</v>
          </cell>
          <cell r="G3847">
            <v>39872</v>
          </cell>
          <cell r="H3847">
            <v>39844</v>
          </cell>
          <cell r="I3847">
            <v>127</v>
          </cell>
        </row>
        <row r="3848">
          <cell r="E3848">
            <v>39854</v>
          </cell>
          <cell r="F3848">
            <v>200902</v>
          </cell>
          <cell r="G3848">
            <v>39872</v>
          </cell>
          <cell r="H3848">
            <v>39844</v>
          </cell>
          <cell r="I3848">
            <v>127</v>
          </cell>
        </row>
        <row r="3849">
          <cell r="E3849">
            <v>39855</v>
          </cell>
          <cell r="F3849">
            <v>200902</v>
          </cell>
          <cell r="G3849">
            <v>39872</v>
          </cell>
          <cell r="H3849">
            <v>39844</v>
          </cell>
          <cell r="I3849">
            <v>127</v>
          </cell>
        </row>
        <row r="3850">
          <cell r="E3850">
            <v>39856</v>
          </cell>
          <cell r="F3850">
            <v>200902</v>
          </cell>
          <cell r="G3850">
            <v>39872</v>
          </cell>
          <cell r="H3850">
            <v>39844</v>
          </cell>
          <cell r="I3850">
            <v>127</v>
          </cell>
        </row>
        <row r="3851">
          <cell r="E3851">
            <v>39857</v>
          </cell>
          <cell r="F3851">
            <v>200902</v>
          </cell>
          <cell r="G3851">
            <v>39872</v>
          </cell>
          <cell r="H3851">
            <v>39844</v>
          </cell>
          <cell r="I3851">
            <v>127</v>
          </cell>
        </row>
        <row r="3852">
          <cell r="E3852">
            <v>39858</v>
          </cell>
          <cell r="F3852">
            <v>200902</v>
          </cell>
          <cell r="G3852">
            <v>39872</v>
          </cell>
          <cell r="H3852">
            <v>39844</v>
          </cell>
          <cell r="I3852">
            <v>127</v>
          </cell>
        </row>
        <row r="3853">
          <cell r="E3853">
            <v>39859</v>
          </cell>
          <cell r="F3853">
            <v>200902</v>
          </cell>
          <cell r="G3853">
            <v>39872</v>
          </cell>
          <cell r="H3853">
            <v>39844</v>
          </cell>
          <cell r="I3853">
            <v>127</v>
          </cell>
        </row>
        <row r="3854">
          <cell r="E3854">
            <v>39860</v>
          </cell>
          <cell r="F3854">
            <v>200902</v>
          </cell>
          <cell r="G3854">
            <v>39872</v>
          </cell>
          <cell r="H3854">
            <v>39844</v>
          </cell>
          <cell r="I3854">
            <v>127</v>
          </cell>
        </row>
        <row r="3855">
          <cell r="E3855">
            <v>39861</v>
          </cell>
          <cell r="F3855">
            <v>200902</v>
          </cell>
          <cell r="G3855">
            <v>39872</v>
          </cell>
          <cell r="H3855">
            <v>39844</v>
          </cell>
          <cell r="I3855">
            <v>127</v>
          </cell>
        </row>
        <row r="3856">
          <cell r="E3856">
            <v>39862</v>
          </cell>
          <cell r="F3856">
            <v>200902</v>
          </cell>
          <cell r="G3856">
            <v>39872</v>
          </cell>
          <cell r="H3856">
            <v>39844</v>
          </cell>
          <cell r="I3856">
            <v>127</v>
          </cell>
        </row>
        <row r="3857">
          <cell r="E3857">
            <v>39863</v>
          </cell>
          <cell r="F3857">
            <v>200902</v>
          </cell>
          <cell r="G3857">
            <v>39872</v>
          </cell>
          <cell r="H3857">
            <v>39844</v>
          </cell>
          <cell r="I3857">
            <v>127</v>
          </cell>
        </row>
        <row r="3858">
          <cell r="E3858">
            <v>39864</v>
          </cell>
          <cell r="F3858">
            <v>200902</v>
          </cell>
          <cell r="G3858">
            <v>39872</v>
          </cell>
          <cell r="H3858">
            <v>39844</v>
          </cell>
          <cell r="I3858">
            <v>127</v>
          </cell>
        </row>
        <row r="3859">
          <cell r="E3859">
            <v>39865</v>
          </cell>
          <cell r="F3859">
            <v>200902</v>
          </cell>
          <cell r="G3859">
            <v>39872</v>
          </cell>
          <cell r="H3859">
            <v>39844</v>
          </cell>
          <cell r="I3859">
            <v>127</v>
          </cell>
        </row>
        <row r="3860">
          <cell r="E3860">
            <v>39866</v>
          </cell>
          <cell r="F3860">
            <v>200902</v>
          </cell>
          <cell r="G3860">
            <v>39872</v>
          </cell>
          <cell r="H3860">
            <v>39844</v>
          </cell>
          <cell r="I3860">
            <v>127</v>
          </cell>
        </row>
        <row r="3861">
          <cell r="E3861">
            <v>39867</v>
          </cell>
          <cell r="F3861">
            <v>200902</v>
          </cell>
          <cell r="G3861">
            <v>39872</v>
          </cell>
          <cell r="H3861">
            <v>39844</v>
          </cell>
          <cell r="I3861">
            <v>127</v>
          </cell>
        </row>
        <row r="3862">
          <cell r="E3862">
            <v>39868</v>
          </cell>
          <cell r="F3862">
            <v>200902</v>
          </cell>
          <cell r="G3862">
            <v>39872</v>
          </cell>
          <cell r="H3862">
            <v>39844</v>
          </cell>
          <cell r="I3862">
            <v>127</v>
          </cell>
        </row>
        <row r="3863">
          <cell r="E3863">
            <v>39869</v>
          </cell>
          <cell r="F3863">
            <v>200902</v>
          </cell>
          <cell r="G3863">
            <v>39872</v>
          </cell>
          <cell r="H3863">
            <v>39844</v>
          </cell>
          <cell r="I3863">
            <v>127</v>
          </cell>
        </row>
        <row r="3864">
          <cell r="E3864">
            <v>39870</v>
          </cell>
          <cell r="F3864">
            <v>200902</v>
          </cell>
          <cell r="G3864">
            <v>39872</v>
          </cell>
          <cell r="H3864">
            <v>39844</v>
          </cell>
          <cell r="I3864">
            <v>127</v>
          </cell>
        </row>
        <row r="3865">
          <cell r="E3865">
            <v>39871</v>
          </cell>
          <cell r="F3865">
            <v>200902</v>
          </cell>
          <cell r="G3865">
            <v>39872</v>
          </cell>
          <cell r="H3865">
            <v>39844</v>
          </cell>
          <cell r="I3865">
            <v>127</v>
          </cell>
        </row>
        <row r="3866">
          <cell r="E3866">
            <v>39872</v>
          </cell>
          <cell r="F3866">
            <v>200902</v>
          </cell>
          <cell r="G3866">
            <v>39872</v>
          </cell>
          <cell r="H3866">
            <v>39844</v>
          </cell>
          <cell r="I3866">
            <v>127</v>
          </cell>
        </row>
        <row r="3867">
          <cell r="E3867">
            <v>39873</v>
          </cell>
          <cell r="F3867">
            <v>200903</v>
          </cell>
          <cell r="G3867">
            <v>39903</v>
          </cell>
          <cell r="H3867">
            <v>39872</v>
          </cell>
          <cell r="I3867">
            <v>128</v>
          </cell>
        </row>
        <row r="3868">
          <cell r="E3868">
            <v>39874</v>
          </cell>
          <cell r="F3868">
            <v>200903</v>
          </cell>
          <cell r="G3868">
            <v>39903</v>
          </cell>
          <cell r="H3868">
            <v>39872</v>
          </cell>
          <cell r="I3868">
            <v>128</v>
          </cell>
        </row>
        <row r="3869">
          <cell r="E3869">
            <v>39875</v>
          </cell>
          <cell r="F3869">
            <v>200903</v>
          </cell>
          <cell r="G3869">
            <v>39903</v>
          </cell>
          <cell r="H3869">
            <v>39872</v>
          </cell>
          <cell r="I3869">
            <v>128</v>
          </cell>
        </row>
        <row r="3870">
          <cell r="E3870">
            <v>39876</v>
          </cell>
          <cell r="F3870">
            <v>200903</v>
          </cell>
          <cell r="G3870">
            <v>39903</v>
          </cell>
          <cell r="H3870">
            <v>39872</v>
          </cell>
          <cell r="I3870">
            <v>128</v>
          </cell>
        </row>
        <row r="3871">
          <cell r="E3871">
            <v>39877</v>
          </cell>
          <cell r="F3871">
            <v>200903</v>
          </cell>
          <cell r="G3871">
            <v>39903</v>
          </cell>
          <cell r="H3871">
            <v>39872</v>
          </cell>
          <cell r="I3871">
            <v>128</v>
          </cell>
        </row>
        <row r="3872">
          <cell r="E3872">
            <v>39878</v>
          </cell>
          <cell r="F3872">
            <v>200903</v>
          </cell>
          <cell r="G3872">
            <v>39903</v>
          </cell>
          <cell r="H3872">
            <v>39872</v>
          </cell>
          <cell r="I3872">
            <v>128</v>
          </cell>
        </row>
        <row r="3873">
          <cell r="E3873">
            <v>39879</v>
          </cell>
          <cell r="F3873">
            <v>200903</v>
          </cell>
          <cell r="G3873">
            <v>39903</v>
          </cell>
          <cell r="H3873">
            <v>39872</v>
          </cell>
          <cell r="I3873">
            <v>128</v>
          </cell>
        </row>
        <row r="3874">
          <cell r="E3874">
            <v>39880</v>
          </cell>
          <cell r="F3874">
            <v>200903</v>
          </cell>
          <cell r="G3874">
            <v>39903</v>
          </cell>
          <cell r="H3874">
            <v>39872</v>
          </cell>
          <cell r="I3874">
            <v>128</v>
          </cell>
        </row>
        <row r="3875">
          <cell r="E3875">
            <v>39881</v>
          </cell>
          <cell r="F3875">
            <v>200903</v>
          </cell>
          <cell r="G3875">
            <v>39903</v>
          </cell>
          <cell r="H3875">
            <v>39872</v>
          </cell>
          <cell r="I3875">
            <v>128</v>
          </cell>
        </row>
        <row r="3876">
          <cell r="E3876">
            <v>39882</v>
          </cell>
          <cell r="F3876">
            <v>200903</v>
          </cell>
          <cell r="G3876">
            <v>39903</v>
          </cell>
          <cell r="H3876">
            <v>39872</v>
          </cell>
          <cell r="I3876">
            <v>128</v>
          </cell>
        </row>
        <row r="3877">
          <cell r="E3877">
            <v>39883</v>
          </cell>
          <cell r="F3877">
            <v>200903</v>
          </cell>
          <cell r="G3877">
            <v>39903</v>
          </cell>
          <cell r="H3877">
            <v>39872</v>
          </cell>
          <cell r="I3877">
            <v>128</v>
          </cell>
        </row>
        <row r="3878">
          <cell r="E3878">
            <v>39884</v>
          </cell>
          <cell r="F3878">
            <v>200903</v>
          </cell>
          <cell r="G3878">
            <v>39903</v>
          </cell>
          <cell r="H3878">
            <v>39872</v>
          </cell>
          <cell r="I3878">
            <v>128</v>
          </cell>
        </row>
        <row r="3879">
          <cell r="E3879">
            <v>39885</v>
          </cell>
          <cell r="F3879">
            <v>200903</v>
          </cell>
          <cell r="G3879">
            <v>39903</v>
          </cell>
          <cell r="H3879">
            <v>39872</v>
          </cell>
          <cell r="I3879">
            <v>128</v>
          </cell>
        </row>
        <row r="3880">
          <cell r="E3880">
            <v>39886</v>
          </cell>
          <cell r="F3880">
            <v>200903</v>
          </cell>
          <cell r="G3880">
            <v>39903</v>
          </cell>
          <cell r="H3880">
            <v>39872</v>
          </cell>
          <cell r="I3880">
            <v>128</v>
          </cell>
        </row>
        <row r="3881">
          <cell r="E3881">
            <v>39887</v>
          </cell>
          <cell r="F3881">
            <v>200903</v>
          </cell>
          <cell r="G3881">
            <v>39903</v>
          </cell>
          <cell r="H3881">
            <v>39872</v>
          </cell>
          <cell r="I3881">
            <v>128</v>
          </cell>
        </row>
        <row r="3882">
          <cell r="E3882">
            <v>39888</v>
          </cell>
          <cell r="F3882">
            <v>200903</v>
          </cell>
          <cell r="G3882">
            <v>39903</v>
          </cell>
          <cell r="H3882">
            <v>39872</v>
          </cell>
          <cell r="I3882">
            <v>128</v>
          </cell>
        </row>
        <row r="3883">
          <cell r="E3883">
            <v>39889</v>
          </cell>
          <cell r="F3883">
            <v>200903</v>
          </cell>
          <cell r="G3883">
            <v>39903</v>
          </cell>
          <cell r="H3883">
            <v>39872</v>
          </cell>
          <cell r="I3883">
            <v>128</v>
          </cell>
        </row>
        <row r="3884">
          <cell r="E3884">
            <v>39890</v>
          </cell>
          <cell r="F3884">
            <v>200903</v>
          </cell>
          <cell r="G3884">
            <v>39903</v>
          </cell>
          <cell r="H3884">
            <v>39872</v>
          </cell>
          <cell r="I3884">
            <v>128</v>
          </cell>
        </row>
        <row r="3885">
          <cell r="E3885">
            <v>39891</v>
          </cell>
          <cell r="F3885">
            <v>200903</v>
          </cell>
          <cell r="G3885">
            <v>39903</v>
          </cell>
          <cell r="H3885">
            <v>39872</v>
          </cell>
          <cell r="I3885">
            <v>128</v>
          </cell>
        </row>
        <row r="3886">
          <cell r="E3886">
            <v>39892</v>
          </cell>
          <cell r="F3886">
            <v>200903</v>
          </cell>
          <cell r="G3886">
            <v>39903</v>
          </cell>
          <cell r="H3886">
            <v>39872</v>
          </cell>
          <cell r="I3886">
            <v>128</v>
          </cell>
        </row>
        <row r="3887">
          <cell r="E3887">
            <v>39893</v>
          </cell>
          <cell r="F3887">
            <v>200903</v>
          </cell>
          <cell r="G3887">
            <v>39903</v>
          </cell>
          <cell r="H3887">
            <v>39872</v>
          </cell>
          <cell r="I3887">
            <v>128</v>
          </cell>
        </row>
        <row r="3888">
          <cell r="E3888">
            <v>39894</v>
          </cell>
          <cell r="F3888">
            <v>200903</v>
          </cell>
          <cell r="G3888">
            <v>39903</v>
          </cell>
          <cell r="H3888">
            <v>39872</v>
          </cell>
          <cell r="I3888">
            <v>128</v>
          </cell>
        </row>
        <row r="3889">
          <cell r="E3889">
            <v>39895</v>
          </cell>
          <cell r="F3889">
            <v>200903</v>
          </cell>
          <cell r="G3889">
            <v>39903</v>
          </cell>
          <cell r="H3889">
            <v>39872</v>
          </cell>
          <cell r="I3889">
            <v>128</v>
          </cell>
        </row>
        <row r="3890">
          <cell r="E3890">
            <v>39896</v>
          </cell>
          <cell r="F3890">
            <v>200903</v>
          </cell>
          <cell r="G3890">
            <v>39903</v>
          </cell>
          <cell r="H3890">
            <v>39872</v>
          </cell>
          <cell r="I3890">
            <v>128</v>
          </cell>
        </row>
        <row r="3891">
          <cell r="E3891">
            <v>39897</v>
          </cell>
          <cell r="F3891">
            <v>200903</v>
          </cell>
          <cell r="G3891">
            <v>39903</v>
          </cell>
          <cell r="H3891">
            <v>39872</v>
          </cell>
          <cell r="I3891">
            <v>128</v>
          </cell>
        </row>
        <row r="3892">
          <cell r="E3892">
            <v>39898</v>
          </cell>
          <cell r="F3892">
            <v>200903</v>
          </cell>
          <cell r="G3892">
            <v>39903</v>
          </cell>
          <cell r="H3892">
            <v>39872</v>
          </cell>
          <cell r="I3892">
            <v>128</v>
          </cell>
        </row>
        <row r="3893">
          <cell r="E3893">
            <v>39899</v>
          </cell>
          <cell r="F3893">
            <v>200903</v>
          </cell>
          <cell r="G3893">
            <v>39903</v>
          </cell>
          <cell r="H3893">
            <v>39872</v>
          </cell>
          <cell r="I3893">
            <v>128</v>
          </cell>
        </row>
        <row r="3894">
          <cell r="E3894">
            <v>39900</v>
          </cell>
          <cell r="F3894">
            <v>200903</v>
          </cell>
          <cell r="G3894">
            <v>39903</v>
          </cell>
          <cell r="H3894">
            <v>39872</v>
          </cell>
          <cell r="I3894">
            <v>128</v>
          </cell>
        </row>
        <row r="3895">
          <cell r="E3895">
            <v>39901</v>
          </cell>
          <cell r="F3895">
            <v>200903</v>
          </cell>
          <cell r="G3895">
            <v>39903</v>
          </cell>
          <cell r="H3895">
            <v>39872</v>
          </cell>
          <cell r="I3895">
            <v>128</v>
          </cell>
        </row>
        <row r="3896">
          <cell r="E3896">
            <v>39902</v>
          </cell>
          <cell r="F3896">
            <v>200903</v>
          </cell>
          <cell r="G3896">
            <v>39903</v>
          </cell>
          <cell r="H3896">
            <v>39872</v>
          </cell>
          <cell r="I3896">
            <v>128</v>
          </cell>
        </row>
        <row r="3897">
          <cell r="E3897">
            <v>39903</v>
          </cell>
          <cell r="F3897">
            <v>200903</v>
          </cell>
          <cell r="G3897">
            <v>39903</v>
          </cell>
          <cell r="H3897">
            <v>39872</v>
          </cell>
          <cell r="I3897">
            <v>128</v>
          </cell>
        </row>
        <row r="3898">
          <cell r="E3898">
            <v>39904</v>
          </cell>
          <cell r="F3898">
            <v>200904</v>
          </cell>
          <cell r="G3898">
            <v>39933</v>
          </cell>
          <cell r="H3898">
            <v>39903</v>
          </cell>
          <cell r="I3898">
            <v>129</v>
          </cell>
        </row>
        <row r="3899">
          <cell r="E3899">
            <v>39905</v>
          </cell>
          <cell r="F3899">
            <v>200904</v>
          </cell>
          <cell r="G3899">
            <v>39933</v>
          </cell>
          <cell r="H3899">
            <v>39903</v>
          </cell>
          <cell r="I3899">
            <v>129</v>
          </cell>
        </row>
        <row r="3900">
          <cell r="E3900">
            <v>39906</v>
          </cell>
          <cell r="F3900">
            <v>200904</v>
          </cell>
          <cell r="G3900">
            <v>39933</v>
          </cell>
          <cell r="H3900">
            <v>39903</v>
          </cell>
          <cell r="I3900">
            <v>129</v>
          </cell>
        </row>
        <row r="3901">
          <cell r="E3901">
            <v>39907</v>
          </cell>
          <cell r="F3901">
            <v>200904</v>
          </cell>
          <cell r="G3901">
            <v>39933</v>
          </cell>
          <cell r="H3901">
            <v>39903</v>
          </cell>
          <cell r="I3901">
            <v>129</v>
          </cell>
        </row>
        <row r="3902">
          <cell r="E3902">
            <v>39908</v>
          </cell>
          <cell r="F3902">
            <v>200904</v>
          </cell>
          <cell r="G3902">
            <v>39933</v>
          </cell>
          <cell r="H3902">
            <v>39903</v>
          </cell>
          <cell r="I3902">
            <v>129</v>
          </cell>
        </row>
        <row r="3903">
          <cell r="E3903">
            <v>39909</v>
          </cell>
          <cell r="F3903">
            <v>200904</v>
          </cell>
          <cell r="G3903">
            <v>39933</v>
          </cell>
          <cell r="H3903">
            <v>39903</v>
          </cell>
          <cell r="I3903">
            <v>129</v>
          </cell>
        </row>
        <row r="3904">
          <cell r="E3904">
            <v>39910</v>
          </cell>
          <cell r="F3904">
            <v>200904</v>
          </cell>
          <cell r="G3904">
            <v>39933</v>
          </cell>
          <cell r="H3904">
            <v>39903</v>
          </cell>
          <cell r="I3904">
            <v>129</v>
          </cell>
        </row>
        <row r="3905">
          <cell r="E3905">
            <v>39911</v>
          </cell>
          <cell r="F3905">
            <v>200904</v>
          </cell>
          <cell r="G3905">
            <v>39933</v>
          </cell>
          <cell r="H3905">
            <v>39903</v>
          </cell>
          <cell r="I3905">
            <v>129</v>
          </cell>
        </row>
        <row r="3906">
          <cell r="E3906">
            <v>39912</v>
          </cell>
          <cell r="F3906">
            <v>200904</v>
          </cell>
          <cell r="G3906">
            <v>39933</v>
          </cell>
          <cell r="H3906">
            <v>39903</v>
          </cell>
          <cell r="I3906">
            <v>129</v>
          </cell>
        </row>
        <row r="3907">
          <cell r="E3907">
            <v>39913</v>
          </cell>
          <cell r="F3907">
            <v>200904</v>
          </cell>
          <cell r="G3907">
            <v>39933</v>
          </cell>
          <cell r="H3907">
            <v>39903</v>
          </cell>
          <cell r="I3907">
            <v>129</v>
          </cell>
        </row>
        <row r="3908">
          <cell r="E3908">
            <v>39914</v>
          </cell>
          <cell r="F3908">
            <v>200904</v>
          </cell>
          <cell r="G3908">
            <v>39933</v>
          </cell>
          <cell r="H3908">
            <v>39903</v>
          </cell>
          <cell r="I3908">
            <v>129</v>
          </cell>
        </row>
        <row r="3909">
          <cell r="E3909">
            <v>39915</v>
          </cell>
          <cell r="F3909">
            <v>200904</v>
          </cell>
          <cell r="G3909">
            <v>39933</v>
          </cell>
          <cell r="H3909">
            <v>39903</v>
          </cell>
          <cell r="I3909">
            <v>129</v>
          </cell>
        </row>
        <row r="3910">
          <cell r="E3910">
            <v>39916</v>
          </cell>
          <cell r="F3910">
            <v>200904</v>
          </cell>
          <cell r="G3910">
            <v>39933</v>
          </cell>
          <cell r="H3910">
            <v>39903</v>
          </cell>
          <cell r="I3910">
            <v>129</v>
          </cell>
        </row>
        <row r="3911">
          <cell r="E3911">
            <v>39917</v>
          </cell>
          <cell r="F3911">
            <v>200904</v>
          </cell>
          <cell r="G3911">
            <v>39933</v>
          </cell>
          <cell r="H3911">
            <v>39903</v>
          </cell>
          <cell r="I3911">
            <v>129</v>
          </cell>
        </row>
        <row r="3912">
          <cell r="E3912">
            <v>39918</v>
          </cell>
          <cell r="F3912">
            <v>200904</v>
          </cell>
          <cell r="G3912">
            <v>39933</v>
          </cell>
          <cell r="H3912">
            <v>39903</v>
          </cell>
          <cell r="I3912">
            <v>129</v>
          </cell>
        </row>
        <row r="3913">
          <cell r="E3913">
            <v>39919</v>
          </cell>
          <cell r="F3913">
            <v>200904</v>
          </cell>
          <cell r="G3913">
            <v>39933</v>
          </cell>
          <cell r="H3913">
            <v>39903</v>
          </cell>
          <cell r="I3913">
            <v>129</v>
          </cell>
        </row>
        <row r="3914">
          <cell r="E3914">
            <v>39920</v>
          </cell>
          <cell r="F3914">
            <v>200904</v>
          </cell>
          <cell r="G3914">
            <v>39933</v>
          </cell>
          <cell r="H3914">
            <v>39903</v>
          </cell>
          <cell r="I3914">
            <v>129</v>
          </cell>
        </row>
        <row r="3915">
          <cell r="E3915">
            <v>39921</v>
          </cell>
          <cell r="F3915">
            <v>200904</v>
          </cell>
          <cell r="G3915">
            <v>39933</v>
          </cell>
          <cell r="H3915">
            <v>39903</v>
          </cell>
          <cell r="I3915">
            <v>129</v>
          </cell>
        </row>
        <row r="3916">
          <cell r="E3916">
            <v>39922</v>
          </cell>
          <cell r="F3916">
            <v>200904</v>
          </cell>
          <cell r="G3916">
            <v>39933</v>
          </cell>
          <cell r="H3916">
            <v>39903</v>
          </cell>
          <cell r="I3916">
            <v>129</v>
          </cell>
        </row>
        <row r="3917">
          <cell r="E3917">
            <v>39923</v>
          </cell>
          <cell r="F3917">
            <v>200904</v>
          </cell>
          <cell r="G3917">
            <v>39933</v>
          </cell>
          <cell r="H3917">
            <v>39903</v>
          </cell>
          <cell r="I3917">
            <v>129</v>
          </cell>
        </row>
        <row r="3918">
          <cell r="E3918">
            <v>39924</v>
          </cell>
          <cell r="F3918">
            <v>200904</v>
          </cell>
          <cell r="G3918">
            <v>39933</v>
          </cell>
          <cell r="H3918">
            <v>39903</v>
          </cell>
          <cell r="I3918">
            <v>129</v>
          </cell>
        </row>
        <row r="3919">
          <cell r="E3919">
            <v>39925</v>
          </cell>
          <cell r="F3919">
            <v>200904</v>
          </cell>
          <cell r="G3919">
            <v>39933</v>
          </cell>
          <cell r="H3919">
            <v>39903</v>
          </cell>
          <cell r="I3919">
            <v>129</v>
          </cell>
        </row>
        <row r="3920">
          <cell r="E3920">
            <v>39926</v>
          </cell>
          <cell r="F3920">
            <v>200904</v>
          </cell>
          <cell r="G3920">
            <v>39933</v>
          </cell>
          <cell r="H3920">
            <v>39903</v>
          </cell>
          <cell r="I3920">
            <v>129</v>
          </cell>
        </row>
        <row r="3921">
          <cell r="E3921">
            <v>39927</v>
          </cell>
          <cell r="F3921">
            <v>200904</v>
          </cell>
          <cell r="G3921">
            <v>39933</v>
          </cell>
          <cell r="H3921">
            <v>39903</v>
          </cell>
          <cell r="I3921">
            <v>129</v>
          </cell>
        </row>
        <row r="3922">
          <cell r="E3922">
            <v>39928</v>
          </cell>
          <cell r="F3922">
            <v>200904</v>
          </cell>
          <cell r="G3922">
            <v>39933</v>
          </cell>
          <cell r="H3922">
            <v>39903</v>
          </cell>
          <cell r="I3922">
            <v>129</v>
          </cell>
        </row>
        <row r="3923">
          <cell r="E3923">
            <v>39929</v>
          </cell>
          <cell r="F3923">
            <v>200904</v>
          </cell>
          <cell r="G3923">
            <v>39933</v>
          </cell>
          <cell r="H3923">
            <v>39903</v>
          </cell>
          <cell r="I3923">
            <v>129</v>
          </cell>
        </row>
        <row r="3924">
          <cell r="E3924">
            <v>39930</v>
          </cell>
          <cell r="F3924">
            <v>200904</v>
          </cell>
          <cell r="G3924">
            <v>39933</v>
          </cell>
          <cell r="H3924">
            <v>39903</v>
          </cell>
          <cell r="I3924">
            <v>129</v>
          </cell>
        </row>
        <row r="3925">
          <cell r="E3925">
            <v>39931</v>
          </cell>
          <cell r="F3925">
            <v>200904</v>
          </cell>
          <cell r="G3925">
            <v>39933</v>
          </cell>
          <cell r="H3925">
            <v>39903</v>
          </cell>
          <cell r="I3925">
            <v>129</v>
          </cell>
        </row>
        <row r="3926">
          <cell r="E3926">
            <v>39932</v>
          </cell>
          <cell r="F3926">
            <v>200904</v>
          </cell>
          <cell r="G3926">
            <v>39933</v>
          </cell>
          <cell r="H3926">
            <v>39903</v>
          </cell>
          <cell r="I3926">
            <v>129</v>
          </cell>
        </row>
        <row r="3927">
          <cell r="E3927">
            <v>39933</v>
          </cell>
          <cell r="F3927">
            <v>200904</v>
          </cell>
          <cell r="G3927">
            <v>39933</v>
          </cell>
          <cell r="H3927">
            <v>39903</v>
          </cell>
          <cell r="I3927">
            <v>129</v>
          </cell>
        </row>
        <row r="3928">
          <cell r="E3928">
            <v>39934</v>
          </cell>
          <cell r="F3928">
            <v>200905</v>
          </cell>
          <cell r="G3928">
            <v>39964</v>
          </cell>
          <cell r="H3928">
            <v>39933</v>
          </cell>
          <cell r="I3928">
            <v>130</v>
          </cell>
        </row>
        <row r="3929">
          <cell r="E3929">
            <v>39935</v>
          </cell>
          <cell r="F3929">
            <v>200905</v>
          </cell>
          <cell r="G3929">
            <v>39964</v>
          </cell>
          <cell r="H3929">
            <v>39933</v>
          </cell>
          <cell r="I3929">
            <v>130</v>
          </cell>
        </row>
        <row r="3930">
          <cell r="E3930">
            <v>39936</v>
          </cell>
          <cell r="F3930">
            <v>200905</v>
          </cell>
          <cell r="G3930">
            <v>39964</v>
          </cell>
          <cell r="H3930">
            <v>39933</v>
          </cell>
          <cell r="I3930">
            <v>130</v>
          </cell>
        </row>
        <row r="3931">
          <cell r="E3931">
            <v>39937</v>
          </cell>
          <cell r="F3931">
            <v>200905</v>
          </cell>
          <cell r="G3931">
            <v>39964</v>
          </cell>
          <cell r="H3931">
            <v>39933</v>
          </cell>
          <cell r="I3931">
            <v>130</v>
          </cell>
        </row>
        <row r="3932">
          <cell r="E3932">
            <v>39938</v>
          </cell>
          <cell r="F3932">
            <v>200905</v>
          </cell>
          <cell r="G3932">
            <v>39964</v>
          </cell>
          <cell r="H3932">
            <v>39933</v>
          </cell>
          <cell r="I3932">
            <v>130</v>
          </cell>
        </row>
        <row r="3933">
          <cell r="E3933">
            <v>39939</v>
          </cell>
          <cell r="F3933">
            <v>200905</v>
          </cell>
          <cell r="G3933">
            <v>39964</v>
          </cell>
          <cell r="H3933">
            <v>39933</v>
          </cell>
          <cell r="I3933">
            <v>130</v>
          </cell>
        </row>
        <row r="3934">
          <cell r="E3934">
            <v>39940</v>
          </cell>
          <cell r="F3934">
            <v>200905</v>
          </cell>
          <cell r="G3934">
            <v>39964</v>
          </cell>
          <cell r="H3934">
            <v>39933</v>
          </cell>
          <cell r="I3934">
            <v>130</v>
          </cell>
        </row>
        <row r="3935">
          <cell r="E3935">
            <v>39941</v>
          </cell>
          <cell r="F3935">
            <v>200905</v>
          </cell>
          <cell r="G3935">
            <v>39964</v>
          </cell>
          <cell r="H3935">
            <v>39933</v>
          </cell>
          <cell r="I3935">
            <v>130</v>
          </cell>
        </row>
        <row r="3936">
          <cell r="E3936">
            <v>39942</v>
          </cell>
          <cell r="F3936">
            <v>200905</v>
          </cell>
          <cell r="G3936">
            <v>39964</v>
          </cell>
          <cell r="H3936">
            <v>39933</v>
          </cell>
          <cell r="I3936">
            <v>130</v>
          </cell>
        </row>
        <row r="3937">
          <cell r="E3937">
            <v>39943</v>
          </cell>
          <cell r="F3937">
            <v>200905</v>
          </cell>
          <cell r="G3937">
            <v>39964</v>
          </cell>
          <cell r="H3937">
            <v>39933</v>
          </cell>
          <cell r="I3937">
            <v>130</v>
          </cell>
        </row>
        <row r="3938">
          <cell r="E3938">
            <v>39944</v>
          </cell>
          <cell r="F3938">
            <v>200905</v>
          </cell>
          <cell r="G3938">
            <v>39964</v>
          </cell>
          <cell r="H3938">
            <v>39933</v>
          </cell>
          <cell r="I3938">
            <v>130</v>
          </cell>
        </row>
        <row r="3939">
          <cell r="E3939">
            <v>39945</v>
          </cell>
          <cell r="F3939">
            <v>200905</v>
          </cell>
          <cell r="G3939">
            <v>39964</v>
          </cell>
          <cell r="H3939">
            <v>39933</v>
          </cell>
          <cell r="I3939">
            <v>130</v>
          </cell>
        </row>
        <row r="3940">
          <cell r="E3940">
            <v>39946</v>
          </cell>
          <cell r="F3940">
            <v>200905</v>
          </cell>
          <cell r="G3940">
            <v>39964</v>
          </cell>
          <cell r="H3940">
            <v>39933</v>
          </cell>
          <cell r="I3940">
            <v>130</v>
          </cell>
        </row>
        <row r="3941">
          <cell r="E3941">
            <v>39947</v>
          </cell>
          <cell r="F3941">
            <v>200905</v>
          </cell>
          <cell r="G3941">
            <v>39964</v>
          </cell>
          <cell r="H3941">
            <v>39933</v>
          </cell>
          <cell r="I3941">
            <v>130</v>
          </cell>
        </row>
        <row r="3942">
          <cell r="E3942">
            <v>39948</v>
          </cell>
          <cell r="F3942">
            <v>200905</v>
          </cell>
          <cell r="G3942">
            <v>39964</v>
          </cell>
          <cell r="H3942">
            <v>39933</v>
          </cell>
          <cell r="I3942">
            <v>130</v>
          </cell>
        </row>
        <row r="3943">
          <cell r="E3943">
            <v>39949</v>
          </cell>
          <cell r="F3943">
            <v>200905</v>
          </cell>
          <cell r="G3943">
            <v>39964</v>
          </cell>
          <cell r="H3943">
            <v>39933</v>
          </cell>
          <cell r="I3943">
            <v>130</v>
          </cell>
        </row>
        <row r="3944">
          <cell r="E3944">
            <v>39950</v>
          </cell>
          <cell r="F3944">
            <v>200905</v>
          </cell>
          <cell r="G3944">
            <v>39964</v>
          </cell>
          <cell r="H3944">
            <v>39933</v>
          </cell>
          <cell r="I3944">
            <v>130</v>
          </cell>
        </row>
        <row r="3945">
          <cell r="E3945">
            <v>39951</v>
          </cell>
          <cell r="F3945">
            <v>200905</v>
          </cell>
          <cell r="G3945">
            <v>39964</v>
          </cell>
          <cell r="H3945">
            <v>39933</v>
          </cell>
          <cell r="I3945">
            <v>130</v>
          </cell>
        </row>
        <row r="3946">
          <cell r="E3946">
            <v>39952</v>
          </cell>
          <cell r="F3946">
            <v>200905</v>
          </cell>
          <cell r="G3946">
            <v>39964</v>
          </cell>
          <cell r="H3946">
            <v>39933</v>
          </cell>
          <cell r="I3946">
            <v>130</v>
          </cell>
        </row>
        <row r="3947">
          <cell r="E3947">
            <v>39953</v>
          </cell>
          <cell r="F3947">
            <v>200905</v>
          </cell>
          <cell r="G3947">
            <v>39964</v>
          </cell>
          <cell r="H3947">
            <v>39933</v>
          </cell>
          <cell r="I3947">
            <v>130</v>
          </cell>
        </row>
        <row r="3948">
          <cell r="E3948">
            <v>39954</v>
          </cell>
          <cell r="F3948">
            <v>200905</v>
          </cell>
          <cell r="G3948">
            <v>39964</v>
          </cell>
          <cell r="H3948">
            <v>39933</v>
          </cell>
          <cell r="I3948">
            <v>130</v>
          </cell>
        </row>
        <row r="3949">
          <cell r="E3949">
            <v>39955</v>
          </cell>
          <cell r="F3949">
            <v>200905</v>
          </cell>
          <cell r="G3949">
            <v>39964</v>
          </cell>
          <cell r="H3949">
            <v>39933</v>
          </cell>
          <cell r="I3949">
            <v>130</v>
          </cell>
        </row>
        <row r="3950">
          <cell r="E3950">
            <v>39956</v>
          </cell>
          <cell r="F3950">
            <v>200905</v>
          </cell>
          <cell r="G3950">
            <v>39964</v>
          </cell>
          <cell r="H3950">
            <v>39933</v>
          </cell>
          <cell r="I3950">
            <v>130</v>
          </cell>
        </row>
        <row r="3951">
          <cell r="E3951">
            <v>39957</v>
          </cell>
          <cell r="F3951">
            <v>200905</v>
          </cell>
          <cell r="G3951">
            <v>39964</v>
          </cell>
          <cell r="H3951">
            <v>39933</v>
          </cell>
          <cell r="I3951">
            <v>130</v>
          </cell>
        </row>
        <row r="3952">
          <cell r="E3952">
            <v>39958</v>
          </cell>
          <cell r="F3952">
            <v>200905</v>
          </cell>
          <cell r="G3952">
            <v>39964</v>
          </cell>
          <cell r="H3952">
            <v>39933</v>
          </cell>
          <cell r="I3952">
            <v>130</v>
          </cell>
        </row>
        <row r="3953">
          <cell r="E3953">
            <v>39959</v>
          </cell>
          <cell r="F3953">
            <v>200905</v>
          </cell>
          <cell r="G3953">
            <v>39964</v>
          </cell>
          <cell r="H3953">
            <v>39933</v>
          </cell>
          <cell r="I3953">
            <v>130</v>
          </cell>
        </row>
        <row r="3954">
          <cell r="E3954">
            <v>39960</v>
          </cell>
          <cell r="F3954">
            <v>200905</v>
          </cell>
          <cell r="G3954">
            <v>39964</v>
          </cell>
          <cell r="H3954">
            <v>39933</v>
          </cell>
          <cell r="I3954">
            <v>130</v>
          </cell>
        </row>
        <row r="3955">
          <cell r="E3955">
            <v>39961</v>
          </cell>
          <cell r="F3955">
            <v>200905</v>
          </cell>
          <cell r="G3955">
            <v>39964</v>
          </cell>
          <cell r="H3955">
            <v>39933</v>
          </cell>
          <cell r="I3955">
            <v>130</v>
          </cell>
        </row>
        <row r="3956">
          <cell r="E3956">
            <v>39962</v>
          </cell>
          <cell r="F3956">
            <v>200905</v>
          </cell>
          <cell r="G3956">
            <v>39964</v>
          </cell>
          <cell r="H3956">
            <v>39933</v>
          </cell>
          <cell r="I3956">
            <v>130</v>
          </cell>
        </row>
        <row r="3957">
          <cell r="E3957">
            <v>39963</v>
          </cell>
          <cell r="F3957">
            <v>200905</v>
          </cell>
          <cell r="G3957">
            <v>39964</v>
          </cell>
          <cell r="H3957">
            <v>39933</v>
          </cell>
          <cell r="I3957">
            <v>130</v>
          </cell>
        </row>
        <row r="3958">
          <cell r="E3958">
            <v>39964</v>
          </cell>
          <cell r="F3958">
            <v>200905</v>
          </cell>
          <cell r="G3958">
            <v>39964</v>
          </cell>
          <cell r="H3958">
            <v>39933</v>
          </cell>
          <cell r="I3958">
            <v>130</v>
          </cell>
        </row>
        <row r="3959">
          <cell r="E3959">
            <v>39965</v>
          </cell>
          <cell r="F3959">
            <v>200906</v>
          </cell>
          <cell r="G3959">
            <v>39994</v>
          </cell>
          <cell r="H3959">
            <v>39964</v>
          </cell>
          <cell r="I3959">
            <v>131</v>
          </cell>
        </row>
        <row r="3960">
          <cell r="E3960">
            <v>39966</v>
          </cell>
          <cell r="F3960">
            <v>200906</v>
          </cell>
          <cell r="G3960">
            <v>39994</v>
          </cell>
          <cell r="H3960">
            <v>39964</v>
          </cell>
          <cell r="I3960">
            <v>131</v>
          </cell>
        </row>
        <row r="3961">
          <cell r="E3961">
            <v>39967</v>
          </cell>
          <cell r="F3961">
            <v>200906</v>
          </cell>
          <cell r="G3961">
            <v>39994</v>
          </cell>
          <cell r="H3961">
            <v>39964</v>
          </cell>
          <cell r="I3961">
            <v>131</v>
          </cell>
        </row>
        <row r="3962">
          <cell r="E3962">
            <v>39968</v>
          </cell>
          <cell r="F3962">
            <v>200906</v>
          </cell>
          <cell r="G3962">
            <v>39994</v>
          </cell>
          <cell r="H3962">
            <v>39964</v>
          </cell>
          <cell r="I3962">
            <v>131</v>
          </cell>
        </row>
        <row r="3963">
          <cell r="E3963">
            <v>39969</v>
          </cell>
          <cell r="F3963">
            <v>200906</v>
          </cell>
          <cell r="G3963">
            <v>39994</v>
          </cell>
          <cell r="H3963">
            <v>39964</v>
          </cell>
          <cell r="I3963">
            <v>131</v>
          </cell>
        </row>
        <row r="3964">
          <cell r="E3964">
            <v>39970</v>
          </cell>
          <cell r="F3964">
            <v>200906</v>
          </cell>
          <cell r="G3964">
            <v>39994</v>
          </cell>
          <cell r="H3964">
            <v>39964</v>
          </cell>
          <cell r="I3964">
            <v>131</v>
          </cell>
        </row>
        <row r="3965">
          <cell r="E3965">
            <v>39971</v>
          </cell>
          <cell r="F3965">
            <v>200906</v>
          </cell>
          <cell r="G3965">
            <v>39994</v>
          </cell>
          <cell r="H3965">
            <v>39964</v>
          </cell>
          <cell r="I3965">
            <v>131</v>
          </cell>
        </row>
        <row r="3966">
          <cell r="E3966">
            <v>39972</v>
          </cell>
          <cell r="F3966">
            <v>200906</v>
          </cell>
          <cell r="G3966">
            <v>39994</v>
          </cell>
          <cell r="H3966">
            <v>39964</v>
          </cell>
          <cell r="I3966">
            <v>131</v>
          </cell>
        </row>
        <row r="3967">
          <cell r="E3967">
            <v>39973</v>
          </cell>
          <cell r="F3967">
            <v>200906</v>
          </cell>
          <cell r="G3967">
            <v>39994</v>
          </cell>
          <cell r="H3967">
            <v>39964</v>
          </cell>
          <cell r="I3967">
            <v>131</v>
          </cell>
        </row>
        <row r="3968">
          <cell r="E3968">
            <v>39974</v>
          </cell>
          <cell r="F3968">
            <v>200906</v>
          </cell>
          <cell r="G3968">
            <v>39994</v>
          </cell>
          <cell r="H3968">
            <v>39964</v>
          </cell>
          <cell r="I3968">
            <v>131</v>
          </cell>
        </row>
        <row r="3969">
          <cell r="E3969">
            <v>39975</v>
          </cell>
          <cell r="F3969">
            <v>200906</v>
          </cell>
          <cell r="G3969">
            <v>39994</v>
          </cell>
          <cell r="H3969">
            <v>39964</v>
          </cell>
          <cell r="I3969">
            <v>131</v>
          </cell>
        </row>
        <row r="3970">
          <cell r="E3970">
            <v>39976</v>
          </cell>
          <cell r="F3970">
            <v>200906</v>
          </cell>
          <cell r="G3970">
            <v>39994</v>
          </cell>
          <cell r="H3970">
            <v>39964</v>
          </cell>
          <cell r="I3970">
            <v>131</v>
          </cell>
        </row>
        <row r="3971">
          <cell r="E3971">
            <v>39977</v>
          </cell>
          <cell r="F3971">
            <v>200906</v>
          </cell>
          <cell r="G3971">
            <v>39994</v>
          </cell>
          <cell r="H3971">
            <v>39964</v>
          </cell>
          <cell r="I3971">
            <v>131</v>
          </cell>
        </row>
        <row r="3972">
          <cell r="E3972">
            <v>39978</v>
          </cell>
          <cell r="F3972">
            <v>200906</v>
          </cell>
          <cell r="G3972">
            <v>39994</v>
          </cell>
          <cell r="H3972">
            <v>39964</v>
          </cell>
          <cell r="I3972">
            <v>131</v>
          </cell>
        </row>
        <row r="3973">
          <cell r="E3973">
            <v>39979</v>
          </cell>
          <cell r="F3973">
            <v>200906</v>
          </cell>
          <cell r="G3973">
            <v>39994</v>
          </cell>
          <cell r="H3973">
            <v>39964</v>
          </cell>
          <cell r="I3973">
            <v>131</v>
          </cell>
        </row>
        <row r="3974">
          <cell r="E3974">
            <v>39980</v>
          </cell>
          <cell r="F3974">
            <v>200906</v>
          </cell>
          <cell r="G3974">
            <v>39994</v>
          </cell>
          <cell r="H3974">
            <v>39964</v>
          </cell>
          <cell r="I3974">
            <v>131</v>
          </cell>
        </row>
        <row r="3975">
          <cell r="E3975">
            <v>39981</v>
          </cell>
          <cell r="F3975">
            <v>200906</v>
          </cell>
          <cell r="G3975">
            <v>39994</v>
          </cell>
          <cell r="H3975">
            <v>39964</v>
          </cell>
          <cell r="I3975">
            <v>131</v>
          </cell>
        </row>
        <row r="3976">
          <cell r="E3976">
            <v>39982</v>
          </cell>
          <cell r="F3976">
            <v>200906</v>
          </cell>
          <cell r="G3976">
            <v>39994</v>
          </cell>
          <cell r="H3976">
            <v>39964</v>
          </cell>
          <cell r="I3976">
            <v>131</v>
          </cell>
        </row>
        <row r="3977">
          <cell r="E3977">
            <v>39983</v>
          </cell>
          <cell r="F3977">
            <v>200906</v>
          </cell>
          <cell r="G3977">
            <v>39994</v>
          </cell>
          <cell r="H3977">
            <v>39964</v>
          </cell>
          <cell r="I3977">
            <v>131</v>
          </cell>
        </row>
        <row r="3978">
          <cell r="E3978">
            <v>39984</v>
          </cell>
          <cell r="F3978">
            <v>200906</v>
          </cell>
          <cell r="G3978">
            <v>39994</v>
          </cell>
          <cell r="H3978">
            <v>39964</v>
          </cell>
          <cell r="I3978">
            <v>131</v>
          </cell>
        </row>
        <row r="3979">
          <cell r="E3979">
            <v>39985</v>
          </cell>
          <cell r="F3979">
            <v>200906</v>
          </cell>
          <cell r="G3979">
            <v>39994</v>
          </cell>
          <cell r="H3979">
            <v>39964</v>
          </cell>
          <cell r="I3979">
            <v>131</v>
          </cell>
        </row>
        <row r="3980">
          <cell r="E3980">
            <v>39986</v>
          </cell>
          <cell r="F3980">
            <v>200906</v>
          </cell>
          <cell r="G3980">
            <v>39994</v>
          </cell>
          <cell r="H3980">
            <v>39964</v>
          </cell>
          <cell r="I3980">
            <v>131</v>
          </cell>
        </row>
        <row r="3981">
          <cell r="E3981">
            <v>39987</v>
          </cell>
          <cell r="F3981">
            <v>200906</v>
          </cell>
          <cell r="G3981">
            <v>39994</v>
          </cell>
          <cell r="H3981">
            <v>39964</v>
          </cell>
          <cell r="I3981">
            <v>131</v>
          </cell>
        </row>
        <row r="3982">
          <cell r="E3982">
            <v>39988</v>
          </cell>
          <cell r="F3982">
            <v>200906</v>
          </cell>
          <cell r="G3982">
            <v>39994</v>
          </cell>
          <cell r="H3982">
            <v>39964</v>
          </cell>
          <cell r="I3982">
            <v>131</v>
          </cell>
        </row>
        <row r="3983">
          <cell r="E3983">
            <v>39989</v>
          </cell>
          <cell r="F3983">
            <v>200906</v>
          </cell>
          <cell r="G3983">
            <v>39994</v>
          </cell>
          <cell r="H3983">
            <v>39964</v>
          </cell>
          <cell r="I3983">
            <v>131</v>
          </cell>
        </row>
        <row r="3984">
          <cell r="E3984">
            <v>39990</v>
          </cell>
          <cell r="F3984">
            <v>200906</v>
          </cell>
          <cell r="G3984">
            <v>39994</v>
          </cell>
          <cell r="H3984">
            <v>39964</v>
          </cell>
          <cell r="I3984">
            <v>131</v>
          </cell>
        </row>
        <row r="3985">
          <cell r="E3985">
            <v>39991</v>
          </cell>
          <cell r="F3985">
            <v>200906</v>
          </cell>
          <cell r="G3985">
            <v>39994</v>
          </cell>
          <cell r="H3985">
            <v>39964</v>
          </cell>
          <cell r="I3985">
            <v>131</v>
          </cell>
        </row>
        <row r="3986">
          <cell r="E3986">
            <v>39992</v>
          </cell>
          <cell r="F3986">
            <v>200906</v>
          </cell>
          <cell r="G3986">
            <v>39994</v>
          </cell>
          <cell r="H3986">
            <v>39964</v>
          </cell>
          <cell r="I3986">
            <v>131</v>
          </cell>
        </row>
        <row r="3987">
          <cell r="E3987">
            <v>39993</v>
          </cell>
          <cell r="F3987">
            <v>200906</v>
          </cell>
          <cell r="G3987">
            <v>39994</v>
          </cell>
          <cell r="H3987">
            <v>39964</v>
          </cell>
          <cell r="I3987">
            <v>131</v>
          </cell>
        </row>
        <row r="3988">
          <cell r="E3988">
            <v>39994</v>
          </cell>
          <cell r="F3988">
            <v>200906</v>
          </cell>
          <cell r="G3988">
            <v>39994</v>
          </cell>
          <cell r="H3988">
            <v>39964</v>
          </cell>
          <cell r="I3988">
            <v>131</v>
          </cell>
        </row>
        <row r="3989">
          <cell r="E3989">
            <v>39995</v>
          </cell>
          <cell r="F3989">
            <v>200907</v>
          </cell>
          <cell r="G3989">
            <v>40025</v>
          </cell>
          <cell r="H3989">
            <v>39994</v>
          </cell>
          <cell r="I3989">
            <v>132</v>
          </cell>
        </row>
        <row r="3990">
          <cell r="E3990">
            <v>39996</v>
          </cell>
          <cell r="F3990">
            <v>200907</v>
          </cell>
          <cell r="G3990">
            <v>40025</v>
          </cell>
          <cell r="H3990">
            <v>39994</v>
          </cell>
          <cell r="I3990">
            <v>132</v>
          </cell>
        </row>
        <row r="3991">
          <cell r="E3991">
            <v>39997</v>
          </cell>
          <cell r="F3991">
            <v>200907</v>
          </cell>
          <cell r="G3991">
            <v>40025</v>
          </cell>
          <cell r="H3991">
            <v>39994</v>
          </cell>
          <cell r="I3991">
            <v>132</v>
          </cell>
        </row>
        <row r="3992">
          <cell r="E3992">
            <v>39998</v>
          </cell>
          <cell r="F3992">
            <v>200907</v>
          </cell>
          <cell r="G3992">
            <v>40025</v>
          </cell>
          <cell r="H3992">
            <v>39994</v>
          </cell>
          <cell r="I3992">
            <v>132</v>
          </cell>
        </row>
        <row r="3993">
          <cell r="E3993">
            <v>39999</v>
          </cell>
          <cell r="F3993">
            <v>200907</v>
          </cell>
          <cell r="G3993">
            <v>40025</v>
          </cell>
          <cell r="H3993">
            <v>39994</v>
          </cell>
          <cell r="I3993">
            <v>132</v>
          </cell>
        </row>
        <row r="3994">
          <cell r="E3994">
            <v>40000</v>
          </cell>
          <cell r="F3994">
            <v>200907</v>
          </cell>
          <cell r="G3994">
            <v>40025</v>
          </cell>
          <cell r="H3994">
            <v>39994</v>
          </cell>
          <cell r="I3994">
            <v>132</v>
          </cell>
        </row>
        <row r="3995">
          <cell r="E3995">
            <v>40001</v>
          </cell>
          <cell r="F3995">
            <v>200907</v>
          </cell>
          <cell r="G3995">
            <v>40025</v>
          </cell>
          <cell r="H3995">
            <v>39994</v>
          </cell>
          <cell r="I3995">
            <v>132</v>
          </cell>
        </row>
        <row r="3996">
          <cell r="E3996">
            <v>40002</v>
          </cell>
          <cell r="F3996">
            <v>200907</v>
          </cell>
          <cell r="G3996">
            <v>40025</v>
          </cell>
          <cell r="H3996">
            <v>39994</v>
          </cell>
          <cell r="I3996">
            <v>132</v>
          </cell>
        </row>
        <row r="3997">
          <cell r="E3997">
            <v>40003</v>
          </cell>
          <cell r="F3997">
            <v>200907</v>
          </cell>
          <cell r="G3997">
            <v>40025</v>
          </cell>
          <cell r="H3997">
            <v>39994</v>
          </cell>
          <cell r="I3997">
            <v>132</v>
          </cell>
        </row>
        <row r="3998">
          <cell r="E3998">
            <v>40004</v>
          </cell>
          <cell r="F3998">
            <v>200907</v>
          </cell>
          <cell r="G3998">
            <v>40025</v>
          </cell>
          <cell r="H3998">
            <v>39994</v>
          </cell>
          <cell r="I3998">
            <v>132</v>
          </cell>
        </row>
        <row r="3999">
          <cell r="E3999">
            <v>40005</v>
          </cell>
          <cell r="F3999">
            <v>200907</v>
          </cell>
          <cell r="G3999">
            <v>40025</v>
          </cell>
          <cell r="H3999">
            <v>39994</v>
          </cell>
          <cell r="I3999">
            <v>132</v>
          </cell>
        </row>
        <row r="4000">
          <cell r="E4000">
            <v>40006</v>
          </cell>
          <cell r="F4000">
            <v>200907</v>
          </cell>
          <cell r="G4000">
            <v>40025</v>
          </cell>
          <cell r="H4000">
            <v>39994</v>
          </cell>
          <cell r="I4000">
            <v>132</v>
          </cell>
        </row>
        <row r="4001">
          <cell r="E4001">
            <v>40007</v>
          </cell>
          <cell r="F4001">
            <v>200907</v>
          </cell>
          <cell r="G4001">
            <v>40025</v>
          </cell>
          <cell r="H4001">
            <v>39994</v>
          </cell>
          <cell r="I4001">
            <v>132</v>
          </cell>
        </row>
        <row r="4002">
          <cell r="E4002">
            <v>40008</v>
          </cell>
          <cell r="F4002">
            <v>200907</v>
          </cell>
          <cell r="G4002">
            <v>40025</v>
          </cell>
          <cell r="H4002">
            <v>39994</v>
          </cell>
          <cell r="I4002">
            <v>132</v>
          </cell>
        </row>
        <row r="4003">
          <cell r="E4003">
            <v>40009</v>
          </cell>
          <cell r="F4003">
            <v>200907</v>
          </cell>
          <cell r="G4003">
            <v>40025</v>
          </cell>
          <cell r="H4003">
            <v>39994</v>
          </cell>
          <cell r="I4003">
            <v>132</v>
          </cell>
        </row>
        <row r="4004">
          <cell r="E4004">
            <v>40010</v>
          </cell>
          <cell r="F4004">
            <v>200907</v>
          </cell>
          <cell r="G4004">
            <v>40025</v>
          </cell>
          <cell r="H4004">
            <v>39994</v>
          </cell>
          <cell r="I4004">
            <v>132</v>
          </cell>
        </row>
        <row r="4005">
          <cell r="E4005">
            <v>40011</v>
          </cell>
          <cell r="F4005">
            <v>200907</v>
          </cell>
          <cell r="G4005">
            <v>40025</v>
          </cell>
          <cell r="H4005">
            <v>39994</v>
          </cell>
          <cell r="I4005">
            <v>132</v>
          </cell>
        </row>
        <row r="4006">
          <cell r="E4006">
            <v>40012</v>
          </cell>
          <cell r="F4006">
            <v>200907</v>
          </cell>
          <cell r="G4006">
            <v>40025</v>
          </cell>
          <cell r="H4006">
            <v>39994</v>
          </cell>
          <cell r="I4006">
            <v>132</v>
          </cell>
        </row>
        <row r="4007">
          <cell r="E4007">
            <v>40013</v>
          </cell>
          <cell r="F4007">
            <v>200907</v>
          </cell>
          <cell r="G4007">
            <v>40025</v>
          </cell>
          <cell r="H4007">
            <v>39994</v>
          </cell>
          <cell r="I4007">
            <v>132</v>
          </cell>
        </row>
        <row r="4008">
          <cell r="E4008">
            <v>40014</v>
          </cell>
          <cell r="F4008">
            <v>200907</v>
          </cell>
          <cell r="G4008">
            <v>40025</v>
          </cell>
          <cell r="H4008">
            <v>39994</v>
          </cell>
          <cell r="I4008">
            <v>132</v>
          </cell>
        </row>
        <row r="4009">
          <cell r="E4009">
            <v>40015</v>
          </cell>
          <cell r="F4009">
            <v>200907</v>
          </cell>
          <cell r="G4009">
            <v>40025</v>
          </cell>
          <cell r="H4009">
            <v>39994</v>
          </cell>
          <cell r="I4009">
            <v>132</v>
          </cell>
        </row>
        <row r="4010">
          <cell r="E4010">
            <v>40016</v>
          </cell>
          <cell r="F4010">
            <v>200907</v>
          </cell>
          <cell r="G4010">
            <v>40025</v>
          </cell>
          <cell r="H4010">
            <v>39994</v>
          </cell>
          <cell r="I4010">
            <v>132</v>
          </cell>
        </row>
        <row r="4011">
          <cell r="E4011">
            <v>40017</v>
          </cell>
          <cell r="F4011">
            <v>200907</v>
          </cell>
          <cell r="G4011">
            <v>40025</v>
          </cell>
          <cell r="H4011">
            <v>39994</v>
          </cell>
          <cell r="I4011">
            <v>132</v>
          </cell>
        </row>
        <row r="4012">
          <cell r="E4012">
            <v>40018</v>
          </cell>
          <cell r="F4012">
            <v>200907</v>
          </cell>
          <cell r="G4012">
            <v>40025</v>
          </cell>
          <cell r="H4012">
            <v>39994</v>
          </cell>
          <cell r="I4012">
            <v>132</v>
          </cell>
        </row>
        <row r="4013">
          <cell r="E4013">
            <v>40019</v>
          </cell>
          <cell r="F4013">
            <v>200907</v>
          </cell>
          <cell r="G4013">
            <v>40025</v>
          </cell>
          <cell r="H4013">
            <v>39994</v>
          </cell>
          <cell r="I4013">
            <v>132</v>
          </cell>
        </row>
        <row r="4014">
          <cell r="E4014">
            <v>40020</v>
          </cell>
          <cell r="F4014">
            <v>200907</v>
          </cell>
          <cell r="G4014">
            <v>40025</v>
          </cell>
          <cell r="H4014">
            <v>39994</v>
          </cell>
          <cell r="I4014">
            <v>132</v>
          </cell>
        </row>
        <row r="4015">
          <cell r="E4015">
            <v>40021</v>
          </cell>
          <cell r="F4015">
            <v>200907</v>
          </cell>
          <cell r="G4015">
            <v>40025</v>
          </cell>
          <cell r="H4015">
            <v>39994</v>
          </cell>
          <cell r="I4015">
            <v>132</v>
          </cell>
        </row>
        <row r="4016">
          <cell r="E4016">
            <v>40022</v>
          </cell>
          <cell r="F4016">
            <v>200907</v>
          </cell>
          <cell r="G4016">
            <v>40025</v>
          </cell>
          <cell r="H4016">
            <v>39994</v>
          </cell>
          <cell r="I4016">
            <v>132</v>
          </cell>
        </row>
        <row r="4017">
          <cell r="E4017">
            <v>40023</v>
          </cell>
          <cell r="F4017">
            <v>200907</v>
          </cell>
          <cell r="G4017">
            <v>40025</v>
          </cell>
          <cell r="H4017">
            <v>39994</v>
          </cell>
          <cell r="I4017">
            <v>132</v>
          </cell>
        </row>
        <row r="4018">
          <cell r="E4018">
            <v>40024</v>
          </cell>
          <cell r="F4018">
            <v>200907</v>
          </cell>
          <cell r="G4018">
            <v>40025</v>
          </cell>
          <cell r="H4018">
            <v>39994</v>
          </cell>
          <cell r="I4018">
            <v>132</v>
          </cell>
        </row>
        <row r="4019">
          <cell r="E4019">
            <v>40025</v>
          </cell>
          <cell r="F4019">
            <v>200907</v>
          </cell>
          <cell r="G4019">
            <v>40025</v>
          </cell>
          <cell r="H4019">
            <v>39994</v>
          </cell>
          <cell r="I4019">
            <v>132</v>
          </cell>
        </row>
        <row r="4020">
          <cell r="E4020">
            <v>40026</v>
          </cell>
          <cell r="F4020">
            <v>200908</v>
          </cell>
          <cell r="G4020">
            <v>40056</v>
          </cell>
          <cell r="H4020">
            <v>40025</v>
          </cell>
          <cell r="I4020">
            <v>133</v>
          </cell>
        </row>
        <row r="4021">
          <cell r="E4021">
            <v>40027</v>
          </cell>
          <cell r="F4021">
            <v>200908</v>
          </cell>
          <cell r="G4021">
            <v>40056</v>
          </cell>
          <cell r="H4021">
            <v>40025</v>
          </cell>
          <cell r="I4021">
            <v>133</v>
          </cell>
        </row>
        <row r="4022">
          <cell r="E4022">
            <v>40028</v>
          </cell>
          <cell r="F4022">
            <v>200908</v>
          </cell>
          <cell r="G4022">
            <v>40056</v>
          </cell>
          <cell r="H4022">
            <v>40025</v>
          </cell>
          <cell r="I4022">
            <v>133</v>
          </cell>
        </row>
        <row r="4023">
          <cell r="E4023">
            <v>40029</v>
          </cell>
          <cell r="F4023">
            <v>200908</v>
          </cell>
          <cell r="G4023">
            <v>40056</v>
          </cell>
          <cell r="H4023">
            <v>40025</v>
          </cell>
          <cell r="I4023">
            <v>133</v>
          </cell>
        </row>
        <row r="4024">
          <cell r="E4024">
            <v>40030</v>
          </cell>
          <cell r="F4024">
            <v>200908</v>
          </cell>
          <cell r="G4024">
            <v>40056</v>
          </cell>
          <cell r="H4024">
            <v>40025</v>
          </cell>
          <cell r="I4024">
            <v>133</v>
          </cell>
        </row>
        <row r="4025">
          <cell r="E4025">
            <v>40031</v>
          </cell>
          <cell r="F4025">
            <v>200908</v>
          </cell>
          <cell r="G4025">
            <v>40056</v>
          </cell>
          <cell r="H4025">
            <v>40025</v>
          </cell>
          <cell r="I4025">
            <v>133</v>
          </cell>
        </row>
        <row r="4026">
          <cell r="E4026">
            <v>40032</v>
          </cell>
          <cell r="F4026">
            <v>200908</v>
          </cell>
          <cell r="G4026">
            <v>40056</v>
          </cell>
          <cell r="H4026">
            <v>40025</v>
          </cell>
          <cell r="I4026">
            <v>133</v>
          </cell>
        </row>
        <row r="4027">
          <cell r="E4027">
            <v>40033</v>
          </cell>
          <cell r="F4027">
            <v>200908</v>
          </cell>
          <cell r="G4027">
            <v>40056</v>
          </cell>
          <cell r="H4027">
            <v>40025</v>
          </cell>
          <cell r="I4027">
            <v>133</v>
          </cell>
        </row>
        <row r="4028">
          <cell r="E4028">
            <v>40034</v>
          </cell>
          <cell r="F4028">
            <v>200908</v>
          </cell>
          <cell r="G4028">
            <v>40056</v>
          </cell>
          <cell r="H4028">
            <v>40025</v>
          </cell>
          <cell r="I4028">
            <v>133</v>
          </cell>
        </row>
        <row r="4029">
          <cell r="E4029">
            <v>40035</v>
          </cell>
          <cell r="F4029">
            <v>200908</v>
          </cell>
          <cell r="G4029">
            <v>40056</v>
          </cell>
          <cell r="H4029">
            <v>40025</v>
          </cell>
          <cell r="I4029">
            <v>133</v>
          </cell>
        </row>
        <row r="4030">
          <cell r="E4030">
            <v>40036</v>
          </cell>
          <cell r="F4030">
            <v>200908</v>
          </cell>
          <cell r="G4030">
            <v>40056</v>
          </cell>
          <cell r="H4030">
            <v>40025</v>
          </cell>
          <cell r="I4030">
            <v>133</v>
          </cell>
        </row>
        <row r="4031">
          <cell r="E4031">
            <v>40037</v>
          </cell>
          <cell r="F4031">
            <v>200908</v>
          </cell>
          <cell r="G4031">
            <v>40056</v>
          </cell>
          <cell r="H4031">
            <v>40025</v>
          </cell>
          <cell r="I4031">
            <v>133</v>
          </cell>
        </row>
        <row r="4032">
          <cell r="E4032">
            <v>40038</v>
          </cell>
          <cell r="F4032">
            <v>200908</v>
          </cell>
          <cell r="G4032">
            <v>40056</v>
          </cell>
          <cell r="H4032">
            <v>40025</v>
          </cell>
          <cell r="I4032">
            <v>133</v>
          </cell>
        </row>
        <row r="4033">
          <cell r="E4033">
            <v>40039</v>
          </cell>
          <cell r="F4033">
            <v>200908</v>
          </cell>
          <cell r="G4033">
            <v>40056</v>
          </cell>
          <cell r="H4033">
            <v>40025</v>
          </cell>
          <cell r="I4033">
            <v>133</v>
          </cell>
        </row>
        <row r="4034">
          <cell r="E4034">
            <v>40040</v>
          </cell>
          <cell r="F4034">
            <v>200908</v>
          </cell>
          <cell r="G4034">
            <v>40056</v>
          </cell>
          <cell r="H4034">
            <v>40025</v>
          </cell>
          <cell r="I4034">
            <v>133</v>
          </cell>
        </row>
        <row r="4035">
          <cell r="E4035">
            <v>40041</v>
          </cell>
          <cell r="F4035">
            <v>200908</v>
          </cell>
          <cell r="G4035">
            <v>40056</v>
          </cell>
          <cell r="H4035">
            <v>40025</v>
          </cell>
          <cell r="I4035">
            <v>133</v>
          </cell>
        </row>
        <row r="4036">
          <cell r="E4036">
            <v>40042</v>
          </cell>
          <cell r="F4036">
            <v>200908</v>
          </cell>
          <cell r="G4036">
            <v>40056</v>
          </cell>
          <cell r="H4036">
            <v>40025</v>
          </cell>
          <cell r="I4036">
            <v>133</v>
          </cell>
        </row>
        <row r="4037">
          <cell r="E4037">
            <v>40043</v>
          </cell>
          <cell r="F4037">
            <v>200908</v>
          </cell>
          <cell r="G4037">
            <v>40056</v>
          </cell>
          <cell r="H4037">
            <v>40025</v>
          </cell>
          <cell r="I4037">
            <v>133</v>
          </cell>
        </row>
        <row r="4038">
          <cell r="E4038">
            <v>40044</v>
          </cell>
          <cell r="F4038">
            <v>200908</v>
          </cell>
          <cell r="G4038">
            <v>40056</v>
          </cell>
          <cell r="H4038">
            <v>40025</v>
          </cell>
          <cell r="I4038">
            <v>133</v>
          </cell>
        </row>
        <row r="4039">
          <cell r="E4039">
            <v>40045</v>
          </cell>
          <cell r="F4039">
            <v>200908</v>
          </cell>
          <cell r="G4039">
            <v>40056</v>
          </cell>
          <cell r="H4039">
            <v>40025</v>
          </cell>
          <cell r="I4039">
            <v>133</v>
          </cell>
        </row>
        <row r="4040">
          <cell r="E4040">
            <v>40046</v>
          </cell>
          <cell r="F4040">
            <v>200908</v>
          </cell>
          <cell r="G4040">
            <v>40056</v>
          </cell>
          <cell r="H4040">
            <v>40025</v>
          </cell>
          <cell r="I4040">
            <v>133</v>
          </cell>
        </row>
        <row r="4041">
          <cell r="E4041">
            <v>40047</v>
          </cell>
          <cell r="F4041">
            <v>200908</v>
          </cell>
          <cell r="G4041">
            <v>40056</v>
          </cell>
          <cell r="H4041">
            <v>40025</v>
          </cell>
          <cell r="I4041">
            <v>133</v>
          </cell>
        </row>
        <row r="4042">
          <cell r="E4042">
            <v>40048</v>
          </cell>
          <cell r="F4042">
            <v>200908</v>
          </cell>
          <cell r="G4042">
            <v>40056</v>
          </cell>
          <cell r="H4042">
            <v>40025</v>
          </cell>
          <cell r="I4042">
            <v>133</v>
          </cell>
        </row>
        <row r="4043">
          <cell r="E4043">
            <v>40049</v>
          </cell>
          <cell r="F4043">
            <v>200908</v>
          </cell>
          <cell r="G4043">
            <v>40056</v>
          </cell>
          <cell r="H4043">
            <v>40025</v>
          </cell>
          <cell r="I4043">
            <v>133</v>
          </cell>
        </row>
        <row r="4044">
          <cell r="E4044">
            <v>40050</v>
          </cell>
          <cell r="F4044">
            <v>200908</v>
          </cell>
          <cell r="G4044">
            <v>40056</v>
          </cell>
          <cell r="H4044">
            <v>40025</v>
          </cell>
          <cell r="I4044">
            <v>133</v>
          </cell>
        </row>
        <row r="4045">
          <cell r="E4045">
            <v>40051</v>
          </cell>
          <cell r="F4045">
            <v>200908</v>
          </cell>
          <cell r="G4045">
            <v>40056</v>
          </cell>
          <cell r="H4045">
            <v>40025</v>
          </cell>
          <cell r="I4045">
            <v>133</v>
          </cell>
        </row>
        <row r="4046">
          <cell r="E4046">
            <v>40052</v>
          </cell>
          <cell r="F4046">
            <v>200908</v>
          </cell>
          <cell r="G4046">
            <v>40056</v>
          </cell>
          <cell r="H4046">
            <v>40025</v>
          </cell>
          <cell r="I4046">
            <v>133</v>
          </cell>
        </row>
        <row r="4047">
          <cell r="E4047">
            <v>40053</v>
          </cell>
          <cell r="F4047">
            <v>200908</v>
          </cell>
          <cell r="G4047">
            <v>40056</v>
          </cell>
          <cell r="H4047">
            <v>40025</v>
          </cell>
          <cell r="I4047">
            <v>133</v>
          </cell>
        </row>
        <row r="4048">
          <cell r="E4048">
            <v>40054</v>
          </cell>
          <cell r="F4048">
            <v>200908</v>
          </cell>
          <cell r="G4048">
            <v>40056</v>
          </cell>
          <cell r="H4048">
            <v>40025</v>
          </cell>
          <cell r="I4048">
            <v>133</v>
          </cell>
        </row>
        <row r="4049">
          <cell r="E4049">
            <v>40055</v>
          </cell>
          <cell r="F4049">
            <v>200908</v>
          </cell>
          <cell r="G4049">
            <v>40056</v>
          </cell>
          <cell r="H4049">
            <v>40025</v>
          </cell>
          <cell r="I4049">
            <v>133</v>
          </cell>
        </row>
        <row r="4050">
          <cell r="E4050">
            <v>40056</v>
          </cell>
          <cell r="F4050">
            <v>200908</v>
          </cell>
          <cell r="G4050">
            <v>40056</v>
          </cell>
          <cell r="H4050">
            <v>40025</v>
          </cell>
          <cell r="I4050">
            <v>133</v>
          </cell>
        </row>
        <row r="4051">
          <cell r="E4051">
            <v>40057</v>
          </cell>
          <cell r="F4051">
            <v>200909</v>
          </cell>
          <cell r="G4051">
            <v>40086</v>
          </cell>
          <cell r="H4051">
            <v>40056</v>
          </cell>
          <cell r="I4051">
            <v>134</v>
          </cell>
        </row>
        <row r="4052">
          <cell r="E4052">
            <v>40058</v>
          </cell>
          <cell r="F4052">
            <v>200909</v>
          </cell>
          <cell r="G4052">
            <v>40086</v>
          </cell>
          <cell r="H4052">
            <v>40056</v>
          </cell>
          <cell r="I4052">
            <v>134</v>
          </cell>
        </row>
        <row r="4053">
          <cell r="E4053">
            <v>40059</v>
          </cell>
          <cell r="F4053">
            <v>200909</v>
          </cell>
          <cell r="G4053">
            <v>40086</v>
          </cell>
          <cell r="H4053">
            <v>40056</v>
          </cell>
          <cell r="I4053">
            <v>134</v>
          </cell>
        </row>
        <row r="4054">
          <cell r="E4054">
            <v>40060</v>
          </cell>
          <cell r="F4054">
            <v>200909</v>
          </cell>
          <cell r="G4054">
            <v>40086</v>
          </cell>
          <cell r="H4054">
            <v>40056</v>
          </cell>
          <cell r="I4054">
            <v>134</v>
          </cell>
        </row>
        <row r="4055">
          <cell r="E4055">
            <v>40061</v>
          </cell>
          <cell r="F4055">
            <v>200909</v>
          </cell>
          <cell r="G4055">
            <v>40086</v>
          </cell>
          <cell r="H4055">
            <v>40056</v>
          </cell>
          <cell r="I4055">
            <v>134</v>
          </cell>
        </row>
        <row r="4056">
          <cell r="E4056">
            <v>40062</v>
          </cell>
          <cell r="F4056">
            <v>200909</v>
          </cell>
          <cell r="G4056">
            <v>40086</v>
          </cell>
          <cell r="H4056">
            <v>40056</v>
          </cell>
          <cell r="I4056">
            <v>134</v>
          </cell>
        </row>
        <row r="4057">
          <cell r="E4057">
            <v>40063</v>
          </cell>
          <cell r="F4057">
            <v>200909</v>
          </cell>
          <cell r="G4057">
            <v>40086</v>
          </cell>
          <cell r="H4057">
            <v>40056</v>
          </cell>
          <cell r="I4057">
            <v>134</v>
          </cell>
        </row>
        <row r="4058">
          <cell r="E4058">
            <v>40064</v>
          </cell>
          <cell r="F4058">
            <v>200909</v>
          </cell>
          <cell r="G4058">
            <v>40086</v>
          </cell>
          <cell r="H4058">
            <v>40056</v>
          </cell>
          <cell r="I4058">
            <v>134</v>
          </cell>
        </row>
        <row r="4059">
          <cell r="E4059">
            <v>40065</v>
          </cell>
          <cell r="F4059">
            <v>200909</v>
          </cell>
          <cell r="G4059">
            <v>40086</v>
          </cell>
          <cell r="H4059">
            <v>40056</v>
          </cell>
          <cell r="I4059">
            <v>134</v>
          </cell>
        </row>
        <row r="4060">
          <cell r="E4060">
            <v>40066</v>
          </cell>
          <cell r="F4060">
            <v>200909</v>
          </cell>
          <cell r="G4060">
            <v>40086</v>
          </cell>
          <cell r="H4060">
            <v>40056</v>
          </cell>
          <cell r="I4060">
            <v>134</v>
          </cell>
        </row>
        <row r="4061">
          <cell r="E4061">
            <v>40067</v>
          </cell>
          <cell r="F4061">
            <v>200909</v>
          </cell>
          <cell r="G4061">
            <v>40086</v>
          </cell>
          <cell r="H4061">
            <v>40056</v>
          </cell>
          <cell r="I4061">
            <v>134</v>
          </cell>
        </row>
        <row r="4062">
          <cell r="E4062">
            <v>40068</v>
          </cell>
          <cell r="F4062">
            <v>200909</v>
          </cell>
          <cell r="G4062">
            <v>40086</v>
          </cell>
          <cell r="H4062">
            <v>40056</v>
          </cell>
          <cell r="I4062">
            <v>134</v>
          </cell>
        </row>
        <row r="4063">
          <cell r="E4063">
            <v>40069</v>
          </cell>
          <cell r="F4063">
            <v>200909</v>
          </cell>
          <cell r="G4063">
            <v>40086</v>
          </cell>
          <cell r="H4063">
            <v>40056</v>
          </cell>
          <cell r="I4063">
            <v>134</v>
          </cell>
        </row>
        <row r="4064">
          <cell r="E4064">
            <v>40070</v>
          </cell>
          <cell r="F4064">
            <v>200909</v>
          </cell>
          <cell r="G4064">
            <v>40086</v>
          </cell>
          <cell r="H4064">
            <v>40056</v>
          </cell>
          <cell r="I4064">
            <v>134</v>
          </cell>
        </row>
        <row r="4065">
          <cell r="E4065">
            <v>40071</v>
          </cell>
          <cell r="F4065">
            <v>200909</v>
          </cell>
          <cell r="G4065">
            <v>40086</v>
          </cell>
          <cell r="H4065">
            <v>40056</v>
          </cell>
          <cell r="I4065">
            <v>134</v>
          </cell>
        </row>
        <row r="4066">
          <cell r="E4066">
            <v>40072</v>
          </cell>
          <cell r="F4066">
            <v>200909</v>
          </cell>
          <cell r="G4066">
            <v>40086</v>
          </cell>
          <cell r="H4066">
            <v>40056</v>
          </cell>
          <cell r="I4066">
            <v>134</v>
          </cell>
        </row>
        <row r="4067">
          <cell r="E4067">
            <v>40073</v>
          </cell>
          <cell r="F4067">
            <v>200909</v>
          </cell>
          <cell r="G4067">
            <v>40086</v>
          </cell>
          <cell r="H4067">
            <v>40056</v>
          </cell>
          <cell r="I4067">
            <v>134</v>
          </cell>
        </row>
        <row r="4068">
          <cell r="E4068">
            <v>40074</v>
          </cell>
          <cell r="F4068">
            <v>200909</v>
          </cell>
          <cell r="G4068">
            <v>40086</v>
          </cell>
          <cell r="H4068">
            <v>40056</v>
          </cell>
          <cell r="I4068">
            <v>134</v>
          </cell>
        </row>
        <row r="4069">
          <cell r="E4069">
            <v>40075</v>
          </cell>
          <cell r="F4069">
            <v>200909</v>
          </cell>
          <cell r="G4069">
            <v>40086</v>
          </cell>
          <cell r="H4069">
            <v>40056</v>
          </cell>
          <cell r="I4069">
            <v>134</v>
          </cell>
        </row>
        <row r="4070">
          <cell r="E4070">
            <v>40076</v>
          </cell>
          <cell r="F4070">
            <v>200909</v>
          </cell>
          <cell r="G4070">
            <v>40086</v>
          </cell>
          <cell r="H4070">
            <v>40056</v>
          </cell>
          <cell r="I4070">
            <v>134</v>
          </cell>
        </row>
        <row r="4071">
          <cell r="E4071">
            <v>40077</v>
          </cell>
          <cell r="F4071">
            <v>200909</v>
          </cell>
          <cell r="G4071">
            <v>40086</v>
          </cell>
          <cell r="H4071">
            <v>40056</v>
          </cell>
          <cell r="I4071">
            <v>134</v>
          </cell>
        </row>
        <row r="4072">
          <cell r="E4072">
            <v>40078</v>
          </cell>
          <cell r="F4072">
            <v>200909</v>
          </cell>
          <cell r="G4072">
            <v>40086</v>
          </cell>
          <cell r="H4072">
            <v>40056</v>
          </cell>
          <cell r="I4072">
            <v>134</v>
          </cell>
        </row>
        <row r="4073">
          <cell r="E4073">
            <v>40079</v>
          </cell>
          <cell r="F4073">
            <v>200909</v>
          </cell>
          <cell r="G4073">
            <v>40086</v>
          </cell>
          <cell r="H4073">
            <v>40056</v>
          </cell>
          <cell r="I4073">
            <v>134</v>
          </cell>
        </row>
        <row r="4074">
          <cell r="E4074">
            <v>40080</v>
          </cell>
          <cell r="F4074">
            <v>200909</v>
          </cell>
          <cell r="G4074">
            <v>40086</v>
          </cell>
          <cell r="H4074">
            <v>40056</v>
          </cell>
          <cell r="I4074">
            <v>134</v>
          </cell>
        </row>
        <row r="4075">
          <cell r="E4075">
            <v>40081</v>
          </cell>
          <cell r="F4075">
            <v>200909</v>
          </cell>
          <cell r="G4075">
            <v>40086</v>
          </cell>
          <cell r="H4075">
            <v>40056</v>
          </cell>
          <cell r="I4075">
            <v>134</v>
          </cell>
        </row>
        <row r="4076">
          <cell r="E4076">
            <v>40082</v>
          </cell>
          <cell r="F4076">
            <v>200909</v>
          </cell>
          <cell r="G4076">
            <v>40086</v>
          </cell>
          <cell r="H4076">
            <v>40056</v>
          </cell>
          <cell r="I4076">
            <v>134</v>
          </cell>
        </row>
        <row r="4077">
          <cell r="E4077">
            <v>40083</v>
          </cell>
          <cell r="F4077">
            <v>200909</v>
          </cell>
          <cell r="G4077">
            <v>40086</v>
          </cell>
          <cell r="H4077">
            <v>40056</v>
          </cell>
          <cell r="I4077">
            <v>134</v>
          </cell>
        </row>
        <row r="4078">
          <cell r="E4078">
            <v>40084</v>
          </cell>
          <cell r="F4078">
            <v>200909</v>
          </cell>
          <cell r="G4078">
            <v>40086</v>
          </cell>
          <cell r="H4078">
            <v>40056</v>
          </cell>
          <cell r="I4078">
            <v>134</v>
          </cell>
        </row>
        <row r="4079">
          <cell r="E4079">
            <v>40085</v>
          </cell>
          <cell r="F4079">
            <v>200909</v>
          </cell>
          <cell r="G4079">
            <v>40086</v>
          </cell>
          <cell r="H4079">
            <v>40056</v>
          </cell>
          <cell r="I4079">
            <v>134</v>
          </cell>
        </row>
        <row r="4080">
          <cell r="E4080">
            <v>40086</v>
          </cell>
          <cell r="F4080">
            <v>200909</v>
          </cell>
          <cell r="G4080">
            <v>40086</v>
          </cell>
          <cell r="H4080">
            <v>40056</v>
          </cell>
          <cell r="I4080">
            <v>134</v>
          </cell>
        </row>
        <row r="4081">
          <cell r="E4081">
            <v>40087</v>
          </cell>
          <cell r="F4081">
            <v>200910</v>
          </cell>
          <cell r="G4081">
            <v>40117</v>
          </cell>
          <cell r="H4081">
            <v>40086</v>
          </cell>
          <cell r="I4081">
            <v>135</v>
          </cell>
        </row>
        <row r="4082">
          <cell r="E4082">
            <v>40088</v>
          </cell>
          <cell r="F4082">
            <v>200910</v>
          </cell>
          <cell r="G4082">
            <v>40117</v>
          </cell>
          <cell r="H4082">
            <v>40086</v>
          </cell>
          <cell r="I4082">
            <v>135</v>
          </cell>
        </row>
        <row r="4083">
          <cell r="E4083">
            <v>40089</v>
          </cell>
          <cell r="F4083">
            <v>200910</v>
          </cell>
          <cell r="G4083">
            <v>40117</v>
          </cell>
          <cell r="H4083">
            <v>40086</v>
          </cell>
          <cell r="I4083">
            <v>135</v>
          </cell>
        </row>
        <row r="4084">
          <cell r="E4084">
            <v>40090</v>
          </cell>
          <cell r="F4084">
            <v>200910</v>
          </cell>
          <cell r="G4084">
            <v>40117</v>
          </cell>
          <cell r="H4084">
            <v>40086</v>
          </cell>
          <cell r="I4084">
            <v>135</v>
          </cell>
        </row>
        <row r="4085">
          <cell r="E4085">
            <v>40091</v>
          </cell>
          <cell r="F4085">
            <v>200910</v>
          </cell>
          <cell r="G4085">
            <v>40117</v>
          </cell>
          <cell r="H4085">
            <v>40086</v>
          </cell>
          <cell r="I4085">
            <v>135</v>
          </cell>
        </row>
        <row r="4086">
          <cell r="E4086">
            <v>40092</v>
          </cell>
          <cell r="F4086">
            <v>200910</v>
          </cell>
          <cell r="G4086">
            <v>40117</v>
          </cell>
          <cell r="H4086">
            <v>40086</v>
          </cell>
          <cell r="I4086">
            <v>135</v>
          </cell>
        </row>
        <row r="4087">
          <cell r="E4087">
            <v>40093</v>
          </cell>
          <cell r="F4087">
            <v>200910</v>
          </cell>
          <cell r="G4087">
            <v>40117</v>
          </cell>
          <cell r="H4087">
            <v>40086</v>
          </cell>
          <cell r="I4087">
            <v>135</v>
          </cell>
        </row>
        <row r="4088">
          <cell r="E4088">
            <v>40094</v>
          </cell>
          <cell r="F4088">
            <v>200910</v>
          </cell>
          <cell r="G4088">
            <v>40117</v>
          </cell>
          <cell r="H4088">
            <v>40086</v>
          </cell>
          <cell r="I4088">
            <v>135</v>
          </cell>
        </row>
        <row r="4089">
          <cell r="E4089">
            <v>40095</v>
          </cell>
          <cell r="F4089">
            <v>200910</v>
          </cell>
          <cell r="G4089">
            <v>40117</v>
          </cell>
          <cell r="H4089">
            <v>40086</v>
          </cell>
          <cell r="I4089">
            <v>135</v>
          </cell>
        </row>
        <row r="4090">
          <cell r="E4090">
            <v>40096</v>
          </cell>
          <cell r="F4090">
            <v>200910</v>
          </cell>
          <cell r="G4090">
            <v>40117</v>
          </cell>
          <cell r="H4090">
            <v>40086</v>
          </cell>
          <cell r="I4090">
            <v>135</v>
          </cell>
        </row>
        <row r="4091">
          <cell r="E4091">
            <v>40097</v>
          </cell>
          <cell r="F4091">
            <v>200910</v>
          </cell>
          <cell r="G4091">
            <v>40117</v>
          </cell>
          <cell r="H4091">
            <v>40086</v>
          </cell>
          <cell r="I4091">
            <v>135</v>
          </cell>
        </row>
        <row r="4092">
          <cell r="E4092">
            <v>40098</v>
          </cell>
          <cell r="F4092">
            <v>200910</v>
          </cell>
          <cell r="G4092">
            <v>40117</v>
          </cell>
          <cell r="H4092">
            <v>40086</v>
          </cell>
          <cell r="I4092">
            <v>135</v>
          </cell>
        </row>
        <row r="4093">
          <cell r="E4093">
            <v>40099</v>
          </cell>
          <cell r="F4093">
            <v>200910</v>
          </cell>
          <cell r="G4093">
            <v>40117</v>
          </cell>
          <cell r="H4093">
            <v>40086</v>
          </cell>
          <cell r="I4093">
            <v>135</v>
          </cell>
        </row>
        <row r="4094">
          <cell r="E4094">
            <v>40100</v>
          </cell>
          <cell r="F4094">
            <v>200910</v>
          </cell>
          <cell r="G4094">
            <v>40117</v>
          </cell>
          <cell r="H4094">
            <v>40086</v>
          </cell>
          <cell r="I4094">
            <v>135</v>
          </cell>
        </row>
        <row r="4095">
          <cell r="E4095">
            <v>40101</v>
          </cell>
          <cell r="F4095">
            <v>200910</v>
          </cell>
          <cell r="G4095">
            <v>40117</v>
          </cell>
          <cell r="H4095">
            <v>40086</v>
          </cell>
          <cell r="I4095">
            <v>135</v>
          </cell>
        </row>
        <row r="4096">
          <cell r="E4096">
            <v>40102</v>
          </cell>
          <cell r="F4096">
            <v>200910</v>
          </cell>
          <cell r="G4096">
            <v>40117</v>
          </cell>
          <cell r="H4096">
            <v>40086</v>
          </cell>
          <cell r="I4096">
            <v>135</v>
          </cell>
        </row>
        <row r="4097">
          <cell r="E4097">
            <v>40103</v>
          </cell>
          <cell r="F4097">
            <v>200910</v>
          </cell>
          <cell r="G4097">
            <v>40117</v>
          </cell>
          <cell r="H4097">
            <v>40086</v>
          </cell>
          <cell r="I4097">
            <v>135</v>
          </cell>
        </row>
        <row r="4098">
          <cell r="E4098">
            <v>40104</v>
          </cell>
          <cell r="F4098">
            <v>200910</v>
          </cell>
          <cell r="G4098">
            <v>40117</v>
          </cell>
          <cell r="H4098">
            <v>40086</v>
          </cell>
          <cell r="I4098">
            <v>135</v>
          </cell>
        </row>
        <row r="4099">
          <cell r="E4099">
            <v>40105</v>
          </cell>
          <cell r="F4099">
            <v>200910</v>
          </cell>
          <cell r="G4099">
            <v>40117</v>
          </cell>
          <cell r="H4099">
            <v>40086</v>
          </cell>
          <cell r="I4099">
            <v>135</v>
          </cell>
        </row>
        <row r="4100">
          <cell r="E4100">
            <v>40106</v>
          </cell>
          <cell r="F4100">
            <v>200910</v>
          </cell>
          <cell r="G4100">
            <v>40117</v>
          </cell>
          <cell r="H4100">
            <v>40086</v>
          </cell>
          <cell r="I4100">
            <v>135</v>
          </cell>
        </row>
        <row r="4101">
          <cell r="E4101">
            <v>40107</v>
          </cell>
          <cell r="F4101">
            <v>200910</v>
          </cell>
          <cell r="G4101">
            <v>40117</v>
          </cell>
          <cell r="H4101">
            <v>40086</v>
          </cell>
          <cell r="I4101">
            <v>135</v>
          </cell>
        </row>
        <row r="4102">
          <cell r="E4102">
            <v>40108</v>
          </cell>
          <cell r="F4102">
            <v>200910</v>
          </cell>
          <cell r="G4102">
            <v>40117</v>
          </cell>
          <cell r="H4102">
            <v>40086</v>
          </cell>
          <cell r="I4102">
            <v>135</v>
          </cell>
        </row>
        <row r="4103">
          <cell r="E4103">
            <v>40109</v>
          </cell>
          <cell r="F4103">
            <v>200910</v>
          </cell>
          <cell r="G4103">
            <v>40117</v>
          </cell>
          <cell r="H4103">
            <v>40086</v>
          </cell>
          <cell r="I4103">
            <v>135</v>
          </cell>
        </row>
        <row r="4104">
          <cell r="E4104">
            <v>40110</v>
          </cell>
          <cell r="F4104">
            <v>200910</v>
          </cell>
          <cell r="G4104">
            <v>40117</v>
          </cell>
          <cell r="H4104">
            <v>40086</v>
          </cell>
          <cell r="I4104">
            <v>135</v>
          </cell>
        </row>
        <row r="4105">
          <cell r="E4105">
            <v>40111</v>
          </cell>
          <cell r="F4105">
            <v>200910</v>
          </cell>
          <cell r="G4105">
            <v>40117</v>
          </cell>
          <cell r="H4105">
            <v>40086</v>
          </cell>
          <cell r="I4105">
            <v>135</v>
          </cell>
        </row>
        <row r="4106">
          <cell r="E4106">
            <v>40112</v>
          </cell>
          <cell r="F4106">
            <v>200910</v>
          </cell>
          <cell r="G4106">
            <v>40117</v>
          </cell>
          <cell r="H4106">
            <v>40086</v>
          </cell>
          <cell r="I4106">
            <v>135</v>
          </cell>
        </row>
        <row r="4107">
          <cell r="E4107">
            <v>40113</v>
          </cell>
          <cell r="F4107">
            <v>200910</v>
          </cell>
          <cell r="G4107">
            <v>40117</v>
          </cell>
          <cell r="H4107">
            <v>40086</v>
          </cell>
          <cell r="I4107">
            <v>135</v>
          </cell>
        </row>
        <row r="4108">
          <cell r="E4108">
            <v>40114</v>
          </cell>
          <cell r="F4108">
            <v>200910</v>
          </cell>
          <cell r="G4108">
            <v>40117</v>
          </cell>
          <cell r="H4108">
            <v>40086</v>
          </cell>
          <cell r="I4108">
            <v>135</v>
          </cell>
        </row>
        <row r="4109">
          <cell r="E4109">
            <v>40115</v>
          </cell>
          <cell r="F4109">
            <v>200910</v>
          </cell>
          <cell r="G4109">
            <v>40117</v>
          </cell>
          <cell r="H4109">
            <v>40086</v>
          </cell>
          <cell r="I4109">
            <v>135</v>
          </cell>
        </row>
        <row r="4110">
          <cell r="E4110">
            <v>40116</v>
          </cell>
          <cell r="F4110">
            <v>200910</v>
          </cell>
          <cell r="G4110">
            <v>40117</v>
          </cell>
          <cell r="H4110">
            <v>40086</v>
          </cell>
          <cell r="I4110">
            <v>135</v>
          </cell>
        </row>
        <row r="4111">
          <cell r="E4111">
            <v>40117</v>
          </cell>
          <cell r="F4111">
            <v>200910</v>
          </cell>
          <cell r="G4111">
            <v>40117</v>
          </cell>
          <cell r="H4111">
            <v>40086</v>
          </cell>
          <cell r="I4111">
            <v>135</v>
          </cell>
        </row>
        <row r="4112">
          <cell r="E4112">
            <v>40118</v>
          </cell>
          <cell r="F4112">
            <v>200911</v>
          </cell>
          <cell r="G4112">
            <v>40147</v>
          </cell>
          <cell r="H4112">
            <v>40117</v>
          </cell>
          <cell r="I4112">
            <v>136</v>
          </cell>
        </row>
        <row r="4113">
          <cell r="E4113">
            <v>40119</v>
          </cell>
          <cell r="F4113">
            <v>200911</v>
          </cell>
          <cell r="G4113">
            <v>40147</v>
          </cell>
          <cell r="H4113">
            <v>40117</v>
          </cell>
          <cell r="I4113">
            <v>136</v>
          </cell>
        </row>
        <row r="4114">
          <cell r="E4114">
            <v>40120</v>
          </cell>
          <cell r="F4114">
            <v>200911</v>
          </cell>
          <cell r="G4114">
            <v>40147</v>
          </cell>
          <cell r="H4114">
            <v>40117</v>
          </cell>
          <cell r="I4114">
            <v>136</v>
          </cell>
        </row>
        <row r="4115">
          <cell r="E4115">
            <v>40121</v>
          </cell>
          <cell r="F4115">
            <v>200911</v>
          </cell>
          <cell r="G4115">
            <v>40147</v>
          </cell>
          <cell r="H4115">
            <v>40117</v>
          </cell>
          <cell r="I4115">
            <v>136</v>
          </cell>
        </row>
        <row r="4116">
          <cell r="E4116">
            <v>40122</v>
          </cell>
          <cell r="F4116">
            <v>200911</v>
          </cell>
          <cell r="G4116">
            <v>40147</v>
          </cell>
          <cell r="H4116">
            <v>40117</v>
          </cell>
          <cell r="I4116">
            <v>136</v>
          </cell>
        </row>
        <row r="4117">
          <cell r="E4117">
            <v>40123</v>
          </cell>
          <cell r="F4117">
            <v>200911</v>
          </cell>
          <cell r="G4117">
            <v>40147</v>
          </cell>
          <cell r="H4117">
            <v>40117</v>
          </cell>
          <cell r="I4117">
            <v>136</v>
          </cell>
        </row>
        <row r="4118">
          <cell r="E4118">
            <v>40124</v>
          </cell>
          <cell r="F4118">
            <v>200911</v>
          </cell>
          <cell r="G4118">
            <v>40147</v>
          </cell>
          <cell r="H4118">
            <v>40117</v>
          </cell>
          <cell r="I4118">
            <v>136</v>
          </cell>
        </row>
        <row r="4119">
          <cell r="E4119">
            <v>40125</v>
          </cell>
          <cell r="F4119">
            <v>200911</v>
          </cell>
          <cell r="G4119">
            <v>40147</v>
          </cell>
          <cell r="H4119">
            <v>40117</v>
          </cell>
          <cell r="I4119">
            <v>136</v>
          </cell>
        </row>
        <row r="4120">
          <cell r="E4120">
            <v>40126</v>
          </cell>
          <cell r="F4120">
            <v>200911</v>
          </cell>
          <cell r="G4120">
            <v>40147</v>
          </cell>
          <cell r="H4120">
            <v>40117</v>
          </cell>
          <cell r="I4120">
            <v>136</v>
          </cell>
        </row>
        <row r="4121">
          <cell r="E4121">
            <v>40127</v>
          </cell>
          <cell r="F4121">
            <v>200911</v>
          </cell>
          <cell r="G4121">
            <v>40147</v>
          </cell>
          <cell r="H4121">
            <v>40117</v>
          </cell>
          <cell r="I4121">
            <v>136</v>
          </cell>
        </row>
        <row r="4122">
          <cell r="E4122">
            <v>40128</v>
          </cell>
          <cell r="F4122">
            <v>200911</v>
          </cell>
          <cell r="G4122">
            <v>40147</v>
          </cell>
          <cell r="H4122">
            <v>40117</v>
          </cell>
          <cell r="I4122">
            <v>136</v>
          </cell>
        </row>
        <row r="4123">
          <cell r="E4123">
            <v>40129</v>
          </cell>
          <cell r="F4123">
            <v>200911</v>
          </cell>
          <cell r="G4123">
            <v>40147</v>
          </cell>
          <cell r="H4123">
            <v>40117</v>
          </cell>
          <cell r="I4123">
            <v>136</v>
          </cell>
        </row>
        <row r="4124">
          <cell r="E4124">
            <v>40130</v>
          </cell>
          <cell r="F4124">
            <v>200911</v>
          </cell>
          <cell r="G4124">
            <v>40147</v>
          </cell>
          <cell r="H4124">
            <v>40117</v>
          </cell>
          <cell r="I4124">
            <v>136</v>
          </cell>
        </row>
        <row r="4125">
          <cell r="E4125">
            <v>40131</v>
          </cell>
          <cell r="F4125">
            <v>200911</v>
          </cell>
          <cell r="G4125">
            <v>40147</v>
          </cell>
          <cell r="H4125">
            <v>40117</v>
          </cell>
          <cell r="I4125">
            <v>136</v>
          </cell>
        </row>
        <row r="4126">
          <cell r="E4126">
            <v>40132</v>
          </cell>
          <cell r="F4126">
            <v>200911</v>
          </cell>
          <cell r="G4126">
            <v>40147</v>
          </cell>
          <cell r="H4126">
            <v>40117</v>
          </cell>
          <cell r="I4126">
            <v>136</v>
          </cell>
        </row>
        <row r="4127">
          <cell r="E4127">
            <v>40133</v>
          </cell>
          <cell r="F4127">
            <v>200911</v>
          </cell>
          <cell r="G4127">
            <v>40147</v>
          </cell>
          <cell r="H4127">
            <v>40117</v>
          </cell>
          <cell r="I4127">
            <v>136</v>
          </cell>
        </row>
        <row r="4128">
          <cell r="E4128">
            <v>40134</v>
          </cell>
          <cell r="F4128">
            <v>200911</v>
          </cell>
          <cell r="G4128">
            <v>40147</v>
          </cell>
          <cell r="H4128">
            <v>40117</v>
          </cell>
          <cell r="I4128">
            <v>136</v>
          </cell>
        </row>
        <row r="4129">
          <cell r="E4129">
            <v>40135</v>
          </cell>
          <cell r="F4129">
            <v>200911</v>
          </cell>
          <cell r="G4129">
            <v>40147</v>
          </cell>
          <cell r="H4129">
            <v>40117</v>
          </cell>
          <cell r="I4129">
            <v>136</v>
          </cell>
        </row>
        <row r="4130">
          <cell r="E4130">
            <v>40136</v>
          </cell>
          <cell r="F4130">
            <v>200911</v>
          </cell>
          <cell r="G4130">
            <v>40147</v>
          </cell>
          <cell r="H4130">
            <v>40117</v>
          </cell>
          <cell r="I4130">
            <v>136</v>
          </cell>
        </row>
        <row r="4131">
          <cell r="E4131">
            <v>40137</v>
          </cell>
          <cell r="F4131">
            <v>200911</v>
          </cell>
          <cell r="G4131">
            <v>40147</v>
          </cell>
          <cell r="H4131">
            <v>40117</v>
          </cell>
          <cell r="I4131">
            <v>136</v>
          </cell>
        </row>
        <row r="4132">
          <cell r="E4132">
            <v>40138</v>
          </cell>
          <cell r="F4132">
            <v>200911</v>
          </cell>
          <cell r="G4132">
            <v>40147</v>
          </cell>
          <cell r="H4132">
            <v>40117</v>
          </cell>
          <cell r="I4132">
            <v>136</v>
          </cell>
        </row>
        <row r="4133">
          <cell r="E4133">
            <v>40139</v>
          </cell>
          <cell r="F4133">
            <v>200911</v>
          </cell>
          <cell r="G4133">
            <v>40147</v>
          </cell>
          <cell r="H4133">
            <v>40117</v>
          </cell>
          <cell r="I4133">
            <v>136</v>
          </cell>
        </row>
        <row r="4134">
          <cell r="E4134">
            <v>40140</v>
          </cell>
          <cell r="F4134">
            <v>200911</v>
          </cell>
          <cell r="G4134">
            <v>40147</v>
          </cell>
          <cell r="H4134">
            <v>40117</v>
          </cell>
          <cell r="I4134">
            <v>136</v>
          </cell>
        </row>
        <row r="4135">
          <cell r="E4135">
            <v>40141</v>
          </cell>
          <cell r="F4135">
            <v>200911</v>
          </cell>
          <cell r="G4135">
            <v>40147</v>
          </cell>
          <cell r="H4135">
            <v>40117</v>
          </cell>
          <cell r="I4135">
            <v>136</v>
          </cell>
        </row>
        <row r="4136">
          <cell r="E4136">
            <v>40142</v>
          </cell>
          <cell r="F4136">
            <v>200911</v>
          </cell>
          <cell r="G4136">
            <v>40147</v>
          </cell>
          <cell r="H4136">
            <v>40117</v>
          </cell>
          <cell r="I4136">
            <v>136</v>
          </cell>
        </row>
        <row r="4137">
          <cell r="E4137">
            <v>40143</v>
          </cell>
          <cell r="F4137">
            <v>200911</v>
          </cell>
          <cell r="G4137">
            <v>40147</v>
          </cell>
          <cell r="H4137">
            <v>40117</v>
          </cell>
          <cell r="I4137">
            <v>136</v>
          </cell>
        </row>
        <row r="4138">
          <cell r="E4138">
            <v>40144</v>
          </cell>
          <cell r="F4138">
            <v>200911</v>
          </cell>
          <cell r="G4138">
            <v>40147</v>
          </cell>
          <cell r="H4138">
            <v>40117</v>
          </cell>
          <cell r="I4138">
            <v>136</v>
          </cell>
        </row>
        <row r="4139">
          <cell r="E4139">
            <v>40145</v>
          </cell>
          <cell r="F4139">
            <v>200911</v>
          </cell>
          <cell r="G4139">
            <v>40147</v>
          </cell>
          <cell r="H4139">
            <v>40117</v>
          </cell>
          <cell r="I4139">
            <v>136</v>
          </cell>
        </row>
        <row r="4140">
          <cell r="E4140">
            <v>40146</v>
          </cell>
          <cell r="F4140">
            <v>200911</v>
          </cell>
          <cell r="G4140">
            <v>40147</v>
          </cell>
          <cell r="H4140">
            <v>40117</v>
          </cell>
          <cell r="I4140">
            <v>136</v>
          </cell>
        </row>
        <row r="4141">
          <cell r="E4141">
            <v>40147</v>
          </cell>
          <cell r="F4141">
            <v>200911</v>
          </cell>
          <cell r="G4141">
            <v>40147</v>
          </cell>
          <cell r="H4141">
            <v>40117</v>
          </cell>
          <cell r="I4141">
            <v>136</v>
          </cell>
        </row>
        <row r="4142">
          <cell r="E4142">
            <v>40148</v>
          </cell>
          <cell r="F4142">
            <v>200912</v>
          </cell>
          <cell r="G4142">
            <v>40178</v>
          </cell>
          <cell r="H4142">
            <v>40147</v>
          </cell>
          <cell r="I4142">
            <v>137</v>
          </cell>
        </row>
        <row r="4143">
          <cell r="E4143">
            <v>40149</v>
          </cell>
          <cell r="F4143">
            <v>200912</v>
          </cell>
          <cell r="G4143">
            <v>40178</v>
          </cell>
          <cell r="H4143">
            <v>40147</v>
          </cell>
          <cell r="I4143">
            <v>137</v>
          </cell>
        </row>
        <row r="4144">
          <cell r="E4144">
            <v>40150</v>
          </cell>
          <cell r="F4144">
            <v>200912</v>
          </cell>
          <cell r="G4144">
            <v>40178</v>
          </cell>
          <cell r="H4144">
            <v>40147</v>
          </cell>
          <cell r="I4144">
            <v>137</v>
          </cell>
        </row>
        <row r="4145">
          <cell r="E4145">
            <v>40151</v>
          </cell>
          <cell r="F4145">
            <v>200912</v>
          </cell>
          <cell r="G4145">
            <v>40178</v>
          </cell>
          <cell r="H4145">
            <v>40147</v>
          </cell>
          <cell r="I4145">
            <v>137</v>
          </cell>
        </row>
        <row r="4146">
          <cell r="E4146">
            <v>40152</v>
          </cell>
          <cell r="F4146">
            <v>200912</v>
          </cell>
          <cell r="G4146">
            <v>40178</v>
          </cell>
          <cell r="H4146">
            <v>40147</v>
          </cell>
          <cell r="I4146">
            <v>137</v>
          </cell>
        </row>
        <row r="4147">
          <cell r="E4147">
            <v>40153</v>
          </cell>
          <cell r="F4147">
            <v>200912</v>
          </cell>
          <cell r="G4147">
            <v>40178</v>
          </cell>
          <cell r="H4147">
            <v>40147</v>
          </cell>
          <cell r="I4147">
            <v>137</v>
          </cell>
        </row>
        <row r="4148">
          <cell r="E4148">
            <v>40154</v>
          </cell>
          <cell r="F4148">
            <v>200912</v>
          </cell>
          <cell r="G4148">
            <v>40178</v>
          </cell>
          <cell r="H4148">
            <v>40147</v>
          </cell>
          <cell r="I4148">
            <v>137</v>
          </cell>
        </row>
        <row r="4149">
          <cell r="E4149">
            <v>40155</v>
          </cell>
          <cell r="F4149">
            <v>200912</v>
          </cell>
          <cell r="G4149">
            <v>40178</v>
          </cell>
          <cell r="H4149">
            <v>40147</v>
          </cell>
          <cell r="I4149">
            <v>137</v>
          </cell>
        </row>
        <row r="4150">
          <cell r="E4150">
            <v>40156</v>
          </cell>
          <cell r="F4150">
            <v>200912</v>
          </cell>
          <cell r="G4150">
            <v>40178</v>
          </cell>
          <cell r="H4150">
            <v>40147</v>
          </cell>
          <cell r="I4150">
            <v>137</v>
          </cell>
        </row>
        <row r="4151">
          <cell r="E4151">
            <v>40157</v>
          </cell>
          <cell r="F4151">
            <v>200912</v>
          </cell>
          <cell r="G4151">
            <v>40178</v>
          </cell>
          <cell r="H4151">
            <v>40147</v>
          </cell>
          <cell r="I4151">
            <v>137</v>
          </cell>
        </row>
        <row r="4152">
          <cell r="E4152">
            <v>40158</v>
          </cell>
          <cell r="F4152">
            <v>200912</v>
          </cell>
          <cell r="G4152">
            <v>40178</v>
          </cell>
          <cell r="H4152">
            <v>40147</v>
          </cell>
          <cell r="I4152">
            <v>137</v>
          </cell>
        </row>
        <row r="4153">
          <cell r="E4153">
            <v>40159</v>
          </cell>
          <cell r="F4153">
            <v>200912</v>
          </cell>
          <cell r="G4153">
            <v>40178</v>
          </cell>
          <cell r="H4153">
            <v>40147</v>
          </cell>
          <cell r="I4153">
            <v>137</v>
          </cell>
        </row>
        <row r="4154">
          <cell r="E4154">
            <v>40160</v>
          </cell>
          <cell r="F4154">
            <v>200912</v>
          </cell>
          <cell r="G4154">
            <v>40178</v>
          </cell>
          <cell r="H4154">
            <v>40147</v>
          </cell>
          <cell r="I4154">
            <v>137</v>
          </cell>
        </row>
        <row r="4155">
          <cell r="E4155">
            <v>40161</v>
          </cell>
          <cell r="F4155">
            <v>200912</v>
          </cell>
          <cell r="G4155">
            <v>40178</v>
          </cell>
          <cell r="H4155">
            <v>40147</v>
          </cell>
          <cell r="I4155">
            <v>137</v>
          </cell>
        </row>
        <row r="4156">
          <cell r="E4156">
            <v>40162</v>
          </cell>
          <cell r="F4156">
            <v>200912</v>
          </cell>
          <cell r="G4156">
            <v>40178</v>
          </cell>
          <cell r="H4156">
            <v>40147</v>
          </cell>
          <cell r="I4156">
            <v>137</v>
          </cell>
        </row>
        <row r="4157">
          <cell r="E4157">
            <v>40163</v>
          </cell>
          <cell r="F4157">
            <v>200912</v>
          </cell>
          <cell r="G4157">
            <v>40178</v>
          </cell>
          <cell r="H4157">
            <v>40147</v>
          </cell>
          <cell r="I4157">
            <v>137</v>
          </cell>
        </row>
        <row r="4158">
          <cell r="E4158">
            <v>40164</v>
          </cell>
          <cell r="F4158">
            <v>200912</v>
          </cell>
          <cell r="G4158">
            <v>40178</v>
          </cell>
          <cell r="H4158">
            <v>40147</v>
          </cell>
          <cell r="I4158">
            <v>137</v>
          </cell>
        </row>
        <row r="4159">
          <cell r="E4159">
            <v>40165</v>
          </cell>
          <cell r="F4159">
            <v>200912</v>
          </cell>
          <cell r="G4159">
            <v>40178</v>
          </cell>
          <cell r="H4159">
            <v>40147</v>
          </cell>
          <cell r="I4159">
            <v>137</v>
          </cell>
        </row>
        <row r="4160">
          <cell r="E4160">
            <v>40166</v>
          </cell>
          <cell r="F4160">
            <v>200912</v>
          </cell>
          <cell r="G4160">
            <v>40178</v>
          </cell>
          <cell r="H4160">
            <v>40147</v>
          </cell>
          <cell r="I4160">
            <v>137</v>
          </cell>
        </row>
        <row r="4161">
          <cell r="E4161">
            <v>40167</v>
          </cell>
          <cell r="F4161">
            <v>200912</v>
          </cell>
          <cell r="G4161">
            <v>40178</v>
          </cell>
          <cell r="H4161">
            <v>40147</v>
          </cell>
          <cell r="I4161">
            <v>137</v>
          </cell>
        </row>
        <row r="4162">
          <cell r="E4162">
            <v>40168</v>
          </cell>
          <cell r="F4162">
            <v>200912</v>
          </cell>
          <cell r="G4162">
            <v>40178</v>
          </cell>
          <cell r="H4162">
            <v>40147</v>
          </cell>
          <cell r="I4162">
            <v>137</v>
          </cell>
        </row>
        <row r="4163">
          <cell r="E4163">
            <v>40169</v>
          </cell>
          <cell r="F4163">
            <v>200912</v>
          </cell>
          <cell r="G4163">
            <v>40178</v>
          </cell>
          <cell r="H4163">
            <v>40147</v>
          </cell>
          <cell r="I4163">
            <v>137</v>
          </cell>
        </row>
        <row r="4164">
          <cell r="E4164">
            <v>40170</v>
          </cell>
          <cell r="F4164">
            <v>200912</v>
          </cell>
          <cell r="G4164">
            <v>40178</v>
          </cell>
          <cell r="H4164">
            <v>40147</v>
          </cell>
          <cell r="I4164">
            <v>137</v>
          </cell>
        </row>
        <row r="4165">
          <cell r="E4165">
            <v>40171</v>
          </cell>
          <cell r="F4165">
            <v>200912</v>
          </cell>
          <cell r="G4165">
            <v>40178</v>
          </cell>
          <cell r="H4165">
            <v>40147</v>
          </cell>
          <cell r="I4165">
            <v>137</v>
          </cell>
        </row>
        <row r="4166">
          <cell r="E4166">
            <v>40172</v>
          </cell>
          <cell r="F4166">
            <v>200912</v>
          </cell>
          <cell r="G4166">
            <v>40178</v>
          </cell>
          <cell r="H4166">
            <v>40147</v>
          </cell>
          <cell r="I4166">
            <v>137</v>
          </cell>
        </row>
        <row r="4167">
          <cell r="E4167">
            <v>40173</v>
          </cell>
          <cell r="F4167">
            <v>200912</v>
          </cell>
          <cell r="G4167">
            <v>40178</v>
          </cell>
          <cell r="H4167">
            <v>40147</v>
          </cell>
          <cell r="I4167">
            <v>137</v>
          </cell>
        </row>
        <row r="4168">
          <cell r="E4168">
            <v>40174</v>
          </cell>
          <cell r="F4168">
            <v>200912</v>
          </cell>
          <cell r="G4168">
            <v>40178</v>
          </cell>
          <cell r="H4168">
            <v>40147</v>
          </cell>
          <cell r="I4168">
            <v>137</v>
          </cell>
        </row>
        <row r="4169">
          <cell r="E4169">
            <v>40175</v>
          </cell>
          <cell r="F4169">
            <v>200912</v>
          </cell>
          <cell r="G4169">
            <v>40178</v>
          </cell>
          <cell r="H4169">
            <v>40147</v>
          </cell>
          <cell r="I4169">
            <v>137</v>
          </cell>
        </row>
        <row r="4170">
          <cell r="E4170">
            <v>40176</v>
          </cell>
          <cell r="F4170">
            <v>200912</v>
          </cell>
          <cell r="G4170">
            <v>40178</v>
          </cell>
          <cell r="H4170">
            <v>40147</v>
          </cell>
          <cell r="I4170">
            <v>137</v>
          </cell>
        </row>
        <row r="4171">
          <cell r="E4171">
            <v>40177</v>
          </cell>
          <cell r="F4171">
            <v>200912</v>
          </cell>
          <cell r="G4171">
            <v>40178</v>
          </cell>
          <cell r="H4171">
            <v>40147</v>
          </cell>
          <cell r="I4171">
            <v>137</v>
          </cell>
        </row>
        <row r="4172">
          <cell r="E4172">
            <v>40178</v>
          </cell>
          <cell r="F4172">
            <v>200912</v>
          </cell>
          <cell r="G4172">
            <v>40178</v>
          </cell>
          <cell r="H4172">
            <v>40147</v>
          </cell>
          <cell r="I4172">
            <v>137</v>
          </cell>
        </row>
        <row r="4173">
          <cell r="E4173">
            <v>40179</v>
          </cell>
          <cell r="F4173">
            <v>201001</v>
          </cell>
          <cell r="G4173">
            <v>40209</v>
          </cell>
          <cell r="H4173">
            <v>40178</v>
          </cell>
          <cell r="I4173">
            <v>138</v>
          </cell>
        </row>
        <row r="4174">
          <cell r="E4174">
            <v>40180</v>
          </cell>
          <cell r="F4174">
            <v>201001</v>
          </cell>
          <cell r="G4174">
            <v>40209</v>
          </cell>
          <cell r="H4174">
            <v>40178</v>
          </cell>
          <cell r="I4174">
            <v>138</v>
          </cell>
        </row>
        <row r="4175">
          <cell r="E4175">
            <v>40181</v>
          </cell>
          <cell r="F4175">
            <v>201001</v>
          </cell>
          <cell r="G4175">
            <v>40209</v>
          </cell>
          <cell r="H4175">
            <v>40178</v>
          </cell>
          <cell r="I4175">
            <v>138</v>
          </cell>
        </row>
        <row r="4176">
          <cell r="E4176">
            <v>40182</v>
          </cell>
          <cell r="F4176">
            <v>201001</v>
          </cell>
          <cell r="G4176">
            <v>40209</v>
          </cell>
          <cell r="H4176">
            <v>40178</v>
          </cell>
          <cell r="I4176">
            <v>138</v>
          </cell>
        </row>
        <row r="4177">
          <cell r="E4177">
            <v>40183</v>
          </cell>
          <cell r="F4177">
            <v>201001</v>
          </cell>
          <cell r="G4177">
            <v>40209</v>
          </cell>
          <cell r="H4177">
            <v>40178</v>
          </cell>
          <cell r="I4177">
            <v>138</v>
          </cell>
        </row>
        <row r="4178">
          <cell r="E4178">
            <v>40184</v>
          </cell>
          <cell r="F4178">
            <v>201001</v>
          </cell>
          <cell r="G4178">
            <v>40209</v>
          </cell>
          <cell r="H4178">
            <v>40178</v>
          </cell>
          <cell r="I4178">
            <v>138</v>
          </cell>
        </row>
        <row r="4179">
          <cell r="E4179">
            <v>40185</v>
          </cell>
          <cell r="F4179">
            <v>201001</v>
          </cell>
          <cell r="G4179">
            <v>40209</v>
          </cell>
          <cell r="H4179">
            <v>40178</v>
          </cell>
          <cell r="I4179">
            <v>138</v>
          </cell>
        </row>
        <row r="4180">
          <cell r="E4180">
            <v>40186</v>
          </cell>
          <cell r="F4180">
            <v>201001</v>
          </cell>
          <cell r="G4180">
            <v>40209</v>
          </cell>
          <cell r="H4180">
            <v>40178</v>
          </cell>
          <cell r="I4180">
            <v>138</v>
          </cell>
        </row>
        <row r="4181">
          <cell r="E4181">
            <v>40187</v>
          </cell>
          <cell r="F4181">
            <v>201001</v>
          </cell>
          <cell r="G4181">
            <v>40209</v>
          </cell>
          <cell r="H4181">
            <v>40178</v>
          </cell>
          <cell r="I4181">
            <v>138</v>
          </cell>
        </row>
        <row r="4182">
          <cell r="E4182">
            <v>40188</v>
          </cell>
          <cell r="F4182">
            <v>201001</v>
          </cell>
          <cell r="G4182">
            <v>40209</v>
          </cell>
          <cell r="H4182">
            <v>40178</v>
          </cell>
          <cell r="I4182">
            <v>138</v>
          </cell>
        </row>
        <row r="4183">
          <cell r="E4183">
            <v>40189</v>
          </cell>
          <cell r="F4183">
            <v>201001</v>
          </cell>
          <cell r="G4183">
            <v>40209</v>
          </cell>
          <cell r="H4183">
            <v>40178</v>
          </cell>
          <cell r="I4183">
            <v>138</v>
          </cell>
        </row>
        <row r="4184">
          <cell r="E4184">
            <v>40190</v>
          </cell>
          <cell r="F4184">
            <v>201001</v>
          </cell>
          <cell r="G4184">
            <v>40209</v>
          </cell>
          <cell r="H4184">
            <v>40178</v>
          </cell>
          <cell r="I4184">
            <v>138</v>
          </cell>
        </row>
        <row r="4185">
          <cell r="E4185">
            <v>40191</v>
          </cell>
          <cell r="F4185">
            <v>201001</v>
          </cell>
          <cell r="G4185">
            <v>40209</v>
          </cell>
          <cell r="H4185">
            <v>40178</v>
          </cell>
          <cell r="I4185">
            <v>138</v>
          </cell>
        </row>
        <row r="4186">
          <cell r="E4186">
            <v>40192</v>
          </cell>
          <cell r="F4186">
            <v>201001</v>
          </cell>
          <cell r="G4186">
            <v>40209</v>
          </cell>
          <cell r="H4186">
            <v>40178</v>
          </cell>
          <cell r="I4186">
            <v>138</v>
          </cell>
        </row>
        <row r="4187">
          <cell r="E4187">
            <v>40193</v>
          </cell>
          <cell r="F4187">
            <v>201001</v>
          </cell>
          <cell r="G4187">
            <v>40209</v>
          </cell>
          <cell r="H4187">
            <v>40178</v>
          </cell>
          <cell r="I4187">
            <v>138</v>
          </cell>
        </row>
        <row r="4188">
          <cell r="E4188">
            <v>40194</v>
          </cell>
          <cell r="F4188">
            <v>201001</v>
          </cell>
          <cell r="G4188">
            <v>40209</v>
          </cell>
          <cell r="H4188">
            <v>40178</v>
          </cell>
          <cell r="I4188">
            <v>138</v>
          </cell>
        </row>
        <row r="4189">
          <cell r="E4189">
            <v>40195</v>
          </cell>
          <cell r="F4189">
            <v>201001</v>
          </cell>
          <cell r="G4189">
            <v>40209</v>
          </cell>
          <cell r="H4189">
            <v>40178</v>
          </cell>
          <cell r="I4189">
            <v>138</v>
          </cell>
        </row>
        <row r="4190">
          <cell r="E4190">
            <v>40196</v>
          </cell>
          <cell r="F4190">
            <v>201001</v>
          </cell>
          <cell r="G4190">
            <v>40209</v>
          </cell>
          <cell r="H4190">
            <v>40178</v>
          </cell>
          <cell r="I4190">
            <v>138</v>
          </cell>
        </row>
        <row r="4191">
          <cell r="E4191">
            <v>40197</v>
          </cell>
          <cell r="F4191">
            <v>201001</v>
          </cell>
          <cell r="G4191">
            <v>40209</v>
          </cell>
          <cell r="H4191">
            <v>40178</v>
          </cell>
          <cell r="I4191">
            <v>138</v>
          </cell>
        </row>
        <row r="4192">
          <cell r="E4192">
            <v>40198</v>
          </cell>
          <cell r="F4192">
            <v>201001</v>
          </cell>
          <cell r="G4192">
            <v>40209</v>
          </cell>
          <cell r="H4192">
            <v>40178</v>
          </cell>
          <cell r="I4192">
            <v>138</v>
          </cell>
        </row>
        <row r="4193">
          <cell r="E4193">
            <v>40199</v>
          </cell>
          <cell r="F4193">
            <v>201001</v>
          </cell>
          <cell r="G4193">
            <v>40209</v>
          </cell>
          <cell r="H4193">
            <v>40178</v>
          </cell>
          <cell r="I4193">
            <v>138</v>
          </cell>
        </row>
        <row r="4194">
          <cell r="E4194">
            <v>40200</v>
          </cell>
          <cell r="F4194">
            <v>201001</v>
          </cell>
          <cell r="G4194">
            <v>40209</v>
          </cell>
          <cell r="H4194">
            <v>40178</v>
          </cell>
          <cell r="I4194">
            <v>138</v>
          </cell>
        </row>
        <row r="4195">
          <cell r="E4195">
            <v>40201</v>
          </cell>
          <cell r="F4195">
            <v>201001</v>
          </cell>
          <cell r="G4195">
            <v>40209</v>
          </cell>
          <cell r="H4195">
            <v>40178</v>
          </cell>
          <cell r="I4195">
            <v>138</v>
          </cell>
        </row>
        <row r="4196">
          <cell r="E4196">
            <v>40202</v>
          </cell>
          <cell r="F4196">
            <v>201001</v>
          </cell>
          <cell r="G4196">
            <v>40209</v>
          </cell>
          <cell r="H4196">
            <v>40178</v>
          </cell>
          <cell r="I4196">
            <v>138</v>
          </cell>
        </row>
        <row r="4197">
          <cell r="E4197">
            <v>40203</v>
          </cell>
          <cell r="F4197">
            <v>201001</v>
          </cell>
          <cell r="G4197">
            <v>40209</v>
          </cell>
          <cell r="H4197">
            <v>40178</v>
          </cell>
          <cell r="I4197">
            <v>138</v>
          </cell>
        </row>
        <row r="4198">
          <cell r="E4198">
            <v>40204</v>
          </cell>
          <cell r="F4198">
            <v>201001</v>
          </cell>
          <cell r="G4198">
            <v>40209</v>
          </cell>
          <cell r="H4198">
            <v>40178</v>
          </cell>
          <cell r="I4198">
            <v>138</v>
          </cell>
        </row>
        <row r="4199">
          <cell r="E4199">
            <v>40205</v>
          </cell>
          <cell r="F4199">
            <v>201001</v>
          </cell>
          <cell r="G4199">
            <v>40209</v>
          </cell>
          <cell r="H4199">
            <v>40178</v>
          </cell>
          <cell r="I4199">
            <v>138</v>
          </cell>
        </row>
        <row r="4200">
          <cell r="E4200">
            <v>40206</v>
          </cell>
          <cell r="F4200">
            <v>201001</v>
          </cell>
          <cell r="G4200">
            <v>40209</v>
          </cell>
          <cell r="H4200">
            <v>40178</v>
          </cell>
          <cell r="I4200">
            <v>138</v>
          </cell>
        </row>
        <row r="4201">
          <cell r="E4201">
            <v>40207</v>
          </cell>
          <cell r="F4201">
            <v>201001</v>
          </cell>
          <cell r="G4201">
            <v>40209</v>
          </cell>
          <cell r="H4201">
            <v>40178</v>
          </cell>
          <cell r="I4201">
            <v>138</v>
          </cell>
        </row>
        <row r="4202">
          <cell r="E4202">
            <v>40208</v>
          </cell>
          <cell r="F4202">
            <v>201001</v>
          </cell>
          <cell r="G4202">
            <v>40209</v>
          </cell>
          <cell r="H4202">
            <v>40178</v>
          </cell>
          <cell r="I4202">
            <v>138</v>
          </cell>
        </row>
        <row r="4203">
          <cell r="E4203">
            <v>40209</v>
          </cell>
          <cell r="F4203">
            <v>201001</v>
          </cell>
          <cell r="G4203">
            <v>40209</v>
          </cell>
          <cell r="H4203">
            <v>40178</v>
          </cell>
          <cell r="I4203">
            <v>138</v>
          </cell>
        </row>
        <row r="4204">
          <cell r="E4204">
            <v>40210</v>
          </cell>
          <cell r="F4204">
            <v>201002</v>
          </cell>
          <cell r="G4204">
            <v>40237</v>
          </cell>
          <cell r="H4204">
            <v>40209</v>
          </cell>
          <cell r="I4204">
            <v>139</v>
          </cell>
        </row>
        <row r="4205">
          <cell r="E4205">
            <v>40211</v>
          </cell>
          <cell r="F4205">
            <v>201002</v>
          </cell>
          <cell r="G4205">
            <v>40237</v>
          </cell>
          <cell r="H4205">
            <v>40209</v>
          </cell>
          <cell r="I4205">
            <v>139</v>
          </cell>
        </row>
        <row r="4206">
          <cell r="E4206">
            <v>40212</v>
          </cell>
          <cell r="F4206">
            <v>201002</v>
          </cell>
          <cell r="G4206">
            <v>40237</v>
          </cell>
          <cell r="H4206">
            <v>40209</v>
          </cell>
          <cell r="I4206">
            <v>139</v>
          </cell>
        </row>
        <row r="4207">
          <cell r="E4207">
            <v>40213</v>
          </cell>
          <cell r="F4207">
            <v>201002</v>
          </cell>
          <cell r="G4207">
            <v>40237</v>
          </cell>
          <cell r="H4207">
            <v>40209</v>
          </cell>
          <cell r="I4207">
            <v>139</v>
          </cell>
        </row>
        <row r="4208">
          <cell r="E4208">
            <v>40214</v>
          </cell>
          <cell r="F4208">
            <v>201002</v>
          </cell>
          <cell r="G4208">
            <v>40237</v>
          </cell>
          <cell r="H4208">
            <v>40209</v>
          </cell>
          <cell r="I4208">
            <v>139</v>
          </cell>
        </row>
        <row r="4209">
          <cell r="E4209">
            <v>40215</v>
          </cell>
          <cell r="F4209">
            <v>201002</v>
          </cell>
          <cell r="G4209">
            <v>40237</v>
          </cell>
          <cell r="H4209">
            <v>40209</v>
          </cell>
          <cell r="I4209">
            <v>139</v>
          </cell>
        </row>
        <row r="4210">
          <cell r="E4210">
            <v>40216</v>
          </cell>
          <cell r="F4210">
            <v>201002</v>
          </cell>
          <cell r="G4210">
            <v>40237</v>
          </cell>
          <cell r="H4210">
            <v>40209</v>
          </cell>
          <cell r="I4210">
            <v>139</v>
          </cell>
        </row>
        <row r="4211">
          <cell r="E4211">
            <v>40217</v>
          </cell>
          <cell r="F4211">
            <v>201002</v>
          </cell>
          <cell r="G4211">
            <v>40237</v>
          </cell>
          <cell r="H4211">
            <v>40209</v>
          </cell>
          <cell r="I4211">
            <v>139</v>
          </cell>
        </row>
        <row r="4212">
          <cell r="E4212">
            <v>40218</v>
          </cell>
          <cell r="F4212">
            <v>201002</v>
          </cell>
          <cell r="G4212">
            <v>40237</v>
          </cell>
          <cell r="H4212">
            <v>40209</v>
          </cell>
          <cell r="I4212">
            <v>139</v>
          </cell>
        </row>
        <row r="4213">
          <cell r="E4213">
            <v>40219</v>
          </cell>
          <cell r="F4213">
            <v>201002</v>
          </cell>
          <cell r="G4213">
            <v>40237</v>
          </cell>
          <cell r="H4213">
            <v>40209</v>
          </cell>
          <cell r="I4213">
            <v>139</v>
          </cell>
        </row>
        <row r="4214">
          <cell r="E4214">
            <v>40220</v>
          </cell>
          <cell r="F4214">
            <v>201002</v>
          </cell>
          <cell r="G4214">
            <v>40237</v>
          </cell>
          <cell r="H4214">
            <v>40209</v>
          </cell>
          <cell r="I4214">
            <v>139</v>
          </cell>
        </row>
        <row r="4215">
          <cell r="E4215">
            <v>40221</v>
          </cell>
          <cell r="F4215">
            <v>201002</v>
          </cell>
          <cell r="G4215">
            <v>40237</v>
          </cell>
          <cell r="H4215">
            <v>40209</v>
          </cell>
          <cell r="I4215">
            <v>139</v>
          </cell>
        </row>
        <row r="4216">
          <cell r="E4216">
            <v>40222</v>
          </cell>
          <cell r="F4216">
            <v>201002</v>
          </cell>
          <cell r="G4216">
            <v>40237</v>
          </cell>
          <cell r="H4216">
            <v>40209</v>
          </cell>
          <cell r="I4216">
            <v>139</v>
          </cell>
        </row>
        <row r="4217">
          <cell r="E4217">
            <v>40223</v>
          </cell>
          <cell r="F4217">
            <v>201002</v>
          </cell>
          <cell r="G4217">
            <v>40237</v>
          </cell>
          <cell r="H4217">
            <v>40209</v>
          </cell>
          <cell r="I4217">
            <v>139</v>
          </cell>
        </row>
        <row r="4218">
          <cell r="E4218">
            <v>40224</v>
          </cell>
          <cell r="F4218">
            <v>201002</v>
          </cell>
          <cell r="G4218">
            <v>40237</v>
          </cell>
          <cell r="H4218">
            <v>40209</v>
          </cell>
          <cell r="I4218">
            <v>139</v>
          </cell>
        </row>
        <row r="4219">
          <cell r="E4219">
            <v>40225</v>
          </cell>
          <cell r="F4219">
            <v>201002</v>
          </cell>
          <cell r="G4219">
            <v>40237</v>
          </cell>
          <cell r="H4219">
            <v>40209</v>
          </cell>
          <cell r="I4219">
            <v>139</v>
          </cell>
        </row>
        <row r="4220">
          <cell r="E4220">
            <v>40226</v>
          </cell>
          <cell r="F4220">
            <v>201002</v>
          </cell>
          <cell r="G4220">
            <v>40237</v>
          </cell>
          <cell r="H4220">
            <v>40209</v>
          </cell>
          <cell r="I4220">
            <v>139</v>
          </cell>
        </row>
        <row r="4221">
          <cell r="E4221">
            <v>40227</v>
          </cell>
          <cell r="F4221">
            <v>201002</v>
          </cell>
          <cell r="G4221">
            <v>40237</v>
          </cell>
          <cell r="H4221">
            <v>40209</v>
          </cell>
          <cell r="I4221">
            <v>139</v>
          </cell>
        </row>
        <row r="4222">
          <cell r="E4222">
            <v>40228</v>
          </cell>
          <cell r="F4222">
            <v>201002</v>
          </cell>
          <cell r="G4222">
            <v>40237</v>
          </cell>
          <cell r="H4222">
            <v>40209</v>
          </cell>
          <cell r="I4222">
            <v>139</v>
          </cell>
        </row>
        <row r="4223">
          <cell r="E4223">
            <v>40229</v>
          </cell>
          <cell r="F4223">
            <v>201002</v>
          </cell>
          <cell r="G4223">
            <v>40237</v>
          </cell>
          <cell r="H4223">
            <v>40209</v>
          </cell>
          <cell r="I4223">
            <v>139</v>
          </cell>
        </row>
        <row r="4224">
          <cell r="E4224">
            <v>40230</v>
          </cell>
          <cell r="F4224">
            <v>201002</v>
          </cell>
          <cell r="G4224">
            <v>40237</v>
          </cell>
          <cell r="H4224">
            <v>40209</v>
          </cell>
          <cell r="I4224">
            <v>139</v>
          </cell>
        </row>
        <row r="4225">
          <cell r="E4225">
            <v>40231</v>
          </cell>
          <cell r="F4225">
            <v>201002</v>
          </cell>
          <cell r="G4225">
            <v>40237</v>
          </cell>
          <cell r="H4225">
            <v>40209</v>
          </cell>
          <cell r="I4225">
            <v>139</v>
          </cell>
        </row>
        <row r="4226">
          <cell r="E4226">
            <v>40232</v>
          </cell>
          <cell r="F4226">
            <v>201002</v>
          </cell>
          <cell r="G4226">
            <v>40237</v>
          </cell>
          <cell r="H4226">
            <v>40209</v>
          </cell>
          <cell r="I4226">
            <v>139</v>
          </cell>
        </row>
        <row r="4227">
          <cell r="E4227">
            <v>40233</v>
          </cell>
          <cell r="F4227">
            <v>201002</v>
          </cell>
          <cell r="G4227">
            <v>40237</v>
          </cell>
          <cell r="H4227">
            <v>40209</v>
          </cell>
          <cell r="I4227">
            <v>139</v>
          </cell>
        </row>
        <row r="4228">
          <cell r="E4228">
            <v>40234</v>
          </cell>
          <cell r="F4228">
            <v>201002</v>
          </cell>
          <cell r="G4228">
            <v>40237</v>
          </cell>
          <cell r="H4228">
            <v>40209</v>
          </cell>
          <cell r="I4228">
            <v>139</v>
          </cell>
        </row>
        <row r="4229">
          <cell r="E4229">
            <v>40235</v>
          </cell>
          <cell r="F4229">
            <v>201002</v>
          </cell>
          <cell r="G4229">
            <v>40237</v>
          </cell>
          <cell r="H4229">
            <v>40209</v>
          </cell>
          <cell r="I4229">
            <v>139</v>
          </cell>
        </row>
        <row r="4230">
          <cell r="E4230">
            <v>40236</v>
          </cell>
          <cell r="F4230">
            <v>201002</v>
          </cell>
          <cell r="G4230">
            <v>40237</v>
          </cell>
          <cell r="H4230">
            <v>40209</v>
          </cell>
          <cell r="I4230">
            <v>139</v>
          </cell>
        </row>
        <row r="4231">
          <cell r="E4231">
            <v>40237</v>
          </cell>
          <cell r="F4231">
            <v>201002</v>
          </cell>
          <cell r="G4231">
            <v>40237</v>
          </cell>
          <cell r="H4231">
            <v>40209</v>
          </cell>
          <cell r="I4231">
            <v>139</v>
          </cell>
        </row>
        <row r="4232">
          <cell r="E4232">
            <v>40238</v>
          </cell>
          <cell r="F4232">
            <v>201003</v>
          </cell>
          <cell r="G4232">
            <v>40268</v>
          </cell>
          <cell r="H4232">
            <v>40237</v>
          </cell>
          <cell r="I4232">
            <v>140</v>
          </cell>
        </row>
        <row r="4233">
          <cell r="E4233">
            <v>40239</v>
          </cell>
          <cell r="F4233">
            <v>201003</v>
          </cell>
          <cell r="G4233">
            <v>40268</v>
          </cell>
          <cell r="H4233">
            <v>40237</v>
          </cell>
          <cell r="I4233">
            <v>140</v>
          </cell>
        </row>
        <row r="4234">
          <cell r="E4234">
            <v>40240</v>
          </cell>
          <cell r="F4234">
            <v>201003</v>
          </cell>
          <cell r="G4234">
            <v>40268</v>
          </cell>
          <cell r="H4234">
            <v>40237</v>
          </cell>
          <cell r="I4234">
            <v>140</v>
          </cell>
        </row>
        <row r="4235">
          <cell r="E4235">
            <v>40241</v>
          </cell>
          <cell r="F4235">
            <v>201003</v>
          </cell>
          <cell r="G4235">
            <v>40268</v>
          </cell>
          <cell r="H4235">
            <v>40237</v>
          </cell>
          <cell r="I4235">
            <v>140</v>
          </cell>
        </row>
        <row r="4236">
          <cell r="E4236">
            <v>40242</v>
          </cell>
          <cell r="F4236">
            <v>201003</v>
          </cell>
          <cell r="G4236">
            <v>40268</v>
          </cell>
          <cell r="H4236">
            <v>40237</v>
          </cell>
          <cell r="I4236">
            <v>140</v>
          </cell>
        </row>
        <row r="4237">
          <cell r="E4237">
            <v>40243</v>
          </cell>
          <cell r="F4237">
            <v>201003</v>
          </cell>
          <cell r="G4237">
            <v>40268</v>
          </cell>
          <cell r="H4237">
            <v>40237</v>
          </cell>
          <cell r="I4237">
            <v>140</v>
          </cell>
        </row>
        <row r="4238">
          <cell r="E4238">
            <v>40244</v>
          </cell>
          <cell r="F4238">
            <v>201003</v>
          </cell>
          <cell r="G4238">
            <v>40268</v>
          </cell>
          <cell r="H4238">
            <v>40237</v>
          </cell>
          <cell r="I4238">
            <v>140</v>
          </cell>
        </row>
        <row r="4239">
          <cell r="E4239">
            <v>40245</v>
          </cell>
          <cell r="F4239">
            <v>201003</v>
          </cell>
          <cell r="G4239">
            <v>40268</v>
          </cell>
          <cell r="H4239">
            <v>40237</v>
          </cell>
          <cell r="I4239">
            <v>140</v>
          </cell>
        </row>
        <row r="4240">
          <cell r="E4240">
            <v>40246</v>
          </cell>
          <cell r="F4240">
            <v>201003</v>
          </cell>
          <cell r="G4240">
            <v>40268</v>
          </cell>
          <cell r="H4240">
            <v>40237</v>
          </cell>
          <cell r="I4240">
            <v>140</v>
          </cell>
        </row>
        <row r="4241">
          <cell r="E4241">
            <v>40247</v>
          </cell>
          <cell r="F4241">
            <v>201003</v>
          </cell>
          <cell r="G4241">
            <v>40268</v>
          </cell>
          <cell r="H4241">
            <v>40237</v>
          </cell>
          <cell r="I4241">
            <v>140</v>
          </cell>
        </row>
        <row r="4242">
          <cell r="E4242">
            <v>40248</v>
          </cell>
          <cell r="F4242">
            <v>201003</v>
          </cell>
          <cell r="G4242">
            <v>40268</v>
          </cell>
          <cell r="H4242">
            <v>40237</v>
          </cell>
          <cell r="I4242">
            <v>140</v>
          </cell>
        </row>
        <row r="4243">
          <cell r="E4243">
            <v>40249</v>
          </cell>
          <cell r="F4243">
            <v>201003</v>
          </cell>
          <cell r="G4243">
            <v>40268</v>
          </cell>
          <cell r="H4243">
            <v>40237</v>
          </cell>
          <cell r="I4243">
            <v>140</v>
          </cell>
        </row>
        <row r="4244">
          <cell r="E4244">
            <v>40250</v>
          </cell>
          <cell r="F4244">
            <v>201003</v>
          </cell>
          <cell r="G4244">
            <v>40268</v>
          </cell>
          <cell r="H4244">
            <v>40237</v>
          </cell>
          <cell r="I4244">
            <v>140</v>
          </cell>
        </row>
        <row r="4245">
          <cell r="E4245">
            <v>40251</v>
          </cell>
          <cell r="F4245">
            <v>201003</v>
          </cell>
          <cell r="G4245">
            <v>40268</v>
          </cell>
          <cell r="H4245">
            <v>40237</v>
          </cell>
          <cell r="I4245">
            <v>140</v>
          </cell>
        </row>
        <row r="4246">
          <cell r="E4246">
            <v>40252</v>
          </cell>
          <cell r="F4246">
            <v>201003</v>
          </cell>
          <cell r="G4246">
            <v>40268</v>
          </cell>
          <cell r="H4246">
            <v>40237</v>
          </cell>
          <cell r="I4246">
            <v>140</v>
          </cell>
        </row>
        <row r="4247">
          <cell r="E4247">
            <v>40253</v>
          </cell>
          <cell r="F4247">
            <v>201003</v>
          </cell>
          <cell r="G4247">
            <v>40268</v>
          </cell>
          <cell r="H4247">
            <v>40237</v>
          </cell>
          <cell r="I4247">
            <v>140</v>
          </cell>
        </row>
        <row r="4248">
          <cell r="E4248">
            <v>40254</v>
          </cell>
          <cell r="F4248">
            <v>201003</v>
          </cell>
          <cell r="G4248">
            <v>40268</v>
          </cell>
          <cell r="H4248">
            <v>40237</v>
          </cell>
          <cell r="I4248">
            <v>140</v>
          </cell>
        </row>
        <row r="4249">
          <cell r="E4249">
            <v>40255</v>
          </cell>
          <cell r="F4249">
            <v>201003</v>
          </cell>
          <cell r="G4249">
            <v>40268</v>
          </cell>
          <cell r="H4249">
            <v>40237</v>
          </cell>
          <cell r="I4249">
            <v>140</v>
          </cell>
        </row>
        <row r="4250">
          <cell r="E4250">
            <v>40256</v>
          </cell>
          <cell r="F4250">
            <v>201003</v>
          </cell>
          <cell r="G4250">
            <v>40268</v>
          </cell>
          <cell r="H4250">
            <v>40237</v>
          </cell>
          <cell r="I4250">
            <v>140</v>
          </cell>
        </row>
        <row r="4251">
          <cell r="E4251">
            <v>40257</v>
          </cell>
          <cell r="F4251">
            <v>201003</v>
          </cell>
          <cell r="G4251">
            <v>40268</v>
          </cell>
          <cell r="H4251">
            <v>40237</v>
          </cell>
          <cell r="I4251">
            <v>140</v>
          </cell>
        </row>
        <row r="4252">
          <cell r="E4252">
            <v>40258</v>
          </cell>
          <cell r="F4252">
            <v>201003</v>
          </cell>
          <cell r="G4252">
            <v>40268</v>
          </cell>
          <cell r="H4252">
            <v>40237</v>
          </cell>
          <cell r="I4252">
            <v>140</v>
          </cell>
        </row>
        <row r="4253">
          <cell r="E4253">
            <v>40259</v>
          </cell>
          <cell r="F4253">
            <v>201003</v>
          </cell>
          <cell r="G4253">
            <v>40268</v>
          </cell>
          <cell r="H4253">
            <v>40237</v>
          </cell>
          <cell r="I4253">
            <v>140</v>
          </cell>
        </row>
        <row r="4254">
          <cell r="E4254">
            <v>40260</v>
          </cell>
          <cell r="F4254">
            <v>201003</v>
          </cell>
          <cell r="G4254">
            <v>40268</v>
          </cell>
          <cell r="H4254">
            <v>40237</v>
          </cell>
          <cell r="I4254">
            <v>140</v>
          </cell>
        </row>
        <row r="4255">
          <cell r="E4255">
            <v>40261</v>
          </cell>
          <cell r="F4255">
            <v>201003</v>
          </cell>
          <cell r="G4255">
            <v>40268</v>
          </cell>
          <cell r="H4255">
            <v>40237</v>
          </cell>
          <cell r="I4255">
            <v>140</v>
          </cell>
        </row>
        <row r="4256">
          <cell r="E4256">
            <v>40262</v>
          </cell>
          <cell r="F4256">
            <v>201003</v>
          </cell>
          <cell r="G4256">
            <v>40268</v>
          </cell>
          <cell r="H4256">
            <v>40237</v>
          </cell>
          <cell r="I4256">
            <v>140</v>
          </cell>
        </row>
        <row r="4257">
          <cell r="E4257">
            <v>40263</v>
          </cell>
          <cell r="F4257">
            <v>201003</v>
          </cell>
          <cell r="G4257">
            <v>40268</v>
          </cell>
          <cell r="H4257">
            <v>40237</v>
          </cell>
          <cell r="I4257">
            <v>140</v>
          </cell>
        </row>
        <row r="4258">
          <cell r="E4258">
            <v>40264</v>
          </cell>
          <cell r="F4258">
            <v>201003</v>
          </cell>
          <cell r="G4258">
            <v>40268</v>
          </cell>
          <cell r="H4258">
            <v>40237</v>
          </cell>
          <cell r="I4258">
            <v>140</v>
          </cell>
        </row>
        <row r="4259">
          <cell r="E4259">
            <v>40265</v>
          </cell>
          <cell r="F4259">
            <v>201003</v>
          </cell>
          <cell r="G4259">
            <v>40268</v>
          </cell>
          <cell r="H4259">
            <v>40237</v>
          </cell>
          <cell r="I4259">
            <v>140</v>
          </cell>
        </row>
        <row r="4260">
          <cell r="E4260">
            <v>40266</v>
          </cell>
          <cell r="F4260">
            <v>201003</v>
          </cell>
          <cell r="G4260">
            <v>40268</v>
          </cell>
          <cell r="H4260">
            <v>40237</v>
          </cell>
          <cell r="I4260">
            <v>140</v>
          </cell>
        </row>
        <row r="4261">
          <cell r="E4261">
            <v>40267</v>
          </cell>
          <cell r="F4261">
            <v>201003</v>
          </cell>
          <cell r="G4261">
            <v>40268</v>
          </cell>
          <cell r="H4261">
            <v>40237</v>
          </cell>
          <cell r="I4261">
            <v>140</v>
          </cell>
        </row>
        <row r="4262">
          <cell r="E4262">
            <v>40268</v>
          </cell>
          <cell r="F4262">
            <v>201003</v>
          </cell>
          <cell r="G4262">
            <v>40268</v>
          </cell>
          <cell r="H4262">
            <v>40237</v>
          </cell>
          <cell r="I4262">
            <v>140</v>
          </cell>
        </row>
        <row r="4263">
          <cell r="E4263">
            <v>40269</v>
          </cell>
          <cell r="F4263">
            <v>201004</v>
          </cell>
          <cell r="G4263">
            <v>40298</v>
          </cell>
          <cell r="H4263">
            <v>40268</v>
          </cell>
          <cell r="I4263">
            <v>141</v>
          </cell>
        </row>
        <row r="4264">
          <cell r="E4264">
            <v>40270</v>
          </cell>
          <cell r="F4264">
            <v>201004</v>
          </cell>
          <cell r="G4264">
            <v>40298</v>
          </cell>
          <cell r="H4264">
            <v>40268</v>
          </cell>
          <cell r="I4264">
            <v>141</v>
          </cell>
        </row>
        <row r="4265">
          <cell r="E4265">
            <v>40271</v>
          </cell>
          <cell r="F4265">
            <v>201004</v>
          </cell>
          <cell r="G4265">
            <v>40298</v>
          </cell>
          <cell r="H4265">
            <v>40268</v>
          </cell>
          <cell r="I4265">
            <v>141</v>
          </cell>
        </row>
        <row r="4266">
          <cell r="E4266">
            <v>40272</v>
          </cell>
          <cell r="F4266">
            <v>201004</v>
          </cell>
          <cell r="G4266">
            <v>40298</v>
          </cell>
          <cell r="H4266">
            <v>40268</v>
          </cell>
          <cell r="I4266">
            <v>141</v>
          </cell>
        </row>
        <row r="4267">
          <cell r="E4267">
            <v>40273</v>
          </cell>
          <cell r="F4267">
            <v>201004</v>
          </cell>
          <cell r="G4267">
            <v>40298</v>
          </cell>
          <cell r="H4267">
            <v>40268</v>
          </cell>
          <cell r="I4267">
            <v>141</v>
          </cell>
        </row>
        <row r="4268">
          <cell r="E4268">
            <v>40274</v>
          </cell>
          <cell r="F4268">
            <v>201004</v>
          </cell>
          <cell r="G4268">
            <v>40298</v>
          </cell>
          <cell r="H4268">
            <v>40268</v>
          </cell>
          <cell r="I4268">
            <v>141</v>
          </cell>
        </row>
        <row r="4269">
          <cell r="E4269">
            <v>40275</v>
          </cell>
          <cell r="F4269">
            <v>201004</v>
          </cell>
          <cell r="G4269">
            <v>40298</v>
          </cell>
          <cell r="H4269">
            <v>40268</v>
          </cell>
          <cell r="I4269">
            <v>141</v>
          </cell>
        </row>
        <row r="4270">
          <cell r="E4270">
            <v>40276</v>
          </cell>
          <cell r="F4270">
            <v>201004</v>
          </cell>
          <cell r="G4270">
            <v>40298</v>
          </cell>
          <cell r="H4270">
            <v>40268</v>
          </cell>
          <cell r="I4270">
            <v>141</v>
          </cell>
        </row>
        <row r="4271">
          <cell r="E4271">
            <v>40277</v>
          </cell>
          <cell r="F4271">
            <v>201004</v>
          </cell>
          <cell r="G4271">
            <v>40298</v>
          </cell>
          <cell r="H4271">
            <v>40268</v>
          </cell>
          <cell r="I4271">
            <v>141</v>
          </cell>
        </row>
        <row r="4272">
          <cell r="E4272">
            <v>40278</v>
          </cell>
          <cell r="F4272">
            <v>201004</v>
          </cell>
          <cell r="G4272">
            <v>40298</v>
          </cell>
          <cell r="H4272">
            <v>40268</v>
          </cell>
          <cell r="I4272">
            <v>141</v>
          </cell>
        </row>
        <row r="4273">
          <cell r="E4273">
            <v>40279</v>
          </cell>
          <cell r="F4273">
            <v>201004</v>
          </cell>
          <cell r="G4273">
            <v>40298</v>
          </cell>
          <cell r="H4273">
            <v>40268</v>
          </cell>
          <cell r="I4273">
            <v>141</v>
          </cell>
        </row>
        <row r="4274">
          <cell r="E4274">
            <v>40280</v>
          </cell>
          <cell r="F4274">
            <v>201004</v>
          </cell>
          <cell r="G4274">
            <v>40298</v>
          </cell>
          <cell r="H4274">
            <v>40268</v>
          </cell>
          <cell r="I4274">
            <v>141</v>
          </cell>
        </row>
        <row r="4275">
          <cell r="E4275">
            <v>40281</v>
          </cell>
          <cell r="F4275">
            <v>201004</v>
          </cell>
          <cell r="G4275">
            <v>40298</v>
          </cell>
          <cell r="H4275">
            <v>40268</v>
          </cell>
          <cell r="I4275">
            <v>141</v>
          </cell>
        </row>
        <row r="4276">
          <cell r="E4276">
            <v>40282</v>
          </cell>
          <cell r="F4276">
            <v>201004</v>
          </cell>
          <cell r="G4276">
            <v>40298</v>
          </cell>
          <cell r="H4276">
            <v>40268</v>
          </cell>
          <cell r="I4276">
            <v>141</v>
          </cell>
        </row>
        <row r="4277">
          <cell r="E4277">
            <v>40283</v>
          </cell>
          <cell r="F4277">
            <v>201004</v>
          </cell>
          <cell r="G4277">
            <v>40298</v>
          </cell>
          <cell r="H4277">
            <v>40268</v>
          </cell>
          <cell r="I4277">
            <v>141</v>
          </cell>
        </row>
        <row r="4278">
          <cell r="E4278">
            <v>40284</v>
          </cell>
          <cell r="F4278">
            <v>201004</v>
          </cell>
          <cell r="G4278">
            <v>40298</v>
          </cell>
          <cell r="H4278">
            <v>40268</v>
          </cell>
          <cell r="I4278">
            <v>141</v>
          </cell>
        </row>
        <row r="4279">
          <cell r="E4279">
            <v>40285</v>
          </cell>
          <cell r="F4279">
            <v>201004</v>
          </cell>
          <cell r="G4279">
            <v>40298</v>
          </cell>
          <cell r="H4279">
            <v>40268</v>
          </cell>
          <cell r="I4279">
            <v>141</v>
          </cell>
        </row>
        <row r="4280">
          <cell r="E4280">
            <v>40286</v>
          </cell>
          <cell r="F4280">
            <v>201004</v>
          </cell>
          <cell r="G4280">
            <v>40298</v>
          </cell>
          <cell r="H4280">
            <v>40268</v>
          </cell>
          <cell r="I4280">
            <v>141</v>
          </cell>
        </row>
        <row r="4281">
          <cell r="E4281">
            <v>40287</v>
          </cell>
          <cell r="F4281">
            <v>201004</v>
          </cell>
          <cell r="G4281">
            <v>40298</v>
          </cell>
          <cell r="H4281">
            <v>40268</v>
          </cell>
          <cell r="I4281">
            <v>141</v>
          </cell>
        </row>
        <row r="4282">
          <cell r="E4282">
            <v>40288</v>
          </cell>
          <cell r="F4282">
            <v>201004</v>
          </cell>
          <cell r="G4282">
            <v>40298</v>
          </cell>
          <cell r="H4282">
            <v>40268</v>
          </cell>
          <cell r="I4282">
            <v>141</v>
          </cell>
        </row>
        <row r="4283">
          <cell r="E4283">
            <v>40289</v>
          </cell>
          <cell r="F4283">
            <v>201004</v>
          </cell>
          <cell r="G4283">
            <v>40298</v>
          </cell>
          <cell r="H4283">
            <v>40268</v>
          </cell>
          <cell r="I4283">
            <v>141</v>
          </cell>
        </row>
        <row r="4284">
          <cell r="E4284">
            <v>40290</v>
          </cell>
          <cell r="F4284">
            <v>201004</v>
          </cell>
          <cell r="G4284">
            <v>40298</v>
          </cell>
          <cell r="H4284">
            <v>40268</v>
          </cell>
          <cell r="I4284">
            <v>141</v>
          </cell>
        </row>
        <row r="4285">
          <cell r="E4285">
            <v>40291</v>
          </cell>
          <cell r="F4285">
            <v>201004</v>
          </cell>
          <cell r="G4285">
            <v>40298</v>
          </cell>
          <cell r="H4285">
            <v>40268</v>
          </cell>
          <cell r="I4285">
            <v>141</v>
          </cell>
        </row>
        <row r="4286">
          <cell r="E4286">
            <v>40292</v>
          </cell>
          <cell r="F4286">
            <v>201004</v>
          </cell>
          <cell r="G4286">
            <v>40298</v>
          </cell>
          <cell r="H4286">
            <v>40268</v>
          </cell>
          <cell r="I4286">
            <v>141</v>
          </cell>
        </row>
        <row r="4287">
          <cell r="E4287">
            <v>40293</v>
          </cell>
          <cell r="F4287">
            <v>201004</v>
          </cell>
          <cell r="G4287">
            <v>40298</v>
          </cell>
          <cell r="H4287">
            <v>40268</v>
          </cell>
          <cell r="I4287">
            <v>141</v>
          </cell>
        </row>
        <row r="4288">
          <cell r="E4288">
            <v>40294</v>
          </cell>
          <cell r="F4288">
            <v>201004</v>
          </cell>
          <cell r="G4288">
            <v>40298</v>
          </cell>
          <cell r="H4288">
            <v>40268</v>
          </cell>
          <cell r="I4288">
            <v>141</v>
          </cell>
        </row>
        <row r="4289">
          <cell r="E4289">
            <v>40295</v>
          </cell>
          <cell r="F4289">
            <v>201004</v>
          </cell>
          <cell r="G4289">
            <v>40298</v>
          </cell>
          <cell r="H4289">
            <v>40268</v>
          </cell>
          <cell r="I4289">
            <v>141</v>
          </cell>
        </row>
        <row r="4290">
          <cell r="E4290">
            <v>40296</v>
          </cell>
          <cell r="F4290">
            <v>201004</v>
          </cell>
          <cell r="G4290">
            <v>40298</v>
          </cell>
          <cell r="H4290">
            <v>40268</v>
          </cell>
          <cell r="I4290">
            <v>141</v>
          </cell>
        </row>
        <row r="4291">
          <cell r="E4291">
            <v>40297</v>
          </cell>
          <cell r="F4291">
            <v>201004</v>
          </cell>
          <cell r="G4291">
            <v>40298</v>
          </cell>
          <cell r="H4291">
            <v>40268</v>
          </cell>
          <cell r="I4291">
            <v>141</v>
          </cell>
        </row>
        <row r="4292">
          <cell r="E4292">
            <v>40298</v>
          </cell>
          <cell r="F4292">
            <v>201004</v>
          </cell>
          <cell r="G4292">
            <v>40298</v>
          </cell>
          <cell r="H4292">
            <v>40268</v>
          </cell>
          <cell r="I4292">
            <v>141</v>
          </cell>
        </row>
        <row r="4293">
          <cell r="E4293">
            <v>40299</v>
          </cell>
          <cell r="F4293">
            <v>201005</v>
          </cell>
          <cell r="G4293">
            <v>40329</v>
          </cell>
          <cell r="H4293">
            <v>40298</v>
          </cell>
          <cell r="I4293">
            <v>142</v>
          </cell>
        </row>
        <row r="4294">
          <cell r="E4294">
            <v>40300</v>
          </cell>
          <cell r="F4294">
            <v>201005</v>
          </cell>
          <cell r="G4294">
            <v>40329</v>
          </cell>
          <cell r="H4294">
            <v>40298</v>
          </cell>
          <cell r="I4294">
            <v>142</v>
          </cell>
        </row>
        <row r="4295">
          <cell r="E4295">
            <v>40301</v>
          </cell>
          <cell r="F4295">
            <v>201005</v>
          </cell>
          <cell r="G4295">
            <v>40329</v>
          </cell>
          <cell r="H4295">
            <v>40298</v>
          </cell>
          <cell r="I4295">
            <v>142</v>
          </cell>
        </row>
        <row r="4296">
          <cell r="E4296">
            <v>40302</v>
          </cell>
          <cell r="F4296">
            <v>201005</v>
          </cell>
          <cell r="G4296">
            <v>40329</v>
          </cell>
          <cell r="H4296">
            <v>40298</v>
          </cell>
          <cell r="I4296">
            <v>142</v>
          </cell>
        </row>
        <row r="4297">
          <cell r="E4297">
            <v>40303</v>
          </cell>
          <cell r="F4297">
            <v>201005</v>
          </cell>
          <cell r="G4297">
            <v>40329</v>
          </cell>
          <cell r="H4297">
            <v>40298</v>
          </cell>
          <cell r="I4297">
            <v>142</v>
          </cell>
        </row>
        <row r="4298">
          <cell r="E4298">
            <v>40304</v>
          </cell>
          <cell r="F4298">
            <v>201005</v>
          </cell>
          <cell r="G4298">
            <v>40329</v>
          </cell>
          <cell r="H4298">
            <v>40298</v>
          </cell>
          <cell r="I4298">
            <v>142</v>
          </cell>
        </row>
        <row r="4299">
          <cell r="E4299">
            <v>40305</v>
          </cell>
          <cell r="F4299">
            <v>201005</v>
          </cell>
          <cell r="G4299">
            <v>40329</v>
          </cell>
          <cell r="H4299">
            <v>40298</v>
          </cell>
          <cell r="I4299">
            <v>142</v>
          </cell>
        </row>
        <row r="4300">
          <cell r="E4300">
            <v>40306</v>
          </cell>
          <cell r="F4300">
            <v>201005</v>
          </cell>
          <cell r="G4300">
            <v>40329</v>
          </cell>
          <cell r="H4300">
            <v>40298</v>
          </cell>
          <cell r="I4300">
            <v>142</v>
          </cell>
        </row>
        <row r="4301">
          <cell r="E4301">
            <v>40307</v>
          </cell>
          <cell r="F4301">
            <v>201005</v>
          </cell>
          <cell r="G4301">
            <v>40329</v>
          </cell>
          <cell r="H4301">
            <v>40298</v>
          </cell>
          <cell r="I4301">
            <v>142</v>
          </cell>
        </row>
        <row r="4302">
          <cell r="E4302">
            <v>40308</v>
          </cell>
          <cell r="F4302">
            <v>201005</v>
          </cell>
          <cell r="G4302">
            <v>40329</v>
          </cell>
          <cell r="H4302">
            <v>40298</v>
          </cell>
          <cell r="I4302">
            <v>142</v>
          </cell>
        </row>
        <row r="4303">
          <cell r="E4303">
            <v>40309</v>
          </cell>
          <cell r="F4303">
            <v>201005</v>
          </cell>
          <cell r="G4303">
            <v>40329</v>
          </cell>
          <cell r="H4303">
            <v>40298</v>
          </cell>
          <cell r="I4303">
            <v>142</v>
          </cell>
        </row>
        <row r="4304">
          <cell r="E4304">
            <v>40310</v>
          </cell>
          <cell r="F4304">
            <v>201005</v>
          </cell>
          <cell r="G4304">
            <v>40329</v>
          </cell>
          <cell r="H4304">
            <v>40298</v>
          </cell>
          <cell r="I4304">
            <v>142</v>
          </cell>
        </row>
        <row r="4305">
          <cell r="E4305">
            <v>40311</v>
          </cell>
          <cell r="F4305">
            <v>201005</v>
          </cell>
          <cell r="G4305">
            <v>40329</v>
          </cell>
          <cell r="H4305">
            <v>40298</v>
          </cell>
          <cell r="I4305">
            <v>142</v>
          </cell>
        </row>
        <row r="4306">
          <cell r="E4306">
            <v>40312</v>
          </cell>
          <cell r="F4306">
            <v>201005</v>
          </cell>
          <cell r="G4306">
            <v>40329</v>
          </cell>
          <cell r="H4306">
            <v>40298</v>
          </cell>
          <cell r="I4306">
            <v>142</v>
          </cell>
        </row>
        <row r="4307">
          <cell r="E4307">
            <v>40313</v>
          </cell>
          <cell r="F4307">
            <v>201005</v>
          </cell>
          <cell r="G4307">
            <v>40329</v>
          </cell>
          <cell r="H4307">
            <v>40298</v>
          </cell>
          <cell r="I4307">
            <v>142</v>
          </cell>
        </row>
        <row r="4308">
          <cell r="E4308">
            <v>40314</v>
          </cell>
          <cell r="F4308">
            <v>201005</v>
          </cell>
          <cell r="G4308">
            <v>40329</v>
          </cell>
          <cell r="H4308">
            <v>40298</v>
          </cell>
          <cell r="I4308">
            <v>142</v>
          </cell>
        </row>
        <row r="4309">
          <cell r="E4309">
            <v>40315</v>
          </cell>
          <cell r="F4309">
            <v>201005</v>
          </cell>
          <cell r="G4309">
            <v>40329</v>
          </cell>
          <cell r="H4309">
            <v>40298</v>
          </cell>
          <cell r="I4309">
            <v>142</v>
          </cell>
        </row>
        <row r="4310">
          <cell r="E4310">
            <v>40316</v>
          </cell>
          <cell r="F4310">
            <v>201005</v>
          </cell>
          <cell r="G4310">
            <v>40329</v>
          </cell>
          <cell r="H4310">
            <v>40298</v>
          </cell>
          <cell r="I4310">
            <v>142</v>
          </cell>
        </row>
        <row r="4311">
          <cell r="E4311">
            <v>40317</v>
          </cell>
          <cell r="F4311">
            <v>201005</v>
          </cell>
          <cell r="G4311">
            <v>40329</v>
          </cell>
          <cell r="H4311">
            <v>40298</v>
          </cell>
          <cell r="I4311">
            <v>142</v>
          </cell>
        </row>
        <row r="4312">
          <cell r="E4312">
            <v>40318</v>
          </cell>
          <cell r="F4312">
            <v>201005</v>
          </cell>
          <cell r="G4312">
            <v>40329</v>
          </cell>
          <cell r="H4312">
            <v>40298</v>
          </cell>
          <cell r="I4312">
            <v>142</v>
          </cell>
        </row>
        <row r="4313">
          <cell r="E4313">
            <v>40319</v>
          </cell>
          <cell r="F4313">
            <v>201005</v>
          </cell>
          <cell r="G4313">
            <v>40329</v>
          </cell>
          <cell r="H4313">
            <v>40298</v>
          </cell>
          <cell r="I4313">
            <v>142</v>
          </cell>
        </row>
        <row r="4314">
          <cell r="E4314">
            <v>40320</v>
          </cell>
          <cell r="F4314">
            <v>201005</v>
          </cell>
          <cell r="G4314">
            <v>40329</v>
          </cell>
          <cell r="H4314">
            <v>40298</v>
          </cell>
          <cell r="I4314">
            <v>142</v>
          </cell>
        </row>
        <row r="4315">
          <cell r="E4315">
            <v>40321</v>
          </cell>
          <cell r="F4315">
            <v>201005</v>
          </cell>
          <cell r="G4315">
            <v>40329</v>
          </cell>
          <cell r="H4315">
            <v>40298</v>
          </cell>
          <cell r="I4315">
            <v>142</v>
          </cell>
        </row>
        <row r="4316">
          <cell r="E4316">
            <v>40322</v>
          </cell>
          <cell r="F4316">
            <v>201005</v>
          </cell>
          <cell r="G4316">
            <v>40329</v>
          </cell>
          <cell r="H4316">
            <v>40298</v>
          </cell>
          <cell r="I4316">
            <v>142</v>
          </cell>
        </row>
        <row r="4317">
          <cell r="E4317">
            <v>40323</v>
          </cell>
          <cell r="F4317">
            <v>201005</v>
          </cell>
          <cell r="G4317">
            <v>40329</v>
          </cell>
          <cell r="H4317">
            <v>40298</v>
          </cell>
          <cell r="I4317">
            <v>142</v>
          </cell>
        </row>
        <row r="4318">
          <cell r="E4318">
            <v>40324</v>
          </cell>
          <cell r="F4318">
            <v>201005</v>
          </cell>
          <cell r="G4318">
            <v>40329</v>
          </cell>
          <cell r="H4318">
            <v>40298</v>
          </cell>
          <cell r="I4318">
            <v>142</v>
          </cell>
        </row>
        <row r="4319">
          <cell r="E4319">
            <v>40325</v>
          </cell>
          <cell r="F4319">
            <v>201005</v>
          </cell>
          <cell r="G4319">
            <v>40329</v>
          </cell>
          <cell r="H4319">
            <v>40298</v>
          </cell>
          <cell r="I4319">
            <v>142</v>
          </cell>
        </row>
        <row r="4320">
          <cell r="E4320">
            <v>40326</v>
          </cell>
          <cell r="F4320">
            <v>201005</v>
          </cell>
          <cell r="G4320">
            <v>40329</v>
          </cell>
          <cell r="H4320">
            <v>40298</v>
          </cell>
          <cell r="I4320">
            <v>142</v>
          </cell>
        </row>
        <row r="4321">
          <cell r="E4321">
            <v>40327</v>
          </cell>
          <cell r="F4321">
            <v>201005</v>
          </cell>
          <cell r="G4321">
            <v>40329</v>
          </cell>
          <cell r="H4321">
            <v>40298</v>
          </cell>
          <cell r="I4321">
            <v>142</v>
          </cell>
        </row>
        <row r="4322">
          <cell r="E4322">
            <v>40328</v>
          </cell>
          <cell r="F4322">
            <v>201005</v>
          </cell>
          <cell r="G4322">
            <v>40329</v>
          </cell>
          <cell r="H4322">
            <v>40298</v>
          </cell>
          <cell r="I4322">
            <v>142</v>
          </cell>
        </row>
        <row r="4323">
          <cell r="E4323">
            <v>40329</v>
          </cell>
          <cell r="F4323">
            <v>201005</v>
          </cell>
          <cell r="G4323">
            <v>40329</v>
          </cell>
          <cell r="H4323">
            <v>40298</v>
          </cell>
          <cell r="I4323">
            <v>142</v>
          </cell>
        </row>
        <row r="4324">
          <cell r="E4324">
            <v>40330</v>
          </cell>
          <cell r="F4324">
            <v>201006</v>
          </cell>
          <cell r="G4324">
            <v>40359</v>
          </cell>
          <cell r="H4324">
            <v>40329</v>
          </cell>
          <cell r="I4324">
            <v>143</v>
          </cell>
        </row>
        <row r="4325">
          <cell r="E4325">
            <v>40331</v>
          </cell>
          <cell r="F4325">
            <v>201006</v>
          </cell>
          <cell r="G4325">
            <v>40359</v>
          </cell>
          <cell r="H4325">
            <v>40329</v>
          </cell>
          <cell r="I4325">
            <v>143</v>
          </cell>
        </row>
        <row r="4326">
          <cell r="E4326">
            <v>40332</v>
          </cell>
          <cell r="F4326">
            <v>201006</v>
          </cell>
          <cell r="G4326">
            <v>40359</v>
          </cell>
          <cell r="H4326">
            <v>40329</v>
          </cell>
          <cell r="I4326">
            <v>143</v>
          </cell>
        </row>
        <row r="4327">
          <cell r="E4327">
            <v>40333</v>
          </cell>
          <cell r="F4327">
            <v>201006</v>
          </cell>
          <cell r="G4327">
            <v>40359</v>
          </cell>
          <cell r="H4327">
            <v>40329</v>
          </cell>
          <cell r="I4327">
            <v>143</v>
          </cell>
        </row>
        <row r="4328">
          <cell r="E4328">
            <v>40334</v>
          </cell>
          <cell r="F4328">
            <v>201006</v>
          </cell>
          <cell r="G4328">
            <v>40359</v>
          </cell>
          <cell r="H4328">
            <v>40329</v>
          </cell>
          <cell r="I4328">
            <v>143</v>
          </cell>
        </row>
        <row r="4329">
          <cell r="E4329">
            <v>40335</v>
          </cell>
          <cell r="F4329">
            <v>201006</v>
          </cell>
          <cell r="G4329">
            <v>40359</v>
          </cell>
          <cell r="H4329">
            <v>40329</v>
          </cell>
          <cell r="I4329">
            <v>143</v>
          </cell>
        </row>
        <row r="4330">
          <cell r="E4330">
            <v>40336</v>
          </cell>
          <cell r="F4330">
            <v>201006</v>
          </cell>
          <cell r="G4330">
            <v>40359</v>
          </cell>
          <cell r="H4330">
            <v>40329</v>
          </cell>
          <cell r="I4330">
            <v>143</v>
          </cell>
        </row>
        <row r="4331">
          <cell r="E4331">
            <v>40337</v>
          </cell>
          <cell r="F4331">
            <v>201006</v>
          </cell>
          <cell r="G4331">
            <v>40359</v>
          </cell>
          <cell r="H4331">
            <v>40329</v>
          </cell>
          <cell r="I4331">
            <v>143</v>
          </cell>
        </row>
        <row r="4332">
          <cell r="E4332">
            <v>40338</v>
          </cell>
          <cell r="F4332">
            <v>201006</v>
          </cell>
          <cell r="G4332">
            <v>40359</v>
          </cell>
          <cell r="H4332">
            <v>40329</v>
          </cell>
          <cell r="I4332">
            <v>143</v>
          </cell>
        </row>
        <row r="4333">
          <cell r="E4333">
            <v>40339</v>
          </cell>
          <cell r="F4333">
            <v>201006</v>
          </cell>
          <cell r="G4333">
            <v>40359</v>
          </cell>
          <cell r="H4333">
            <v>40329</v>
          </cell>
          <cell r="I4333">
            <v>143</v>
          </cell>
        </row>
        <row r="4334">
          <cell r="E4334">
            <v>40340</v>
          </cell>
          <cell r="F4334">
            <v>201006</v>
          </cell>
          <cell r="G4334">
            <v>40359</v>
          </cell>
          <cell r="H4334">
            <v>40329</v>
          </cell>
          <cell r="I4334">
            <v>143</v>
          </cell>
        </row>
        <row r="4335">
          <cell r="E4335">
            <v>40341</v>
          </cell>
          <cell r="F4335">
            <v>201006</v>
          </cell>
          <cell r="G4335">
            <v>40359</v>
          </cell>
          <cell r="H4335">
            <v>40329</v>
          </cell>
          <cell r="I4335">
            <v>143</v>
          </cell>
        </row>
        <row r="4336">
          <cell r="E4336">
            <v>40342</v>
          </cell>
          <cell r="F4336">
            <v>201006</v>
          </cell>
          <cell r="G4336">
            <v>40359</v>
          </cell>
          <cell r="H4336">
            <v>40329</v>
          </cell>
          <cell r="I4336">
            <v>143</v>
          </cell>
        </row>
        <row r="4337">
          <cell r="E4337">
            <v>40343</v>
          </cell>
          <cell r="F4337">
            <v>201006</v>
          </cell>
          <cell r="G4337">
            <v>40359</v>
          </cell>
          <cell r="H4337">
            <v>40329</v>
          </cell>
          <cell r="I4337">
            <v>143</v>
          </cell>
        </row>
        <row r="4338">
          <cell r="E4338">
            <v>40344</v>
          </cell>
          <cell r="F4338">
            <v>201006</v>
          </cell>
          <cell r="G4338">
            <v>40359</v>
          </cell>
          <cell r="H4338">
            <v>40329</v>
          </cell>
          <cell r="I4338">
            <v>143</v>
          </cell>
        </row>
        <row r="4339">
          <cell r="E4339">
            <v>40345</v>
          </cell>
          <cell r="F4339">
            <v>201006</v>
          </cell>
          <cell r="G4339">
            <v>40359</v>
          </cell>
          <cell r="H4339">
            <v>40329</v>
          </cell>
          <cell r="I4339">
            <v>143</v>
          </cell>
        </row>
        <row r="4340">
          <cell r="E4340">
            <v>40346</v>
          </cell>
          <cell r="F4340">
            <v>201006</v>
          </cell>
          <cell r="G4340">
            <v>40359</v>
          </cell>
          <cell r="H4340">
            <v>40329</v>
          </cell>
          <cell r="I4340">
            <v>143</v>
          </cell>
        </row>
        <row r="4341">
          <cell r="E4341">
            <v>40347</v>
          </cell>
          <cell r="F4341">
            <v>201006</v>
          </cell>
          <cell r="G4341">
            <v>40359</v>
          </cell>
          <cell r="H4341">
            <v>40329</v>
          </cell>
          <cell r="I4341">
            <v>143</v>
          </cell>
        </row>
        <row r="4342">
          <cell r="E4342">
            <v>40348</v>
          </cell>
          <cell r="F4342">
            <v>201006</v>
          </cell>
          <cell r="G4342">
            <v>40359</v>
          </cell>
          <cell r="H4342">
            <v>40329</v>
          </cell>
          <cell r="I4342">
            <v>143</v>
          </cell>
        </row>
        <row r="4343">
          <cell r="E4343">
            <v>40349</v>
          </cell>
          <cell r="F4343">
            <v>201006</v>
          </cell>
          <cell r="G4343">
            <v>40359</v>
          </cell>
          <cell r="H4343">
            <v>40329</v>
          </cell>
          <cell r="I4343">
            <v>143</v>
          </cell>
        </row>
        <row r="4344">
          <cell r="E4344">
            <v>40350</v>
          </cell>
          <cell r="F4344">
            <v>201006</v>
          </cell>
          <cell r="G4344">
            <v>40359</v>
          </cell>
          <cell r="H4344">
            <v>40329</v>
          </cell>
          <cell r="I4344">
            <v>143</v>
          </cell>
        </row>
        <row r="4345">
          <cell r="E4345">
            <v>40351</v>
          </cell>
          <cell r="F4345">
            <v>201006</v>
          </cell>
          <cell r="G4345">
            <v>40359</v>
          </cell>
          <cell r="H4345">
            <v>40329</v>
          </cell>
          <cell r="I4345">
            <v>143</v>
          </cell>
        </row>
        <row r="4346">
          <cell r="E4346">
            <v>40352</v>
          </cell>
          <cell r="F4346">
            <v>201006</v>
          </cell>
          <cell r="G4346">
            <v>40359</v>
          </cell>
          <cell r="H4346">
            <v>40329</v>
          </cell>
          <cell r="I4346">
            <v>143</v>
          </cell>
        </row>
        <row r="4347">
          <cell r="E4347">
            <v>40353</v>
          </cell>
          <cell r="F4347">
            <v>201006</v>
          </cell>
          <cell r="G4347">
            <v>40359</v>
          </cell>
          <cell r="H4347">
            <v>40329</v>
          </cell>
          <cell r="I4347">
            <v>143</v>
          </cell>
        </row>
        <row r="4348">
          <cell r="E4348">
            <v>40354</v>
          </cell>
          <cell r="F4348">
            <v>201006</v>
          </cell>
          <cell r="G4348">
            <v>40359</v>
          </cell>
          <cell r="H4348">
            <v>40329</v>
          </cell>
          <cell r="I4348">
            <v>143</v>
          </cell>
        </row>
        <row r="4349">
          <cell r="E4349">
            <v>40355</v>
          </cell>
          <cell r="F4349">
            <v>201006</v>
          </cell>
          <cell r="G4349">
            <v>40359</v>
          </cell>
          <cell r="H4349">
            <v>40329</v>
          </cell>
          <cell r="I4349">
            <v>143</v>
          </cell>
        </row>
        <row r="4350">
          <cell r="E4350">
            <v>40356</v>
          </cell>
          <cell r="F4350">
            <v>201006</v>
          </cell>
          <cell r="G4350">
            <v>40359</v>
          </cell>
          <cell r="H4350">
            <v>40329</v>
          </cell>
          <cell r="I4350">
            <v>143</v>
          </cell>
        </row>
        <row r="4351">
          <cell r="E4351">
            <v>40357</v>
          </cell>
          <cell r="F4351">
            <v>201006</v>
          </cell>
          <cell r="G4351">
            <v>40359</v>
          </cell>
          <cell r="H4351">
            <v>40329</v>
          </cell>
          <cell r="I4351">
            <v>143</v>
          </cell>
        </row>
        <row r="4352">
          <cell r="E4352">
            <v>40358</v>
          </cell>
          <cell r="F4352">
            <v>201006</v>
          </cell>
          <cell r="G4352">
            <v>40359</v>
          </cell>
          <cell r="H4352">
            <v>40329</v>
          </cell>
          <cell r="I4352">
            <v>143</v>
          </cell>
        </row>
        <row r="4353">
          <cell r="E4353">
            <v>40359</v>
          </cell>
          <cell r="F4353">
            <v>201006</v>
          </cell>
          <cell r="G4353">
            <v>40359</v>
          </cell>
          <cell r="H4353">
            <v>40329</v>
          </cell>
          <cell r="I4353">
            <v>143</v>
          </cell>
        </row>
        <row r="4354">
          <cell r="E4354">
            <v>40360</v>
          </cell>
          <cell r="F4354">
            <v>201007</v>
          </cell>
          <cell r="G4354">
            <v>40390</v>
          </cell>
          <cell r="H4354">
            <v>40359</v>
          </cell>
          <cell r="I4354">
            <v>144</v>
          </cell>
        </row>
        <row r="4355">
          <cell r="E4355">
            <v>40361</v>
          </cell>
          <cell r="F4355">
            <v>201007</v>
          </cell>
          <cell r="G4355">
            <v>40390</v>
          </cell>
          <cell r="H4355">
            <v>40359</v>
          </cell>
          <cell r="I4355">
            <v>144</v>
          </cell>
        </row>
        <row r="4356">
          <cell r="E4356">
            <v>40362</v>
          </cell>
          <cell r="F4356">
            <v>201007</v>
          </cell>
          <cell r="G4356">
            <v>40390</v>
          </cell>
          <cell r="H4356">
            <v>40359</v>
          </cell>
          <cell r="I4356">
            <v>144</v>
          </cell>
        </row>
        <row r="4357">
          <cell r="E4357">
            <v>40363</v>
          </cell>
          <cell r="F4357">
            <v>201007</v>
          </cell>
          <cell r="G4357">
            <v>40390</v>
          </cell>
          <cell r="H4357">
            <v>40359</v>
          </cell>
          <cell r="I4357">
            <v>144</v>
          </cell>
        </row>
        <row r="4358">
          <cell r="E4358">
            <v>40364</v>
          </cell>
          <cell r="F4358">
            <v>201007</v>
          </cell>
          <cell r="G4358">
            <v>40390</v>
          </cell>
          <cell r="H4358">
            <v>40359</v>
          </cell>
          <cell r="I4358">
            <v>144</v>
          </cell>
        </row>
        <row r="4359">
          <cell r="E4359">
            <v>40365</v>
          </cell>
          <cell r="F4359">
            <v>201007</v>
          </cell>
          <cell r="G4359">
            <v>40390</v>
          </cell>
          <cell r="H4359">
            <v>40359</v>
          </cell>
          <cell r="I4359">
            <v>144</v>
          </cell>
        </row>
        <row r="4360">
          <cell r="E4360">
            <v>40366</v>
          </cell>
          <cell r="F4360">
            <v>201007</v>
          </cell>
          <cell r="G4360">
            <v>40390</v>
          </cell>
          <cell r="H4360">
            <v>40359</v>
          </cell>
          <cell r="I4360">
            <v>144</v>
          </cell>
        </row>
        <row r="4361">
          <cell r="E4361">
            <v>40367</v>
          </cell>
          <cell r="F4361">
            <v>201007</v>
          </cell>
          <cell r="G4361">
            <v>40390</v>
          </cell>
          <cell r="H4361">
            <v>40359</v>
          </cell>
          <cell r="I4361">
            <v>144</v>
          </cell>
        </row>
        <row r="4362">
          <cell r="E4362">
            <v>40368</v>
          </cell>
          <cell r="F4362">
            <v>201007</v>
          </cell>
          <cell r="G4362">
            <v>40390</v>
          </cell>
          <cell r="H4362">
            <v>40359</v>
          </cell>
          <cell r="I4362">
            <v>144</v>
          </cell>
        </row>
        <row r="4363">
          <cell r="E4363">
            <v>40369</v>
          </cell>
          <cell r="F4363">
            <v>201007</v>
          </cell>
          <cell r="G4363">
            <v>40390</v>
          </cell>
          <cell r="H4363">
            <v>40359</v>
          </cell>
          <cell r="I4363">
            <v>144</v>
          </cell>
        </row>
        <row r="4364">
          <cell r="E4364">
            <v>40370</v>
          </cell>
          <cell r="F4364">
            <v>201007</v>
          </cell>
          <cell r="G4364">
            <v>40390</v>
          </cell>
          <cell r="H4364">
            <v>40359</v>
          </cell>
          <cell r="I4364">
            <v>144</v>
          </cell>
        </row>
        <row r="4365">
          <cell r="E4365">
            <v>40371</v>
          </cell>
          <cell r="F4365">
            <v>201007</v>
          </cell>
          <cell r="G4365">
            <v>40390</v>
          </cell>
          <cell r="H4365">
            <v>40359</v>
          </cell>
          <cell r="I4365">
            <v>144</v>
          </cell>
        </row>
        <row r="4366">
          <cell r="E4366">
            <v>40372</v>
          </cell>
          <cell r="F4366">
            <v>201007</v>
          </cell>
          <cell r="G4366">
            <v>40390</v>
          </cell>
          <cell r="H4366">
            <v>40359</v>
          </cell>
          <cell r="I4366">
            <v>144</v>
          </cell>
        </row>
        <row r="4367">
          <cell r="E4367">
            <v>40373</v>
          </cell>
          <cell r="F4367">
            <v>201007</v>
          </cell>
          <cell r="G4367">
            <v>40390</v>
          </cell>
          <cell r="H4367">
            <v>40359</v>
          </cell>
          <cell r="I4367">
            <v>144</v>
          </cell>
        </row>
        <row r="4368">
          <cell r="E4368">
            <v>40374</v>
          </cell>
          <cell r="F4368">
            <v>201007</v>
          </cell>
          <cell r="G4368">
            <v>40390</v>
          </cell>
          <cell r="H4368">
            <v>40359</v>
          </cell>
          <cell r="I4368">
            <v>144</v>
          </cell>
        </row>
        <row r="4369">
          <cell r="E4369">
            <v>40375</v>
          </cell>
          <cell r="F4369">
            <v>201007</v>
          </cell>
          <cell r="G4369">
            <v>40390</v>
          </cell>
          <cell r="H4369">
            <v>40359</v>
          </cell>
          <cell r="I4369">
            <v>144</v>
          </cell>
        </row>
        <row r="4370">
          <cell r="E4370">
            <v>40376</v>
          </cell>
          <cell r="F4370">
            <v>201007</v>
          </cell>
          <cell r="G4370">
            <v>40390</v>
          </cell>
          <cell r="H4370">
            <v>40359</v>
          </cell>
          <cell r="I4370">
            <v>144</v>
          </cell>
        </row>
        <row r="4371">
          <cell r="E4371">
            <v>40377</v>
          </cell>
          <cell r="F4371">
            <v>201007</v>
          </cell>
          <cell r="G4371">
            <v>40390</v>
          </cell>
          <cell r="H4371">
            <v>40359</v>
          </cell>
          <cell r="I4371">
            <v>144</v>
          </cell>
        </row>
        <row r="4372">
          <cell r="E4372">
            <v>40378</v>
          </cell>
          <cell r="F4372">
            <v>201007</v>
          </cell>
          <cell r="G4372">
            <v>40390</v>
          </cell>
          <cell r="H4372">
            <v>40359</v>
          </cell>
          <cell r="I4372">
            <v>144</v>
          </cell>
        </row>
        <row r="4373">
          <cell r="E4373">
            <v>40379</v>
          </cell>
          <cell r="F4373">
            <v>201007</v>
          </cell>
          <cell r="G4373">
            <v>40390</v>
          </cell>
          <cell r="H4373">
            <v>40359</v>
          </cell>
          <cell r="I4373">
            <v>144</v>
          </cell>
        </row>
        <row r="4374">
          <cell r="E4374">
            <v>40380</v>
          </cell>
          <cell r="F4374">
            <v>201007</v>
          </cell>
          <cell r="G4374">
            <v>40390</v>
          </cell>
          <cell r="H4374">
            <v>40359</v>
          </cell>
          <cell r="I4374">
            <v>144</v>
          </cell>
        </row>
        <row r="4375">
          <cell r="E4375">
            <v>40381</v>
          </cell>
          <cell r="F4375">
            <v>201007</v>
          </cell>
          <cell r="G4375">
            <v>40390</v>
          </cell>
          <cell r="H4375">
            <v>40359</v>
          </cell>
          <cell r="I4375">
            <v>144</v>
          </cell>
        </row>
        <row r="4376">
          <cell r="E4376">
            <v>40382</v>
          </cell>
          <cell r="F4376">
            <v>201007</v>
          </cell>
          <cell r="G4376">
            <v>40390</v>
          </cell>
          <cell r="H4376">
            <v>40359</v>
          </cell>
          <cell r="I4376">
            <v>144</v>
          </cell>
        </row>
        <row r="4377">
          <cell r="E4377">
            <v>40383</v>
          </cell>
          <cell r="F4377">
            <v>201007</v>
          </cell>
          <cell r="G4377">
            <v>40390</v>
          </cell>
          <cell r="H4377">
            <v>40359</v>
          </cell>
          <cell r="I4377">
            <v>144</v>
          </cell>
        </row>
        <row r="4378">
          <cell r="E4378">
            <v>40384</v>
          </cell>
          <cell r="F4378">
            <v>201007</v>
          </cell>
          <cell r="G4378">
            <v>40390</v>
          </cell>
          <cell r="H4378">
            <v>40359</v>
          </cell>
          <cell r="I4378">
            <v>144</v>
          </cell>
        </row>
        <row r="4379">
          <cell r="E4379">
            <v>40385</v>
          </cell>
          <cell r="F4379">
            <v>201007</v>
          </cell>
          <cell r="G4379">
            <v>40390</v>
          </cell>
          <cell r="H4379">
            <v>40359</v>
          </cell>
          <cell r="I4379">
            <v>144</v>
          </cell>
        </row>
        <row r="4380">
          <cell r="E4380">
            <v>40386</v>
          </cell>
          <cell r="F4380">
            <v>201007</v>
          </cell>
          <cell r="G4380">
            <v>40390</v>
          </cell>
          <cell r="H4380">
            <v>40359</v>
          </cell>
          <cell r="I4380">
            <v>144</v>
          </cell>
        </row>
        <row r="4381">
          <cell r="E4381">
            <v>40387</v>
          </cell>
          <cell r="F4381">
            <v>201007</v>
          </cell>
          <cell r="G4381">
            <v>40390</v>
          </cell>
          <cell r="H4381">
            <v>40359</v>
          </cell>
          <cell r="I4381">
            <v>144</v>
          </cell>
        </row>
        <row r="4382">
          <cell r="E4382">
            <v>40388</v>
          </cell>
          <cell r="F4382">
            <v>201007</v>
          </cell>
          <cell r="G4382">
            <v>40390</v>
          </cell>
          <cell r="H4382">
            <v>40359</v>
          </cell>
          <cell r="I4382">
            <v>144</v>
          </cell>
        </row>
        <row r="4383">
          <cell r="E4383">
            <v>40389</v>
          </cell>
          <cell r="F4383">
            <v>201007</v>
          </cell>
          <cell r="G4383">
            <v>40390</v>
          </cell>
          <cell r="H4383">
            <v>40359</v>
          </cell>
          <cell r="I4383">
            <v>144</v>
          </cell>
        </row>
        <row r="4384">
          <cell r="E4384">
            <v>40390</v>
          </cell>
          <cell r="F4384">
            <v>201007</v>
          </cell>
          <cell r="G4384">
            <v>40390</v>
          </cell>
          <cell r="H4384">
            <v>40359</v>
          </cell>
          <cell r="I4384">
            <v>144</v>
          </cell>
        </row>
        <row r="4385">
          <cell r="E4385">
            <v>40391</v>
          </cell>
          <cell r="F4385">
            <v>201008</v>
          </cell>
          <cell r="G4385">
            <v>40421</v>
          </cell>
          <cell r="H4385">
            <v>40390</v>
          </cell>
          <cell r="I4385">
            <v>145</v>
          </cell>
        </row>
        <row r="4386">
          <cell r="E4386">
            <v>40392</v>
          </cell>
          <cell r="F4386">
            <v>201008</v>
          </cell>
          <cell r="G4386">
            <v>40421</v>
          </cell>
          <cell r="H4386">
            <v>40390</v>
          </cell>
          <cell r="I4386">
            <v>145</v>
          </cell>
        </row>
        <row r="4387">
          <cell r="E4387">
            <v>40393</v>
          </cell>
          <cell r="F4387">
            <v>201008</v>
          </cell>
          <cell r="G4387">
            <v>40421</v>
          </cell>
          <cell r="H4387">
            <v>40390</v>
          </cell>
          <cell r="I4387">
            <v>145</v>
          </cell>
        </row>
        <row r="4388">
          <cell r="E4388">
            <v>40394</v>
          </cell>
          <cell r="F4388">
            <v>201008</v>
          </cell>
          <cell r="G4388">
            <v>40421</v>
          </cell>
          <cell r="H4388">
            <v>40390</v>
          </cell>
          <cell r="I4388">
            <v>145</v>
          </cell>
        </row>
        <row r="4389">
          <cell r="E4389">
            <v>40395</v>
          </cell>
          <cell r="F4389">
            <v>201008</v>
          </cell>
          <cell r="G4389">
            <v>40421</v>
          </cell>
          <cell r="H4389">
            <v>40390</v>
          </cell>
          <cell r="I4389">
            <v>145</v>
          </cell>
        </row>
        <row r="4390">
          <cell r="E4390">
            <v>40396</v>
          </cell>
          <cell r="F4390">
            <v>201008</v>
          </cell>
          <cell r="G4390">
            <v>40421</v>
          </cell>
          <cell r="H4390">
            <v>40390</v>
          </cell>
          <cell r="I4390">
            <v>145</v>
          </cell>
        </row>
        <row r="4391">
          <cell r="E4391">
            <v>40397</v>
          </cell>
          <cell r="F4391">
            <v>201008</v>
          </cell>
          <cell r="G4391">
            <v>40421</v>
          </cell>
          <cell r="H4391">
            <v>40390</v>
          </cell>
          <cell r="I4391">
            <v>145</v>
          </cell>
        </row>
        <row r="4392">
          <cell r="E4392">
            <v>40398</v>
          </cell>
          <cell r="F4392">
            <v>201008</v>
          </cell>
          <cell r="G4392">
            <v>40421</v>
          </cell>
          <cell r="H4392">
            <v>40390</v>
          </cell>
          <cell r="I4392">
            <v>145</v>
          </cell>
        </row>
        <row r="4393">
          <cell r="E4393">
            <v>40399</v>
          </cell>
          <cell r="F4393">
            <v>201008</v>
          </cell>
          <cell r="G4393">
            <v>40421</v>
          </cell>
          <cell r="H4393">
            <v>40390</v>
          </cell>
          <cell r="I4393">
            <v>145</v>
          </cell>
        </row>
        <row r="4394">
          <cell r="E4394">
            <v>40400</v>
          </cell>
          <cell r="F4394">
            <v>201008</v>
          </cell>
          <cell r="G4394">
            <v>40421</v>
          </cell>
          <cell r="H4394">
            <v>40390</v>
          </cell>
          <cell r="I4394">
            <v>145</v>
          </cell>
        </row>
        <row r="4395">
          <cell r="E4395">
            <v>40401</v>
          </cell>
          <cell r="F4395">
            <v>201008</v>
          </cell>
          <cell r="G4395">
            <v>40421</v>
          </cell>
          <cell r="H4395">
            <v>40390</v>
          </cell>
          <cell r="I4395">
            <v>145</v>
          </cell>
        </row>
        <row r="4396">
          <cell r="E4396">
            <v>40402</v>
          </cell>
          <cell r="F4396">
            <v>201008</v>
          </cell>
          <cell r="G4396">
            <v>40421</v>
          </cell>
          <cell r="H4396">
            <v>40390</v>
          </cell>
          <cell r="I4396">
            <v>145</v>
          </cell>
        </row>
        <row r="4397">
          <cell r="E4397">
            <v>40403</v>
          </cell>
          <cell r="F4397">
            <v>201008</v>
          </cell>
          <cell r="G4397">
            <v>40421</v>
          </cell>
          <cell r="H4397">
            <v>40390</v>
          </cell>
          <cell r="I4397">
            <v>145</v>
          </cell>
        </row>
        <row r="4398">
          <cell r="E4398">
            <v>40404</v>
          </cell>
          <cell r="F4398">
            <v>201008</v>
          </cell>
          <cell r="G4398">
            <v>40421</v>
          </cell>
          <cell r="H4398">
            <v>40390</v>
          </cell>
          <cell r="I4398">
            <v>145</v>
          </cell>
        </row>
        <row r="4399">
          <cell r="E4399">
            <v>40405</v>
          </cell>
          <cell r="F4399">
            <v>201008</v>
          </cell>
          <cell r="G4399">
            <v>40421</v>
          </cell>
          <cell r="H4399">
            <v>40390</v>
          </cell>
          <cell r="I4399">
            <v>145</v>
          </cell>
        </row>
        <row r="4400">
          <cell r="E4400">
            <v>40406</v>
          </cell>
          <cell r="F4400">
            <v>201008</v>
          </cell>
          <cell r="G4400">
            <v>40421</v>
          </cell>
          <cell r="H4400">
            <v>40390</v>
          </cell>
          <cell r="I4400">
            <v>145</v>
          </cell>
        </row>
        <row r="4401">
          <cell r="E4401">
            <v>40407</v>
          </cell>
          <cell r="F4401">
            <v>201008</v>
          </cell>
          <cell r="G4401">
            <v>40421</v>
          </cell>
          <cell r="H4401">
            <v>40390</v>
          </cell>
          <cell r="I4401">
            <v>145</v>
          </cell>
        </row>
        <row r="4402">
          <cell r="E4402">
            <v>40408</v>
          </cell>
          <cell r="F4402">
            <v>201008</v>
          </cell>
          <cell r="G4402">
            <v>40421</v>
          </cell>
          <cell r="H4402">
            <v>40390</v>
          </cell>
          <cell r="I4402">
            <v>145</v>
          </cell>
        </row>
        <row r="4403">
          <cell r="E4403">
            <v>40409</v>
          </cell>
          <cell r="F4403">
            <v>201008</v>
          </cell>
          <cell r="G4403">
            <v>40421</v>
          </cell>
          <cell r="H4403">
            <v>40390</v>
          </cell>
          <cell r="I4403">
            <v>145</v>
          </cell>
        </row>
        <row r="4404">
          <cell r="E4404">
            <v>40410</v>
          </cell>
          <cell r="F4404">
            <v>201008</v>
          </cell>
          <cell r="G4404">
            <v>40421</v>
          </cell>
          <cell r="H4404">
            <v>40390</v>
          </cell>
          <cell r="I4404">
            <v>145</v>
          </cell>
        </row>
        <row r="4405">
          <cell r="E4405">
            <v>40411</v>
          </cell>
          <cell r="F4405">
            <v>201008</v>
          </cell>
          <cell r="G4405">
            <v>40421</v>
          </cell>
          <cell r="H4405">
            <v>40390</v>
          </cell>
          <cell r="I4405">
            <v>145</v>
          </cell>
        </row>
        <row r="4406">
          <cell r="E4406">
            <v>40412</v>
          </cell>
          <cell r="F4406">
            <v>201008</v>
          </cell>
          <cell r="G4406">
            <v>40421</v>
          </cell>
          <cell r="H4406">
            <v>40390</v>
          </cell>
          <cell r="I4406">
            <v>145</v>
          </cell>
        </row>
        <row r="4407">
          <cell r="E4407">
            <v>40413</v>
          </cell>
          <cell r="F4407">
            <v>201008</v>
          </cell>
          <cell r="G4407">
            <v>40421</v>
          </cell>
          <cell r="H4407">
            <v>40390</v>
          </cell>
          <cell r="I4407">
            <v>145</v>
          </cell>
        </row>
        <row r="4408">
          <cell r="E4408">
            <v>40414</v>
          </cell>
          <cell r="F4408">
            <v>201008</v>
          </cell>
          <cell r="G4408">
            <v>40421</v>
          </cell>
          <cell r="H4408">
            <v>40390</v>
          </cell>
          <cell r="I4408">
            <v>145</v>
          </cell>
        </row>
        <row r="4409">
          <cell r="E4409">
            <v>40415</v>
          </cell>
          <cell r="F4409">
            <v>201008</v>
          </cell>
          <cell r="G4409">
            <v>40421</v>
          </cell>
          <cell r="H4409">
            <v>40390</v>
          </cell>
          <cell r="I4409">
            <v>145</v>
          </cell>
        </row>
        <row r="4410">
          <cell r="E4410">
            <v>40416</v>
          </cell>
          <cell r="F4410">
            <v>201008</v>
          </cell>
          <cell r="G4410">
            <v>40421</v>
          </cell>
          <cell r="H4410">
            <v>40390</v>
          </cell>
          <cell r="I4410">
            <v>145</v>
          </cell>
        </row>
        <row r="4411">
          <cell r="E4411">
            <v>40417</v>
          </cell>
          <cell r="F4411">
            <v>201008</v>
          </cell>
          <cell r="G4411">
            <v>40421</v>
          </cell>
          <cell r="H4411">
            <v>40390</v>
          </cell>
          <cell r="I4411">
            <v>145</v>
          </cell>
        </row>
        <row r="4412">
          <cell r="E4412">
            <v>40418</v>
          </cell>
          <cell r="F4412">
            <v>201008</v>
          </cell>
          <cell r="G4412">
            <v>40421</v>
          </cell>
          <cell r="H4412">
            <v>40390</v>
          </cell>
          <cell r="I4412">
            <v>145</v>
          </cell>
        </row>
        <row r="4413">
          <cell r="E4413">
            <v>40419</v>
          </cell>
          <cell r="F4413">
            <v>201008</v>
          </cell>
          <cell r="G4413">
            <v>40421</v>
          </cell>
          <cell r="H4413">
            <v>40390</v>
          </cell>
          <cell r="I4413">
            <v>145</v>
          </cell>
        </row>
        <row r="4414">
          <cell r="E4414">
            <v>40420</v>
          </cell>
          <cell r="F4414">
            <v>201008</v>
          </cell>
          <cell r="G4414">
            <v>40421</v>
          </cell>
          <cell r="H4414">
            <v>40390</v>
          </cell>
          <cell r="I4414">
            <v>145</v>
          </cell>
        </row>
        <row r="4415">
          <cell r="E4415">
            <v>40421</v>
          </cell>
          <cell r="F4415">
            <v>201008</v>
          </cell>
          <cell r="G4415">
            <v>40421</v>
          </cell>
          <cell r="H4415">
            <v>40390</v>
          </cell>
          <cell r="I4415">
            <v>145</v>
          </cell>
        </row>
        <row r="4416">
          <cell r="E4416">
            <v>40422</v>
          </cell>
          <cell r="F4416">
            <v>201009</v>
          </cell>
          <cell r="G4416">
            <v>40451</v>
          </cell>
          <cell r="H4416">
            <v>40421</v>
          </cell>
          <cell r="I4416">
            <v>146</v>
          </cell>
        </row>
        <row r="4417">
          <cell r="E4417">
            <v>40423</v>
          </cell>
          <cell r="F4417">
            <v>201009</v>
          </cell>
          <cell r="G4417">
            <v>40451</v>
          </cell>
          <cell r="H4417">
            <v>40421</v>
          </cell>
          <cell r="I4417">
            <v>146</v>
          </cell>
        </row>
        <row r="4418">
          <cell r="E4418">
            <v>40424</v>
          </cell>
          <cell r="F4418">
            <v>201009</v>
          </cell>
          <cell r="G4418">
            <v>40451</v>
          </cell>
          <cell r="H4418">
            <v>40421</v>
          </cell>
          <cell r="I4418">
            <v>146</v>
          </cell>
        </row>
        <row r="4419">
          <cell r="E4419">
            <v>40425</v>
          </cell>
          <cell r="F4419">
            <v>201009</v>
          </cell>
          <cell r="G4419">
            <v>40451</v>
          </cell>
          <cell r="H4419">
            <v>40421</v>
          </cell>
          <cell r="I4419">
            <v>146</v>
          </cell>
        </row>
        <row r="4420">
          <cell r="E4420">
            <v>40426</v>
          </cell>
          <cell r="F4420">
            <v>201009</v>
          </cell>
          <cell r="G4420">
            <v>40451</v>
          </cell>
          <cell r="H4420">
            <v>40421</v>
          </cell>
          <cell r="I4420">
            <v>146</v>
          </cell>
        </row>
        <row r="4421">
          <cell r="E4421">
            <v>40427</v>
          </cell>
          <cell r="F4421">
            <v>201009</v>
          </cell>
          <cell r="G4421">
            <v>40451</v>
          </cell>
          <cell r="H4421">
            <v>40421</v>
          </cell>
          <cell r="I4421">
            <v>146</v>
          </cell>
        </row>
        <row r="4422">
          <cell r="E4422">
            <v>40428</v>
          </cell>
          <cell r="F4422">
            <v>201009</v>
          </cell>
          <cell r="G4422">
            <v>40451</v>
          </cell>
          <cell r="H4422">
            <v>40421</v>
          </cell>
          <cell r="I4422">
            <v>146</v>
          </cell>
        </row>
        <row r="4423">
          <cell r="E4423">
            <v>40429</v>
          </cell>
          <cell r="F4423">
            <v>201009</v>
          </cell>
          <cell r="G4423">
            <v>40451</v>
          </cell>
          <cell r="H4423">
            <v>40421</v>
          </cell>
          <cell r="I4423">
            <v>146</v>
          </cell>
        </row>
        <row r="4424">
          <cell r="E4424">
            <v>40430</v>
          </cell>
          <cell r="F4424">
            <v>201009</v>
          </cell>
          <cell r="G4424">
            <v>40451</v>
          </cell>
          <cell r="H4424">
            <v>40421</v>
          </cell>
          <cell r="I4424">
            <v>146</v>
          </cell>
        </row>
        <row r="4425">
          <cell r="E4425">
            <v>40431</v>
          </cell>
          <cell r="F4425">
            <v>201009</v>
          </cell>
          <cell r="G4425">
            <v>40451</v>
          </cell>
          <cell r="H4425">
            <v>40421</v>
          </cell>
          <cell r="I4425">
            <v>146</v>
          </cell>
        </row>
        <row r="4426">
          <cell r="E4426">
            <v>40432</v>
          </cell>
          <cell r="F4426">
            <v>201009</v>
          </cell>
          <cell r="G4426">
            <v>40451</v>
          </cell>
          <cell r="H4426">
            <v>40421</v>
          </cell>
          <cell r="I4426">
            <v>146</v>
          </cell>
        </row>
        <row r="4427">
          <cell r="E4427">
            <v>40433</v>
          </cell>
          <cell r="F4427">
            <v>201009</v>
          </cell>
          <cell r="G4427">
            <v>40451</v>
          </cell>
          <cell r="H4427">
            <v>40421</v>
          </cell>
          <cell r="I4427">
            <v>146</v>
          </cell>
        </row>
        <row r="4428">
          <cell r="E4428">
            <v>40434</v>
          </cell>
          <cell r="F4428">
            <v>201009</v>
          </cell>
          <cell r="G4428">
            <v>40451</v>
          </cell>
          <cell r="H4428">
            <v>40421</v>
          </cell>
          <cell r="I4428">
            <v>146</v>
          </cell>
        </row>
        <row r="4429">
          <cell r="E4429">
            <v>40435</v>
          </cell>
          <cell r="F4429">
            <v>201009</v>
          </cell>
          <cell r="G4429">
            <v>40451</v>
          </cell>
          <cell r="H4429">
            <v>40421</v>
          </cell>
          <cell r="I4429">
            <v>146</v>
          </cell>
        </row>
        <row r="4430">
          <cell r="E4430">
            <v>40436</v>
          </cell>
          <cell r="F4430">
            <v>201009</v>
          </cell>
          <cell r="G4430">
            <v>40451</v>
          </cell>
          <cell r="H4430">
            <v>40421</v>
          </cell>
          <cell r="I4430">
            <v>146</v>
          </cell>
        </row>
        <row r="4431">
          <cell r="E4431">
            <v>40437</v>
          </cell>
          <cell r="F4431">
            <v>201009</v>
          </cell>
          <cell r="G4431">
            <v>40451</v>
          </cell>
          <cell r="H4431">
            <v>40421</v>
          </cell>
          <cell r="I4431">
            <v>146</v>
          </cell>
        </row>
        <row r="4432">
          <cell r="E4432">
            <v>40438</v>
          </cell>
          <cell r="F4432">
            <v>201009</v>
          </cell>
          <cell r="G4432">
            <v>40451</v>
          </cell>
          <cell r="H4432">
            <v>40421</v>
          </cell>
          <cell r="I4432">
            <v>146</v>
          </cell>
        </row>
        <row r="4433">
          <cell r="E4433">
            <v>40439</v>
          </cell>
          <cell r="F4433">
            <v>201009</v>
          </cell>
          <cell r="G4433">
            <v>40451</v>
          </cell>
          <cell r="H4433">
            <v>40421</v>
          </cell>
          <cell r="I4433">
            <v>146</v>
          </cell>
        </row>
        <row r="4434">
          <cell r="E4434">
            <v>40440</v>
          </cell>
          <cell r="F4434">
            <v>201009</v>
          </cell>
          <cell r="G4434">
            <v>40451</v>
          </cell>
          <cell r="H4434">
            <v>40421</v>
          </cell>
          <cell r="I4434">
            <v>146</v>
          </cell>
        </row>
        <row r="4435">
          <cell r="E4435">
            <v>40441</v>
          </cell>
          <cell r="F4435">
            <v>201009</v>
          </cell>
          <cell r="G4435">
            <v>40451</v>
          </cell>
          <cell r="H4435">
            <v>40421</v>
          </cell>
          <cell r="I4435">
            <v>146</v>
          </cell>
        </row>
        <row r="4436">
          <cell r="E4436">
            <v>40442</v>
          </cell>
          <cell r="F4436">
            <v>201009</v>
          </cell>
          <cell r="G4436">
            <v>40451</v>
          </cell>
          <cell r="H4436">
            <v>40421</v>
          </cell>
          <cell r="I4436">
            <v>146</v>
          </cell>
        </row>
        <row r="4437">
          <cell r="E4437">
            <v>40443</v>
          </cell>
          <cell r="F4437">
            <v>201009</v>
          </cell>
          <cell r="G4437">
            <v>40451</v>
          </cell>
          <cell r="H4437">
            <v>40421</v>
          </cell>
          <cell r="I4437">
            <v>146</v>
          </cell>
        </row>
        <row r="4438">
          <cell r="E4438">
            <v>40444</v>
          </cell>
          <cell r="F4438">
            <v>201009</v>
          </cell>
          <cell r="G4438">
            <v>40451</v>
          </cell>
          <cell r="H4438">
            <v>40421</v>
          </cell>
          <cell r="I4438">
            <v>146</v>
          </cell>
        </row>
        <row r="4439">
          <cell r="E4439">
            <v>40445</v>
          </cell>
          <cell r="F4439">
            <v>201009</v>
          </cell>
          <cell r="G4439">
            <v>40451</v>
          </cell>
          <cell r="H4439">
            <v>40421</v>
          </cell>
          <cell r="I4439">
            <v>146</v>
          </cell>
        </row>
        <row r="4440">
          <cell r="E4440">
            <v>40446</v>
          </cell>
          <cell r="F4440">
            <v>201009</v>
          </cell>
          <cell r="G4440">
            <v>40451</v>
          </cell>
          <cell r="H4440">
            <v>40421</v>
          </cell>
          <cell r="I4440">
            <v>146</v>
          </cell>
        </row>
        <row r="4441">
          <cell r="E4441">
            <v>40447</v>
          </cell>
          <cell r="F4441">
            <v>201009</v>
          </cell>
          <cell r="G4441">
            <v>40451</v>
          </cell>
          <cell r="H4441">
            <v>40421</v>
          </cell>
          <cell r="I4441">
            <v>146</v>
          </cell>
        </row>
        <row r="4442">
          <cell r="E4442">
            <v>40448</v>
          </cell>
          <cell r="F4442">
            <v>201009</v>
          </cell>
          <cell r="G4442">
            <v>40451</v>
          </cell>
          <cell r="H4442">
            <v>40421</v>
          </cell>
          <cell r="I4442">
            <v>146</v>
          </cell>
        </row>
        <row r="4443">
          <cell r="E4443">
            <v>40449</v>
          </cell>
          <cell r="F4443">
            <v>201009</v>
          </cell>
          <cell r="G4443">
            <v>40451</v>
          </cell>
          <cell r="H4443">
            <v>40421</v>
          </cell>
          <cell r="I4443">
            <v>146</v>
          </cell>
        </row>
        <row r="4444">
          <cell r="E4444">
            <v>40450</v>
          </cell>
          <cell r="F4444">
            <v>201009</v>
          </cell>
          <cell r="G4444">
            <v>40451</v>
          </cell>
          <cell r="H4444">
            <v>40421</v>
          </cell>
          <cell r="I4444">
            <v>146</v>
          </cell>
        </row>
        <row r="4445">
          <cell r="E4445">
            <v>40451</v>
          </cell>
          <cell r="F4445">
            <v>201009</v>
          </cell>
          <cell r="G4445">
            <v>40451</v>
          </cell>
          <cell r="H4445">
            <v>40421</v>
          </cell>
          <cell r="I4445">
            <v>146</v>
          </cell>
        </row>
        <row r="4446">
          <cell r="E4446">
            <v>40452</v>
          </cell>
          <cell r="F4446">
            <v>201010</v>
          </cell>
          <cell r="G4446">
            <v>40482</v>
          </cell>
          <cell r="H4446">
            <v>40451</v>
          </cell>
          <cell r="I4446">
            <v>147</v>
          </cell>
        </row>
        <row r="4447">
          <cell r="E4447">
            <v>40453</v>
          </cell>
          <cell r="F4447">
            <v>201010</v>
          </cell>
          <cell r="G4447">
            <v>40482</v>
          </cell>
          <cell r="H4447">
            <v>40451</v>
          </cell>
          <cell r="I4447">
            <v>147</v>
          </cell>
        </row>
        <row r="4448">
          <cell r="E4448">
            <v>40454</v>
          </cell>
          <cell r="F4448">
            <v>201010</v>
          </cell>
          <cell r="G4448">
            <v>40482</v>
          </cell>
          <cell r="H4448">
            <v>40451</v>
          </cell>
          <cell r="I4448">
            <v>147</v>
          </cell>
        </row>
        <row r="4449">
          <cell r="E4449">
            <v>40455</v>
          </cell>
          <cell r="F4449">
            <v>201010</v>
          </cell>
          <cell r="G4449">
            <v>40482</v>
          </cell>
          <cell r="H4449">
            <v>40451</v>
          </cell>
          <cell r="I4449">
            <v>147</v>
          </cell>
        </row>
        <row r="4450">
          <cell r="E4450">
            <v>40456</v>
          </cell>
          <cell r="F4450">
            <v>201010</v>
          </cell>
          <cell r="G4450">
            <v>40482</v>
          </cell>
          <cell r="H4450">
            <v>40451</v>
          </cell>
          <cell r="I4450">
            <v>147</v>
          </cell>
        </row>
        <row r="4451">
          <cell r="E4451">
            <v>40457</v>
          </cell>
          <cell r="F4451">
            <v>201010</v>
          </cell>
          <cell r="G4451">
            <v>40482</v>
          </cell>
          <cell r="H4451">
            <v>40451</v>
          </cell>
          <cell r="I4451">
            <v>147</v>
          </cell>
        </row>
        <row r="4452">
          <cell r="E4452">
            <v>40458</v>
          </cell>
          <cell r="F4452">
            <v>201010</v>
          </cell>
          <cell r="G4452">
            <v>40482</v>
          </cell>
          <cell r="H4452">
            <v>40451</v>
          </cell>
          <cell r="I4452">
            <v>147</v>
          </cell>
        </row>
        <row r="4453">
          <cell r="E4453">
            <v>40459</v>
          </cell>
          <cell r="F4453">
            <v>201010</v>
          </cell>
          <cell r="G4453">
            <v>40482</v>
          </cell>
          <cell r="H4453">
            <v>40451</v>
          </cell>
          <cell r="I4453">
            <v>147</v>
          </cell>
        </row>
        <row r="4454">
          <cell r="E4454">
            <v>40460</v>
          </cell>
          <cell r="F4454">
            <v>201010</v>
          </cell>
          <cell r="G4454">
            <v>40482</v>
          </cell>
          <cell r="H4454">
            <v>40451</v>
          </cell>
          <cell r="I4454">
            <v>147</v>
          </cell>
        </row>
        <row r="4455">
          <cell r="E4455">
            <v>40461</v>
          </cell>
          <cell r="F4455">
            <v>201010</v>
          </cell>
          <cell r="G4455">
            <v>40482</v>
          </cell>
          <cell r="H4455">
            <v>40451</v>
          </cell>
          <cell r="I4455">
            <v>147</v>
          </cell>
        </row>
        <row r="4456">
          <cell r="E4456">
            <v>40462</v>
          </cell>
          <cell r="F4456">
            <v>201010</v>
          </cell>
          <cell r="G4456">
            <v>40482</v>
          </cell>
          <cell r="H4456">
            <v>40451</v>
          </cell>
          <cell r="I4456">
            <v>147</v>
          </cell>
        </row>
        <row r="4457">
          <cell r="E4457">
            <v>40463</v>
          </cell>
          <cell r="F4457">
            <v>201010</v>
          </cell>
          <cell r="G4457">
            <v>40482</v>
          </cell>
          <cell r="H4457">
            <v>40451</v>
          </cell>
          <cell r="I4457">
            <v>147</v>
          </cell>
        </row>
        <row r="4458">
          <cell r="E4458">
            <v>40464</v>
          </cell>
          <cell r="F4458">
            <v>201010</v>
          </cell>
          <cell r="G4458">
            <v>40482</v>
          </cell>
          <cell r="H4458">
            <v>40451</v>
          </cell>
          <cell r="I4458">
            <v>147</v>
          </cell>
        </row>
        <row r="4459">
          <cell r="E4459">
            <v>40465</v>
          </cell>
          <cell r="F4459">
            <v>201010</v>
          </cell>
          <cell r="G4459">
            <v>40482</v>
          </cell>
          <cell r="H4459">
            <v>40451</v>
          </cell>
          <cell r="I4459">
            <v>147</v>
          </cell>
        </row>
        <row r="4460">
          <cell r="E4460">
            <v>40466</v>
          </cell>
          <cell r="F4460">
            <v>201010</v>
          </cell>
          <cell r="G4460">
            <v>40482</v>
          </cell>
          <cell r="H4460">
            <v>40451</v>
          </cell>
          <cell r="I4460">
            <v>147</v>
          </cell>
        </row>
        <row r="4461">
          <cell r="E4461">
            <v>40467</v>
          </cell>
          <cell r="F4461">
            <v>201010</v>
          </cell>
          <cell r="G4461">
            <v>40482</v>
          </cell>
          <cell r="H4461">
            <v>40451</v>
          </cell>
          <cell r="I4461">
            <v>147</v>
          </cell>
        </row>
        <row r="4462">
          <cell r="E4462">
            <v>40468</v>
          </cell>
          <cell r="F4462">
            <v>201010</v>
          </cell>
          <cell r="G4462">
            <v>40482</v>
          </cell>
          <cell r="H4462">
            <v>40451</v>
          </cell>
          <cell r="I4462">
            <v>147</v>
          </cell>
        </row>
        <row r="4463">
          <cell r="E4463">
            <v>40469</v>
          </cell>
          <cell r="F4463">
            <v>201010</v>
          </cell>
          <cell r="G4463">
            <v>40482</v>
          </cell>
          <cell r="H4463">
            <v>40451</v>
          </cell>
          <cell r="I4463">
            <v>147</v>
          </cell>
        </row>
        <row r="4464">
          <cell r="E4464">
            <v>40470</v>
          </cell>
          <cell r="F4464">
            <v>201010</v>
          </cell>
          <cell r="G4464">
            <v>40482</v>
          </cell>
          <cell r="H4464">
            <v>40451</v>
          </cell>
          <cell r="I4464">
            <v>147</v>
          </cell>
        </row>
        <row r="4465">
          <cell r="E4465">
            <v>40471</v>
          </cell>
          <cell r="F4465">
            <v>201010</v>
          </cell>
          <cell r="G4465">
            <v>40482</v>
          </cell>
          <cell r="H4465">
            <v>40451</v>
          </cell>
          <cell r="I4465">
            <v>147</v>
          </cell>
        </row>
        <row r="4466">
          <cell r="E4466">
            <v>40472</v>
          </cell>
          <cell r="F4466">
            <v>201010</v>
          </cell>
          <cell r="G4466">
            <v>40482</v>
          </cell>
          <cell r="H4466">
            <v>40451</v>
          </cell>
          <cell r="I4466">
            <v>147</v>
          </cell>
        </row>
        <row r="4467">
          <cell r="E4467">
            <v>40473</v>
          </cell>
          <cell r="F4467">
            <v>201010</v>
          </cell>
          <cell r="G4467">
            <v>40482</v>
          </cell>
          <cell r="H4467">
            <v>40451</v>
          </cell>
          <cell r="I4467">
            <v>147</v>
          </cell>
        </row>
        <row r="4468">
          <cell r="E4468">
            <v>40474</v>
          </cell>
          <cell r="F4468">
            <v>201010</v>
          </cell>
          <cell r="G4468">
            <v>40482</v>
          </cell>
          <cell r="H4468">
            <v>40451</v>
          </cell>
          <cell r="I4468">
            <v>147</v>
          </cell>
        </row>
        <row r="4469">
          <cell r="E4469">
            <v>40475</v>
          </cell>
          <cell r="F4469">
            <v>201010</v>
          </cell>
          <cell r="G4469">
            <v>40482</v>
          </cell>
          <cell r="H4469">
            <v>40451</v>
          </cell>
          <cell r="I4469">
            <v>147</v>
          </cell>
        </row>
        <row r="4470">
          <cell r="E4470">
            <v>40476</v>
          </cell>
          <cell r="F4470">
            <v>201010</v>
          </cell>
          <cell r="G4470">
            <v>40482</v>
          </cell>
          <cell r="H4470">
            <v>40451</v>
          </cell>
          <cell r="I4470">
            <v>147</v>
          </cell>
        </row>
        <row r="4471">
          <cell r="E4471">
            <v>40477</v>
          </cell>
          <cell r="F4471">
            <v>201010</v>
          </cell>
          <cell r="G4471">
            <v>40482</v>
          </cell>
          <cell r="H4471">
            <v>40451</v>
          </cell>
          <cell r="I4471">
            <v>147</v>
          </cell>
        </row>
        <row r="4472">
          <cell r="E4472">
            <v>40478</v>
          </cell>
          <cell r="F4472">
            <v>201010</v>
          </cell>
          <cell r="G4472">
            <v>40482</v>
          </cell>
          <cell r="H4472">
            <v>40451</v>
          </cell>
          <cell r="I4472">
            <v>147</v>
          </cell>
        </row>
        <row r="4473">
          <cell r="E4473">
            <v>40479</v>
          </cell>
          <cell r="F4473">
            <v>201010</v>
          </cell>
          <cell r="G4473">
            <v>40482</v>
          </cell>
          <cell r="H4473">
            <v>40451</v>
          </cell>
          <cell r="I4473">
            <v>147</v>
          </cell>
        </row>
        <row r="4474">
          <cell r="E4474">
            <v>40480</v>
          </cell>
          <cell r="F4474">
            <v>201010</v>
          </cell>
          <cell r="G4474">
            <v>40482</v>
          </cell>
          <cell r="H4474">
            <v>40451</v>
          </cell>
          <cell r="I4474">
            <v>147</v>
          </cell>
        </row>
        <row r="4475">
          <cell r="E4475">
            <v>40481</v>
          </cell>
          <cell r="F4475">
            <v>201010</v>
          </cell>
          <cell r="G4475">
            <v>40482</v>
          </cell>
          <cell r="H4475">
            <v>40451</v>
          </cell>
          <cell r="I4475">
            <v>147</v>
          </cell>
        </row>
        <row r="4476">
          <cell r="E4476">
            <v>40482</v>
          </cell>
          <cell r="F4476">
            <v>201010</v>
          </cell>
          <cell r="G4476">
            <v>40482</v>
          </cell>
          <cell r="H4476">
            <v>40451</v>
          </cell>
          <cell r="I4476">
            <v>147</v>
          </cell>
        </row>
        <row r="4477">
          <cell r="E4477">
            <v>40483</v>
          </cell>
          <cell r="F4477">
            <v>201011</v>
          </cell>
          <cell r="G4477">
            <v>40512</v>
          </cell>
          <cell r="H4477">
            <v>40482</v>
          </cell>
          <cell r="I4477">
            <v>148</v>
          </cell>
        </row>
        <row r="4478">
          <cell r="E4478">
            <v>40484</v>
          </cell>
          <cell r="F4478">
            <v>201011</v>
          </cell>
          <cell r="G4478">
            <v>40512</v>
          </cell>
          <cell r="H4478">
            <v>40482</v>
          </cell>
          <cell r="I4478">
            <v>148</v>
          </cell>
        </row>
        <row r="4479">
          <cell r="E4479">
            <v>40485</v>
          </cell>
          <cell r="F4479">
            <v>201011</v>
          </cell>
          <cell r="G4479">
            <v>40512</v>
          </cell>
          <cell r="H4479">
            <v>40482</v>
          </cell>
          <cell r="I4479">
            <v>148</v>
          </cell>
        </row>
        <row r="4480">
          <cell r="E4480">
            <v>40486</v>
          </cell>
          <cell r="F4480">
            <v>201011</v>
          </cell>
          <cell r="G4480">
            <v>40512</v>
          </cell>
          <cell r="H4480">
            <v>40482</v>
          </cell>
          <cell r="I4480">
            <v>148</v>
          </cell>
        </row>
        <row r="4481">
          <cell r="E4481">
            <v>40487</v>
          </cell>
          <cell r="F4481">
            <v>201011</v>
          </cell>
          <cell r="G4481">
            <v>40512</v>
          </cell>
          <cell r="H4481">
            <v>40482</v>
          </cell>
          <cell r="I4481">
            <v>148</v>
          </cell>
        </row>
        <row r="4482">
          <cell r="E4482">
            <v>40488</v>
          </cell>
          <cell r="F4482">
            <v>201011</v>
          </cell>
          <cell r="G4482">
            <v>40512</v>
          </cell>
          <cell r="H4482">
            <v>40482</v>
          </cell>
          <cell r="I4482">
            <v>148</v>
          </cell>
        </row>
        <row r="4483">
          <cell r="E4483">
            <v>40489</v>
          </cell>
          <cell r="F4483">
            <v>201011</v>
          </cell>
          <cell r="G4483">
            <v>40512</v>
          </cell>
          <cell r="H4483">
            <v>40482</v>
          </cell>
          <cell r="I4483">
            <v>148</v>
          </cell>
        </row>
        <row r="4484">
          <cell r="E4484">
            <v>40490</v>
          </cell>
          <cell r="F4484">
            <v>201011</v>
          </cell>
          <cell r="G4484">
            <v>40512</v>
          </cell>
          <cell r="H4484">
            <v>40482</v>
          </cell>
          <cell r="I4484">
            <v>148</v>
          </cell>
        </row>
        <row r="4485">
          <cell r="E4485">
            <v>40491</v>
          </cell>
          <cell r="F4485">
            <v>201011</v>
          </cell>
          <cell r="G4485">
            <v>40512</v>
          </cell>
          <cell r="H4485">
            <v>40482</v>
          </cell>
          <cell r="I4485">
            <v>148</v>
          </cell>
        </row>
        <row r="4486">
          <cell r="E4486">
            <v>40492</v>
          </cell>
          <cell r="F4486">
            <v>201011</v>
          </cell>
          <cell r="G4486">
            <v>40512</v>
          </cell>
          <cell r="H4486">
            <v>40482</v>
          </cell>
          <cell r="I4486">
            <v>148</v>
          </cell>
        </row>
        <row r="4487">
          <cell r="E4487">
            <v>40493</v>
          </cell>
          <cell r="F4487">
            <v>201011</v>
          </cell>
          <cell r="G4487">
            <v>40512</v>
          </cell>
          <cell r="H4487">
            <v>40482</v>
          </cell>
          <cell r="I4487">
            <v>148</v>
          </cell>
        </row>
        <row r="4488">
          <cell r="E4488">
            <v>40494</v>
          </cell>
          <cell r="F4488">
            <v>201011</v>
          </cell>
          <cell r="G4488">
            <v>40512</v>
          </cell>
          <cell r="H4488">
            <v>40482</v>
          </cell>
          <cell r="I4488">
            <v>148</v>
          </cell>
        </row>
        <row r="4489">
          <cell r="E4489">
            <v>40495</v>
          </cell>
          <cell r="F4489">
            <v>201011</v>
          </cell>
          <cell r="G4489">
            <v>40512</v>
          </cell>
          <cell r="H4489">
            <v>40482</v>
          </cell>
          <cell r="I4489">
            <v>148</v>
          </cell>
        </row>
        <row r="4490">
          <cell r="E4490">
            <v>40496</v>
          </cell>
          <cell r="F4490">
            <v>201011</v>
          </cell>
          <cell r="G4490">
            <v>40512</v>
          </cell>
          <cell r="H4490">
            <v>40482</v>
          </cell>
          <cell r="I4490">
            <v>148</v>
          </cell>
        </row>
        <row r="4491">
          <cell r="E4491">
            <v>40497</v>
          </cell>
          <cell r="F4491">
            <v>201011</v>
          </cell>
          <cell r="G4491">
            <v>40512</v>
          </cell>
          <cell r="H4491">
            <v>40482</v>
          </cell>
          <cell r="I4491">
            <v>148</v>
          </cell>
        </row>
        <row r="4492">
          <cell r="E4492">
            <v>40498</v>
          </cell>
          <cell r="F4492">
            <v>201011</v>
          </cell>
          <cell r="G4492">
            <v>40512</v>
          </cell>
          <cell r="H4492">
            <v>40482</v>
          </cell>
          <cell r="I4492">
            <v>148</v>
          </cell>
        </row>
        <row r="4493">
          <cell r="E4493">
            <v>40499</v>
          </cell>
          <cell r="F4493">
            <v>201011</v>
          </cell>
          <cell r="G4493">
            <v>40512</v>
          </cell>
          <cell r="H4493">
            <v>40482</v>
          </cell>
          <cell r="I4493">
            <v>148</v>
          </cell>
        </row>
        <row r="4494">
          <cell r="E4494">
            <v>40500</v>
          </cell>
          <cell r="F4494">
            <v>201011</v>
          </cell>
          <cell r="G4494">
            <v>40512</v>
          </cell>
          <cell r="H4494">
            <v>40482</v>
          </cell>
          <cell r="I4494">
            <v>148</v>
          </cell>
        </row>
        <row r="4495">
          <cell r="E4495">
            <v>40501</v>
          </cell>
          <cell r="F4495">
            <v>201011</v>
          </cell>
          <cell r="G4495">
            <v>40512</v>
          </cell>
          <cell r="H4495">
            <v>40482</v>
          </cell>
          <cell r="I4495">
            <v>148</v>
          </cell>
        </row>
        <row r="4496">
          <cell r="E4496">
            <v>40502</v>
          </cell>
          <cell r="F4496">
            <v>201011</v>
          </cell>
          <cell r="G4496">
            <v>40512</v>
          </cell>
          <cell r="H4496">
            <v>40482</v>
          </cell>
          <cell r="I4496">
            <v>148</v>
          </cell>
        </row>
        <row r="4497">
          <cell r="E4497">
            <v>40503</v>
          </cell>
          <cell r="F4497">
            <v>201011</v>
          </cell>
          <cell r="G4497">
            <v>40512</v>
          </cell>
          <cell r="H4497">
            <v>40482</v>
          </cell>
          <cell r="I4497">
            <v>148</v>
          </cell>
        </row>
        <row r="4498">
          <cell r="E4498">
            <v>40504</v>
          </cell>
          <cell r="F4498">
            <v>201011</v>
          </cell>
          <cell r="G4498">
            <v>40512</v>
          </cell>
          <cell r="H4498">
            <v>40482</v>
          </cell>
          <cell r="I4498">
            <v>148</v>
          </cell>
        </row>
        <row r="4499">
          <cell r="E4499">
            <v>40505</v>
          </cell>
          <cell r="F4499">
            <v>201011</v>
          </cell>
          <cell r="G4499">
            <v>40512</v>
          </cell>
          <cell r="H4499">
            <v>40482</v>
          </cell>
          <cell r="I4499">
            <v>148</v>
          </cell>
        </row>
        <row r="4500">
          <cell r="E4500">
            <v>40506</v>
          </cell>
          <cell r="F4500">
            <v>201011</v>
          </cell>
          <cell r="G4500">
            <v>40512</v>
          </cell>
          <cell r="H4500">
            <v>40482</v>
          </cell>
          <cell r="I4500">
            <v>148</v>
          </cell>
        </row>
        <row r="4501">
          <cell r="E4501">
            <v>40507</v>
          </cell>
          <cell r="F4501">
            <v>201011</v>
          </cell>
          <cell r="G4501">
            <v>40512</v>
          </cell>
          <cell r="H4501">
            <v>40482</v>
          </cell>
          <cell r="I4501">
            <v>148</v>
          </cell>
        </row>
        <row r="4502">
          <cell r="E4502">
            <v>40508</v>
          </cell>
          <cell r="F4502">
            <v>201011</v>
          </cell>
          <cell r="G4502">
            <v>40512</v>
          </cell>
          <cell r="H4502">
            <v>40482</v>
          </cell>
          <cell r="I4502">
            <v>148</v>
          </cell>
        </row>
        <row r="4503">
          <cell r="E4503">
            <v>40509</v>
          </cell>
          <cell r="F4503">
            <v>201011</v>
          </cell>
          <cell r="G4503">
            <v>40512</v>
          </cell>
          <cell r="H4503">
            <v>40482</v>
          </cell>
          <cell r="I4503">
            <v>148</v>
          </cell>
        </row>
        <row r="4504">
          <cell r="E4504">
            <v>40510</v>
          </cell>
          <cell r="F4504">
            <v>201011</v>
          </cell>
          <cell r="G4504">
            <v>40512</v>
          </cell>
          <cell r="H4504">
            <v>40482</v>
          </cell>
          <cell r="I4504">
            <v>148</v>
          </cell>
        </row>
        <row r="4505">
          <cell r="E4505">
            <v>40511</v>
          </cell>
          <cell r="F4505">
            <v>201011</v>
          </cell>
          <cell r="G4505">
            <v>40512</v>
          </cell>
          <cell r="H4505">
            <v>40482</v>
          </cell>
          <cell r="I4505">
            <v>148</v>
          </cell>
        </row>
        <row r="4506">
          <cell r="E4506">
            <v>40512</v>
          </cell>
          <cell r="F4506">
            <v>201011</v>
          </cell>
          <cell r="G4506">
            <v>40512</v>
          </cell>
          <cell r="H4506">
            <v>40482</v>
          </cell>
          <cell r="I4506">
            <v>148</v>
          </cell>
        </row>
        <row r="4507">
          <cell r="E4507">
            <v>40513</v>
          </cell>
          <cell r="F4507">
            <v>201012</v>
          </cell>
          <cell r="G4507">
            <v>40543</v>
          </cell>
          <cell r="H4507">
            <v>40512</v>
          </cell>
          <cell r="I4507">
            <v>149</v>
          </cell>
        </row>
        <row r="4508">
          <cell r="E4508">
            <v>40514</v>
          </cell>
          <cell r="F4508">
            <v>201012</v>
          </cell>
          <cell r="G4508">
            <v>40543</v>
          </cell>
          <cell r="H4508">
            <v>40512</v>
          </cell>
          <cell r="I4508">
            <v>149</v>
          </cell>
        </row>
        <row r="4509">
          <cell r="E4509">
            <v>40515</v>
          </cell>
          <cell r="F4509">
            <v>201012</v>
          </cell>
          <cell r="G4509">
            <v>40543</v>
          </cell>
          <cell r="H4509">
            <v>40512</v>
          </cell>
          <cell r="I4509">
            <v>149</v>
          </cell>
        </row>
        <row r="4510">
          <cell r="E4510">
            <v>40516</v>
          </cell>
          <cell r="F4510">
            <v>201012</v>
          </cell>
          <cell r="G4510">
            <v>40543</v>
          </cell>
          <cell r="H4510">
            <v>40512</v>
          </cell>
          <cell r="I4510">
            <v>149</v>
          </cell>
        </row>
        <row r="4511">
          <cell r="E4511">
            <v>40517</v>
          </cell>
          <cell r="F4511">
            <v>201012</v>
          </cell>
          <cell r="G4511">
            <v>40543</v>
          </cell>
          <cell r="H4511">
            <v>40512</v>
          </cell>
          <cell r="I4511">
            <v>149</v>
          </cell>
        </row>
        <row r="4512">
          <cell r="E4512">
            <v>40518</v>
          </cell>
          <cell r="F4512">
            <v>201012</v>
          </cell>
          <cell r="G4512">
            <v>40543</v>
          </cell>
          <cell r="H4512">
            <v>40512</v>
          </cell>
          <cell r="I4512">
            <v>149</v>
          </cell>
        </row>
        <row r="4513">
          <cell r="E4513">
            <v>40519</v>
          </cell>
          <cell r="F4513">
            <v>201012</v>
          </cell>
          <cell r="G4513">
            <v>40543</v>
          </cell>
          <cell r="H4513">
            <v>40512</v>
          </cell>
          <cell r="I4513">
            <v>149</v>
          </cell>
        </row>
        <row r="4514">
          <cell r="E4514">
            <v>40520</v>
          </cell>
          <cell r="F4514">
            <v>201012</v>
          </cell>
          <cell r="G4514">
            <v>40543</v>
          </cell>
          <cell r="H4514">
            <v>40512</v>
          </cell>
          <cell r="I4514">
            <v>149</v>
          </cell>
        </row>
        <row r="4515">
          <cell r="E4515">
            <v>40521</v>
          </cell>
          <cell r="F4515">
            <v>201012</v>
          </cell>
          <cell r="G4515">
            <v>40543</v>
          </cell>
          <cell r="H4515">
            <v>40512</v>
          </cell>
          <cell r="I4515">
            <v>149</v>
          </cell>
        </row>
        <row r="4516">
          <cell r="E4516">
            <v>40522</v>
          </cell>
          <cell r="F4516">
            <v>201012</v>
          </cell>
          <cell r="G4516">
            <v>40543</v>
          </cell>
          <cell r="H4516">
            <v>40512</v>
          </cell>
          <cell r="I4516">
            <v>149</v>
          </cell>
        </row>
        <row r="4517">
          <cell r="E4517">
            <v>40523</v>
          </cell>
          <cell r="F4517">
            <v>201012</v>
          </cell>
          <cell r="G4517">
            <v>40543</v>
          </cell>
          <cell r="H4517">
            <v>40512</v>
          </cell>
          <cell r="I4517">
            <v>149</v>
          </cell>
        </row>
        <row r="4518">
          <cell r="E4518">
            <v>40524</v>
          </cell>
          <cell r="F4518">
            <v>201012</v>
          </cell>
          <cell r="G4518">
            <v>40543</v>
          </cell>
          <cell r="H4518">
            <v>40512</v>
          </cell>
          <cell r="I4518">
            <v>149</v>
          </cell>
        </row>
        <row r="4519">
          <cell r="E4519">
            <v>40525</v>
          </cell>
          <cell r="F4519">
            <v>201012</v>
          </cell>
          <cell r="G4519">
            <v>40543</v>
          </cell>
          <cell r="H4519">
            <v>40512</v>
          </cell>
          <cell r="I4519">
            <v>149</v>
          </cell>
        </row>
        <row r="4520">
          <cell r="E4520">
            <v>40526</v>
          </cell>
          <cell r="F4520">
            <v>201012</v>
          </cell>
          <cell r="G4520">
            <v>40543</v>
          </cell>
          <cell r="H4520">
            <v>40512</v>
          </cell>
          <cell r="I4520">
            <v>149</v>
          </cell>
        </row>
        <row r="4521">
          <cell r="E4521">
            <v>40527</v>
          </cell>
          <cell r="F4521">
            <v>201012</v>
          </cell>
          <cell r="G4521">
            <v>40543</v>
          </cell>
          <cell r="H4521">
            <v>40512</v>
          </cell>
          <cell r="I4521">
            <v>149</v>
          </cell>
        </row>
        <row r="4522">
          <cell r="E4522">
            <v>40528</v>
          </cell>
          <cell r="F4522">
            <v>201012</v>
          </cell>
          <cell r="G4522">
            <v>40543</v>
          </cell>
          <cell r="H4522">
            <v>40512</v>
          </cell>
          <cell r="I4522">
            <v>149</v>
          </cell>
        </row>
        <row r="4523">
          <cell r="E4523">
            <v>40529</v>
          </cell>
          <cell r="F4523">
            <v>201012</v>
          </cell>
          <cell r="G4523">
            <v>40543</v>
          </cell>
          <cell r="H4523">
            <v>40512</v>
          </cell>
          <cell r="I4523">
            <v>149</v>
          </cell>
        </row>
        <row r="4524">
          <cell r="E4524">
            <v>40530</v>
          </cell>
          <cell r="F4524">
            <v>201012</v>
          </cell>
          <cell r="G4524">
            <v>40543</v>
          </cell>
          <cell r="H4524">
            <v>40512</v>
          </cell>
          <cell r="I4524">
            <v>149</v>
          </cell>
        </row>
        <row r="4525">
          <cell r="E4525">
            <v>40531</v>
          </cell>
          <cell r="F4525">
            <v>201012</v>
          </cell>
          <cell r="G4525">
            <v>40543</v>
          </cell>
          <cell r="H4525">
            <v>40512</v>
          </cell>
          <cell r="I4525">
            <v>149</v>
          </cell>
        </row>
        <row r="4526">
          <cell r="E4526">
            <v>40532</v>
          </cell>
          <cell r="F4526">
            <v>201012</v>
          </cell>
          <cell r="G4526">
            <v>40543</v>
          </cell>
          <cell r="H4526">
            <v>40512</v>
          </cell>
          <cell r="I4526">
            <v>149</v>
          </cell>
        </row>
        <row r="4527">
          <cell r="E4527">
            <v>40533</v>
          </cell>
          <cell r="F4527">
            <v>201012</v>
          </cell>
          <cell r="G4527">
            <v>40543</v>
          </cell>
          <cell r="H4527">
            <v>40512</v>
          </cell>
          <cell r="I4527">
            <v>149</v>
          </cell>
        </row>
        <row r="4528">
          <cell r="E4528">
            <v>40534</v>
          </cell>
          <cell r="F4528">
            <v>201012</v>
          </cell>
          <cell r="G4528">
            <v>40543</v>
          </cell>
          <cell r="H4528">
            <v>40512</v>
          </cell>
          <cell r="I4528">
            <v>149</v>
          </cell>
        </row>
        <row r="4529">
          <cell r="E4529">
            <v>40535</v>
          </cell>
          <cell r="F4529">
            <v>201012</v>
          </cell>
          <cell r="G4529">
            <v>40543</v>
          </cell>
          <cell r="H4529">
            <v>40512</v>
          </cell>
          <cell r="I4529">
            <v>149</v>
          </cell>
        </row>
        <row r="4530">
          <cell r="E4530">
            <v>40536</v>
          </cell>
          <cell r="F4530">
            <v>201012</v>
          </cell>
          <cell r="G4530">
            <v>40543</v>
          </cell>
          <cell r="H4530">
            <v>40512</v>
          </cell>
          <cell r="I4530">
            <v>149</v>
          </cell>
        </row>
        <row r="4531">
          <cell r="E4531">
            <v>40537</v>
          </cell>
          <cell r="F4531">
            <v>201012</v>
          </cell>
          <cell r="G4531">
            <v>40543</v>
          </cell>
          <cell r="H4531">
            <v>40512</v>
          </cell>
          <cell r="I4531">
            <v>149</v>
          </cell>
        </row>
        <row r="4532">
          <cell r="E4532">
            <v>40538</v>
          </cell>
          <cell r="F4532">
            <v>201012</v>
          </cell>
          <cell r="G4532">
            <v>40543</v>
          </cell>
          <cell r="H4532">
            <v>40512</v>
          </cell>
          <cell r="I4532">
            <v>149</v>
          </cell>
        </row>
        <row r="4533">
          <cell r="E4533">
            <v>40539</v>
          </cell>
          <cell r="F4533">
            <v>201012</v>
          </cell>
          <cell r="G4533">
            <v>40543</v>
          </cell>
          <cell r="H4533">
            <v>40512</v>
          </cell>
          <cell r="I4533">
            <v>149</v>
          </cell>
        </row>
        <row r="4534">
          <cell r="E4534">
            <v>40540</v>
          </cell>
          <cell r="F4534">
            <v>201012</v>
          </cell>
          <cell r="G4534">
            <v>40543</v>
          </cell>
          <cell r="H4534">
            <v>40512</v>
          </cell>
          <cell r="I4534">
            <v>149</v>
          </cell>
        </row>
        <row r="4535">
          <cell r="E4535">
            <v>40541</v>
          </cell>
          <cell r="F4535">
            <v>201012</v>
          </cell>
          <cell r="G4535">
            <v>40543</v>
          </cell>
          <cell r="H4535">
            <v>40512</v>
          </cell>
          <cell r="I4535">
            <v>149</v>
          </cell>
        </row>
        <row r="4536">
          <cell r="E4536">
            <v>40542</v>
          </cell>
          <cell r="F4536">
            <v>201012</v>
          </cell>
          <cell r="G4536">
            <v>40543</v>
          </cell>
          <cell r="H4536">
            <v>40512</v>
          </cell>
          <cell r="I4536">
            <v>149</v>
          </cell>
        </row>
        <row r="4537">
          <cell r="E4537">
            <v>40543</v>
          </cell>
          <cell r="F4537">
            <v>201012</v>
          </cell>
          <cell r="G4537">
            <v>40543</v>
          </cell>
          <cell r="H4537">
            <v>40512</v>
          </cell>
          <cell r="I4537">
            <v>149</v>
          </cell>
        </row>
        <row r="4538">
          <cell r="E4538">
            <v>40544</v>
          </cell>
          <cell r="F4538">
            <v>201101</v>
          </cell>
          <cell r="G4538">
            <v>40574</v>
          </cell>
          <cell r="H4538">
            <v>40543</v>
          </cell>
          <cell r="I4538">
            <v>150</v>
          </cell>
        </row>
        <row r="4539">
          <cell r="E4539">
            <v>40545</v>
          </cell>
          <cell r="F4539">
            <v>201101</v>
          </cell>
          <cell r="G4539">
            <v>40574</v>
          </cell>
          <cell r="H4539">
            <v>40543</v>
          </cell>
          <cell r="I4539">
            <v>150</v>
          </cell>
        </row>
        <row r="4540">
          <cell r="E4540">
            <v>40546</v>
          </cell>
          <cell r="F4540">
            <v>201101</v>
          </cell>
          <cell r="G4540">
            <v>40574</v>
          </cell>
          <cell r="H4540">
            <v>40543</v>
          </cell>
          <cell r="I4540">
            <v>150</v>
          </cell>
        </row>
        <row r="4541">
          <cell r="E4541">
            <v>40547</v>
          </cell>
          <cell r="F4541">
            <v>201101</v>
          </cell>
          <cell r="G4541">
            <v>40574</v>
          </cell>
          <cell r="H4541">
            <v>40543</v>
          </cell>
          <cell r="I4541">
            <v>150</v>
          </cell>
        </row>
        <row r="4542">
          <cell r="E4542">
            <v>40548</v>
          </cell>
          <cell r="F4542">
            <v>201101</v>
          </cell>
          <cell r="G4542">
            <v>40574</v>
          </cell>
          <cell r="H4542">
            <v>40543</v>
          </cell>
          <cell r="I4542">
            <v>150</v>
          </cell>
        </row>
        <row r="4543">
          <cell r="E4543">
            <v>40549</v>
          </cell>
          <cell r="F4543">
            <v>201101</v>
          </cell>
          <cell r="G4543">
            <v>40574</v>
          </cell>
          <cell r="H4543">
            <v>40543</v>
          </cell>
          <cell r="I4543">
            <v>150</v>
          </cell>
        </row>
        <row r="4544">
          <cell r="E4544">
            <v>40550</v>
          </cell>
          <cell r="F4544">
            <v>201101</v>
          </cell>
          <cell r="G4544">
            <v>40574</v>
          </cell>
          <cell r="H4544">
            <v>40543</v>
          </cell>
          <cell r="I4544">
            <v>150</v>
          </cell>
        </row>
        <row r="4545">
          <cell r="E4545">
            <v>40551</v>
          </cell>
          <cell r="F4545">
            <v>201101</v>
          </cell>
          <cell r="G4545">
            <v>40574</v>
          </cell>
          <cell r="H4545">
            <v>40543</v>
          </cell>
          <cell r="I4545">
            <v>150</v>
          </cell>
        </row>
        <row r="4546">
          <cell r="E4546">
            <v>40552</v>
          </cell>
          <cell r="F4546">
            <v>201101</v>
          </cell>
          <cell r="G4546">
            <v>40574</v>
          </cell>
          <cell r="H4546">
            <v>40543</v>
          </cell>
          <cell r="I4546">
            <v>150</v>
          </cell>
        </row>
        <row r="4547">
          <cell r="E4547">
            <v>40553</v>
          </cell>
          <cell r="F4547">
            <v>201101</v>
          </cell>
          <cell r="G4547">
            <v>40574</v>
          </cell>
          <cell r="H4547">
            <v>40543</v>
          </cell>
          <cell r="I4547">
            <v>150</v>
          </cell>
        </row>
        <row r="4548">
          <cell r="E4548">
            <v>40554</v>
          </cell>
          <cell r="F4548">
            <v>201101</v>
          </cell>
          <cell r="G4548">
            <v>40574</v>
          </cell>
          <cell r="H4548">
            <v>40543</v>
          </cell>
          <cell r="I4548">
            <v>150</v>
          </cell>
        </row>
        <row r="4549">
          <cell r="E4549">
            <v>40555</v>
          </cell>
          <cell r="F4549">
            <v>201101</v>
          </cell>
          <cell r="G4549">
            <v>40574</v>
          </cell>
          <cell r="H4549">
            <v>40543</v>
          </cell>
          <cell r="I4549">
            <v>150</v>
          </cell>
        </row>
        <row r="4550">
          <cell r="E4550">
            <v>40556</v>
          </cell>
          <cell r="F4550">
            <v>201101</v>
          </cell>
          <cell r="G4550">
            <v>40574</v>
          </cell>
          <cell r="H4550">
            <v>40543</v>
          </cell>
          <cell r="I4550">
            <v>150</v>
          </cell>
        </row>
        <row r="4551">
          <cell r="E4551">
            <v>40557</v>
          </cell>
          <cell r="F4551">
            <v>201101</v>
          </cell>
          <cell r="G4551">
            <v>40574</v>
          </cell>
          <cell r="H4551">
            <v>40543</v>
          </cell>
          <cell r="I4551">
            <v>150</v>
          </cell>
        </row>
        <row r="4552">
          <cell r="E4552">
            <v>40558</v>
          </cell>
          <cell r="F4552">
            <v>201101</v>
          </cell>
          <cell r="G4552">
            <v>40574</v>
          </cell>
          <cell r="H4552">
            <v>40543</v>
          </cell>
          <cell r="I4552">
            <v>150</v>
          </cell>
        </row>
        <row r="4553">
          <cell r="E4553">
            <v>40559</v>
          </cell>
          <cell r="F4553">
            <v>201101</v>
          </cell>
          <cell r="G4553">
            <v>40574</v>
          </cell>
          <cell r="H4553">
            <v>40543</v>
          </cell>
          <cell r="I4553">
            <v>150</v>
          </cell>
        </row>
        <row r="4554">
          <cell r="E4554">
            <v>40560</v>
          </cell>
          <cell r="F4554">
            <v>201101</v>
          </cell>
          <cell r="G4554">
            <v>40574</v>
          </cell>
          <cell r="H4554">
            <v>40543</v>
          </cell>
          <cell r="I4554">
            <v>150</v>
          </cell>
        </row>
        <row r="4555">
          <cell r="E4555">
            <v>40561</v>
          </cell>
          <cell r="F4555">
            <v>201101</v>
          </cell>
          <cell r="G4555">
            <v>40574</v>
          </cell>
          <cell r="H4555">
            <v>40543</v>
          </cell>
          <cell r="I4555">
            <v>150</v>
          </cell>
        </row>
        <row r="4556">
          <cell r="E4556">
            <v>40562</v>
          </cell>
          <cell r="F4556">
            <v>201101</v>
          </cell>
          <cell r="G4556">
            <v>40574</v>
          </cell>
          <cell r="H4556">
            <v>40543</v>
          </cell>
          <cell r="I4556">
            <v>150</v>
          </cell>
        </row>
        <row r="4557">
          <cell r="E4557">
            <v>40563</v>
          </cell>
          <cell r="F4557">
            <v>201101</v>
          </cell>
          <cell r="G4557">
            <v>40574</v>
          </cell>
          <cell r="H4557">
            <v>40543</v>
          </cell>
          <cell r="I4557">
            <v>150</v>
          </cell>
        </row>
        <row r="4558">
          <cell r="E4558">
            <v>40564</v>
          </cell>
          <cell r="F4558">
            <v>201101</v>
          </cell>
          <cell r="G4558">
            <v>40574</v>
          </cell>
          <cell r="H4558">
            <v>40543</v>
          </cell>
          <cell r="I4558">
            <v>150</v>
          </cell>
        </row>
        <row r="4559">
          <cell r="E4559">
            <v>40565</v>
          </cell>
          <cell r="F4559">
            <v>201101</v>
          </cell>
          <cell r="G4559">
            <v>40574</v>
          </cell>
          <cell r="H4559">
            <v>40543</v>
          </cell>
          <cell r="I4559">
            <v>150</v>
          </cell>
        </row>
        <row r="4560">
          <cell r="E4560">
            <v>40566</v>
          </cell>
          <cell r="F4560">
            <v>201101</v>
          </cell>
          <cell r="G4560">
            <v>40574</v>
          </cell>
          <cell r="H4560">
            <v>40543</v>
          </cell>
          <cell r="I4560">
            <v>150</v>
          </cell>
        </row>
        <row r="4561">
          <cell r="E4561">
            <v>40567</v>
          </cell>
          <cell r="F4561">
            <v>201101</v>
          </cell>
          <cell r="G4561">
            <v>40574</v>
          </cell>
          <cell r="H4561">
            <v>40543</v>
          </cell>
          <cell r="I4561">
            <v>150</v>
          </cell>
        </row>
        <row r="4562">
          <cell r="E4562">
            <v>40568</v>
          </cell>
          <cell r="F4562">
            <v>201101</v>
          </cell>
          <cell r="G4562">
            <v>40574</v>
          </cell>
          <cell r="H4562">
            <v>40543</v>
          </cell>
          <cell r="I4562">
            <v>150</v>
          </cell>
        </row>
        <row r="4563">
          <cell r="E4563">
            <v>40569</v>
          </cell>
          <cell r="F4563">
            <v>201101</v>
          </cell>
          <cell r="G4563">
            <v>40574</v>
          </cell>
          <cell r="H4563">
            <v>40543</v>
          </cell>
          <cell r="I4563">
            <v>150</v>
          </cell>
        </row>
        <row r="4564">
          <cell r="E4564">
            <v>40570</v>
          </cell>
          <cell r="F4564">
            <v>201101</v>
          </cell>
          <cell r="G4564">
            <v>40574</v>
          </cell>
          <cell r="H4564">
            <v>40543</v>
          </cell>
          <cell r="I4564">
            <v>150</v>
          </cell>
        </row>
        <row r="4565">
          <cell r="E4565">
            <v>40571</v>
          </cell>
          <cell r="F4565">
            <v>201101</v>
          </cell>
          <cell r="G4565">
            <v>40574</v>
          </cell>
          <cell r="H4565">
            <v>40543</v>
          </cell>
          <cell r="I4565">
            <v>150</v>
          </cell>
        </row>
        <row r="4566">
          <cell r="E4566">
            <v>40572</v>
          </cell>
          <cell r="F4566">
            <v>201101</v>
          </cell>
          <cell r="G4566">
            <v>40574</v>
          </cell>
          <cell r="H4566">
            <v>40543</v>
          </cell>
          <cell r="I4566">
            <v>150</v>
          </cell>
        </row>
        <row r="4567">
          <cell r="E4567">
            <v>40573</v>
          </cell>
          <cell r="F4567">
            <v>201101</v>
          </cell>
          <cell r="G4567">
            <v>40574</v>
          </cell>
          <cell r="H4567">
            <v>40543</v>
          </cell>
          <cell r="I4567">
            <v>150</v>
          </cell>
        </row>
        <row r="4568">
          <cell r="E4568">
            <v>40574</v>
          </cell>
          <cell r="F4568">
            <v>201101</v>
          </cell>
          <cell r="G4568">
            <v>40574</v>
          </cell>
          <cell r="H4568">
            <v>40543</v>
          </cell>
          <cell r="I4568">
            <v>150</v>
          </cell>
        </row>
        <row r="4569">
          <cell r="E4569">
            <v>40575</v>
          </cell>
          <cell r="F4569">
            <v>201102</v>
          </cell>
          <cell r="G4569">
            <v>40602</v>
          </cell>
          <cell r="H4569">
            <v>40574</v>
          </cell>
          <cell r="I4569">
            <v>151</v>
          </cell>
        </row>
        <row r="4570">
          <cell r="E4570">
            <v>40576</v>
          </cell>
          <cell r="F4570">
            <v>201102</v>
          </cell>
          <cell r="G4570">
            <v>40602</v>
          </cell>
          <cell r="H4570">
            <v>40574</v>
          </cell>
          <cell r="I4570">
            <v>151</v>
          </cell>
        </row>
        <row r="4571">
          <cell r="E4571">
            <v>40577</v>
          </cell>
          <cell r="F4571">
            <v>201102</v>
          </cell>
          <cell r="G4571">
            <v>40602</v>
          </cell>
          <cell r="H4571">
            <v>40574</v>
          </cell>
          <cell r="I4571">
            <v>151</v>
          </cell>
        </row>
        <row r="4572">
          <cell r="E4572">
            <v>40578</v>
          </cell>
          <cell r="F4572">
            <v>201102</v>
          </cell>
          <cell r="G4572">
            <v>40602</v>
          </cell>
          <cell r="H4572">
            <v>40574</v>
          </cell>
          <cell r="I4572">
            <v>151</v>
          </cell>
        </row>
        <row r="4573">
          <cell r="E4573">
            <v>40579</v>
          </cell>
          <cell r="F4573">
            <v>201102</v>
          </cell>
          <cell r="G4573">
            <v>40602</v>
          </cell>
          <cell r="H4573">
            <v>40574</v>
          </cell>
          <cell r="I4573">
            <v>151</v>
          </cell>
        </row>
        <row r="4574">
          <cell r="E4574">
            <v>40580</v>
          </cell>
          <cell r="F4574">
            <v>201102</v>
          </cell>
          <cell r="G4574">
            <v>40602</v>
          </cell>
          <cell r="H4574">
            <v>40574</v>
          </cell>
          <cell r="I4574">
            <v>151</v>
          </cell>
        </row>
        <row r="4575">
          <cell r="E4575">
            <v>40581</v>
          </cell>
          <cell r="F4575">
            <v>201102</v>
          </cell>
          <cell r="G4575">
            <v>40602</v>
          </cell>
          <cell r="H4575">
            <v>40574</v>
          </cell>
          <cell r="I4575">
            <v>151</v>
          </cell>
        </row>
        <row r="4576">
          <cell r="E4576">
            <v>40582</v>
          </cell>
          <cell r="F4576">
            <v>201102</v>
          </cell>
          <cell r="G4576">
            <v>40602</v>
          </cell>
          <cell r="H4576">
            <v>40574</v>
          </cell>
          <cell r="I4576">
            <v>151</v>
          </cell>
        </row>
        <row r="4577">
          <cell r="E4577">
            <v>40583</v>
          </cell>
          <cell r="F4577">
            <v>201102</v>
          </cell>
          <cell r="G4577">
            <v>40602</v>
          </cell>
          <cell r="H4577">
            <v>40574</v>
          </cell>
          <cell r="I4577">
            <v>151</v>
          </cell>
        </row>
        <row r="4578">
          <cell r="E4578">
            <v>40584</v>
          </cell>
          <cell r="F4578">
            <v>201102</v>
          </cell>
          <cell r="G4578">
            <v>40602</v>
          </cell>
          <cell r="H4578">
            <v>40574</v>
          </cell>
          <cell r="I4578">
            <v>151</v>
          </cell>
        </row>
        <row r="4579">
          <cell r="E4579">
            <v>40585</v>
          </cell>
          <cell r="F4579">
            <v>201102</v>
          </cell>
          <cell r="G4579">
            <v>40602</v>
          </cell>
          <cell r="H4579">
            <v>40574</v>
          </cell>
          <cell r="I4579">
            <v>151</v>
          </cell>
        </row>
        <row r="4580">
          <cell r="E4580">
            <v>40586</v>
          </cell>
          <cell r="F4580">
            <v>201102</v>
          </cell>
          <cell r="G4580">
            <v>40602</v>
          </cell>
          <cell r="H4580">
            <v>40574</v>
          </cell>
          <cell r="I4580">
            <v>151</v>
          </cell>
        </row>
        <row r="4581">
          <cell r="E4581">
            <v>40587</v>
          </cell>
          <cell r="F4581">
            <v>201102</v>
          </cell>
          <cell r="G4581">
            <v>40602</v>
          </cell>
          <cell r="H4581">
            <v>40574</v>
          </cell>
          <cell r="I4581">
            <v>151</v>
          </cell>
        </row>
        <row r="4582">
          <cell r="E4582">
            <v>40588</v>
          </cell>
          <cell r="F4582">
            <v>201102</v>
          </cell>
          <cell r="G4582">
            <v>40602</v>
          </cell>
          <cell r="H4582">
            <v>40574</v>
          </cell>
          <cell r="I4582">
            <v>151</v>
          </cell>
        </row>
        <row r="4583">
          <cell r="E4583">
            <v>40589</v>
          </cell>
          <cell r="F4583">
            <v>201102</v>
          </cell>
          <cell r="G4583">
            <v>40602</v>
          </cell>
          <cell r="H4583">
            <v>40574</v>
          </cell>
          <cell r="I4583">
            <v>151</v>
          </cell>
        </row>
        <row r="4584">
          <cell r="E4584">
            <v>40590</v>
          </cell>
          <cell r="F4584">
            <v>201102</v>
          </cell>
          <cell r="G4584">
            <v>40602</v>
          </cell>
          <cell r="H4584">
            <v>40574</v>
          </cell>
          <cell r="I4584">
            <v>151</v>
          </cell>
        </row>
        <row r="4585">
          <cell r="E4585">
            <v>40591</v>
          </cell>
          <cell r="F4585">
            <v>201102</v>
          </cell>
          <cell r="G4585">
            <v>40602</v>
          </cell>
          <cell r="H4585">
            <v>40574</v>
          </cell>
          <cell r="I4585">
            <v>151</v>
          </cell>
        </row>
        <row r="4586">
          <cell r="E4586">
            <v>40592</v>
          </cell>
          <cell r="F4586">
            <v>201102</v>
          </cell>
          <cell r="G4586">
            <v>40602</v>
          </cell>
          <cell r="H4586">
            <v>40574</v>
          </cell>
          <cell r="I4586">
            <v>151</v>
          </cell>
        </row>
        <row r="4587">
          <cell r="E4587">
            <v>40593</v>
          </cell>
          <cell r="F4587">
            <v>201102</v>
          </cell>
          <cell r="G4587">
            <v>40602</v>
          </cell>
          <cell r="H4587">
            <v>40574</v>
          </cell>
          <cell r="I4587">
            <v>151</v>
          </cell>
        </row>
        <row r="4588">
          <cell r="E4588">
            <v>40594</v>
          </cell>
          <cell r="F4588">
            <v>201102</v>
          </cell>
          <cell r="G4588">
            <v>40602</v>
          </cell>
          <cell r="H4588">
            <v>40574</v>
          </cell>
          <cell r="I4588">
            <v>151</v>
          </cell>
        </row>
        <row r="4589">
          <cell r="E4589">
            <v>40595</v>
          </cell>
          <cell r="F4589">
            <v>201102</v>
          </cell>
          <cell r="G4589">
            <v>40602</v>
          </cell>
          <cell r="H4589">
            <v>40574</v>
          </cell>
          <cell r="I4589">
            <v>151</v>
          </cell>
        </row>
        <row r="4590">
          <cell r="E4590">
            <v>40596</v>
          </cell>
          <cell r="F4590">
            <v>201102</v>
          </cell>
          <cell r="G4590">
            <v>40602</v>
          </cell>
          <cell r="H4590">
            <v>40574</v>
          </cell>
          <cell r="I4590">
            <v>151</v>
          </cell>
        </row>
        <row r="4591">
          <cell r="E4591">
            <v>40597</v>
          </cell>
          <cell r="F4591">
            <v>201102</v>
          </cell>
          <cell r="G4591">
            <v>40602</v>
          </cell>
          <cell r="H4591">
            <v>40574</v>
          </cell>
          <cell r="I4591">
            <v>151</v>
          </cell>
        </row>
        <row r="4592">
          <cell r="E4592">
            <v>40598</v>
          </cell>
          <cell r="F4592">
            <v>201102</v>
          </cell>
          <cell r="G4592">
            <v>40602</v>
          </cell>
          <cell r="H4592">
            <v>40574</v>
          </cell>
          <cell r="I4592">
            <v>151</v>
          </cell>
        </row>
        <row r="4593">
          <cell r="E4593">
            <v>40599</v>
          </cell>
          <cell r="F4593">
            <v>201102</v>
          </cell>
          <cell r="G4593">
            <v>40602</v>
          </cell>
          <cell r="H4593">
            <v>40574</v>
          </cell>
          <cell r="I4593">
            <v>151</v>
          </cell>
        </row>
        <row r="4594">
          <cell r="E4594">
            <v>40600</v>
          </cell>
          <cell r="F4594">
            <v>201102</v>
          </cell>
          <cell r="G4594">
            <v>40602</v>
          </cell>
          <cell r="H4594">
            <v>40574</v>
          </cell>
          <cell r="I4594">
            <v>151</v>
          </cell>
        </row>
        <row r="4595">
          <cell r="E4595">
            <v>40601</v>
          </cell>
          <cell r="F4595">
            <v>201102</v>
          </cell>
          <cell r="G4595">
            <v>40602</v>
          </cell>
          <cell r="H4595">
            <v>40574</v>
          </cell>
          <cell r="I4595">
            <v>151</v>
          </cell>
        </row>
        <row r="4596">
          <cell r="E4596">
            <v>40602</v>
          </cell>
          <cell r="F4596">
            <v>201102</v>
          </cell>
          <cell r="G4596">
            <v>40602</v>
          </cell>
          <cell r="H4596">
            <v>40574</v>
          </cell>
          <cell r="I4596">
            <v>151</v>
          </cell>
        </row>
        <row r="4597">
          <cell r="E4597">
            <v>40603</v>
          </cell>
          <cell r="F4597">
            <v>201103</v>
          </cell>
          <cell r="G4597">
            <v>40633</v>
          </cell>
          <cell r="H4597">
            <v>40602</v>
          </cell>
          <cell r="I4597">
            <v>152</v>
          </cell>
        </row>
        <row r="4598">
          <cell r="E4598">
            <v>40604</v>
          </cell>
          <cell r="F4598">
            <v>201103</v>
          </cell>
          <cell r="G4598">
            <v>40633</v>
          </cell>
          <cell r="H4598">
            <v>40602</v>
          </cell>
          <cell r="I4598">
            <v>152</v>
          </cell>
        </row>
        <row r="4599">
          <cell r="E4599">
            <v>40605</v>
          </cell>
          <cell r="F4599">
            <v>201103</v>
          </cell>
          <cell r="G4599">
            <v>40633</v>
          </cell>
          <cell r="H4599">
            <v>40602</v>
          </cell>
          <cell r="I4599">
            <v>152</v>
          </cell>
        </row>
        <row r="4600">
          <cell r="E4600">
            <v>40606</v>
          </cell>
          <cell r="F4600">
            <v>201103</v>
          </cell>
          <cell r="G4600">
            <v>40633</v>
          </cell>
          <cell r="H4600">
            <v>40602</v>
          </cell>
          <cell r="I4600">
            <v>152</v>
          </cell>
        </row>
        <row r="4601">
          <cell r="E4601">
            <v>40607</v>
          </cell>
          <cell r="F4601">
            <v>201103</v>
          </cell>
          <cell r="G4601">
            <v>40633</v>
          </cell>
          <cell r="H4601">
            <v>40602</v>
          </cell>
          <cell r="I4601">
            <v>152</v>
          </cell>
        </row>
        <row r="4602">
          <cell r="E4602">
            <v>40608</v>
          </cell>
          <cell r="F4602">
            <v>201103</v>
          </cell>
          <cell r="G4602">
            <v>40633</v>
          </cell>
          <cell r="H4602">
            <v>40602</v>
          </cell>
          <cell r="I4602">
            <v>152</v>
          </cell>
        </row>
        <row r="4603">
          <cell r="E4603">
            <v>40609</v>
          </cell>
          <cell r="F4603">
            <v>201103</v>
          </cell>
          <cell r="G4603">
            <v>40633</v>
          </cell>
          <cell r="H4603">
            <v>40602</v>
          </cell>
          <cell r="I4603">
            <v>152</v>
          </cell>
        </row>
        <row r="4604">
          <cell r="E4604">
            <v>40610</v>
          </cell>
          <cell r="F4604">
            <v>201103</v>
          </cell>
          <cell r="G4604">
            <v>40633</v>
          </cell>
          <cell r="H4604">
            <v>40602</v>
          </cell>
          <cell r="I4604">
            <v>152</v>
          </cell>
        </row>
        <row r="4605">
          <cell r="E4605">
            <v>40611</v>
          </cell>
          <cell r="F4605">
            <v>201103</v>
          </cell>
          <cell r="G4605">
            <v>40633</v>
          </cell>
          <cell r="H4605">
            <v>40602</v>
          </cell>
          <cell r="I4605">
            <v>152</v>
          </cell>
        </row>
        <row r="4606">
          <cell r="E4606">
            <v>40612</v>
          </cell>
          <cell r="F4606">
            <v>201103</v>
          </cell>
          <cell r="G4606">
            <v>40633</v>
          </cell>
          <cell r="H4606">
            <v>40602</v>
          </cell>
          <cell r="I4606">
            <v>152</v>
          </cell>
        </row>
        <row r="4607">
          <cell r="E4607">
            <v>40613</v>
          </cell>
          <cell r="F4607">
            <v>201103</v>
          </cell>
          <cell r="G4607">
            <v>40633</v>
          </cell>
          <cell r="H4607">
            <v>40602</v>
          </cell>
          <cell r="I4607">
            <v>152</v>
          </cell>
        </row>
        <row r="4608">
          <cell r="E4608">
            <v>40614</v>
          </cell>
          <cell r="F4608">
            <v>201103</v>
          </cell>
          <cell r="G4608">
            <v>40633</v>
          </cell>
          <cell r="H4608">
            <v>40602</v>
          </cell>
          <cell r="I4608">
            <v>152</v>
          </cell>
        </row>
        <row r="4609">
          <cell r="E4609">
            <v>40615</v>
          </cell>
          <cell r="F4609">
            <v>201103</v>
          </cell>
          <cell r="G4609">
            <v>40633</v>
          </cell>
          <cell r="H4609">
            <v>40602</v>
          </cell>
          <cell r="I4609">
            <v>152</v>
          </cell>
        </row>
        <row r="4610">
          <cell r="E4610">
            <v>40616</v>
          </cell>
          <cell r="F4610">
            <v>201103</v>
          </cell>
          <cell r="G4610">
            <v>40633</v>
          </cell>
          <cell r="H4610">
            <v>40602</v>
          </cell>
          <cell r="I4610">
            <v>152</v>
          </cell>
        </row>
        <row r="4611">
          <cell r="E4611">
            <v>40617</v>
          </cell>
          <cell r="F4611">
            <v>201103</v>
          </cell>
          <cell r="G4611">
            <v>40633</v>
          </cell>
          <cell r="H4611">
            <v>40602</v>
          </cell>
          <cell r="I4611">
            <v>152</v>
          </cell>
        </row>
        <row r="4612">
          <cell r="E4612">
            <v>40618</v>
          </cell>
          <cell r="F4612">
            <v>201103</v>
          </cell>
          <cell r="G4612">
            <v>40633</v>
          </cell>
          <cell r="H4612">
            <v>40602</v>
          </cell>
          <cell r="I4612">
            <v>152</v>
          </cell>
        </row>
        <row r="4613">
          <cell r="E4613">
            <v>40619</v>
          </cell>
          <cell r="F4613">
            <v>201103</v>
          </cell>
          <cell r="G4613">
            <v>40633</v>
          </cell>
          <cell r="H4613">
            <v>40602</v>
          </cell>
          <cell r="I4613">
            <v>152</v>
          </cell>
        </row>
        <row r="4614">
          <cell r="E4614">
            <v>40620</v>
          </cell>
          <cell r="F4614">
            <v>201103</v>
          </cell>
          <cell r="G4614">
            <v>40633</v>
          </cell>
          <cell r="H4614">
            <v>40602</v>
          </cell>
          <cell r="I4614">
            <v>152</v>
          </cell>
        </row>
        <row r="4615">
          <cell r="E4615">
            <v>40621</v>
          </cell>
          <cell r="F4615">
            <v>201103</v>
          </cell>
          <cell r="G4615">
            <v>40633</v>
          </cell>
          <cell r="H4615">
            <v>40602</v>
          </cell>
          <cell r="I4615">
            <v>152</v>
          </cell>
        </row>
        <row r="4616">
          <cell r="E4616">
            <v>40622</v>
          </cell>
          <cell r="F4616">
            <v>201103</v>
          </cell>
          <cell r="G4616">
            <v>40633</v>
          </cell>
          <cell r="H4616">
            <v>40602</v>
          </cell>
          <cell r="I4616">
            <v>152</v>
          </cell>
        </row>
        <row r="4617">
          <cell r="E4617">
            <v>40623</v>
          </cell>
          <cell r="F4617">
            <v>201103</v>
          </cell>
          <cell r="G4617">
            <v>40633</v>
          </cell>
          <cell r="H4617">
            <v>40602</v>
          </cell>
          <cell r="I4617">
            <v>152</v>
          </cell>
        </row>
        <row r="4618">
          <cell r="E4618">
            <v>40624</v>
          </cell>
          <cell r="F4618">
            <v>201103</v>
          </cell>
          <cell r="G4618">
            <v>40633</v>
          </cell>
          <cell r="H4618">
            <v>40602</v>
          </cell>
          <cell r="I4618">
            <v>152</v>
          </cell>
        </row>
        <row r="4619">
          <cell r="E4619">
            <v>40625</v>
          </cell>
          <cell r="F4619">
            <v>201103</v>
          </cell>
          <cell r="G4619">
            <v>40633</v>
          </cell>
          <cell r="H4619">
            <v>40602</v>
          </cell>
          <cell r="I4619">
            <v>152</v>
          </cell>
        </row>
        <row r="4620">
          <cell r="E4620">
            <v>40626</v>
          </cell>
          <cell r="F4620">
            <v>201103</v>
          </cell>
          <cell r="G4620">
            <v>40633</v>
          </cell>
          <cell r="H4620">
            <v>40602</v>
          </cell>
          <cell r="I4620">
            <v>152</v>
          </cell>
        </row>
        <row r="4621">
          <cell r="E4621">
            <v>40627</v>
          </cell>
          <cell r="F4621">
            <v>201103</v>
          </cell>
          <cell r="G4621">
            <v>40633</v>
          </cell>
          <cell r="H4621">
            <v>40602</v>
          </cell>
          <cell r="I4621">
            <v>152</v>
          </cell>
        </row>
        <row r="4622">
          <cell r="E4622">
            <v>40628</v>
          </cell>
          <cell r="F4622">
            <v>201103</v>
          </cell>
          <cell r="G4622">
            <v>40633</v>
          </cell>
          <cell r="H4622">
            <v>40602</v>
          </cell>
          <cell r="I4622">
            <v>152</v>
          </cell>
        </row>
        <row r="4623">
          <cell r="E4623">
            <v>40629</v>
          </cell>
          <cell r="F4623">
            <v>201103</v>
          </cell>
          <cell r="G4623">
            <v>40633</v>
          </cell>
          <cell r="H4623">
            <v>40602</v>
          </cell>
          <cell r="I4623">
            <v>152</v>
          </cell>
        </row>
        <row r="4624">
          <cell r="E4624">
            <v>40630</v>
          </cell>
          <cell r="F4624">
            <v>201103</v>
          </cell>
          <cell r="G4624">
            <v>40633</v>
          </cell>
          <cell r="H4624">
            <v>40602</v>
          </cell>
          <cell r="I4624">
            <v>152</v>
          </cell>
        </row>
        <row r="4625">
          <cell r="E4625">
            <v>40631</v>
          </cell>
          <cell r="F4625">
            <v>201103</v>
          </cell>
          <cell r="G4625">
            <v>40633</v>
          </cell>
          <cell r="H4625">
            <v>40602</v>
          </cell>
          <cell r="I4625">
            <v>152</v>
          </cell>
        </row>
        <row r="4626">
          <cell r="E4626">
            <v>40632</v>
          </cell>
          <cell r="F4626">
            <v>201103</v>
          </cell>
          <cell r="G4626">
            <v>40633</v>
          </cell>
          <cell r="H4626">
            <v>40602</v>
          </cell>
          <cell r="I4626">
            <v>152</v>
          </cell>
        </row>
        <row r="4627">
          <cell r="E4627">
            <v>40633</v>
          </cell>
          <cell r="F4627">
            <v>201103</v>
          </cell>
          <cell r="G4627">
            <v>40633</v>
          </cell>
          <cell r="H4627">
            <v>40602</v>
          </cell>
          <cell r="I4627">
            <v>152</v>
          </cell>
        </row>
        <row r="4628">
          <cell r="E4628">
            <v>40634</v>
          </cell>
          <cell r="F4628">
            <v>201104</v>
          </cell>
          <cell r="G4628">
            <v>40663</v>
          </cell>
          <cell r="H4628">
            <v>40633</v>
          </cell>
          <cell r="I4628">
            <v>153</v>
          </cell>
        </row>
        <row r="4629">
          <cell r="E4629">
            <v>40635</v>
          </cell>
          <cell r="F4629">
            <v>201104</v>
          </cell>
          <cell r="G4629">
            <v>40663</v>
          </cell>
          <cell r="H4629">
            <v>40633</v>
          </cell>
          <cell r="I4629">
            <v>153</v>
          </cell>
        </row>
        <row r="4630">
          <cell r="E4630">
            <v>40636</v>
          </cell>
          <cell r="F4630">
            <v>201104</v>
          </cell>
          <cell r="G4630">
            <v>40663</v>
          </cell>
          <cell r="H4630">
            <v>40633</v>
          </cell>
          <cell r="I4630">
            <v>153</v>
          </cell>
        </row>
        <row r="4631">
          <cell r="E4631">
            <v>40637</v>
          </cell>
          <cell r="F4631">
            <v>201104</v>
          </cell>
          <cell r="G4631">
            <v>40663</v>
          </cell>
          <cell r="H4631">
            <v>40633</v>
          </cell>
          <cell r="I4631">
            <v>153</v>
          </cell>
        </row>
        <row r="4632">
          <cell r="E4632">
            <v>40638</v>
          </cell>
          <cell r="F4632">
            <v>201104</v>
          </cell>
          <cell r="G4632">
            <v>40663</v>
          </cell>
          <cell r="H4632">
            <v>40633</v>
          </cell>
          <cell r="I4632">
            <v>153</v>
          </cell>
        </row>
        <row r="4633">
          <cell r="E4633">
            <v>40639</v>
          </cell>
          <cell r="F4633">
            <v>201104</v>
          </cell>
          <cell r="G4633">
            <v>40663</v>
          </cell>
          <cell r="H4633">
            <v>40633</v>
          </cell>
          <cell r="I4633">
            <v>153</v>
          </cell>
        </row>
        <row r="4634">
          <cell r="E4634">
            <v>40640</v>
          </cell>
          <cell r="F4634">
            <v>201104</v>
          </cell>
          <cell r="G4634">
            <v>40663</v>
          </cell>
          <cell r="H4634">
            <v>40633</v>
          </cell>
          <cell r="I4634">
            <v>153</v>
          </cell>
        </row>
        <row r="4635">
          <cell r="E4635">
            <v>40641</v>
          </cell>
          <cell r="F4635">
            <v>201104</v>
          </cell>
          <cell r="G4635">
            <v>40663</v>
          </cell>
          <cell r="H4635">
            <v>40633</v>
          </cell>
          <cell r="I4635">
            <v>153</v>
          </cell>
        </row>
        <row r="4636">
          <cell r="E4636">
            <v>40642</v>
          </cell>
          <cell r="F4636">
            <v>201104</v>
          </cell>
          <cell r="G4636">
            <v>40663</v>
          </cell>
          <cell r="H4636">
            <v>40633</v>
          </cell>
          <cell r="I4636">
            <v>153</v>
          </cell>
        </row>
        <row r="4637">
          <cell r="E4637">
            <v>40643</v>
          </cell>
          <cell r="F4637">
            <v>201104</v>
          </cell>
          <cell r="G4637">
            <v>40663</v>
          </cell>
          <cell r="H4637">
            <v>40633</v>
          </cell>
          <cell r="I4637">
            <v>153</v>
          </cell>
        </row>
        <row r="4638">
          <cell r="E4638">
            <v>40644</v>
          </cell>
          <cell r="F4638">
            <v>201104</v>
          </cell>
          <cell r="G4638">
            <v>40663</v>
          </cell>
          <cell r="H4638">
            <v>40633</v>
          </cell>
          <cell r="I4638">
            <v>153</v>
          </cell>
        </row>
        <row r="4639">
          <cell r="E4639">
            <v>40645</v>
          </cell>
          <cell r="F4639">
            <v>201104</v>
          </cell>
          <cell r="G4639">
            <v>40663</v>
          </cell>
          <cell r="H4639">
            <v>40633</v>
          </cell>
          <cell r="I4639">
            <v>153</v>
          </cell>
        </row>
        <row r="4640">
          <cell r="E4640">
            <v>40646</v>
          </cell>
          <cell r="F4640">
            <v>201104</v>
          </cell>
          <cell r="G4640">
            <v>40663</v>
          </cell>
          <cell r="H4640">
            <v>40633</v>
          </cell>
          <cell r="I4640">
            <v>153</v>
          </cell>
        </row>
        <row r="4641">
          <cell r="E4641">
            <v>40647</v>
          </cell>
          <cell r="F4641">
            <v>201104</v>
          </cell>
          <cell r="G4641">
            <v>40663</v>
          </cell>
          <cell r="H4641">
            <v>40633</v>
          </cell>
          <cell r="I4641">
            <v>153</v>
          </cell>
        </row>
        <row r="4642">
          <cell r="E4642">
            <v>40648</v>
          </cell>
          <cell r="F4642">
            <v>201104</v>
          </cell>
          <cell r="G4642">
            <v>40663</v>
          </cell>
          <cell r="H4642">
            <v>40633</v>
          </cell>
          <cell r="I4642">
            <v>153</v>
          </cell>
        </row>
        <row r="4643">
          <cell r="E4643">
            <v>40649</v>
          </cell>
          <cell r="F4643">
            <v>201104</v>
          </cell>
          <cell r="G4643">
            <v>40663</v>
          </cell>
          <cell r="H4643">
            <v>40633</v>
          </cell>
          <cell r="I4643">
            <v>153</v>
          </cell>
        </row>
        <row r="4644">
          <cell r="E4644">
            <v>40650</v>
          </cell>
          <cell r="F4644">
            <v>201104</v>
          </cell>
          <cell r="G4644">
            <v>40663</v>
          </cell>
          <cell r="H4644">
            <v>40633</v>
          </cell>
          <cell r="I4644">
            <v>153</v>
          </cell>
        </row>
        <row r="4645">
          <cell r="E4645">
            <v>40651</v>
          </cell>
          <cell r="F4645">
            <v>201104</v>
          </cell>
          <cell r="G4645">
            <v>40663</v>
          </cell>
          <cell r="H4645">
            <v>40633</v>
          </cell>
          <cell r="I4645">
            <v>153</v>
          </cell>
        </row>
        <row r="4646">
          <cell r="E4646">
            <v>40652</v>
          </cell>
          <cell r="F4646">
            <v>201104</v>
          </cell>
          <cell r="G4646">
            <v>40663</v>
          </cell>
          <cell r="H4646">
            <v>40633</v>
          </cell>
          <cell r="I4646">
            <v>153</v>
          </cell>
        </row>
        <row r="4647">
          <cell r="E4647">
            <v>40653</v>
          </cell>
          <cell r="F4647">
            <v>201104</v>
          </cell>
          <cell r="G4647">
            <v>40663</v>
          </cell>
          <cell r="H4647">
            <v>40633</v>
          </cell>
          <cell r="I4647">
            <v>153</v>
          </cell>
        </row>
        <row r="4648">
          <cell r="E4648">
            <v>40654</v>
          </cell>
          <cell r="F4648">
            <v>201104</v>
          </cell>
          <cell r="G4648">
            <v>40663</v>
          </cell>
          <cell r="H4648">
            <v>40633</v>
          </cell>
          <cell r="I4648">
            <v>153</v>
          </cell>
        </row>
        <row r="4649">
          <cell r="E4649">
            <v>40655</v>
          </cell>
          <cell r="F4649">
            <v>201104</v>
          </cell>
          <cell r="G4649">
            <v>40663</v>
          </cell>
          <cell r="H4649">
            <v>40633</v>
          </cell>
          <cell r="I4649">
            <v>153</v>
          </cell>
        </row>
        <row r="4650">
          <cell r="E4650">
            <v>40656</v>
          </cell>
          <cell r="F4650">
            <v>201104</v>
          </cell>
          <cell r="G4650">
            <v>40663</v>
          </cell>
          <cell r="H4650">
            <v>40633</v>
          </cell>
          <cell r="I4650">
            <v>153</v>
          </cell>
        </row>
        <row r="4651">
          <cell r="E4651">
            <v>40657</v>
          </cell>
          <cell r="F4651">
            <v>201104</v>
          </cell>
          <cell r="G4651">
            <v>40663</v>
          </cell>
          <cell r="H4651">
            <v>40633</v>
          </cell>
          <cell r="I4651">
            <v>153</v>
          </cell>
        </row>
        <row r="4652">
          <cell r="E4652">
            <v>40658</v>
          </cell>
          <cell r="F4652">
            <v>201104</v>
          </cell>
          <cell r="G4652">
            <v>40663</v>
          </cell>
          <cell r="H4652">
            <v>40633</v>
          </cell>
          <cell r="I4652">
            <v>153</v>
          </cell>
        </row>
        <row r="4653">
          <cell r="E4653">
            <v>40659</v>
          </cell>
          <cell r="F4653">
            <v>201104</v>
          </cell>
          <cell r="G4653">
            <v>40663</v>
          </cell>
          <cell r="H4653">
            <v>40633</v>
          </cell>
          <cell r="I4653">
            <v>153</v>
          </cell>
        </row>
        <row r="4654">
          <cell r="E4654">
            <v>40660</v>
          </cell>
          <cell r="F4654">
            <v>201104</v>
          </cell>
          <cell r="G4654">
            <v>40663</v>
          </cell>
          <cell r="H4654">
            <v>40633</v>
          </cell>
          <cell r="I4654">
            <v>153</v>
          </cell>
        </row>
        <row r="4655">
          <cell r="E4655">
            <v>40661</v>
          </cell>
          <cell r="F4655">
            <v>201104</v>
          </cell>
          <cell r="G4655">
            <v>40663</v>
          </cell>
          <cell r="H4655">
            <v>40633</v>
          </cell>
          <cell r="I4655">
            <v>153</v>
          </cell>
        </row>
        <row r="4656">
          <cell r="E4656">
            <v>40662</v>
          </cell>
          <cell r="F4656">
            <v>201104</v>
          </cell>
          <cell r="G4656">
            <v>40663</v>
          </cell>
          <cell r="H4656">
            <v>40633</v>
          </cell>
          <cell r="I4656">
            <v>153</v>
          </cell>
        </row>
        <row r="4657">
          <cell r="E4657">
            <v>40663</v>
          </cell>
          <cell r="F4657">
            <v>201104</v>
          </cell>
          <cell r="G4657">
            <v>40663</v>
          </cell>
          <cell r="H4657">
            <v>40633</v>
          </cell>
          <cell r="I4657">
            <v>153</v>
          </cell>
        </row>
        <row r="4658">
          <cell r="E4658">
            <v>40664</v>
          </cell>
          <cell r="F4658">
            <v>201105</v>
          </cell>
          <cell r="G4658">
            <v>40694</v>
          </cell>
          <cell r="H4658">
            <v>40663</v>
          </cell>
          <cell r="I4658">
            <v>154</v>
          </cell>
        </row>
        <row r="4659">
          <cell r="E4659">
            <v>40665</v>
          </cell>
          <cell r="F4659">
            <v>201105</v>
          </cell>
          <cell r="G4659">
            <v>40694</v>
          </cell>
          <cell r="H4659">
            <v>40663</v>
          </cell>
          <cell r="I4659">
            <v>154</v>
          </cell>
        </row>
        <row r="4660">
          <cell r="E4660">
            <v>40666</v>
          </cell>
          <cell r="F4660">
            <v>201105</v>
          </cell>
          <cell r="G4660">
            <v>40694</v>
          </cell>
          <cell r="H4660">
            <v>40663</v>
          </cell>
          <cell r="I4660">
            <v>154</v>
          </cell>
        </row>
        <row r="4661">
          <cell r="E4661">
            <v>40667</v>
          </cell>
          <cell r="F4661">
            <v>201105</v>
          </cell>
          <cell r="G4661">
            <v>40694</v>
          </cell>
          <cell r="H4661">
            <v>40663</v>
          </cell>
          <cell r="I4661">
            <v>154</v>
          </cell>
        </row>
        <row r="4662">
          <cell r="E4662">
            <v>40668</v>
          </cell>
          <cell r="F4662">
            <v>201105</v>
          </cell>
          <cell r="G4662">
            <v>40694</v>
          </cell>
          <cell r="H4662">
            <v>40663</v>
          </cell>
          <cell r="I4662">
            <v>154</v>
          </cell>
        </row>
        <row r="4663">
          <cell r="E4663">
            <v>40669</v>
          </cell>
          <cell r="F4663">
            <v>201105</v>
          </cell>
          <cell r="G4663">
            <v>40694</v>
          </cell>
          <cell r="H4663">
            <v>40663</v>
          </cell>
          <cell r="I4663">
            <v>154</v>
          </cell>
        </row>
        <row r="4664">
          <cell r="E4664">
            <v>40670</v>
          </cell>
          <cell r="F4664">
            <v>201105</v>
          </cell>
          <cell r="G4664">
            <v>40694</v>
          </cell>
          <cell r="H4664">
            <v>40663</v>
          </cell>
          <cell r="I4664">
            <v>154</v>
          </cell>
        </row>
        <row r="4665">
          <cell r="E4665">
            <v>40671</v>
          </cell>
          <cell r="F4665">
            <v>201105</v>
          </cell>
          <cell r="G4665">
            <v>40694</v>
          </cell>
          <cell r="H4665">
            <v>40663</v>
          </cell>
          <cell r="I4665">
            <v>154</v>
          </cell>
        </row>
        <row r="4666">
          <cell r="E4666">
            <v>40672</v>
          </cell>
          <cell r="F4666">
            <v>201105</v>
          </cell>
          <cell r="G4666">
            <v>40694</v>
          </cell>
          <cell r="H4666">
            <v>40663</v>
          </cell>
          <cell r="I4666">
            <v>154</v>
          </cell>
        </row>
        <row r="4667">
          <cell r="E4667">
            <v>40673</v>
          </cell>
          <cell r="F4667">
            <v>201105</v>
          </cell>
          <cell r="G4667">
            <v>40694</v>
          </cell>
          <cell r="H4667">
            <v>40663</v>
          </cell>
          <cell r="I4667">
            <v>154</v>
          </cell>
        </row>
        <row r="4668">
          <cell r="E4668">
            <v>40674</v>
          </cell>
          <cell r="F4668">
            <v>201105</v>
          </cell>
          <cell r="G4668">
            <v>40694</v>
          </cell>
          <cell r="H4668">
            <v>40663</v>
          </cell>
          <cell r="I4668">
            <v>154</v>
          </cell>
        </row>
        <row r="4669">
          <cell r="E4669">
            <v>40675</v>
          </cell>
          <cell r="F4669">
            <v>201105</v>
          </cell>
          <cell r="G4669">
            <v>40694</v>
          </cell>
          <cell r="H4669">
            <v>40663</v>
          </cell>
          <cell r="I4669">
            <v>154</v>
          </cell>
        </row>
        <row r="4670">
          <cell r="E4670">
            <v>40676</v>
          </cell>
          <cell r="F4670">
            <v>201105</v>
          </cell>
          <cell r="G4670">
            <v>40694</v>
          </cell>
          <cell r="H4670">
            <v>40663</v>
          </cell>
          <cell r="I4670">
            <v>154</v>
          </cell>
        </row>
        <row r="4671">
          <cell r="E4671">
            <v>40677</v>
          </cell>
          <cell r="F4671">
            <v>201105</v>
          </cell>
          <cell r="G4671">
            <v>40694</v>
          </cell>
          <cell r="H4671">
            <v>40663</v>
          </cell>
          <cell r="I4671">
            <v>154</v>
          </cell>
        </row>
        <row r="4672">
          <cell r="E4672">
            <v>40678</v>
          </cell>
          <cell r="F4672">
            <v>201105</v>
          </cell>
          <cell r="G4672">
            <v>40694</v>
          </cell>
          <cell r="H4672">
            <v>40663</v>
          </cell>
          <cell r="I4672">
            <v>154</v>
          </cell>
        </row>
        <row r="4673">
          <cell r="E4673">
            <v>40679</v>
          </cell>
          <cell r="F4673">
            <v>201105</v>
          </cell>
          <cell r="G4673">
            <v>40694</v>
          </cell>
          <cell r="H4673">
            <v>40663</v>
          </cell>
          <cell r="I4673">
            <v>154</v>
          </cell>
        </row>
        <row r="4674">
          <cell r="E4674">
            <v>40680</v>
          </cell>
          <cell r="F4674">
            <v>201105</v>
          </cell>
          <cell r="G4674">
            <v>40694</v>
          </cell>
          <cell r="H4674">
            <v>40663</v>
          </cell>
          <cell r="I4674">
            <v>154</v>
          </cell>
        </row>
        <row r="4675">
          <cell r="E4675">
            <v>40681</v>
          </cell>
          <cell r="F4675">
            <v>201105</v>
          </cell>
          <cell r="G4675">
            <v>40694</v>
          </cell>
          <cell r="H4675">
            <v>40663</v>
          </cell>
          <cell r="I4675">
            <v>154</v>
          </cell>
        </row>
        <row r="4676">
          <cell r="E4676">
            <v>40682</v>
          </cell>
          <cell r="F4676">
            <v>201105</v>
          </cell>
          <cell r="G4676">
            <v>40694</v>
          </cell>
          <cell r="H4676">
            <v>40663</v>
          </cell>
          <cell r="I4676">
            <v>154</v>
          </cell>
        </row>
        <row r="4677">
          <cell r="E4677">
            <v>40683</v>
          </cell>
          <cell r="F4677">
            <v>201105</v>
          </cell>
          <cell r="G4677">
            <v>40694</v>
          </cell>
          <cell r="H4677">
            <v>40663</v>
          </cell>
          <cell r="I4677">
            <v>154</v>
          </cell>
        </row>
        <row r="4678">
          <cell r="E4678">
            <v>40684</v>
          </cell>
          <cell r="F4678">
            <v>201105</v>
          </cell>
          <cell r="G4678">
            <v>40694</v>
          </cell>
          <cell r="H4678">
            <v>40663</v>
          </cell>
          <cell r="I4678">
            <v>154</v>
          </cell>
        </row>
        <row r="4679">
          <cell r="E4679">
            <v>40685</v>
          </cell>
          <cell r="F4679">
            <v>201105</v>
          </cell>
          <cell r="G4679">
            <v>40694</v>
          </cell>
          <cell r="H4679">
            <v>40663</v>
          </cell>
          <cell r="I4679">
            <v>154</v>
          </cell>
        </row>
        <row r="4680">
          <cell r="E4680">
            <v>40686</v>
          </cell>
          <cell r="F4680">
            <v>201105</v>
          </cell>
          <cell r="G4680">
            <v>40694</v>
          </cell>
          <cell r="H4680">
            <v>40663</v>
          </cell>
          <cell r="I4680">
            <v>154</v>
          </cell>
        </row>
        <row r="4681">
          <cell r="E4681">
            <v>40687</v>
          </cell>
          <cell r="F4681">
            <v>201105</v>
          </cell>
          <cell r="G4681">
            <v>40694</v>
          </cell>
          <cell r="H4681">
            <v>40663</v>
          </cell>
          <cell r="I4681">
            <v>154</v>
          </cell>
        </row>
        <row r="4682">
          <cell r="E4682">
            <v>40688</v>
          </cell>
          <cell r="F4682">
            <v>201105</v>
          </cell>
          <cell r="G4682">
            <v>40694</v>
          </cell>
          <cell r="H4682">
            <v>40663</v>
          </cell>
          <cell r="I4682">
            <v>154</v>
          </cell>
        </row>
        <row r="4683">
          <cell r="E4683">
            <v>40689</v>
          </cell>
          <cell r="F4683">
            <v>201105</v>
          </cell>
          <cell r="G4683">
            <v>40694</v>
          </cell>
          <cell r="H4683">
            <v>40663</v>
          </cell>
          <cell r="I4683">
            <v>154</v>
          </cell>
        </row>
        <row r="4684">
          <cell r="E4684">
            <v>40690</v>
          </cell>
          <cell r="F4684">
            <v>201105</v>
          </cell>
          <cell r="G4684">
            <v>40694</v>
          </cell>
          <cell r="H4684">
            <v>40663</v>
          </cell>
          <cell r="I4684">
            <v>154</v>
          </cell>
        </row>
        <row r="4685">
          <cell r="E4685">
            <v>40691</v>
          </cell>
          <cell r="F4685">
            <v>201105</v>
          </cell>
          <cell r="G4685">
            <v>40694</v>
          </cell>
          <cell r="H4685">
            <v>40663</v>
          </cell>
          <cell r="I4685">
            <v>154</v>
          </cell>
        </row>
        <row r="4686">
          <cell r="E4686">
            <v>40692</v>
          </cell>
          <cell r="F4686">
            <v>201105</v>
          </cell>
          <cell r="G4686">
            <v>40694</v>
          </cell>
          <cell r="H4686">
            <v>40663</v>
          </cell>
          <cell r="I4686">
            <v>154</v>
          </cell>
        </row>
        <row r="4687">
          <cell r="E4687">
            <v>40693</v>
          </cell>
          <cell r="F4687">
            <v>201105</v>
          </cell>
          <cell r="G4687">
            <v>40694</v>
          </cell>
          <cell r="H4687">
            <v>40663</v>
          </cell>
          <cell r="I4687">
            <v>154</v>
          </cell>
        </row>
        <row r="4688">
          <cell r="E4688">
            <v>40694</v>
          </cell>
          <cell r="F4688">
            <v>201105</v>
          </cell>
          <cell r="G4688">
            <v>40694</v>
          </cell>
          <cell r="H4688">
            <v>40663</v>
          </cell>
          <cell r="I4688">
            <v>154</v>
          </cell>
        </row>
        <row r="4689">
          <cell r="E4689">
            <v>40695</v>
          </cell>
          <cell r="F4689">
            <v>201106</v>
          </cell>
          <cell r="G4689">
            <v>40724</v>
          </cell>
          <cell r="H4689">
            <v>40694</v>
          </cell>
          <cell r="I4689">
            <v>155</v>
          </cell>
        </row>
        <row r="4690">
          <cell r="E4690">
            <v>40696</v>
          </cell>
          <cell r="F4690">
            <v>201106</v>
          </cell>
          <cell r="G4690">
            <v>40724</v>
          </cell>
          <cell r="H4690">
            <v>40694</v>
          </cell>
          <cell r="I4690">
            <v>155</v>
          </cell>
        </row>
        <row r="4691">
          <cell r="E4691">
            <v>40697</v>
          </cell>
          <cell r="F4691">
            <v>201106</v>
          </cell>
          <cell r="G4691">
            <v>40724</v>
          </cell>
          <cell r="H4691">
            <v>40694</v>
          </cell>
          <cell r="I4691">
            <v>155</v>
          </cell>
        </row>
        <row r="4692">
          <cell r="E4692">
            <v>40698</v>
          </cell>
          <cell r="F4692">
            <v>201106</v>
          </cell>
          <cell r="G4692">
            <v>40724</v>
          </cell>
          <cell r="H4692">
            <v>40694</v>
          </cell>
          <cell r="I4692">
            <v>155</v>
          </cell>
        </row>
        <row r="4693">
          <cell r="E4693">
            <v>40699</v>
          </cell>
          <cell r="F4693">
            <v>201106</v>
          </cell>
          <cell r="G4693">
            <v>40724</v>
          </cell>
          <cell r="H4693">
            <v>40694</v>
          </cell>
          <cell r="I4693">
            <v>155</v>
          </cell>
        </row>
        <row r="4694">
          <cell r="E4694">
            <v>40700</v>
          </cell>
          <cell r="F4694">
            <v>201106</v>
          </cell>
          <cell r="G4694">
            <v>40724</v>
          </cell>
          <cell r="H4694">
            <v>40694</v>
          </cell>
          <cell r="I4694">
            <v>155</v>
          </cell>
        </row>
        <row r="4695">
          <cell r="E4695">
            <v>40701</v>
          </cell>
          <cell r="F4695">
            <v>201106</v>
          </cell>
          <cell r="G4695">
            <v>40724</v>
          </cell>
          <cell r="H4695">
            <v>40694</v>
          </cell>
          <cell r="I4695">
            <v>155</v>
          </cell>
        </row>
        <row r="4696">
          <cell r="E4696">
            <v>40702</v>
          </cell>
          <cell r="F4696">
            <v>201106</v>
          </cell>
          <cell r="G4696">
            <v>40724</v>
          </cell>
          <cell r="H4696">
            <v>40694</v>
          </cell>
          <cell r="I4696">
            <v>155</v>
          </cell>
        </row>
        <row r="4697">
          <cell r="E4697">
            <v>40703</v>
          </cell>
          <cell r="F4697">
            <v>201106</v>
          </cell>
          <cell r="G4697">
            <v>40724</v>
          </cell>
          <cell r="H4697">
            <v>40694</v>
          </cell>
          <cell r="I4697">
            <v>155</v>
          </cell>
        </row>
        <row r="4698">
          <cell r="E4698">
            <v>40704</v>
          </cell>
          <cell r="F4698">
            <v>201106</v>
          </cell>
          <cell r="G4698">
            <v>40724</v>
          </cell>
          <cell r="H4698">
            <v>40694</v>
          </cell>
          <cell r="I4698">
            <v>155</v>
          </cell>
        </row>
        <row r="4699">
          <cell r="E4699">
            <v>40705</v>
          </cell>
          <cell r="F4699">
            <v>201106</v>
          </cell>
          <cell r="G4699">
            <v>40724</v>
          </cell>
          <cell r="H4699">
            <v>40694</v>
          </cell>
          <cell r="I4699">
            <v>155</v>
          </cell>
        </row>
        <row r="4700">
          <cell r="E4700">
            <v>40706</v>
          </cell>
          <cell r="F4700">
            <v>201106</v>
          </cell>
          <cell r="G4700">
            <v>40724</v>
          </cell>
          <cell r="H4700">
            <v>40694</v>
          </cell>
          <cell r="I4700">
            <v>155</v>
          </cell>
        </row>
        <row r="4701">
          <cell r="E4701">
            <v>40707</v>
          </cell>
          <cell r="F4701">
            <v>201106</v>
          </cell>
          <cell r="G4701">
            <v>40724</v>
          </cell>
          <cell r="H4701">
            <v>40694</v>
          </cell>
          <cell r="I4701">
            <v>155</v>
          </cell>
        </row>
        <row r="4702">
          <cell r="E4702">
            <v>40708</v>
          </cell>
          <cell r="F4702">
            <v>201106</v>
          </cell>
          <cell r="G4702">
            <v>40724</v>
          </cell>
          <cell r="H4702">
            <v>40694</v>
          </cell>
          <cell r="I4702">
            <v>155</v>
          </cell>
        </row>
        <row r="4703">
          <cell r="E4703">
            <v>40709</v>
          </cell>
          <cell r="F4703">
            <v>201106</v>
          </cell>
          <cell r="G4703">
            <v>40724</v>
          </cell>
          <cell r="H4703">
            <v>40694</v>
          </cell>
          <cell r="I4703">
            <v>155</v>
          </cell>
        </row>
        <row r="4704">
          <cell r="E4704">
            <v>40710</v>
          </cell>
          <cell r="F4704">
            <v>201106</v>
          </cell>
          <cell r="G4704">
            <v>40724</v>
          </cell>
          <cell r="H4704">
            <v>40694</v>
          </cell>
          <cell r="I4704">
            <v>155</v>
          </cell>
        </row>
        <row r="4705">
          <cell r="E4705">
            <v>40711</v>
          </cell>
          <cell r="F4705">
            <v>201106</v>
          </cell>
          <cell r="G4705">
            <v>40724</v>
          </cell>
          <cell r="H4705">
            <v>40694</v>
          </cell>
          <cell r="I4705">
            <v>155</v>
          </cell>
        </row>
        <row r="4706">
          <cell r="E4706">
            <v>40712</v>
          </cell>
          <cell r="F4706">
            <v>201106</v>
          </cell>
          <cell r="G4706">
            <v>40724</v>
          </cell>
          <cell r="H4706">
            <v>40694</v>
          </cell>
          <cell r="I4706">
            <v>155</v>
          </cell>
        </row>
        <row r="4707">
          <cell r="E4707">
            <v>40713</v>
          </cell>
          <cell r="F4707">
            <v>201106</v>
          </cell>
          <cell r="G4707">
            <v>40724</v>
          </cell>
          <cell r="H4707">
            <v>40694</v>
          </cell>
          <cell r="I4707">
            <v>155</v>
          </cell>
        </row>
        <row r="4708">
          <cell r="E4708">
            <v>40714</v>
          </cell>
          <cell r="F4708">
            <v>201106</v>
          </cell>
          <cell r="G4708">
            <v>40724</v>
          </cell>
          <cell r="H4708">
            <v>40694</v>
          </cell>
          <cell r="I4708">
            <v>155</v>
          </cell>
        </row>
        <row r="4709">
          <cell r="E4709">
            <v>40715</v>
          </cell>
          <cell r="F4709">
            <v>201106</v>
          </cell>
          <cell r="G4709">
            <v>40724</v>
          </cell>
          <cell r="H4709">
            <v>40694</v>
          </cell>
          <cell r="I4709">
            <v>155</v>
          </cell>
        </row>
        <row r="4710">
          <cell r="E4710">
            <v>40716</v>
          </cell>
          <cell r="F4710">
            <v>201106</v>
          </cell>
          <cell r="G4710">
            <v>40724</v>
          </cell>
          <cell r="H4710">
            <v>40694</v>
          </cell>
          <cell r="I4710">
            <v>155</v>
          </cell>
        </row>
        <row r="4711">
          <cell r="E4711">
            <v>40717</v>
          </cell>
          <cell r="F4711">
            <v>201106</v>
          </cell>
          <cell r="G4711">
            <v>40724</v>
          </cell>
          <cell r="H4711">
            <v>40694</v>
          </cell>
          <cell r="I4711">
            <v>155</v>
          </cell>
        </row>
        <row r="4712">
          <cell r="E4712">
            <v>40718</v>
          </cell>
          <cell r="F4712">
            <v>201106</v>
          </cell>
          <cell r="G4712">
            <v>40724</v>
          </cell>
          <cell r="H4712">
            <v>40694</v>
          </cell>
          <cell r="I4712">
            <v>155</v>
          </cell>
        </row>
        <row r="4713">
          <cell r="E4713">
            <v>40719</v>
          </cell>
          <cell r="F4713">
            <v>201106</v>
          </cell>
          <cell r="G4713">
            <v>40724</v>
          </cell>
          <cell r="H4713">
            <v>40694</v>
          </cell>
          <cell r="I4713">
            <v>155</v>
          </cell>
        </row>
        <row r="4714">
          <cell r="E4714">
            <v>40720</v>
          </cell>
          <cell r="F4714">
            <v>201106</v>
          </cell>
          <cell r="G4714">
            <v>40724</v>
          </cell>
          <cell r="H4714">
            <v>40694</v>
          </cell>
          <cell r="I4714">
            <v>155</v>
          </cell>
        </row>
        <row r="4715">
          <cell r="E4715">
            <v>40721</v>
          </cell>
          <cell r="F4715">
            <v>201106</v>
          </cell>
          <cell r="G4715">
            <v>40724</v>
          </cell>
          <cell r="H4715">
            <v>40694</v>
          </cell>
          <cell r="I4715">
            <v>155</v>
          </cell>
        </row>
        <row r="4716">
          <cell r="E4716">
            <v>40722</v>
          </cell>
          <cell r="F4716">
            <v>201106</v>
          </cell>
          <cell r="G4716">
            <v>40724</v>
          </cell>
          <cell r="H4716">
            <v>40694</v>
          </cell>
          <cell r="I4716">
            <v>155</v>
          </cell>
        </row>
        <row r="4717">
          <cell r="E4717">
            <v>40723</v>
          </cell>
          <cell r="F4717">
            <v>201106</v>
          </cell>
          <cell r="G4717">
            <v>40724</v>
          </cell>
          <cell r="H4717">
            <v>40694</v>
          </cell>
          <cell r="I4717">
            <v>155</v>
          </cell>
        </row>
        <row r="4718">
          <cell r="E4718">
            <v>40724</v>
          </cell>
          <cell r="F4718">
            <v>201106</v>
          </cell>
          <cell r="G4718">
            <v>40724</v>
          </cell>
          <cell r="H4718">
            <v>40694</v>
          </cell>
          <cell r="I4718">
            <v>155</v>
          </cell>
        </row>
        <row r="4719">
          <cell r="E4719">
            <v>40725</v>
          </cell>
          <cell r="F4719">
            <v>201107</v>
          </cell>
          <cell r="G4719">
            <v>40755</v>
          </cell>
          <cell r="H4719">
            <v>40724</v>
          </cell>
          <cell r="I4719">
            <v>156</v>
          </cell>
        </row>
        <row r="4720">
          <cell r="E4720">
            <v>40726</v>
          </cell>
          <cell r="F4720">
            <v>201107</v>
          </cell>
          <cell r="G4720">
            <v>40755</v>
          </cell>
          <cell r="H4720">
            <v>40724</v>
          </cell>
          <cell r="I4720">
            <v>156</v>
          </cell>
        </row>
        <row r="4721">
          <cell r="E4721">
            <v>40727</v>
          </cell>
          <cell r="F4721">
            <v>201107</v>
          </cell>
          <cell r="G4721">
            <v>40755</v>
          </cell>
          <cell r="H4721">
            <v>40724</v>
          </cell>
          <cell r="I4721">
            <v>156</v>
          </cell>
        </row>
        <row r="4722">
          <cell r="E4722">
            <v>40728</v>
          </cell>
          <cell r="F4722">
            <v>201107</v>
          </cell>
          <cell r="G4722">
            <v>40755</v>
          </cell>
          <cell r="H4722">
            <v>40724</v>
          </cell>
          <cell r="I4722">
            <v>156</v>
          </cell>
        </row>
        <row r="4723">
          <cell r="E4723">
            <v>40729</v>
          </cell>
          <cell r="F4723">
            <v>201107</v>
          </cell>
          <cell r="G4723">
            <v>40755</v>
          </cell>
          <cell r="H4723">
            <v>40724</v>
          </cell>
          <cell r="I4723">
            <v>156</v>
          </cell>
        </row>
        <row r="4724">
          <cell r="E4724">
            <v>40730</v>
          </cell>
          <cell r="F4724">
            <v>201107</v>
          </cell>
          <cell r="G4724">
            <v>40755</v>
          </cell>
          <cell r="H4724">
            <v>40724</v>
          </cell>
          <cell r="I4724">
            <v>156</v>
          </cell>
        </row>
        <row r="4725">
          <cell r="E4725">
            <v>40731</v>
          </cell>
          <cell r="F4725">
            <v>201107</v>
          </cell>
          <cell r="G4725">
            <v>40755</v>
          </cell>
          <cell r="H4725">
            <v>40724</v>
          </cell>
          <cell r="I4725">
            <v>156</v>
          </cell>
        </row>
        <row r="4726">
          <cell r="E4726">
            <v>40732</v>
          </cell>
          <cell r="F4726">
            <v>201107</v>
          </cell>
          <cell r="G4726">
            <v>40755</v>
          </cell>
          <cell r="H4726">
            <v>40724</v>
          </cell>
          <cell r="I4726">
            <v>156</v>
          </cell>
        </row>
        <row r="4727">
          <cell r="E4727">
            <v>40733</v>
          </cell>
          <cell r="F4727">
            <v>201107</v>
          </cell>
          <cell r="G4727">
            <v>40755</v>
          </cell>
          <cell r="H4727">
            <v>40724</v>
          </cell>
          <cell r="I4727">
            <v>156</v>
          </cell>
        </row>
        <row r="4728">
          <cell r="E4728">
            <v>40734</v>
          </cell>
          <cell r="F4728">
            <v>201107</v>
          </cell>
          <cell r="G4728">
            <v>40755</v>
          </cell>
          <cell r="H4728">
            <v>40724</v>
          </cell>
          <cell r="I4728">
            <v>156</v>
          </cell>
        </row>
        <row r="4729">
          <cell r="E4729">
            <v>40735</v>
          </cell>
          <cell r="F4729">
            <v>201107</v>
          </cell>
          <cell r="G4729">
            <v>40755</v>
          </cell>
          <cell r="H4729">
            <v>40724</v>
          </cell>
          <cell r="I4729">
            <v>156</v>
          </cell>
        </row>
        <row r="4730">
          <cell r="E4730">
            <v>40736</v>
          </cell>
          <cell r="F4730">
            <v>201107</v>
          </cell>
          <cell r="G4730">
            <v>40755</v>
          </cell>
          <cell r="H4730">
            <v>40724</v>
          </cell>
          <cell r="I4730">
            <v>156</v>
          </cell>
        </row>
        <row r="4731">
          <cell r="E4731">
            <v>40737</v>
          </cell>
          <cell r="F4731">
            <v>201107</v>
          </cell>
          <cell r="G4731">
            <v>40755</v>
          </cell>
          <cell r="H4731">
            <v>40724</v>
          </cell>
          <cell r="I4731">
            <v>156</v>
          </cell>
        </row>
        <row r="4732">
          <cell r="E4732">
            <v>40738</v>
          </cell>
          <cell r="F4732">
            <v>201107</v>
          </cell>
          <cell r="G4732">
            <v>40755</v>
          </cell>
          <cell r="H4732">
            <v>40724</v>
          </cell>
          <cell r="I4732">
            <v>156</v>
          </cell>
        </row>
        <row r="4733">
          <cell r="E4733">
            <v>40739</v>
          </cell>
          <cell r="F4733">
            <v>201107</v>
          </cell>
          <cell r="G4733">
            <v>40755</v>
          </cell>
          <cell r="H4733">
            <v>40724</v>
          </cell>
          <cell r="I4733">
            <v>156</v>
          </cell>
        </row>
        <row r="4734">
          <cell r="E4734">
            <v>40740</v>
          </cell>
          <cell r="F4734">
            <v>201107</v>
          </cell>
          <cell r="G4734">
            <v>40755</v>
          </cell>
          <cell r="H4734">
            <v>40724</v>
          </cell>
          <cell r="I4734">
            <v>156</v>
          </cell>
        </row>
        <row r="4735">
          <cell r="E4735">
            <v>40741</v>
          </cell>
          <cell r="F4735">
            <v>201107</v>
          </cell>
          <cell r="G4735">
            <v>40755</v>
          </cell>
          <cell r="H4735">
            <v>40724</v>
          </cell>
          <cell r="I4735">
            <v>156</v>
          </cell>
        </row>
        <row r="4736">
          <cell r="E4736">
            <v>40742</v>
          </cell>
          <cell r="F4736">
            <v>201107</v>
          </cell>
          <cell r="G4736">
            <v>40755</v>
          </cell>
          <cell r="H4736">
            <v>40724</v>
          </cell>
          <cell r="I4736">
            <v>156</v>
          </cell>
        </row>
        <row r="4737">
          <cell r="E4737">
            <v>40743</v>
          </cell>
          <cell r="F4737">
            <v>201107</v>
          </cell>
          <cell r="G4737">
            <v>40755</v>
          </cell>
          <cell r="H4737">
            <v>40724</v>
          </cell>
          <cell r="I4737">
            <v>156</v>
          </cell>
        </row>
        <row r="4738">
          <cell r="E4738">
            <v>40744</v>
          </cell>
          <cell r="F4738">
            <v>201107</v>
          </cell>
          <cell r="G4738">
            <v>40755</v>
          </cell>
          <cell r="H4738">
            <v>40724</v>
          </cell>
          <cell r="I4738">
            <v>156</v>
          </cell>
        </row>
        <row r="4739">
          <cell r="E4739">
            <v>40745</v>
          </cell>
          <cell r="F4739">
            <v>201107</v>
          </cell>
          <cell r="G4739">
            <v>40755</v>
          </cell>
          <cell r="H4739">
            <v>40724</v>
          </cell>
          <cell r="I4739">
            <v>156</v>
          </cell>
        </row>
        <row r="4740">
          <cell r="E4740">
            <v>40746</v>
          </cell>
          <cell r="F4740">
            <v>201107</v>
          </cell>
          <cell r="G4740">
            <v>40755</v>
          </cell>
          <cell r="H4740">
            <v>40724</v>
          </cell>
          <cell r="I4740">
            <v>156</v>
          </cell>
        </row>
        <row r="4741">
          <cell r="E4741">
            <v>40747</v>
          </cell>
          <cell r="F4741">
            <v>201107</v>
          </cell>
          <cell r="G4741">
            <v>40755</v>
          </cell>
          <cell r="H4741">
            <v>40724</v>
          </cell>
          <cell r="I4741">
            <v>156</v>
          </cell>
        </row>
        <row r="4742">
          <cell r="E4742">
            <v>40748</v>
          </cell>
          <cell r="F4742">
            <v>201107</v>
          </cell>
          <cell r="G4742">
            <v>40755</v>
          </cell>
          <cell r="H4742">
            <v>40724</v>
          </cell>
          <cell r="I4742">
            <v>156</v>
          </cell>
        </row>
        <row r="4743">
          <cell r="E4743">
            <v>40749</v>
          </cell>
          <cell r="F4743">
            <v>201107</v>
          </cell>
          <cell r="G4743">
            <v>40755</v>
          </cell>
          <cell r="H4743">
            <v>40724</v>
          </cell>
          <cell r="I4743">
            <v>156</v>
          </cell>
        </row>
        <row r="4744">
          <cell r="E4744">
            <v>40750</v>
          </cell>
          <cell r="F4744">
            <v>201107</v>
          </cell>
          <cell r="G4744">
            <v>40755</v>
          </cell>
          <cell r="H4744">
            <v>40724</v>
          </cell>
          <cell r="I4744">
            <v>156</v>
          </cell>
        </row>
        <row r="4745">
          <cell r="E4745">
            <v>40751</v>
          </cell>
          <cell r="F4745">
            <v>201107</v>
          </cell>
          <cell r="G4745">
            <v>40755</v>
          </cell>
          <cell r="H4745">
            <v>40724</v>
          </cell>
          <cell r="I4745">
            <v>156</v>
          </cell>
        </row>
        <row r="4746">
          <cell r="E4746">
            <v>40752</v>
          </cell>
          <cell r="F4746">
            <v>201107</v>
          </cell>
          <cell r="G4746">
            <v>40755</v>
          </cell>
          <cell r="H4746">
            <v>40724</v>
          </cell>
          <cell r="I4746">
            <v>156</v>
          </cell>
        </row>
        <row r="4747">
          <cell r="E4747">
            <v>40753</v>
          </cell>
          <cell r="F4747">
            <v>201107</v>
          </cell>
          <cell r="G4747">
            <v>40755</v>
          </cell>
          <cell r="H4747">
            <v>40724</v>
          </cell>
          <cell r="I4747">
            <v>156</v>
          </cell>
        </row>
        <row r="4748">
          <cell r="E4748">
            <v>40754</v>
          </cell>
          <cell r="F4748">
            <v>201107</v>
          </cell>
          <cell r="G4748">
            <v>40755</v>
          </cell>
          <cell r="H4748">
            <v>40724</v>
          </cell>
          <cell r="I4748">
            <v>156</v>
          </cell>
        </row>
        <row r="4749">
          <cell r="E4749">
            <v>40755</v>
          </cell>
          <cell r="F4749">
            <v>201107</v>
          </cell>
          <cell r="G4749">
            <v>40755</v>
          </cell>
          <cell r="H4749">
            <v>40724</v>
          </cell>
          <cell r="I4749">
            <v>156</v>
          </cell>
        </row>
        <row r="4750">
          <cell r="E4750">
            <v>40756</v>
          </cell>
          <cell r="F4750">
            <v>201108</v>
          </cell>
          <cell r="G4750">
            <v>40786</v>
          </cell>
          <cell r="H4750">
            <v>40755</v>
          </cell>
          <cell r="I4750">
            <v>157</v>
          </cell>
        </row>
        <row r="4751">
          <cell r="E4751">
            <v>40757</v>
          </cell>
          <cell r="F4751">
            <v>201108</v>
          </cell>
          <cell r="G4751">
            <v>40786</v>
          </cell>
          <cell r="H4751">
            <v>40755</v>
          </cell>
          <cell r="I4751">
            <v>157</v>
          </cell>
        </row>
        <row r="4752">
          <cell r="E4752">
            <v>40758</v>
          </cell>
          <cell r="F4752">
            <v>201108</v>
          </cell>
          <cell r="G4752">
            <v>40786</v>
          </cell>
          <cell r="H4752">
            <v>40755</v>
          </cell>
          <cell r="I4752">
            <v>157</v>
          </cell>
        </row>
        <row r="4753">
          <cell r="E4753">
            <v>40759</v>
          </cell>
          <cell r="F4753">
            <v>201108</v>
          </cell>
          <cell r="G4753">
            <v>40786</v>
          </cell>
          <cell r="H4753">
            <v>40755</v>
          </cell>
          <cell r="I4753">
            <v>157</v>
          </cell>
        </row>
        <row r="4754">
          <cell r="E4754">
            <v>40760</v>
          </cell>
          <cell r="F4754">
            <v>201108</v>
          </cell>
          <cell r="G4754">
            <v>40786</v>
          </cell>
          <cell r="H4754">
            <v>40755</v>
          </cell>
          <cell r="I4754">
            <v>157</v>
          </cell>
        </row>
        <row r="4755">
          <cell r="E4755">
            <v>40761</v>
          </cell>
          <cell r="F4755">
            <v>201108</v>
          </cell>
          <cell r="G4755">
            <v>40786</v>
          </cell>
          <cell r="H4755">
            <v>40755</v>
          </cell>
          <cell r="I4755">
            <v>157</v>
          </cell>
        </row>
        <row r="4756">
          <cell r="E4756">
            <v>40762</v>
          </cell>
          <cell r="F4756">
            <v>201108</v>
          </cell>
          <cell r="G4756">
            <v>40786</v>
          </cell>
          <cell r="H4756">
            <v>40755</v>
          </cell>
          <cell r="I4756">
            <v>157</v>
          </cell>
        </row>
        <row r="4757">
          <cell r="E4757">
            <v>40763</v>
          </cell>
          <cell r="F4757">
            <v>201108</v>
          </cell>
          <cell r="G4757">
            <v>40786</v>
          </cell>
          <cell r="H4757">
            <v>40755</v>
          </cell>
          <cell r="I4757">
            <v>157</v>
          </cell>
        </row>
        <row r="4758">
          <cell r="E4758">
            <v>40764</v>
          </cell>
          <cell r="F4758">
            <v>201108</v>
          </cell>
          <cell r="G4758">
            <v>40786</v>
          </cell>
          <cell r="H4758">
            <v>40755</v>
          </cell>
          <cell r="I4758">
            <v>157</v>
          </cell>
        </row>
        <row r="4759">
          <cell r="E4759">
            <v>40765</v>
          </cell>
          <cell r="F4759">
            <v>201108</v>
          </cell>
          <cell r="G4759">
            <v>40786</v>
          </cell>
          <cell r="H4759">
            <v>40755</v>
          </cell>
          <cell r="I4759">
            <v>157</v>
          </cell>
        </row>
        <row r="4760">
          <cell r="E4760">
            <v>40766</v>
          </cell>
          <cell r="F4760">
            <v>201108</v>
          </cell>
          <cell r="G4760">
            <v>40786</v>
          </cell>
          <cell r="H4760">
            <v>40755</v>
          </cell>
          <cell r="I4760">
            <v>157</v>
          </cell>
        </row>
        <row r="4761">
          <cell r="E4761">
            <v>40767</v>
          </cell>
          <cell r="F4761">
            <v>201108</v>
          </cell>
          <cell r="G4761">
            <v>40786</v>
          </cell>
          <cell r="H4761">
            <v>40755</v>
          </cell>
          <cell r="I4761">
            <v>157</v>
          </cell>
        </row>
        <row r="4762">
          <cell r="E4762">
            <v>40768</v>
          </cell>
          <cell r="F4762">
            <v>201108</v>
          </cell>
          <cell r="G4762">
            <v>40786</v>
          </cell>
          <cell r="H4762">
            <v>40755</v>
          </cell>
          <cell r="I4762">
            <v>157</v>
          </cell>
        </row>
        <row r="4763">
          <cell r="E4763">
            <v>40769</v>
          </cell>
          <cell r="F4763">
            <v>201108</v>
          </cell>
          <cell r="G4763">
            <v>40786</v>
          </cell>
          <cell r="H4763">
            <v>40755</v>
          </cell>
          <cell r="I4763">
            <v>157</v>
          </cell>
        </row>
        <row r="4764">
          <cell r="E4764">
            <v>40770</v>
          </cell>
          <cell r="F4764">
            <v>201108</v>
          </cell>
          <cell r="G4764">
            <v>40786</v>
          </cell>
          <cell r="H4764">
            <v>40755</v>
          </cell>
          <cell r="I4764">
            <v>157</v>
          </cell>
        </row>
        <row r="4765">
          <cell r="E4765">
            <v>40771</v>
          </cell>
          <cell r="F4765">
            <v>201108</v>
          </cell>
          <cell r="G4765">
            <v>40786</v>
          </cell>
          <cell r="H4765">
            <v>40755</v>
          </cell>
          <cell r="I4765">
            <v>157</v>
          </cell>
        </row>
        <row r="4766">
          <cell r="E4766">
            <v>40772</v>
          </cell>
          <cell r="F4766">
            <v>201108</v>
          </cell>
          <cell r="G4766">
            <v>40786</v>
          </cell>
          <cell r="H4766">
            <v>40755</v>
          </cell>
          <cell r="I4766">
            <v>157</v>
          </cell>
        </row>
        <row r="4767">
          <cell r="E4767">
            <v>40773</v>
          </cell>
          <cell r="F4767">
            <v>201108</v>
          </cell>
          <cell r="G4767">
            <v>40786</v>
          </cell>
          <cell r="H4767">
            <v>40755</v>
          </cell>
          <cell r="I4767">
            <v>157</v>
          </cell>
        </row>
        <row r="4768">
          <cell r="E4768">
            <v>40774</v>
          </cell>
          <cell r="F4768">
            <v>201108</v>
          </cell>
          <cell r="G4768">
            <v>40786</v>
          </cell>
          <cell r="H4768">
            <v>40755</v>
          </cell>
          <cell r="I4768">
            <v>157</v>
          </cell>
        </row>
        <row r="4769">
          <cell r="E4769">
            <v>40775</v>
          </cell>
          <cell r="F4769">
            <v>201108</v>
          </cell>
          <cell r="G4769">
            <v>40786</v>
          </cell>
          <cell r="H4769">
            <v>40755</v>
          </cell>
          <cell r="I4769">
            <v>157</v>
          </cell>
        </row>
        <row r="4770">
          <cell r="E4770">
            <v>40776</v>
          </cell>
          <cell r="F4770">
            <v>201108</v>
          </cell>
          <cell r="G4770">
            <v>40786</v>
          </cell>
          <cell r="H4770">
            <v>40755</v>
          </cell>
          <cell r="I4770">
            <v>157</v>
          </cell>
        </row>
        <row r="4771">
          <cell r="E4771">
            <v>40777</v>
          </cell>
          <cell r="F4771">
            <v>201108</v>
          </cell>
          <cell r="G4771">
            <v>40786</v>
          </cell>
          <cell r="H4771">
            <v>40755</v>
          </cell>
          <cell r="I4771">
            <v>157</v>
          </cell>
        </row>
        <row r="4772">
          <cell r="E4772">
            <v>40778</v>
          </cell>
          <cell r="F4772">
            <v>201108</v>
          </cell>
          <cell r="G4772">
            <v>40786</v>
          </cell>
          <cell r="H4772">
            <v>40755</v>
          </cell>
          <cell r="I4772">
            <v>157</v>
          </cell>
        </row>
        <row r="4773">
          <cell r="E4773">
            <v>40779</v>
          </cell>
          <cell r="F4773">
            <v>201108</v>
          </cell>
          <cell r="G4773">
            <v>40786</v>
          </cell>
          <cell r="H4773">
            <v>40755</v>
          </cell>
          <cell r="I4773">
            <v>157</v>
          </cell>
        </row>
        <row r="4774">
          <cell r="E4774">
            <v>40780</v>
          </cell>
          <cell r="F4774">
            <v>201108</v>
          </cell>
          <cell r="G4774">
            <v>40786</v>
          </cell>
          <cell r="H4774">
            <v>40755</v>
          </cell>
          <cell r="I4774">
            <v>157</v>
          </cell>
        </row>
        <row r="4775">
          <cell r="E4775">
            <v>40781</v>
          </cell>
          <cell r="F4775">
            <v>201108</v>
          </cell>
          <cell r="G4775">
            <v>40786</v>
          </cell>
          <cell r="H4775">
            <v>40755</v>
          </cell>
          <cell r="I4775">
            <v>157</v>
          </cell>
        </row>
        <row r="4776">
          <cell r="E4776">
            <v>40782</v>
          </cell>
          <cell r="F4776">
            <v>201108</v>
          </cell>
          <cell r="G4776">
            <v>40786</v>
          </cell>
          <cell r="H4776">
            <v>40755</v>
          </cell>
          <cell r="I4776">
            <v>157</v>
          </cell>
        </row>
        <row r="4777">
          <cell r="E4777">
            <v>40783</v>
          </cell>
          <cell r="F4777">
            <v>201108</v>
          </cell>
          <cell r="G4777">
            <v>40786</v>
          </cell>
          <cell r="H4777">
            <v>40755</v>
          </cell>
          <cell r="I4777">
            <v>157</v>
          </cell>
        </row>
        <row r="4778">
          <cell r="E4778">
            <v>40784</v>
          </cell>
          <cell r="F4778">
            <v>201108</v>
          </cell>
          <cell r="G4778">
            <v>40786</v>
          </cell>
          <cell r="H4778">
            <v>40755</v>
          </cell>
          <cell r="I4778">
            <v>157</v>
          </cell>
        </row>
        <row r="4779">
          <cell r="E4779">
            <v>40785</v>
          </cell>
          <cell r="F4779">
            <v>201108</v>
          </cell>
          <cell r="G4779">
            <v>40786</v>
          </cell>
          <cell r="H4779">
            <v>40755</v>
          </cell>
          <cell r="I4779">
            <v>157</v>
          </cell>
        </row>
        <row r="4780">
          <cell r="E4780">
            <v>40786</v>
          </cell>
          <cell r="F4780">
            <v>201108</v>
          </cell>
          <cell r="G4780">
            <v>40786</v>
          </cell>
          <cell r="H4780">
            <v>40755</v>
          </cell>
          <cell r="I4780">
            <v>157</v>
          </cell>
        </row>
        <row r="4781">
          <cell r="E4781">
            <v>40787</v>
          </cell>
          <cell r="F4781">
            <v>201109</v>
          </cell>
          <cell r="G4781">
            <v>40816</v>
          </cell>
          <cell r="H4781">
            <v>40786</v>
          </cell>
          <cell r="I4781">
            <v>158</v>
          </cell>
        </row>
        <row r="4782">
          <cell r="E4782">
            <v>40788</v>
          </cell>
          <cell r="F4782">
            <v>201109</v>
          </cell>
          <cell r="G4782">
            <v>40816</v>
          </cell>
          <cell r="H4782">
            <v>40786</v>
          </cell>
          <cell r="I4782">
            <v>158</v>
          </cell>
        </row>
        <row r="4783">
          <cell r="E4783">
            <v>40789</v>
          </cell>
          <cell r="F4783">
            <v>201109</v>
          </cell>
          <cell r="G4783">
            <v>40816</v>
          </cell>
          <cell r="H4783">
            <v>40786</v>
          </cell>
          <cell r="I4783">
            <v>158</v>
          </cell>
        </row>
        <row r="4784">
          <cell r="E4784">
            <v>40790</v>
          </cell>
          <cell r="F4784">
            <v>201109</v>
          </cell>
          <cell r="G4784">
            <v>40816</v>
          </cell>
          <cell r="H4784">
            <v>40786</v>
          </cell>
          <cell r="I4784">
            <v>158</v>
          </cell>
        </row>
        <row r="4785">
          <cell r="E4785">
            <v>40791</v>
          </cell>
          <cell r="F4785">
            <v>201109</v>
          </cell>
          <cell r="G4785">
            <v>40816</v>
          </cell>
          <cell r="H4785">
            <v>40786</v>
          </cell>
          <cell r="I4785">
            <v>158</v>
          </cell>
        </row>
        <row r="4786">
          <cell r="E4786">
            <v>40792</v>
          </cell>
          <cell r="F4786">
            <v>201109</v>
          </cell>
          <cell r="G4786">
            <v>40816</v>
          </cell>
          <cell r="H4786">
            <v>40786</v>
          </cell>
          <cell r="I4786">
            <v>158</v>
          </cell>
        </row>
        <row r="4787">
          <cell r="E4787">
            <v>40793</v>
          </cell>
          <cell r="F4787">
            <v>201109</v>
          </cell>
          <cell r="G4787">
            <v>40816</v>
          </cell>
          <cell r="H4787">
            <v>40786</v>
          </cell>
          <cell r="I4787">
            <v>158</v>
          </cell>
        </row>
        <row r="4788">
          <cell r="E4788">
            <v>40794</v>
          </cell>
          <cell r="F4788">
            <v>201109</v>
          </cell>
          <cell r="G4788">
            <v>40816</v>
          </cell>
          <cell r="H4788">
            <v>40786</v>
          </cell>
          <cell r="I4788">
            <v>158</v>
          </cell>
        </row>
        <row r="4789">
          <cell r="E4789">
            <v>40795</v>
          </cell>
          <cell r="F4789">
            <v>201109</v>
          </cell>
          <cell r="G4789">
            <v>40816</v>
          </cell>
          <cell r="H4789">
            <v>40786</v>
          </cell>
          <cell r="I4789">
            <v>158</v>
          </cell>
        </row>
        <row r="4790">
          <cell r="E4790">
            <v>40796</v>
          </cell>
          <cell r="F4790">
            <v>201109</v>
          </cell>
          <cell r="G4790">
            <v>40816</v>
          </cell>
          <cell r="H4790">
            <v>40786</v>
          </cell>
          <cell r="I4790">
            <v>158</v>
          </cell>
        </row>
        <row r="4791">
          <cell r="E4791">
            <v>40797</v>
          </cell>
          <cell r="F4791">
            <v>201109</v>
          </cell>
          <cell r="G4791">
            <v>40816</v>
          </cell>
          <cell r="H4791">
            <v>40786</v>
          </cell>
          <cell r="I4791">
            <v>158</v>
          </cell>
        </row>
        <row r="4792">
          <cell r="E4792">
            <v>40798</v>
          </cell>
          <cell r="F4792">
            <v>201109</v>
          </cell>
          <cell r="G4792">
            <v>40816</v>
          </cell>
          <cell r="H4792">
            <v>40786</v>
          </cell>
          <cell r="I4792">
            <v>158</v>
          </cell>
        </row>
        <row r="4793">
          <cell r="E4793">
            <v>40799</v>
          </cell>
          <cell r="F4793">
            <v>201109</v>
          </cell>
          <cell r="G4793">
            <v>40816</v>
          </cell>
          <cell r="H4793">
            <v>40786</v>
          </cell>
          <cell r="I4793">
            <v>158</v>
          </cell>
        </row>
        <row r="4794">
          <cell r="E4794">
            <v>40800</v>
          </cell>
          <cell r="F4794">
            <v>201109</v>
          </cell>
          <cell r="G4794">
            <v>40816</v>
          </cell>
          <cell r="H4794">
            <v>40786</v>
          </cell>
          <cell r="I4794">
            <v>158</v>
          </cell>
        </row>
        <row r="4795">
          <cell r="E4795">
            <v>40801</v>
          </cell>
          <cell r="F4795">
            <v>201109</v>
          </cell>
          <cell r="G4795">
            <v>40816</v>
          </cell>
          <cell r="H4795">
            <v>40786</v>
          </cell>
          <cell r="I4795">
            <v>158</v>
          </cell>
        </row>
        <row r="4796">
          <cell r="E4796">
            <v>40802</v>
          </cell>
          <cell r="F4796">
            <v>201109</v>
          </cell>
          <cell r="G4796">
            <v>40816</v>
          </cell>
          <cell r="H4796">
            <v>40786</v>
          </cell>
          <cell r="I4796">
            <v>158</v>
          </cell>
        </row>
        <row r="4797">
          <cell r="E4797">
            <v>40803</v>
          </cell>
          <cell r="F4797">
            <v>201109</v>
          </cell>
          <cell r="G4797">
            <v>40816</v>
          </cell>
          <cell r="H4797">
            <v>40786</v>
          </cell>
          <cell r="I4797">
            <v>158</v>
          </cell>
        </row>
        <row r="4798">
          <cell r="E4798">
            <v>40804</v>
          </cell>
          <cell r="F4798">
            <v>201109</v>
          </cell>
          <cell r="G4798">
            <v>40816</v>
          </cell>
          <cell r="H4798">
            <v>40786</v>
          </cell>
          <cell r="I4798">
            <v>158</v>
          </cell>
        </row>
        <row r="4799">
          <cell r="E4799">
            <v>40805</v>
          </cell>
          <cell r="F4799">
            <v>201109</v>
          </cell>
          <cell r="G4799">
            <v>40816</v>
          </cell>
          <cell r="H4799">
            <v>40786</v>
          </cell>
          <cell r="I4799">
            <v>158</v>
          </cell>
        </row>
        <row r="4800">
          <cell r="E4800">
            <v>40806</v>
          </cell>
          <cell r="F4800">
            <v>201109</v>
          </cell>
          <cell r="G4800">
            <v>40816</v>
          </cell>
          <cell r="H4800">
            <v>40786</v>
          </cell>
          <cell r="I4800">
            <v>158</v>
          </cell>
        </row>
        <row r="4801">
          <cell r="E4801">
            <v>40807</v>
          </cell>
          <cell r="F4801">
            <v>201109</v>
          </cell>
          <cell r="G4801">
            <v>40816</v>
          </cell>
          <cell r="H4801">
            <v>40786</v>
          </cell>
          <cell r="I4801">
            <v>158</v>
          </cell>
        </row>
        <row r="4802">
          <cell r="E4802">
            <v>40808</v>
          </cell>
          <cell r="F4802">
            <v>201109</v>
          </cell>
          <cell r="G4802">
            <v>40816</v>
          </cell>
          <cell r="H4802">
            <v>40786</v>
          </cell>
          <cell r="I4802">
            <v>158</v>
          </cell>
        </row>
        <row r="4803">
          <cell r="E4803">
            <v>40809</v>
          </cell>
          <cell r="F4803">
            <v>201109</v>
          </cell>
          <cell r="G4803">
            <v>40816</v>
          </cell>
          <cell r="H4803">
            <v>40786</v>
          </cell>
          <cell r="I4803">
            <v>158</v>
          </cell>
        </row>
        <row r="4804">
          <cell r="E4804">
            <v>40810</v>
          </cell>
          <cell r="F4804">
            <v>201109</v>
          </cell>
          <cell r="G4804">
            <v>40816</v>
          </cell>
          <cell r="H4804">
            <v>40786</v>
          </cell>
          <cell r="I4804">
            <v>158</v>
          </cell>
        </row>
        <row r="4805">
          <cell r="E4805">
            <v>40811</v>
          </cell>
          <cell r="F4805">
            <v>201109</v>
          </cell>
          <cell r="G4805">
            <v>40816</v>
          </cell>
          <cell r="H4805">
            <v>40786</v>
          </cell>
          <cell r="I4805">
            <v>158</v>
          </cell>
        </row>
        <row r="4806">
          <cell r="E4806">
            <v>40812</v>
          </cell>
          <cell r="F4806">
            <v>201109</v>
          </cell>
          <cell r="G4806">
            <v>40816</v>
          </cell>
          <cell r="H4806">
            <v>40786</v>
          </cell>
          <cell r="I4806">
            <v>158</v>
          </cell>
        </row>
        <row r="4807">
          <cell r="E4807">
            <v>40813</v>
          </cell>
          <cell r="F4807">
            <v>201109</v>
          </cell>
          <cell r="G4807">
            <v>40816</v>
          </cell>
          <cell r="H4807">
            <v>40786</v>
          </cell>
          <cell r="I4807">
            <v>158</v>
          </cell>
        </row>
        <row r="4808">
          <cell r="E4808">
            <v>40814</v>
          </cell>
          <cell r="F4808">
            <v>201109</v>
          </cell>
          <cell r="G4808">
            <v>40816</v>
          </cell>
          <cell r="H4808">
            <v>40786</v>
          </cell>
          <cell r="I4808">
            <v>158</v>
          </cell>
        </row>
        <row r="4809">
          <cell r="E4809">
            <v>40815</v>
          </cell>
          <cell r="F4809">
            <v>201109</v>
          </cell>
          <cell r="G4809">
            <v>40816</v>
          </cell>
          <cell r="H4809">
            <v>40786</v>
          </cell>
          <cell r="I4809">
            <v>158</v>
          </cell>
        </row>
        <row r="4810">
          <cell r="E4810">
            <v>40816</v>
          </cell>
          <cell r="F4810">
            <v>201109</v>
          </cell>
          <cell r="G4810">
            <v>40816</v>
          </cell>
          <cell r="H4810">
            <v>40786</v>
          </cell>
          <cell r="I4810">
            <v>158</v>
          </cell>
        </row>
        <row r="4811">
          <cell r="E4811">
            <v>40817</v>
          </cell>
          <cell r="F4811">
            <v>201110</v>
          </cell>
          <cell r="G4811">
            <v>40847</v>
          </cell>
          <cell r="H4811">
            <v>40816</v>
          </cell>
          <cell r="I4811">
            <v>159</v>
          </cell>
        </row>
        <row r="4812">
          <cell r="E4812">
            <v>40818</v>
          </cell>
          <cell r="F4812">
            <v>201110</v>
          </cell>
          <cell r="G4812">
            <v>40847</v>
          </cell>
          <cell r="H4812">
            <v>40816</v>
          </cell>
          <cell r="I4812">
            <v>159</v>
          </cell>
        </row>
        <row r="4813">
          <cell r="E4813">
            <v>40819</v>
          </cell>
          <cell r="F4813">
            <v>201110</v>
          </cell>
          <cell r="G4813">
            <v>40847</v>
          </cell>
          <cell r="H4813">
            <v>40816</v>
          </cell>
          <cell r="I4813">
            <v>159</v>
          </cell>
        </row>
        <row r="4814">
          <cell r="E4814">
            <v>40820</v>
          </cell>
          <cell r="F4814">
            <v>201110</v>
          </cell>
          <cell r="G4814">
            <v>40847</v>
          </cell>
          <cell r="H4814">
            <v>40816</v>
          </cell>
          <cell r="I4814">
            <v>159</v>
          </cell>
        </row>
        <row r="4815">
          <cell r="E4815">
            <v>40821</v>
          </cell>
          <cell r="F4815">
            <v>201110</v>
          </cell>
          <cell r="G4815">
            <v>40847</v>
          </cell>
          <cell r="H4815">
            <v>40816</v>
          </cell>
          <cell r="I4815">
            <v>159</v>
          </cell>
        </row>
        <row r="4816">
          <cell r="E4816">
            <v>40822</v>
          </cell>
          <cell r="F4816">
            <v>201110</v>
          </cell>
          <cell r="G4816">
            <v>40847</v>
          </cell>
          <cell r="H4816">
            <v>40816</v>
          </cell>
          <cell r="I4816">
            <v>159</v>
          </cell>
        </row>
        <row r="4817">
          <cell r="E4817">
            <v>40823</v>
          </cell>
          <cell r="F4817">
            <v>201110</v>
          </cell>
          <cell r="G4817">
            <v>40847</v>
          </cell>
          <cell r="H4817">
            <v>40816</v>
          </cell>
          <cell r="I4817">
            <v>159</v>
          </cell>
        </row>
        <row r="4818">
          <cell r="E4818">
            <v>40824</v>
          </cell>
          <cell r="F4818">
            <v>201110</v>
          </cell>
          <cell r="G4818">
            <v>40847</v>
          </cell>
          <cell r="H4818">
            <v>40816</v>
          </cell>
          <cell r="I4818">
            <v>159</v>
          </cell>
        </row>
        <row r="4819">
          <cell r="E4819">
            <v>40825</v>
          </cell>
          <cell r="F4819">
            <v>201110</v>
          </cell>
          <cell r="G4819">
            <v>40847</v>
          </cell>
          <cell r="H4819">
            <v>40816</v>
          </cell>
          <cell r="I4819">
            <v>159</v>
          </cell>
        </row>
        <row r="4820">
          <cell r="E4820">
            <v>40826</v>
          </cell>
          <cell r="F4820">
            <v>201110</v>
          </cell>
          <cell r="G4820">
            <v>40847</v>
          </cell>
          <cell r="H4820">
            <v>40816</v>
          </cell>
          <cell r="I4820">
            <v>159</v>
          </cell>
        </row>
        <row r="4821">
          <cell r="E4821">
            <v>40827</v>
          </cell>
          <cell r="F4821">
            <v>201110</v>
          </cell>
          <cell r="G4821">
            <v>40847</v>
          </cell>
          <cell r="H4821">
            <v>40816</v>
          </cell>
          <cell r="I4821">
            <v>159</v>
          </cell>
        </row>
        <row r="4822">
          <cell r="E4822">
            <v>40828</v>
          </cell>
          <cell r="F4822">
            <v>201110</v>
          </cell>
          <cell r="G4822">
            <v>40847</v>
          </cell>
          <cell r="H4822">
            <v>40816</v>
          </cell>
          <cell r="I4822">
            <v>159</v>
          </cell>
        </row>
        <row r="4823">
          <cell r="E4823">
            <v>40829</v>
          </cell>
          <cell r="F4823">
            <v>201110</v>
          </cell>
          <cell r="G4823">
            <v>40847</v>
          </cell>
          <cell r="H4823">
            <v>40816</v>
          </cell>
          <cell r="I4823">
            <v>159</v>
          </cell>
        </row>
        <row r="4824">
          <cell r="E4824">
            <v>40830</v>
          </cell>
          <cell r="F4824">
            <v>201110</v>
          </cell>
          <cell r="G4824">
            <v>40847</v>
          </cell>
          <cell r="H4824">
            <v>40816</v>
          </cell>
          <cell r="I4824">
            <v>159</v>
          </cell>
        </row>
        <row r="4825">
          <cell r="E4825">
            <v>40831</v>
          </cell>
          <cell r="F4825">
            <v>201110</v>
          </cell>
          <cell r="G4825">
            <v>40847</v>
          </cell>
          <cell r="H4825">
            <v>40816</v>
          </cell>
          <cell r="I4825">
            <v>159</v>
          </cell>
        </row>
        <row r="4826">
          <cell r="E4826">
            <v>40832</v>
          </cell>
          <cell r="F4826">
            <v>201110</v>
          </cell>
          <cell r="G4826">
            <v>40847</v>
          </cell>
          <cell r="H4826">
            <v>40816</v>
          </cell>
          <cell r="I4826">
            <v>159</v>
          </cell>
        </row>
        <row r="4827">
          <cell r="E4827">
            <v>40833</v>
          </cell>
          <cell r="F4827">
            <v>201110</v>
          </cell>
          <cell r="G4827">
            <v>40847</v>
          </cell>
          <cell r="H4827">
            <v>40816</v>
          </cell>
          <cell r="I4827">
            <v>159</v>
          </cell>
        </row>
        <row r="4828">
          <cell r="E4828">
            <v>40834</v>
          </cell>
          <cell r="F4828">
            <v>201110</v>
          </cell>
          <cell r="G4828">
            <v>40847</v>
          </cell>
          <cell r="H4828">
            <v>40816</v>
          </cell>
          <cell r="I4828">
            <v>159</v>
          </cell>
        </row>
        <row r="4829">
          <cell r="E4829">
            <v>40835</v>
          </cell>
          <cell r="F4829">
            <v>201110</v>
          </cell>
          <cell r="G4829">
            <v>40847</v>
          </cell>
          <cell r="H4829">
            <v>40816</v>
          </cell>
          <cell r="I4829">
            <v>159</v>
          </cell>
        </row>
        <row r="4830">
          <cell r="E4830">
            <v>40836</v>
          </cell>
          <cell r="F4830">
            <v>201110</v>
          </cell>
          <cell r="G4830">
            <v>40847</v>
          </cell>
          <cell r="H4830">
            <v>40816</v>
          </cell>
          <cell r="I4830">
            <v>159</v>
          </cell>
        </row>
        <row r="4831">
          <cell r="E4831">
            <v>40837</v>
          </cell>
          <cell r="F4831">
            <v>201110</v>
          </cell>
          <cell r="G4831">
            <v>40847</v>
          </cell>
          <cell r="H4831">
            <v>40816</v>
          </cell>
          <cell r="I4831">
            <v>159</v>
          </cell>
        </row>
        <row r="4832">
          <cell r="E4832">
            <v>40838</v>
          </cell>
          <cell r="F4832">
            <v>201110</v>
          </cell>
          <cell r="G4832">
            <v>40847</v>
          </cell>
          <cell r="H4832">
            <v>40816</v>
          </cell>
          <cell r="I4832">
            <v>159</v>
          </cell>
        </row>
        <row r="4833">
          <cell r="E4833">
            <v>40839</v>
          </cell>
          <cell r="F4833">
            <v>201110</v>
          </cell>
          <cell r="G4833">
            <v>40847</v>
          </cell>
          <cell r="H4833">
            <v>40816</v>
          </cell>
          <cell r="I4833">
            <v>159</v>
          </cell>
        </row>
        <row r="4834">
          <cell r="E4834">
            <v>40840</v>
          </cell>
          <cell r="F4834">
            <v>201110</v>
          </cell>
          <cell r="G4834">
            <v>40847</v>
          </cell>
          <cell r="H4834">
            <v>40816</v>
          </cell>
          <cell r="I4834">
            <v>159</v>
          </cell>
        </row>
        <row r="4835">
          <cell r="E4835">
            <v>40841</v>
          </cell>
          <cell r="F4835">
            <v>201110</v>
          </cell>
          <cell r="G4835">
            <v>40847</v>
          </cell>
          <cell r="H4835">
            <v>40816</v>
          </cell>
          <cell r="I4835">
            <v>159</v>
          </cell>
        </row>
        <row r="4836">
          <cell r="E4836">
            <v>40842</v>
          </cell>
          <cell r="F4836">
            <v>201110</v>
          </cell>
          <cell r="G4836">
            <v>40847</v>
          </cell>
          <cell r="H4836">
            <v>40816</v>
          </cell>
          <cell r="I4836">
            <v>159</v>
          </cell>
        </row>
        <row r="4837">
          <cell r="E4837">
            <v>40843</v>
          </cell>
          <cell r="F4837">
            <v>201110</v>
          </cell>
          <cell r="G4837">
            <v>40847</v>
          </cell>
          <cell r="H4837">
            <v>40816</v>
          </cell>
          <cell r="I4837">
            <v>159</v>
          </cell>
        </row>
        <row r="4838">
          <cell r="E4838">
            <v>40844</v>
          </cell>
          <cell r="F4838">
            <v>201110</v>
          </cell>
          <cell r="G4838">
            <v>40847</v>
          </cell>
          <cell r="H4838">
            <v>40816</v>
          </cell>
          <cell r="I4838">
            <v>159</v>
          </cell>
        </row>
        <row r="4839">
          <cell r="E4839">
            <v>40845</v>
          </cell>
          <cell r="F4839">
            <v>201110</v>
          </cell>
          <cell r="G4839">
            <v>40847</v>
          </cell>
          <cell r="H4839">
            <v>40816</v>
          </cell>
          <cell r="I4839">
            <v>159</v>
          </cell>
        </row>
        <row r="4840">
          <cell r="E4840">
            <v>40846</v>
          </cell>
          <cell r="F4840">
            <v>201110</v>
          </cell>
          <cell r="G4840">
            <v>40847</v>
          </cell>
          <cell r="H4840">
            <v>40816</v>
          </cell>
          <cell r="I4840">
            <v>159</v>
          </cell>
        </row>
        <row r="4841">
          <cell r="E4841">
            <v>40847</v>
          </cell>
          <cell r="F4841">
            <v>201110</v>
          </cell>
          <cell r="G4841">
            <v>40847</v>
          </cell>
          <cell r="H4841">
            <v>40816</v>
          </cell>
          <cell r="I4841">
            <v>159</v>
          </cell>
        </row>
        <row r="4842">
          <cell r="E4842">
            <v>40848</v>
          </cell>
          <cell r="F4842">
            <v>201111</v>
          </cell>
          <cell r="G4842">
            <v>40877</v>
          </cell>
          <cell r="H4842">
            <v>40847</v>
          </cell>
          <cell r="I4842">
            <v>160</v>
          </cell>
        </row>
        <row r="4843">
          <cell r="E4843">
            <v>40849</v>
          </cell>
          <cell r="F4843">
            <v>201111</v>
          </cell>
          <cell r="G4843">
            <v>40877</v>
          </cell>
          <cell r="H4843">
            <v>40847</v>
          </cell>
          <cell r="I4843">
            <v>160</v>
          </cell>
        </row>
        <row r="4844">
          <cell r="E4844">
            <v>40850</v>
          </cell>
          <cell r="F4844">
            <v>201111</v>
          </cell>
          <cell r="G4844">
            <v>40877</v>
          </cell>
          <cell r="H4844">
            <v>40847</v>
          </cell>
          <cell r="I4844">
            <v>160</v>
          </cell>
        </row>
        <row r="4845">
          <cell r="E4845">
            <v>40851</v>
          </cell>
          <cell r="F4845">
            <v>201111</v>
          </cell>
          <cell r="G4845">
            <v>40877</v>
          </cell>
          <cell r="H4845">
            <v>40847</v>
          </cell>
          <cell r="I4845">
            <v>160</v>
          </cell>
        </row>
        <row r="4846">
          <cell r="E4846">
            <v>40852</v>
          </cell>
          <cell r="F4846">
            <v>201111</v>
          </cell>
          <cell r="G4846">
            <v>40877</v>
          </cell>
          <cell r="H4846">
            <v>40847</v>
          </cell>
          <cell r="I4846">
            <v>160</v>
          </cell>
        </row>
        <row r="4847">
          <cell r="E4847">
            <v>40853</v>
          </cell>
          <cell r="F4847">
            <v>201111</v>
          </cell>
          <cell r="G4847">
            <v>40877</v>
          </cell>
          <cell r="H4847">
            <v>40847</v>
          </cell>
          <cell r="I4847">
            <v>160</v>
          </cell>
        </row>
        <row r="4848">
          <cell r="E4848">
            <v>40854</v>
          </cell>
          <cell r="F4848">
            <v>201111</v>
          </cell>
          <cell r="G4848">
            <v>40877</v>
          </cell>
          <cell r="H4848">
            <v>40847</v>
          </cell>
          <cell r="I4848">
            <v>160</v>
          </cell>
        </row>
        <row r="4849">
          <cell r="E4849">
            <v>40855</v>
          </cell>
          <cell r="F4849">
            <v>201111</v>
          </cell>
          <cell r="G4849">
            <v>40877</v>
          </cell>
          <cell r="H4849">
            <v>40847</v>
          </cell>
          <cell r="I4849">
            <v>160</v>
          </cell>
        </row>
        <row r="4850">
          <cell r="E4850">
            <v>40856</v>
          </cell>
          <cell r="F4850">
            <v>201111</v>
          </cell>
          <cell r="G4850">
            <v>40877</v>
          </cell>
          <cell r="H4850">
            <v>40847</v>
          </cell>
          <cell r="I4850">
            <v>160</v>
          </cell>
        </row>
        <row r="4851">
          <cell r="E4851">
            <v>40857</v>
          </cell>
          <cell r="F4851">
            <v>201111</v>
          </cell>
          <cell r="G4851">
            <v>40877</v>
          </cell>
          <cell r="H4851">
            <v>40847</v>
          </cell>
          <cell r="I4851">
            <v>160</v>
          </cell>
        </row>
        <row r="4852">
          <cell r="E4852">
            <v>40858</v>
          </cell>
          <cell r="F4852">
            <v>201111</v>
          </cell>
          <cell r="G4852">
            <v>40877</v>
          </cell>
          <cell r="H4852">
            <v>40847</v>
          </cell>
          <cell r="I4852">
            <v>160</v>
          </cell>
        </row>
        <row r="4853">
          <cell r="E4853">
            <v>40859</v>
          </cell>
          <cell r="F4853">
            <v>201111</v>
          </cell>
          <cell r="G4853">
            <v>40877</v>
          </cell>
          <cell r="H4853">
            <v>40847</v>
          </cell>
          <cell r="I4853">
            <v>160</v>
          </cell>
        </row>
        <row r="4854">
          <cell r="E4854">
            <v>40860</v>
          </cell>
          <cell r="F4854">
            <v>201111</v>
          </cell>
          <cell r="G4854">
            <v>40877</v>
          </cell>
          <cell r="H4854">
            <v>40847</v>
          </cell>
          <cell r="I4854">
            <v>160</v>
          </cell>
        </row>
        <row r="4855">
          <cell r="E4855">
            <v>40861</v>
          </cell>
          <cell r="F4855">
            <v>201111</v>
          </cell>
          <cell r="G4855">
            <v>40877</v>
          </cell>
          <cell r="H4855">
            <v>40847</v>
          </cell>
          <cell r="I4855">
            <v>160</v>
          </cell>
        </row>
        <row r="4856">
          <cell r="E4856">
            <v>40862</v>
          </cell>
          <cell r="F4856">
            <v>201111</v>
          </cell>
          <cell r="G4856">
            <v>40877</v>
          </cell>
          <cell r="H4856">
            <v>40847</v>
          </cell>
          <cell r="I4856">
            <v>160</v>
          </cell>
        </row>
        <row r="4857">
          <cell r="E4857">
            <v>40863</v>
          </cell>
          <cell r="F4857">
            <v>201111</v>
          </cell>
          <cell r="G4857">
            <v>40877</v>
          </cell>
          <cell r="H4857">
            <v>40847</v>
          </cell>
          <cell r="I4857">
            <v>160</v>
          </cell>
        </row>
        <row r="4858">
          <cell r="E4858">
            <v>40864</v>
          </cell>
          <cell r="F4858">
            <v>201111</v>
          </cell>
          <cell r="G4858">
            <v>40877</v>
          </cell>
          <cell r="H4858">
            <v>40847</v>
          </cell>
          <cell r="I4858">
            <v>160</v>
          </cell>
        </row>
        <row r="4859">
          <cell r="E4859">
            <v>40865</v>
          </cell>
          <cell r="F4859">
            <v>201111</v>
          </cell>
          <cell r="G4859">
            <v>40877</v>
          </cell>
          <cell r="H4859">
            <v>40847</v>
          </cell>
          <cell r="I4859">
            <v>160</v>
          </cell>
        </row>
        <row r="4860">
          <cell r="E4860">
            <v>40866</v>
          </cell>
          <cell r="F4860">
            <v>201111</v>
          </cell>
          <cell r="G4860">
            <v>40877</v>
          </cell>
          <cell r="H4860">
            <v>40847</v>
          </cell>
          <cell r="I4860">
            <v>160</v>
          </cell>
        </row>
        <row r="4861">
          <cell r="E4861">
            <v>40867</v>
          </cell>
          <cell r="F4861">
            <v>201111</v>
          </cell>
          <cell r="G4861">
            <v>40877</v>
          </cell>
          <cell r="H4861">
            <v>40847</v>
          </cell>
          <cell r="I4861">
            <v>160</v>
          </cell>
        </row>
        <row r="4862">
          <cell r="E4862">
            <v>40868</v>
          </cell>
          <cell r="F4862">
            <v>201111</v>
          </cell>
          <cell r="G4862">
            <v>40877</v>
          </cell>
          <cell r="H4862">
            <v>40847</v>
          </cell>
          <cell r="I4862">
            <v>160</v>
          </cell>
        </row>
        <row r="4863">
          <cell r="E4863">
            <v>40869</v>
          </cell>
          <cell r="F4863">
            <v>201111</v>
          </cell>
          <cell r="G4863">
            <v>40877</v>
          </cell>
          <cell r="H4863">
            <v>40847</v>
          </cell>
          <cell r="I4863">
            <v>160</v>
          </cell>
        </row>
        <row r="4864">
          <cell r="E4864">
            <v>40870</v>
          </cell>
          <cell r="F4864">
            <v>201111</v>
          </cell>
          <cell r="G4864">
            <v>40877</v>
          </cell>
          <cell r="H4864">
            <v>40847</v>
          </cell>
          <cell r="I4864">
            <v>160</v>
          </cell>
        </row>
        <row r="4865">
          <cell r="E4865">
            <v>40871</v>
          </cell>
          <cell r="F4865">
            <v>201111</v>
          </cell>
          <cell r="G4865">
            <v>40877</v>
          </cell>
          <cell r="H4865">
            <v>40847</v>
          </cell>
          <cell r="I4865">
            <v>160</v>
          </cell>
        </row>
        <row r="4866">
          <cell r="E4866">
            <v>40872</v>
          </cell>
          <cell r="F4866">
            <v>201111</v>
          </cell>
          <cell r="G4866">
            <v>40877</v>
          </cell>
          <cell r="H4866">
            <v>40847</v>
          </cell>
          <cell r="I4866">
            <v>160</v>
          </cell>
        </row>
        <row r="4867">
          <cell r="E4867">
            <v>40873</v>
          </cell>
          <cell r="F4867">
            <v>201111</v>
          </cell>
          <cell r="G4867">
            <v>40877</v>
          </cell>
          <cell r="H4867">
            <v>40847</v>
          </cell>
          <cell r="I4867">
            <v>160</v>
          </cell>
        </row>
        <row r="4868">
          <cell r="E4868">
            <v>40874</v>
          </cell>
          <cell r="F4868">
            <v>201111</v>
          </cell>
          <cell r="G4868">
            <v>40877</v>
          </cell>
          <cell r="H4868">
            <v>40847</v>
          </cell>
          <cell r="I4868">
            <v>160</v>
          </cell>
        </row>
        <row r="4869">
          <cell r="E4869">
            <v>40875</v>
          </cell>
          <cell r="F4869">
            <v>201111</v>
          </cell>
          <cell r="G4869">
            <v>40877</v>
          </cell>
          <cell r="H4869">
            <v>40847</v>
          </cell>
          <cell r="I4869">
            <v>160</v>
          </cell>
        </row>
        <row r="4870">
          <cell r="E4870">
            <v>40876</v>
          </cell>
          <cell r="F4870">
            <v>201111</v>
          </cell>
          <cell r="G4870">
            <v>40877</v>
          </cell>
          <cell r="H4870">
            <v>40847</v>
          </cell>
          <cell r="I4870">
            <v>160</v>
          </cell>
        </row>
        <row r="4871">
          <cell r="E4871">
            <v>40877</v>
          </cell>
          <cell r="F4871">
            <v>201111</v>
          </cell>
          <cell r="G4871">
            <v>40877</v>
          </cell>
          <cell r="H4871">
            <v>40847</v>
          </cell>
          <cell r="I4871">
            <v>160</v>
          </cell>
        </row>
        <row r="4872">
          <cell r="E4872">
            <v>40878</v>
          </cell>
          <cell r="F4872">
            <v>201112</v>
          </cell>
          <cell r="G4872">
            <v>40908</v>
          </cell>
          <cell r="H4872">
            <v>40877</v>
          </cell>
          <cell r="I4872">
            <v>161</v>
          </cell>
        </row>
        <row r="4873">
          <cell r="E4873">
            <v>40879</v>
          </cell>
          <cell r="F4873">
            <v>201112</v>
          </cell>
          <cell r="G4873">
            <v>40908</v>
          </cell>
          <cell r="H4873">
            <v>40877</v>
          </cell>
          <cell r="I4873">
            <v>161</v>
          </cell>
        </row>
        <row r="4874">
          <cell r="E4874">
            <v>40880</v>
          </cell>
          <cell r="F4874">
            <v>201112</v>
          </cell>
          <cell r="G4874">
            <v>40908</v>
          </cell>
          <cell r="H4874">
            <v>40877</v>
          </cell>
          <cell r="I4874">
            <v>161</v>
          </cell>
        </row>
        <row r="4875">
          <cell r="E4875">
            <v>40881</v>
          </cell>
          <cell r="F4875">
            <v>201112</v>
          </cell>
          <cell r="G4875">
            <v>40908</v>
          </cell>
          <cell r="H4875">
            <v>40877</v>
          </cell>
          <cell r="I4875">
            <v>161</v>
          </cell>
        </row>
        <row r="4876">
          <cell r="E4876">
            <v>40882</v>
          </cell>
          <cell r="F4876">
            <v>201112</v>
          </cell>
          <cell r="G4876">
            <v>40908</v>
          </cell>
          <cell r="H4876">
            <v>40877</v>
          </cell>
          <cell r="I4876">
            <v>161</v>
          </cell>
        </row>
        <row r="4877">
          <cell r="E4877">
            <v>40883</v>
          </cell>
          <cell r="F4877">
            <v>201112</v>
          </cell>
          <cell r="G4877">
            <v>40908</v>
          </cell>
          <cell r="H4877">
            <v>40877</v>
          </cell>
          <cell r="I4877">
            <v>161</v>
          </cell>
        </row>
        <row r="4878">
          <cell r="E4878">
            <v>40884</v>
          </cell>
          <cell r="F4878">
            <v>201112</v>
          </cell>
          <cell r="G4878">
            <v>40908</v>
          </cell>
          <cell r="H4878">
            <v>40877</v>
          </cell>
          <cell r="I4878">
            <v>161</v>
          </cell>
        </row>
        <row r="4879">
          <cell r="E4879">
            <v>40885</v>
          </cell>
          <cell r="F4879">
            <v>201112</v>
          </cell>
          <cell r="G4879">
            <v>40908</v>
          </cell>
          <cell r="H4879">
            <v>40877</v>
          </cell>
          <cell r="I4879">
            <v>161</v>
          </cell>
        </row>
        <row r="4880">
          <cell r="E4880">
            <v>40886</v>
          </cell>
          <cell r="F4880">
            <v>201112</v>
          </cell>
          <cell r="G4880">
            <v>40908</v>
          </cell>
          <cell r="H4880">
            <v>40877</v>
          </cell>
          <cell r="I4880">
            <v>161</v>
          </cell>
        </row>
        <row r="4881">
          <cell r="E4881">
            <v>40887</v>
          </cell>
          <cell r="F4881">
            <v>201112</v>
          </cell>
          <cell r="G4881">
            <v>40908</v>
          </cell>
          <cell r="H4881">
            <v>40877</v>
          </cell>
          <cell r="I4881">
            <v>161</v>
          </cell>
        </row>
        <row r="4882">
          <cell r="E4882">
            <v>40888</v>
          </cell>
          <cell r="F4882">
            <v>201112</v>
          </cell>
          <cell r="G4882">
            <v>40908</v>
          </cell>
          <cell r="H4882">
            <v>40877</v>
          </cell>
          <cell r="I4882">
            <v>161</v>
          </cell>
        </row>
        <row r="4883">
          <cell r="E4883">
            <v>40889</v>
          </cell>
          <cell r="F4883">
            <v>201112</v>
          </cell>
          <cell r="G4883">
            <v>40908</v>
          </cell>
          <cell r="H4883">
            <v>40877</v>
          </cell>
          <cell r="I4883">
            <v>161</v>
          </cell>
        </row>
        <row r="4884">
          <cell r="E4884">
            <v>40890</v>
          </cell>
          <cell r="F4884">
            <v>201112</v>
          </cell>
          <cell r="G4884">
            <v>40908</v>
          </cell>
          <cell r="H4884">
            <v>40877</v>
          </cell>
          <cell r="I4884">
            <v>161</v>
          </cell>
        </row>
        <row r="4885">
          <cell r="E4885">
            <v>40891</v>
          </cell>
          <cell r="F4885">
            <v>201112</v>
          </cell>
          <cell r="G4885">
            <v>40908</v>
          </cell>
          <cell r="H4885">
            <v>40877</v>
          </cell>
          <cell r="I4885">
            <v>161</v>
          </cell>
        </row>
        <row r="4886">
          <cell r="E4886">
            <v>40892</v>
          </cell>
          <cell r="F4886">
            <v>201112</v>
          </cell>
          <cell r="G4886">
            <v>40908</v>
          </cell>
          <cell r="H4886">
            <v>40877</v>
          </cell>
          <cell r="I4886">
            <v>161</v>
          </cell>
        </row>
        <row r="4887">
          <cell r="E4887">
            <v>40893</v>
          </cell>
          <cell r="F4887">
            <v>201112</v>
          </cell>
          <cell r="G4887">
            <v>40908</v>
          </cell>
          <cell r="H4887">
            <v>40877</v>
          </cell>
          <cell r="I4887">
            <v>161</v>
          </cell>
        </row>
        <row r="4888">
          <cell r="E4888">
            <v>40894</v>
          </cell>
          <cell r="F4888">
            <v>201112</v>
          </cell>
          <cell r="G4888">
            <v>40908</v>
          </cell>
          <cell r="H4888">
            <v>40877</v>
          </cell>
          <cell r="I4888">
            <v>161</v>
          </cell>
        </row>
        <row r="4889">
          <cell r="E4889">
            <v>40895</v>
          </cell>
          <cell r="F4889">
            <v>201112</v>
          </cell>
          <cell r="G4889">
            <v>40908</v>
          </cell>
          <cell r="H4889">
            <v>40877</v>
          </cell>
          <cell r="I4889">
            <v>161</v>
          </cell>
        </row>
        <row r="4890">
          <cell r="E4890">
            <v>40896</v>
          </cell>
          <cell r="F4890">
            <v>201112</v>
          </cell>
          <cell r="G4890">
            <v>40908</v>
          </cell>
          <cell r="H4890">
            <v>40877</v>
          </cell>
          <cell r="I4890">
            <v>161</v>
          </cell>
        </row>
        <row r="4891">
          <cell r="E4891">
            <v>40897</v>
          </cell>
          <cell r="F4891">
            <v>201112</v>
          </cell>
          <cell r="G4891">
            <v>40908</v>
          </cell>
          <cell r="H4891">
            <v>40877</v>
          </cell>
          <cell r="I4891">
            <v>161</v>
          </cell>
        </row>
        <row r="4892">
          <cell r="E4892">
            <v>40898</v>
          </cell>
          <cell r="F4892">
            <v>201112</v>
          </cell>
          <cell r="G4892">
            <v>40908</v>
          </cell>
          <cell r="H4892">
            <v>40877</v>
          </cell>
          <cell r="I4892">
            <v>161</v>
          </cell>
        </row>
        <row r="4893">
          <cell r="E4893">
            <v>40899</v>
          </cell>
          <cell r="F4893">
            <v>201112</v>
          </cell>
          <cell r="G4893">
            <v>40908</v>
          </cell>
          <cell r="H4893">
            <v>40877</v>
          </cell>
          <cell r="I4893">
            <v>161</v>
          </cell>
        </row>
        <row r="4894">
          <cell r="E4894">
            <v>40900</v>
          </cell>
          <cell r="F4894">
            <v>201112</v>
          </cell>
          <cell r="G4894">
            <v>40908</v>
          </cell>
          <cell r="H4894">
            <v>40877</v>
          </cell>
          <cell r="I4894">
            <v>161</v>
          </cell>
        </row>
        <row r="4895">
          <cell r="E4895">
            <v>40901</v>
          </cell>
          <cell r="F4895">
            <v>201112</v>
          </cell>
          <cell r="G4895">
            <v>40908</v>
          </cell>
          <cell r="H4895">
            <v>40877</v>
          </cell>
          <cell r="I4895">
            <v>161</v>
          </cell>
        </row>
        <row r="4896">
          <cell r="E4896">
            <v>40902</v>
          </cell>
          <cell r="F4896">
            <v>201112</v>
          </cell>
          <cell r="G4896">
            <v>40908</v>
          </cell>
          <cell r="H4896">
            <v>40877</v>
          </cell>
          <cell r="I4896">
            <v>161</v>
          </cell>
        </row>
        <row r="4897">
          <cell r="E4897">
            <v>40903</v>
          </cell>
          <cell r="F4897">
            <v>201112</v>
          </cell>
          <cell r="G4897">
            <v>40908</v>
          </cell>
          <cell r="H4897">
            <v>40877</v>
          </cell>
          <cell r="I4897">
            <v>161</v>
          </cell>
        </row>
        <row r="4898">
          <cell r="E4898">
            <v>40904</v>
          </cell>
          <cell r="F4898">
            <v>201112</v>
          </cell>
          <cell r="G4898">
            <v>40908</v>
          </cell>
          <cell r="H4898">
            <v>40877</v>
          </cell>
          <cell r="I4898">
            <v>161</v>
          </cell>
        </row>
        <row r="4899">
          <cell r="E4899">
            <v>40905</v>
          </cell>
          <cell r="F4899">
            <v>201112</v>
          </cell>
          <cell r="G4899">
            <v>40908</v>
          </cell>
          <cell r="H4899">
            <v>40877</v>
          </cell>
          <cell r="I4899">
            <v>161</v>
          </cell>
        </row>
        <row r="4900">
          <cell r="E4900">
            <v>40906</v>
          </cell>
          <cell r="F4900">
            <v>201112</v>
          </cell>
          <cell r="G4900">
            <v>40908</v>
          </cell>
          <cell r="H4900">
            <v>40877</v>
          </cell>
          <cell r="I4900">
            <v>161</v>
          </cell>
        </row>
        <row r="4901">
          <cell r="E4901">
            <v>40907</v>
          </cell>
          <cell r="F4901">
            <v>201112</v>
          </cell>
          <cell r="G4901">
            <v>40908</v>
          </cell>
          <cell r="H4901">
            <v>40877</v>
          </cell>
          <cell r="I4901">
            <v>161</v>
          </cell>
        </row>
        <row r="4902">
          <cell r="E4902">
            <v>40908</v>
          </cell>
          <cell r="F4902">
            <v>201112</v>
          </cell>
          <cell r="G4902">
            <v>40908</v>
          </cell>
          <cell r="H4902">
            <v>40877</v>
          </cell>
          <cell r="I4902">
            <v>161</v>
          </cell>
        </row>
        <row r="4903">
          <cell r="E4903">
            <v>40909</v>
          </cell>
          <cell r="F4903">
            <v>201201</v>
          </cell>
          <cell r="G4903">
            <v>40939</v>
          </cell>
          <cell r="H4903">
            <v>40908</v>
          </cell>
          <cell r="I4903">
            <v>162</v>
          </cell>
        </row>
        <row r="4904">
          <cell r="E4904">
            <v>40910</v>
          </cell>
          <cell r="F4904">
            <v>201201</v>
          </cell>
          <cell r="G4904">
            <v>40939</v>
          </cell>
          <cell r="H4904">
            <v>40908</v>
          </cell>
          <cell r="I4904">
            <v>162</v>
          </cell>
        </row>
        <row r="4905">
          <cell r="E4905">
            <v>40911</v>
          </cell>
          <cell r="F4905">
            <v>201201</v>
          </cell>
          <cell r="G4905">
            <v>40939</v>
          </cell>
          <cell r="H4905">
            <v>40908</v>
          </cell>
          <cell r="I4905">
            <v>162</v>
          </cell>
        </row>
        <row r="4906">
          <cell r="E4906">
            <v>40912</v>
          </cell>
          <cell r="F4906">
            <v>201201</v>
          </cell>
          <cell r="G4906">
            <v>40939</v>
          </cell>
          <cell r="H4906">
            <v>40908</v>
          </cell>
          <cell r="I4906">
            <v>162</v>
          </cell>
        </row>
        <row r="4907">
          <cell r="E4907">
            <v>40913</v>
          </cell>
          <cell r="F4907">
            <v>201201</v>
          </cell>
          <cell r="G4907">
            <v>40939</v>
          </cell>
          <cell r="H4907">
            <v>40908</v>
          </cell>
          <cell r="I4907">
            <v>162</v>
          </cell>
        </row>
        <row r="4908">
          <cell r="E4908">
            <v>40914</v>
          </cell>
          <cell r="F4908">
            <v>201201</v>
          </cell>
          <cell r="G4908">
            <v>40939</v>
          </cell>
          <cell r="H4908">
            <v>40908</v>
          </cell>
          <cell r="I4908">
            <v>162</v>
          </cell>
        </row>
        <row r="4909">
          <cell r="E4909">
            <v>40915</v>
          </cell>
          <cell r="F4909">
            <v>201201</v>
          </cell>
          <cell r="G4909">
            <v>40939</v>
          </cell>
          <cell r="H4909">
            <v>40908</v>
          </cell>
          <cell r="I4909">
            <v>162</v>
          </cell>
        </row>
        <row r="4910">
          <cell r="E4910">
            <v>40916</v>
          </cell>
          <cell r="F4910">
            <v>201201</v>
          </cell>
          <cell r="G4910">
            <v>40939</v>
          </cell>
          <cell r="H4910">
            <v>40908</v>
          </cell>
          <cell r="I4910">
            <v>162</v>
          </cell>
        </row>
        <row r="4911">
          <cell r="E4911">
            <v>40917</v>
          </cell>
          <cell r="F4911">
            <v>201201</v>
          </cell>
          <cell r="G4911">
            <v>40939</v>
          </cell>
          <cell r="H4911">
            <v>40908</v>
          </cell>
          <cell r="I4911">
            <v>162</v>
          </cell>
        </row>
        <row r="4912">
          <cell r="E4912">
            <v>40918</v>
          </cell>
          <cell r="F4912">
            <v>201201</v>
          </cell>
          <cell r="G4912">
            <v>40939</v>
          </cell>
          <cell r="H4912">
            <v>40908</v>
          </cell>
          <cell r="I4912">
            <v>162</v>
          </cell>
        </row>
        <row r="4913">
          <cell r="E4913">
            <v>40919</v>
          </cell>
          <cell r="F4913">
            <v>201201</v>
          </cell>
          <cell r="G4913">
            <v>40939</v>
          </cell>
          <cell r="H4913">
            <v>40908</v>
          </cell>
          <cell r="I4913">
            <v>162</v>
          </cell>
        </row>
        <row r="4914">
          <cell r="E4914">
            <v>40920</v>
          </cell>
          <cell r="F4914">
            <v>201201</v>
          </cell>
          <cell r="G4914">
            <v>40939</v>
          </cell>
          <cell r="H4914">
            <v>40908</v>
          </cell>
          <cell r="I4914">
            <v>162</v>
          </cell>
        </row>
        <row r="4915">
          <cell r="E4915">
            <v>40921</v>
          </cell>
          <cell r="F4915">
            <v>201201</v>
          </cell>
          <cell r="G4915">
            <v>40939</v>
          </cell>
          <cell r="H4915">
            <v>40908</v>
          </cell>
          <cell r="I4915">
            <v>162</v>
          </cell>
        </row>
        <row r="4916">
          <cell r="E4916">
            <v>40922</v>
          </cell>
          <cell r="F4916">
            <v>201201</v>
          </cell>
          <cell r="G4916">
            <v>40939</v>
          </cell>
          <cell r="H4916">
            <v>40908</v>
          </cell>
          <cell r="I4916">
            <v>162</v>
          </cell>
        </row>
        <row r="4917">
          <cell r="E4917">
            <v>40923</v>
          </cell>
          <cell r="F4917">
            <v>201201</v>
          </cell>
          <cell r="G4917">
            <v>40939</v>
          </cell>
          <cell r="H4917">
            <v>40908</v>
          </cell>
          <cell r="I4917">
            <v>162</v>
          </cell>
        </row>
        <row r="4918">
          <cell r="E4918">
            <v>40924</v>
          </cell>
          <cell r="F4918">
            <v>201201</v>
          </cell>
          <cell r="G4918">
            <v>40939</v>
          </cell>
          <cell r="H4918">
            <v>40908</v>
          </cell>
          <cell r="I4918">
            <v>162</v>
          </cell>
        </row>
        <row r="4919">
          <cell r="E4919">
            <v>40925</v>
          </cell>
          <cell r="F4919">
            <v>201201</v>
          </cell>
          <cell r="G4919">
            <v>40939</v>
          </cell>
          <cell r="H4919">
            <v>40908</v>
          </cell>
          <cell r="I4919">
            <v>162</v>
          </cell>
        </row>
        <row r="4920">
          <cell r="E4920">
            <v>40926</v>
          </cell>
          <cell r="F4920">
            <v>201201</v>
          </cell>
          <cell r="G4920">
            <v>40939</v>
          </cell>
          <cell r="H4920">
            <v>40908</v>
          </cell>
          <cell r="I4920">
            <v>162</v>
          </cell>
        </row>
        <row r="4921">
          <cell r="E4921">
            <v>40927</v>
          </cell>
          <cell r="F4921">
            <v>201201</v>
          </cell>
          <cell r="G4921">
            <v>40939</v>
          </cell>
          <cell r="H4921">
            <v>40908</v>
          </cell>
          <cell r="I4921">
            <v>162</v>
          </cell>
        </row>
        <row r="4922">
          <cell r="E4922">
            <v>40928</v>
          </cell>
          <cell r="F4922">
            <v>201201</v>
          </cell>
          <cell r="G4922">
            <v>40939</v>
          </cell>
          <cell r="H4922">
            <v>40908</v>
          </cell>
          <cell r="I4922">
            <v>162</v>
          </cell>
        </row>
        <row r="4923">
          <cell r="E4923">
            <v>40929</v>
          </cell>
          <cell r="F4923">
            <v>201201</v>
          </cell>
          <cell r="G4923">
            <v>40939</v>
          </cell>
          <cell r="H4923">
            <v>40908</v>
          </cell>
          <cell r="I4923">
            <v>162</v>
          </cell>
        </row>
        <row r="4924">
          <cell r="E4924">
            <v>40930</v>
          </cell>
          <cell r="F4924">
            <v>201201</v>
          </cell>
          <cell r="G4924">
            <v>40939</v>
          </cell>
          <cell r="H4924">
            <v>40908</v>
          </cell>
          <cell r="I4924">
            <v>162</v>
          </cell>
        </row>
        <row r="4925">
          <cell r="E4925">
            <v>40931</v>
          </cell>
          <cell r="F4925">
            <v>201201</v>
          </cell>
          <cell r="G4925">
            <v>40939</v>
          </cell>
          <cell r="H4925">
            <v>40908</v>
          </cell>
          <cell r="I4925">
            <v>162</v>
          </cell>
        </row>
        <row r="4926">
          <cell r="E4926">
            <v>40932</v>
          </cell>
          <cell r="F4926">
            <v>201201</v>
          </cell>
          <cell r="G4926">
            <v>40939</v>
          </cell>
          <cell r="H4926">
            <v>40908</v>
          </cell>
          <cell r="I4926">
            <v>162</v>
          </cell>
        </row>
        <row r="4927">
          <cell r="E4927">
            <v>40933</v>
          </cell>
          <cell r="F4927">
            <v>201201</v>
          </cell>
          <cell r="G4927">
            <v>40939</v>
          </cell>
          <cell r="H4927">
            <v>40908</v>
          </cell>
          <cell r="I4927">
            <v>162</v>
          </cell>
        </row>
        <row r="4928">
          <cell r="E4928">
            <v>40934</v>
          </cell>
          <cell r="F4928">
            <v>201201</v>
          </cell>
          <cell r="G4928">
            <v>40939</v>
          </cell>
          <cell r="H4928">
            <v>40908</v>
          </cell>
          <cell r="I4928">
            <v>162</v>
          </cell>
        </row>
        <row r="4929">
          <cell r="E4929">
            <v>40935</v>
          </cell>
          <cell r="F4929">
            <v>201201</v>
          </cell>
          <cell r="G4929">
            <v>40939</v>
          </cell>
          <cell r="H4929">
            <v>40908</v>
          </cell>
          <cell r="I4929">
            <v>162</v>
          </cell>
        </row>
        <row r="4930">
          <cell r="E4930">
            <v>40936</v>
          </cell>
          <cell r="F4930">
            <v>201201</v>
          </cell>
          <cell r="G4930">
            <v>40939</v>
          </cell>
          <cell r="H4930">
            <v>40908</v>
          </cell>
          <cell r="I4930">
            <v>162</v>
          </cell>
        </row>
        <row r="4931">
          <cell r="E4931">
            <v>40937</v>
          </cell>
          <cell r="F4931">
            <v>201201</v>
          </cell>
          <cell r="G4931">
            <v>40939</v>
          </cell>
          <cell r="H4931">
            <v>40908</v>
          </cell>
          <cell r="I4931">
            <v>162</v>
          </cell>
        </row>
        <row r="4932">
          <cell r="E4932">
            <v>40938</v>
          </cell>
          <cell r="F4932">
            <v>201201</v>
          </cell>
          <cell r="G4932">
            <v>40939</v>
          </cell>
          <cell r="H4932">
            <v>40908</v>
          </cell>
          <cell r="I4932">
            <v>162</v>
          </cell>
        </row>
        <row r="4933">
          <cell r="E4933">
            <v>40939</v>
          </cell>
          <cell r="F4933">
            <v>201201</v>
          </cell>
          <cell r="G4933">
            <v>40939</v>
          </cell>
          <cell r="H4933">
            <v>40908</v>
          </cell>
          <cell r="I4933">
            <v>162</v>
          </cell>
        </row>
        <row r="4934">
          <cell r="E4934">
            <v>40940</v>
          </cell>
          <cell r="F4934">
            <v>201202</v>
          </cell>
          <cell r="G4934">
            <v>40968</v>
          </cell>
          <cell r="H4934">
            <v>40939</v>
          </cell>
          <cell r="I4934">
            <v>163</v>
          </cell>
        </row>
        <row r="4935">
          <cell r="E4935">
            <v>40941</v>
          </cell>
          <cell r="F4935">
            <v>201202</v>
          </cell>
          <cell r="G4935">
            <v>40968</v>
          </cell>
          <cell r="H4935">
            <v>40939</v>
          </cell>
          <cell r="I4935">
            <v>163</v>
          </cell>
        </row>
        <row r="4936">
          <cell r="E4936">
            <v>40942</v>
          </cell>
          <cell r="F4936">
            <v>201202</v>
          </cell>
          <cell r="G4936">
            <v>40968</v>
          </cell>
          <cell r="H4936">
            <v>40939</v>
          </cell>
          <cell r="I4936">
            <v>163</v>
          </cell>
        </row>
        <row r="4937">
          <cell r="E4937">
            <v>40943</v>
          </cell>
          <cell r="F4937">
            <v>201202</v>
          </cell>
          <cell r="G4937">
            <v>40968</v>
          </cell>
          <cell r="H4937">
            <v>40939</v>
          </cell>
          <cell r="I4937">
            <v>163</v>
          </cell>
        </row>
        <row r="4938">
          <cell r="E4938">
            <v>40944</v>
          </cell>
          <cell r="F4938">
            <v>201202</v>
          </cell>
          <cell r="G4938">
            <v>40968</v>
          </cell>
          <cell r="H4938">
            <v>40939</v>
          </cell>
          <cell r="I4938">
            <v>163</v>
          </cell>
        </row>
        <row r="4939">
          <cell r="E4939">
            <v>40945</v>
          </cell>
          <cell r="F4939">
            <v>201202</v>
          </cell>
          <cell r="G4939">
            <v>40968</v>
          </cell>
          <cell r="H4939">
            <v>40939</v>
          </cell>
          <cell r="I4939">
            <v>163</v>
          </cell>
        </row>
        <row r="4940">
          <cell r="E4940">
            <v>40946</v>
          </cell>
          <cell r="F4940">
            <v>201202</v>
          </cell>
          <cell r="G4940">
            <v>40968</v>
          </cell>
          <cell r="H4940">
            <v>40939</v>
          </cell>
          <cell r="I4940">
            <v>163</v>
          </cell>
        </row>
        <row r="4941">
          <cell r="E4941">
            <v>40947</v>
          </cell>
          <cell r="F4941">
            <v>201202</v>
          </cell>
          <cell r="G4941">
            <v>40968</v>
          </cell>
          <cell r="H4941">
            <v>40939</v>
          </cell>
          <cell r="I4941">
            <v>163</v>
          </cell>
        </row>
        <row r="4942">
          <cell r="E4942">
            <v>40948</v>
          </cell>
          <cell r="F4942">
            <v>201202</v>
          </cell>
          <cell r="G4942">
            <v>40968</v>
          </cell>
          <cell r="H4942">
            <v>40939</v>
          </cell>
          <cell r="I4942">
            <v>163</v>
          </cell>
        </row>
        <row r="4943">
          <cell r="E4943">
            <v>40949</v>
          </cell>
          <cell r="F4943">
            <v>201202</v>
          </cell>
          <cell r="G4943">
            <v>40968</v>
          </cell>
          <cell r="H4943">
            <v>40939</v>
          </cell>
          <cell r="I4943">
            <v>163</v>
          </cell>
        </row>
        <row r="4944">
          <cell r="E4944">
            <v>40950</v>
          </cell>
          <cell r="F4944">
            <v>201202</v>
          </cell>
          <cell r="G4944">
            <v>40968</v>
          </cell>
          <cell r="H4944">
            <v>40939</v>
          </cell>
          <cell r="I4944">
            <v>163</v>
          </cell>
        </row>
        <row r="4945">
          <cell r="E4945">
            <v>40951</v>
          </cell>
          <cell r="F4945">
            <v>201202</v>
          </cell>
          <cell r="G4945">
            <v>40968</v>
          </cell>
          <cell r="H4945">
            <v>40939</v>
          </cell>
          <cell r="I4945">
            <v>163</v>
          </cell>
        </row>
        <row r="4946">
          <cell r="E4946">
            <v>40952</v>
          </cell>
          <cell r="F4946">
            <v>201202</v>
          </cell>
          <cell r="G4946">
            <v>40968</v>
          </cell>
          <cell r="H4946">
            <v>40939</v>
          </cell>
          <cell r="I4946">
            <v>163</v>
          </cell>
        </row>
        <row r="4947">
          <cell r="E4947">
            <v>40953</v>
          </cell>
          <cell r="F4947">
            <v>201202</v>
          </cell>
          <cell r="G4947">
            <v>40968</v>
          </cell>
          <cell r="H4947">
            <v>40939</v>
          </cell>
          <cell r="I4947">
            <v>163</v>
          </cell>
        </row>
        <row r="4948">
          <cell r="E4948">
            <v>40954</v>
          </cell>
          <cell r="F4948">
            <v>201202</v>
          </cell>
          <cell r="G4948">
            <v>40968</v>
          </cell>
          <cell r="H4948">
            <v>40939</v>
          </cell>
          <cell r="I4948">
            <v>163</v>
          </cell>
        </row>
        <row r="4949">
          <cell r="E4949">
            <v>40955</v>
          </cell>
          <cell r="F4949">
            <v>201202</v>
          </cell>
          <cell r="G4949">
            <v>40968</v>
          </cell>
          <cell r="H4949">
            <v>40939</v>
          </cell>
          <cell r="I4949">
            <v>163</v>
          </cell>
        </row>
        <row r="4950">
          <cell r="E4950">
            <v>40956</v>
          </cell>
          <cell r="F4950">
            <v>201202</v>
          </cell>
          <cell r="G4950">
            <v>40968</v>
          </cell>
          <cell r="H4950">
            <v>40939</v>
          </cell>
          <cell r="I4950">
            <v>163</v>
          </cell>
        </row>
        <row r="4951">
          <cell r="E4951">
            <v>40957</v>
          </cell>
          <cell r="F4951">
            <v>201202</v>
          </cell>
          <cell r="G4951">
            <v>40968</v>
          </cell>
          <cell r="H4951">
            <v>40939</v>
          </cell>
          <cell r="I4951">
            <v>163</v>
          </cell>
        </row>
        <row r="4952">
          <cell r="E4952">
            <v>40958</v>
          </cell>
          <cell r="F4952">
            <v>201202</v>
          </cell>
          <cell r="G4952">
            <v>40968</v>
          </cell>
          <cell r="H4952">
            <v>40939</v>
          </cell>
          <cell r="I4952">
            <v>163</v>
          </cell>
        </row>
        <row r="4953">
          <cell r="E4953">
            <v>40959</v>
          </cell>
          <cell r="F4953">
            <v>201202</v>
          </cell>
          <cell r="G4953">
            <v>40968</v>
          </cell>
          <cell r="H4953">
            <v>40939</v>
          </cell>
          <cell r="I4953">
            <v>163</v>
          </cell>
        </row>
        <row r="4954">
          <cell r="E4954">
            <v>40960</v>
          </cell>
          <cell r="F4954">
            <v>201202</v>
          </cell>
          <cell r="G4954">
            <v>40968</v>
          </cell>
          <cell r="H4954">
            <v>40939</v>
          </cell>
          <cell r="I4954">
            <v>163</v>
          </cell>
        </row>
        <row r="4955">
          <cell r="E4955">
            <v>40961</v>
          </cell>
          <cell r="F4955">
            <v>201202</v>
          </cell>
          <cell r="G4955">
            <v>40968</v>
          </cell>
          <cell r="H4955">
            <v>40939</v>
          </cell>
          <cell r="I4955">
            <v>163</v>
          </cell>
        </row>
        <row r="4956">
          <cell r="E4956">
            <v>40962</v>
          </cell>
          <cell r="F4956">
            <v>201202</v>
          </cell>
          <cell r="G4956">
            <v>40968</v>
          </cell>
          <cell r="H4956">
            <v>40939</v>
          </cell>
          <cell r="I4956">
            <v>163</v>
          </cell>
        </row>
        <row r="4957">
          <cell r="E4957">
            <v>40963</v>
          </cell>
          <cell r="F4957">
            <v>201202</v>
          </cell>
          <cell r="G4957">
            <v>40968</v>
          </cell>
          <cell r="H4957">
            <v>40939</v>
          </cell>
          <cell r="I4957">
            <v>163</v>
          </cell>
        </row>
        <row r="4958">
          <cell r="E4958">
            <v>40964</v>
          </cell>
          <cell r="F4958">
            <v>201202</v>
          </cell>
          <cell r="G4958">
            <v>40968</v>
          </cell>
          <cell r="H4958">
            <v>40939</v>
          </cell>
          <cell r="I4958">
            <v>163</v>
          </cell>
        </row>
        <row r="4959">
          <cell r="E4959">
            <v>40965</v>
          </cell>
          <cell r="F4959">
            <v>201202</v>
          </cell>
          <cell r="G4959">
            <v>40968</v>
          </cell>
          <cell r="H4959">
            <v>40939</v>
          </cell>
          <cell r="I4959">
            <v>163</v>
          </cell>
        </row>
        <row r="4960">
          <cell r="E4960">
            <v>40966</v>
          </cell>
          <cell r="F4960">
            <v>201202</v>
          </cell>
          <cell r="G4960">
            <v>40968</v>
          </cell>
          <cell r="H4960">
            <v>40939</v>
          </cell>
          <cell r="I4960">
            <v>163</v>
          </cell>
        </row>
        <row r="4961">
          <cell r="E4961">
            <v>40967</v>
          </cell>
          <cell r="F4961">
            <v>201202</v>
          </cell>
          <cell r="G4961">
            <v>40968</v>
          </cell>
          <cell r="H4961">
            <v>40939</v>
          </cell>
          <cell r="I4961">
            <v>163</v>
          </cell>
        </row>
        <row r="4962">
          <cell r="E4962">
            <v>40968</v>
          </cell>
          <cell r="F4962">
            <v>201202</v>
          </cell>
          <cell r="G4962">
            <v>40968</v>
          </cell>
          <cell r="H4962">
            <v>40939</v>
          </cell>
          <cell r="I4962">
            <v>163</v>
          </cell>
        </row>
        <row r="4963">
          <cell r="E4963">
            <v>40969</v>
          </cell>
          <cell r="F4963">
            <v>201203</v>
          </cell>
          <cell r="G4963">
            <v>40999</v>
          </cell>
          <cell r="H4963">
            <v>40968</v>
          </cell>
          <cell r="I4963">
            <v>164</v>
          </cell>
        </row>
        <row r="4964">
          <cell r="E4964">
            <v>40970</v>
          </cell>
          <cell r="F4964">
            <v>201203</v>
          </cell>
          <cell r="G4964">
            <v>40999</v>
          </cell>
          <cell r="H4964">
            <v>40968</v>
          </cell>
          <cell r="I4964">
            <v>164</v>
          </cell>
        </row>
        <row r="4965">
          <cell r="E4965">
            <v>40971</v>
          </cell>
          <cell r="F4965">
            <v>201203</v>
          </cell>
          <cell r="G4965">
            <v>40999</v>
          </cell>
          <cell r="H4965">
            <v>40968</v>
          </cell>
          <cell r="I4965">
            <v>164</v>
          </cell>
        </row>
        <row r="4966">
          <cell r="E4966">
            <v>40972</v>
          </cell>
          <cell r="F4966">
            <v>201203</v>
          </cell>
          <cell r="G4966">
            <v>40999</v>
          </cell>
          <cell r="H4966">
            <v>40968</v>
          </cell>
          <cell r="I4966">
            <v>164</v>
          </cell>
        </row>
        <row r="4967">
          <cell r="E4967">
            <v>40973</v>
          </cell>
          <cell r="F4967">
            <v>201203</v>
          </cell>
          <cell r="G4967">
            <v>40999</v>
          </cell>
          <cell r="H4967">
            <v>40968</v>
          </cell>
          <cell r="I4967">
            <v>164</v>
          </cell>
        </row>
        <row r="4968">
          <cell r="E4968">
            <v>40974</v>
          </cell>
          <cell r="F4968">
            <v>201203</v>
          </cell>
          <cell r="G4968">
            <v>40999</v>
          </cell>
          <cell r="H4968">
            <v>40968</v>
          </cell>
          <cell r="I4968">
            <v>164</v>
          </cell>
        </row>
        <row r="4969">
          <cell r="E4969">
            <v>40975</v>
          </cell>
          <cell r="F4969">
            <v>201203</v>
          </cell>
          <cell r="G4969">
            <v>40999</v>
          </cell>
          <cell r="H4969">
            <v>40968</v>
          </cell>
          <cell r="I4969">
            <v>164</v>
          </cell>
        </row>
        <row r="4970">
          <cell r="E4970">
            <v>40976</v>
          </cell>
          <cell r="F4970">
            <v>201203</v>
          </cell>
          <cell r="G4970">
            <v>40999</v>
          </cell>
          <cell r="H4970">
            <v>40968</v>
          </cell>
          <cell r="I4970">
            <v>164</v>
          </cell>
        </row>
        <row r="4971">
          <cell r="E4971">
            <v>40977</v>
          </cell>
          <cell r="F4971">
            <v>201203</v>
          </cell>
          <cell r="G4971">
            <v>40999</v>
          </cell>
          <cell r="H4971">
            <v>40968</v>
          </cell>
          <cell r="I4971">
            <v>164</v>
          </cell>
        </row>
        <row r="4972">
          <cell r="E4972">
            <v>40978</v>
          </cell>
          <cell r="F4972">
            <v>201203</v>
          </cell>
          <cell r="G4972">
            <v>40999</v>
          </cell>
          <cell r="H4972">
            <v>40968</v>
          </cell>
          <cell r="I4972">
            <v>164</v>
          </cell>
        </row>
        <row r="4973">
          <cell r="E4973">
            <v>40979</v>
          </cell>
          <cell r="F4973">
            <v>201203</v>
          </cell>
          <cell r="G4973">
            <v>40999</v>
          </cell>
          <cell r="H4973">
            <v>40968</v>
          </cell>
          <cell r="I4973">
            <v>164</v>
          </cell>
        </row>
        <row r="4974">
          <cell r="E4974">
            <v>40980</v>
          </cell>
          <cell r="F4974">
            <v>201203</v>
          </cell>
          <cell r="G4974">
            <v>40999</v>
          </cell>
          <cell r="H4974">
            <v>40968</v>
          </cell>
          <cell r="I4974">
            <v>164</v>
          </cell>
        </row>
        <row r="4975">
          <cell r="E4975">
            <v>40981</v>
          </cell>
          <cell r="F4975">
            <v>201203</v>
          </cell>
          <cell r="G4975">
            <v>40999</v>
          </cell>
          <cell r="H4975">
            <v>40968</v>
          </cell>
          <cell r="I4975">
            <v>164</v>
          </cell>
        </row>
        <row r="4976">
          <cell r="E4976">
            <v>40982</v>
          </cell>
          <cell r="F4976">
            <v>201203</v>
          </cell>
          <cell r="G4976">
            <v>40999</v>
          </cell>
          <cell r="H4976">
            <v>40968</v>
          </cell>
          <cell r="I4976">
            <v>164</v>
          </cell>
        </row>
        <row r="4977">
          <cell r="E4977">
            <v>40983</v>
          </cell>
          <cell r="F4977">
            <v>201203</v>
          </cell>
          <cell r="G4977">
            <v>40999</v>
          </cell>
          <cell r="H4977">
            <v>40968</v>
          </cell>
          <cell r="I4977">
            <v>164</v>
          </cell>
        </row>
        <row r="4978">
          <cell r="E4978">
            <v>40984</v>
          </cell>
          <cell r="F4978">
            <v>201203</v>
          </cell>
          <cell r="G4978">
            <v>40999</v>
          </cell>
          <cell r="H4978">
            <v>40968</v>
          </cell>
          <cell r="I4978">
            <v>164</v>
          </cell>
        </row>
        <row r="4979">
          <cell r="E4979">
            <v>40985</v>
          </cell>
          <cell r="F4979">
            <v>201203</v>
          </cell>
          <cell r="G4979">
            <v>40999</v>
          </cell>
          <cell r="H4979">
            <v>40968</v>
          </cell>
          <cell r="I4979">
            <v>164</v>
          </cell>
        </row>
        <row r="4980">
          <cell r="E4980">
            <v>40986</v>
          </cell>
          <cell r="F4980">
            <v>201203</v>
          </cell>
          <cell r="G4980">
            <v>40999</v>
          </cell>
          <cell r="H4980">
            <v>40968</v>
          </cell>
          <cell r="I4980">
            <v>164</v>
          </cell>
        </row>
        <row r="4981">
          <cell r="E4981">
            <v>40987</v>
          </cell>
          <cell r="F4981">
            <v>201203</v>
          </cell>
          <cell r="G4981">
            <v>40999</v>
          </cell>
          <cell r="H4981">
            <v>40968</v>
          </cell>
          <cell r="I4981">
            <v>164</v>
          </cell>
        </row>
        <row r="4982">
          <cell r="E4982">
            <v>40988</v>
          </cell>
          <cell r="F4982">
            <v>201203</v>
          </cell>
          <cell r="G4982">
            <v>40999</v>
          </cell>
          <cell r="H4982">
            <v>40968</v>
          </cell>
          <cell r="I4982">
            <v>164</v>
          </cell>
        </row>
        <row r="4983">
          <cell r="E4983">
            <v>40989</v>
          </cell>
          <cell r="F4983">
            <v>201203</v>
          </cell>
          <cell r="G4983">
            <v>40999</v>
          </cell>
          <cell r="H4983">
            <v>40968</v>
          </cell>
          <cell r="I4983">
            <v>164</v>
          </cell>
        </row>
        <row r="4984">
          <cell r="E4984">
            <v>40990</v>
          </cell>
          <cell r="F4984">
            <v>201203</v>
          </cell>
          <cell r="G4984">
            <v>40999</v>
          </cell>
          <cell r="H4984">
            <v>40968</v>
          </cell>
          <cell r="I4984">
            <v>164</v>
          </cell>
        </row>
        <row r="4985">
          <cell r="E4985">
            <v>40991</v>
          </cell>
          <cell r="F4985">
            <v>201203</v>
          </cell>
          <cell r="G4985">
            <v>40999</v>
          </cell>
          <cell r="H4985">
            <v>40968</v>
          </cell>
          <cell r="I4985">
            <v>164</v>
          </cell>
        </row>
        <row r="4986">
          <cell r="E4986">
            <v>40992</v>
          </cell>
          <cell r="F4986">
            <v>201203</v>
          </cell>
          <cell r="G4986">
            <v>40999</v>
          </cell>
          <cell r="H4986">
            <v>40968</v>
          </cell>
          <cell r="I4986">
            <v>164</v>
          </cell>
        </row>
        <row r="4987">
          <cell r="E4987">
            <v>40993</v>
          </cell>
          <cell r="F4987">
            <v>201203</v>
          </cell>
          <cell r="G4987">
            <v>40999</v>
          </cell>
          <cell r="H4987">
            <v>40968</v>
          </cell>
          <cell r="I4987">
            <v>164</v>
          </cell>
        </row>
        <row r="4988">
          <cell r="E4988">
            <v>40994</v>
          </cell>
          <cell r="F4988">
            <v>201203</v>
          </cell>
          <cell r="G4988">
            <v>40999</v>
          </cell>
          <cell r="H4988">
            <v>40968</v>
          </cell>
          <cell r="I4988">
            <v>164</v>
          </cell>
        </row>
        <row r="4989">
          <cell r="E4989">
            <v>40995</v>
          </cell>
          <cell r="F4989">
            <v>201203</v>
          </cell>
          <cell r="G4989">
            <v>40999</v>
          </cell>
          <cell r="H4989">
            <v>40968</v>
          </cell>
          <cell r="I4989">
            <v>164</v>
          </cell>
        </row>
        <row r="4990">
          <cell r="E4990">
            <v>40996</v>
          </cell>
          <cell r="F4990">
            <v>201203</v>
          </cell>
          <cell r="G4990">
            <v>40999</v>
          </cell>
          <cell r="H4990">
            <v>40968</v>
          </cell>
          <cell r="I4990">
            <v>164</v>
          </cell>
        </row>
        <row r="4991">
          <cell r="E4991">
            <v>40997</v>
          </cell>
          <cell r="F4991">
            <v>201203</v>
          </cell>
          <cell r="G4991">
            <v>40999</v>
          </cell>
          <cell r="H4991">
            <v>40968</v>
          </cell>
          <cell r="I4991">
            <v>164</v>
          </cell>
        </row>
        <row r="4992">
          <cell r="E4992">
            <v>40998</v>
          </cell>
          <cell r="F4992">
            <v>201203</v>
          </cell>
          <cell r="G4992">
            <v>40999</v>
          </cell>
          <cell r="H4992">
            <v>40968</v>
          </cell>
          <cell r="I4992">
            <v>164</v>
          </cell>
        </row>
        <row r="4993">
          <cell r="E4993">
            <v>40999</v>
          </cell>
          <cell r="F4993">
            <v>201203</v>
          </cell>
          <cell r="G4993">
            <v>40999</v>
          </cell>
          <cell r="H4993">
            <v>40968</v>
          </cell>
          <cell r="I4993">
            <v>164</v>
          </cell>
        </row>
        <row r="4994">
          <cell r="E4994">
            <v>41000</v>
          </cell>
          <cell r="F4994">
            <v>201204</v>
          </cell>
          <cell r="G4994">
            <v>41029</v>
          </cell>
          <cell r="H4994">
            <v>40999</v>
          </cell>
          <cell r="I4994">
            <v>165</v>
          </cell>
        </row>
        <row r="4995">
          <cell r="E4995">
            <v>41001</v>
          </cell>
          <cell r="F4995">
            <v>201204</v>
          </cell>
          <cell r="G4995">
            <v>41029</v>
          </cell>
          <cell r="H4995">
            <v>40999</v>
          </cell>
          <cell r="I4995">
            <v>165</v>
          </cell>
        </row>
        <row r="4996">
          <cell r="E4996">
            <v>41002</v>
          </cell>
          <cell r="F4996">
            <v>201204</v>
          </cell>
          <cell r="G4996">
            <v>41029</v>
          </cell>
          <cell r="H4996">
            <v>40999</v>
          </cell>
          <cell r="I4996">
            <v>165</v>
          </cell>
        </row>
        <row r="4997">
          <cell r="E4997">
            <v>41003</v>
          </cell>
          <cell r="F4997">
            <v>201204</v>
          </cell>
          <cell r="G4997">
            <v>41029</v>
          </cell>
          <cell r="H4997">
            <v>40999</v>
          </cell>
          <cell r="I4997">
            <v>165</v>
          </cell>
        </row>
        <row r="4998">
          <cell r="E4998">
            <v>41004</v>
          </cell>
          <cell r="F4998">
            <v>201204</v>
          </cell>
          <cell r="G4998">
            <v>41029</v>
          </cell>
          <cell r="H4998">
            <v>40999</v>
          </cell>
          <cell r="I4998">
            <v>165</v>
          </cell>
        </row>
        <row r="4999">
          <cell r="E4999">
            <v>41005</v>
          </cell>
          <cell r="F4999">
            <v>201204</v>
          </cell>
          <cell r="G4999">
            <v>41029</v>
          </cell>
          <cell r="H4999">
            <v>40999</v>
          </cell>
          <cell r="I4999">
            <v>165</v>
          </cell>
        </row>
        <row r="5000">
          <cell r="E5000">
            <v>41006</v>
          </cell>
          <cell r="F5000">
            <v>201204</v>
          </cell>
          <cell r="G5000">
            <v>41029</v>
          </cell>
          <cell r="H5000">
            <v>40999</v>
          </cell>
          <cell r="I5000">
            <v>165</v>
          </cell>
        </row>
        <row r="5001">
          <cell r="E5001">
            <v>41007</v>
          </cell>
          <cell r="F5001">
            <v>201204</v>
          </cell>
          <cell r="G5001">
            <v>41029</v>
          </cell>
          <cell r="H5001">
            <v>40999</v>
          </cell>
          <cell r="I5001">
            <v>165</v>
          </cell>
        </row>
        <row r="5002">
          <cell r="E5002">
            <v>41008</v>
          </cell>
          <cell r="F5002">
            <v>201204</v>
          </cell>
          <cell r="G5002">
            <v>41029</v>
          </cell>
          <cell r="H5002">
            <v>40999</v>
          </cell>
          <cell r="I5002">
            <v>165</v>
          </cell>
        </row>
        <row r="5003">
          <cell r="E5003">
            <v>41009</v>
          </cell>
          <cell r="F5003">
            <v>201204</v>
          </cell>
          <cell r="G5003">
            <v>41029</v>
          </cell>
          <cell r="H5003">
            <v>40999</v>
          </cell>
          <cell r="I5003">
            <v>165</v>
          </cell>
        </row>
        <row r="5004">
          <cell r="E5004">
            <v>41010</v>
          </cell>
          <cell r="F5004">
            <v>201204</v>
          </cell>
          <cell r="G5004">
            <v>41029</v>
          </cell>
          <cell r="H5004">
            <v>40999</v>
          </cell>
          <cell r="I5004">
            <v>165</v>
          </cell>
        </row>
        <row r="5005">
          <cell r="E5005">
            <v>41011</v>
          </cell>
          <cell r="F5005">
            <v>201204</v>
          </cell>
          <cell r="G5005">
            <v>41029</v>
          </cell>
          <cell r="H5005">
            <v>40999</v>
          </cell>
          <cell r="I5005">
            <v>165</v>
          </cell>
        </row>
        <row r="5006">
          <cell r="E5006">
            <v>41012</v>
          </cell>
          <cell r="F5006">
            <v>201204</v>
          </cell>
          <cell r="G5006">
            <v>41029</v>
          </cell>
          <cell r="H5006">
            <v>40999</v>
          </cell>
          <cell r="I5006">
            <v>165</v>
          </cell>
        </row>
        <row r="5007">
          <cell r="E5007">
            <v>41013</v>
          </cell>
          <cell r="F5007">
            <v>201204</v>
          </cell>
          <cell r="G5007">
            <v>41029</v>
          </cell>
          <cell r="H5007">
            <v>40999</v>
          </cell>
          <cell r="I5007">
            <v>165</v>
          </cell>
        </row>
        <row r="5008">
          <cell r="E5008">
            <v>41014</v>
          </cell>
          <cell r="F5008">
            <v>201204</v>
          </cell>
          <cell r="G5008">
            <v>41029</v>
          </cell>
          <cell r="H5008">
            <v>40999</v>
          </cell>
          <cell r="I5008">
            <v>165</v>
          </cell>
        </row>
        <row r="5009">
          <cell r="E5009">
            <v>41015</v>
          </cell>
          <cell r="F5009">
            <v>201204</v>
          </cell>
          <cell r="G5009">
            <v>41029</v>
          </cell>
          <cell r="H5009">
            <v>40999</v>
          </cell>
          <cell r="I5009">
            <v>165</v>
          </cell>
        </row>
        <row r="5010">
          <cell r="E5010">
            <v>41016</v>
          </cell>
          <cell r="F5010">
            <v>201204</v>
          </cell>
          <cell r="G5010">
            <v>41029</v>
          </cell>
          <cell r="H5010">
            <v>40999</v>
          </cell>
          <cell r="I5010">
            <v>165</v>
          </cell>
        </row>
        <row r="5011">
          <cell r="E5011">
            <v>41017</v>
          </cell>
          <cell r="F5011">
            <v>201204</v>
          </cell>
          <cell r="G5011">
            <v>41029</v>
          </cell>
          <cell r="H5011">
            <v>40999</v>
          </cell>
          <cell r="I5011">
            <v>165</v>
          </cell>
        </row>
        <row r="5012">
          <cell r="E5012">
            <v>41018</v>
          </cell>
          <cell r="F5012">
            <v>201204</v>
          </cell>
          <cell r="G5012">
            <v>41029</v>
          </cell>
          <cell r="H5012">
            <v>40999</v>
          </cell>
          <cell r="I5012">
            <v>165</v>
          </cell>
        </row>
        <row r="5013">
          <cell r="E5013">
            <v>41019</v>
          </cell>
          <cell r="F5013">
            <v>201204</v>
          </cell>
          <cell r="G5013">
            <v>41029</v>
          </cell>
          <cell r="H5013">
            <v>40999</v>
          </cell>
          <cell r="I5013">
            <v>165</v>
          </cell>
        </row>
        <row r="5014">
          <cell r="E5014">
            <v>41020</v>
          </cell>
          <cell r="F5014">
            <v>201204</v>
          </cell>
          <cell r="G5014">
            <v>41029</v>
          </cell>
          <cell r="H5014">
            <v>40999</v>
          </cell>
          <cell r="I5014">
            <v>165</v>
          </cell>
        </row>
        <row r="5015">
          <cell r="E5015">
            <v>41021</v>
          </cell>
          <cell r="F5015">
            <v>201204</v>
          </cell>
          <cell r="G5015">
            <v>41029</v>
          </cell>
          <cell r="H5015">
            <v>40999</v>
          </cell>
          <cell r="I5015">
            <v>165</v>
          </cell>
        </row>
        <row r="5016">
          <cell r="E5016">
            <v>41022</v>
          </cell>
          <cell r="F5016">
            <v>201204</v>
          </cell>
          <cell r="G5016">
            <v>41029</v>
          </cell>
          <cell r="H5016">
            <v>40999</v>
          </cell>
          <cell r="I5016">
            <v>165</v>
          </cell>
        </row>
        <row r="5017">
          <cell r="E5017">
            <v>41023</v>
          </cell>
          <cell r="F5017">
            <v>201204</v>
          </cell>
          <cell r="G5017">
            <v>41029</v>
          </cell>
          <cell r="H5017">
            <v>40999</v>
          </cell>
          <cell r="I5017">
            <v>165</v>
          </cell>
        </row>
        <row r="5018">
          <cell r="E5018">
            <v>41024</v>
          </cell>
          <cell r="F5018">
            <v>201204</v>
          </cell>
          <cell r="G5018">
            <v>41029</v>
          </cell>
          <cell r="H5018">
            <v>40999</v>
          </cell>
          <cell r="I5018">
            <v>165</v>
          </cell>
        </row>
        <row r="5019">
          <cell r="E5019">
            <v>41025</v>
          </cell>
          <cell r="F5019">
            <v>201204</v>
          </cell>
          <cell r="G5019">
            <v>41029</v>
          </cell>
          <cell r="H5019">
            <v>40999</v>
          </cell>
          <cell r="I5019">
            <v>165</v>
          </cell>
        </row>
        <row r="5020">
          <cell r="E5020">
            <v>41026</v>
          </cell>
          <cell r="F5020">
            <v>201204</v>
          </cell>
          <cell r="G5020">
            <v>41029</v>
          </cell>
          <cell r="H5020">
            <v>40999</v>
          </cell>
          <cell r="I5020">
            <v>165</v>
          </cell>
        </row>
        <row r="5021">
          <cell r="E5021">
            <v>41027</v>
          </cell>
          <cell r="F5021">
            <v>201204</v>
          </cell>
          <cell r="G5021">
            <v>41029</v>
          </cell>
          <cell r="H5021">
            <v>40999</v>
          </cell>
          <cell r="I5021">
            <v>165</v>
          </cell>
        </row>
        <row r="5022">
          <cell r="E5022">
            <v>41028</v>
          </cell>
          <cell r="F5022">
            <v>201204</v>
          </cell>
          <cell r="G5022">
            <v>41029</v>
          </cell>
          <cell r="H5022">
            <v>40999</v>
          </cell>
          <cell r="I5022">
            <v>165</v>
          </cell>
        </row>
        <row r="5023">
          <cell r="E5023">
            <v>41029</v>
          </cell>
          <cell r="F5023">
            <v>201204</v>
          </cell>
          <cell r="G5023">
            <v>41029</v>
          </cell>
          <cell r="H5023">
            <v>40999</v>
          </cell>
          <cell r="I5023">
            <v>165</v>
          </cell>
        </row>
        <row r="5024">
          <cell r="E5024">
            <v>41030</v>
          </cell>
          <cell r="F5024">
            <v>201205</v>
          </cell>
          <cell r="G5024">
            <v>41060</v>
          </cell>
          <cell r="H5024">
            <v>41029</v>
          </cell>
          <cell r="I5024">
            <v>166</v>
          </cell>
        </row>
        <row r="5025">
          <cell r="E5025">
            <v>41031</v>
          </cell>
          <cell r="F5025">
            <v>201205</v>
          </cell>
          <cell r="G5025">
            <v>41060</v>
          </cell>
          <cell r="H5025">
            <v>41029</v>
          </cell>
          <cell r="I5025">
            <v>166</v>
          </cell>
        </row>
        <row r="5026">
          <cell r="E5026">
            <v>41032</v>
          </cell>
          <cell r="F5026">
            <v>201205</v>
          </cell>
          <cell r="G5026">
            <v>41060</v>
          </cell>
          <cell r="H5026">
            <v>41029</v>
          </cell>
          <cell r="I5026">
            <v>166</v>
          </cell>
        </row>
        <row r="5027">
          <cell r="E5027">
            <v>41033</v>
          </cell>
          <cell r="F5027">
            <v>201205</v>
          </cell>
          <cell r="G5027">
            <v>41060</v>
          </cell>
          <cell r="H5027">
            <v>41029</v>
          </cell>
          <cell r="I5027">
            <v>166</v>
          </cell>
        </row>
        <row r="5028">
          <cell r="E5028">
            <v>41034</v>
          </cell>
          <cell r="F5028">
            <v>201205</v>
          </cell>
          <cell r="G5028">
            <v>41060</v>
          </cell>
          <cell r="H5028">
            <v>41029</v>
          </cell>
          <cell r="I5028">
            <v>166</v>
          </cell>
        </row>
        <row r="5029">
          <cell r="E5029">
            <v>41035</v>
          </cell>
          <cell r="F5029">
            <v>201205</v>
          </cell>
          <cell r="G5029">
            <v>41060</v>
          </cell>
          <cell r="H5029">
            <v>41029</v>
          </cell>
          <cell r="I5029">
            <v>166</v>
          </cell>
        </row>
        <row r="5030">
          <cell r="E5030">
            <v>41036</v>
          </cell>
          <cell r="F5030">
            <v>201205</v>
          </cell>
          <cell r="G5030">
            <v>41060</v>
          </cell>
          <cell r="H5030">
            <v>41029</v>
          </cell>
          <cell r="I5030">
            <v>166</v>
          </cell>
        </row>
        <row r="5031">
          <cell r="E5031">
            <v>41037</v>
          </cell>
          <cell r="F5031">
            <v>201205</v>
          </cell>
          <cell r="G5031">
            <v>41060</v>
          </cell>
          <cell r="H5031">
            <v>41029</v>
          </cell>
          <cell r="I5031">
            <v>166</v>
          </cell>
        </row>
        <row r="5032">
          <cell r="E5032">
            <v>41038</v>
          </cell>
          <cell r="F5032">
            <v>201205</v>
          </cell>
          <cell r="G5032">
            <v>41060</v>
          </cell>
          <cell r="H5032">
            <v>41029</v>
          </cell>
          <cell r="I5032">
            <v>166</v>
          </cell>
        </row>
        <row r="5033">
          <cell r="E5033">
            <v>41039</v>
          </cell>
          <cell r="F5033">
            <v>201205</v>
          </cell>
          <cell r="G5033">
            <v>41060</v>
          </cell>
          <cell r="H5033">
            <v>41029</v>
          </cell>
          <cell r="I5033">
            <v>166</v>
          </cell>
        </row>
        <row r="5034">
          <cell r="E5034">
            <v>41040</v>
          </cell>
          <cell r="F5034">
            <v>201205</v>
          </cell>
          <cell r="G5034">
            <v>41060</v>
          </cell>
          <cell r="H5034">
            <v>41029</v>
          </cell>
          <cell r="I5034">
            <v>166</v>
          </cell>
        </row>
        <row r="5035">
          <cell r="E5035">
            <v>41041</v>
          </cell>
          <cell r="F5035">
            <v>201205</v>
          </cell>
          <cell r="G5035">
            <v>41060</v>
          </cell>
          <cell r="H5035">
            <v>41029</v>
          </cell>
          <cell r="I5035">
            <v>166</v>
          </cell>
        </row>
        <row r="5036">
          <cell r="E5036">
            <v>41042</v>
          </cell>
          <cell r="F5036">
            <v>201205</v>
          </cell>
          <cell r="G5036">
            <v>41060</v>
          </cell>
          <cell r="H5036">
            <v>41029</v>
          </cell>
          <cell r="I5036">
            <v>166</v>
          </cell>
        </row>
        <row r="5037">
          <cell r="E5037">
            <v>41043</v>
          </cell>
          <cell r="F5037">
            <v>201205</v>
          </cell>
          <cell r="G5037">
            <v>41060</v>
          </cell>
          <cell r="H5037">
            <v>41029</v>
          </cell>
          <cell r="I5037">
            <v>166</v>
          </cell>
        </row>
        <row r="5038">
          <cell r="E5038">
            <v>41044</v>
          </cell>
          <cell r="F5038">
            <v>201205</v>
          </cell>
          <cell r="G5038">
            <v>41060</v>
          </cell>
          <cell r="H5038">
            <v>41029</v>
          </cell>
          <cell r="I5038">
            <v>166</v>
          </cell>
        </row>
        <row r="5039">
          <cell r="E5039">
            <v>41045</v>
          </cell>
          <cell r="F5039">
            <v>201205</v>
          </cell>
          <cell r="G5039">
            <v>41060</v>
          </cell>
          <cell r="H5039">
            <v>41029</v>
          </cell>
          <cell r="I5039">
            <v>166</v>
          </cell>
        </row>
        <row r="5040">
          <cell r="E5040">
            <v>41046</v>
          </cell>
          <cell r="F5040">
            <v>201205</v>
          </cell>
          <cell r="G5040">
            <v>41060</v>
          </cell>
          <cell r="H5040">
            <v>41029</v>
          </cell>
          <cell r="I5040">
            <v>166</v>
          </cell>
        </row>
        <row r="5041">
          <cell r="E5041">
            <v>41047</v>
          </cell>
          <cell r="F5041">
            <v>201205</v>
          </cell>
          <cell r="G5041">
            <v>41060</v>
          </cell>
          <cell r="H5041">
            <v>41029</v>
          </cell>
          <cell r="I5041">
            <v>166</v>
          </cell>
        </row>
        <row r="5042">
          <cell r="E5042">
            <v>41048</v>
          </cell>
          <cell r="F5042">
            <v>201205</v>
          </cell>
          <cell r="G5042">
            <v>41060</v>
          </cell>
          <cell r="H5042">
            <v>41029</v>
          </cell>
          <cell r="I5042">
            <v>166</v>
          </cell>
        </row>
        <row r="5043">
          <cell r="E5043">
            <v>41049</v>
          </cell>
          <cell r="F5043">
            <v>201205</v>
          </cell>
          <cell r="G5043">
            <v>41060</v>
          </cell>
          <cell r="H5043">
            <v>41029</v>
          </cell>
          <cell r="I5043">
            <v>166</v>
          </cell>
        </row>
        <row r="5044">
          <cell r="E5044">
            <v>41050</v>
          </cell>
          <cell r="F5044">
            <v>201205</v>
          </cell>
          <cell r="G5044">
            <v>41060</v>
          </cell>
          <cell r="H5044">
            <v>41029</v>
          </cell>
          <cell r="I5044">
            <v>166</v>
          </cell>
        </row>
        <row r="5045">
          <cell r="E5045">
            <v>41051</v>
          </cell>
          <cell r="F5045">
            <v>201205</v>
          </cell>
          <cell r="G5045">
            <v>41060</v>
          </cell>
          <cell r="H5045">
            <v>41029</v>
          </cell>
          <cell r="I5045">
            <v>166</v>
          </cell>
        </row>
        <row r="5046">
          <cell r="E5046">
            <v>41052</v>
          </cell>
          <cell r="F5046">
            <v>201205</v>
          </cell>
          <cell r="G5046">
            <v>41060</v>
          </cell>
          <cell r="H5046">
            <v>41029</v>
          </cell>
          <cell r="I5046">
            <v>166</v>
          </cell>
        </row>
        <row r="5047">
          <cell r="E5047">
            <v>41053</v>
          </cell>
          <cell r="F5047">
            <v>201205</v>
          </cell>
          <cell r="G5047">
            <v>41060</v>
          </cell>
          <cell r="H5047">
            <v>41029</v>
          </cell>
          <cell r="I5047">
            <v>166</v>
          </cell>
        </row>
        <row r="5048">
          <cell r="E5048">
            <v>41054</v>
          </cell>
          <cell r="F5048">
            <v>201205</v>
          </cell>
          <cell r="G5048">
            <v>41060</v>
          </cell>
          <cell r="H5048">
            <v>41029</v>
          </cell>
          <cell r="I5048">
            <v>166</v>
          </cell>
        </row>
        <row r="5049">
          <cell r="E5049">
            <v>41055</v>
          </cell>
          <cell r="F5049">
            <v>201205</v>
          </cell>
          <cell r="G5049">
            <v>41060</v>
          </cell>
          <cell r="H5049">
            <v>41029</v>
          </cell>
          <cell r="I5049">
            <v>166</v>
          </cell>
        </row>
        <row r="5050">
          <cell r="E5050">
            <v>41056</v>
          </cell>
          <cell r="F5050">
            <v>201205</v>
          </cell>
          <cell r="G5050">
            <v>41060</v>
          </cell>
          <cell r="H5050">
            <v>41029</v>
          </cell>
          <cell r="I5050">
            <v>166</v>
          </cell>
        </row>
        <row r="5051">
          <cell r="E5051">
            <v>41057</v>
          </cell>
          <cell r="F5051">
            <v>201205</v>
          </cell>
          <cell r="G5051">
            <v>41060</v>
          </cell>
          <cell r="H5051">
            <v>41029</v>
          </cell>
          <cell r="I5051">
            <v>166</v>
          </cell>
        </row>
        <row r="5052">
          <cell r="E5052">
            <v>41058</v>
          </cell>
          <cell r="F5052">
            <v>201205</v>
          </cell>
          <cell r="G5052">
            <v>41060</v>
          </cell>
          <cell r="H5052">
            <v>41029</v>
          </cell>
          <cell r="I5052">
            <v>166</v>
          </cell>
        </row>
        <row r="5053">
          <cell r="E5053">
            <v>41059</v>
          </cell>
          <cell r="F5053">
            <v>201205</v>
          </cell>
          <cell r="G5053">
            <v>41060</v>
          </cell>
          <cell r="H5053">
            <v>41029</v>
          </cell>
          <cell r="I5053">
            <v>166</v>
          </cell>
        </row>
        <row r="5054">
          <cell r="E5054">
            <v>41060</v>
          </cell>
          <cell r="F5054">
            <v>201205</v>
          </cell>
          <cell r="G5054">
            <v>41060</v>
          </cell>
          <cell r="H5054">
            <v>41029</v>
          </cell>
          <cell r="I5054">
            <v>166</v>
          </cell>
        </row>
        <row r="5055">
          <cell r="E5055">
            <v>41061</v>
          </cell>
          <cell r="F5055">
            <v>201206</v>
          </cell>
          <cell r="G5055">
            <v>41090</v>
          </cell>
          <cell r="H5055">
            <v>41060</v>
          </cell>
          <cell r="I5055">
            <v>167</v>
          </cell>
        </row>
        <row r="5056">
          <cell r="E5056">
            <v>41062</v>
          </cell>
          <cell r="F5056">
            <v>201206</v>
          </cell>
          <cell r="G5056">
            <v>41090</v>
          </cell>
          <cell r="H5056">
            <v>41060</v>
          </cell>
          <cell r="I5056">
            <v>167</v>
          </cell>
        </row>
        <row r="5057">
          <cell r="E5057">
            <v>41063</v>
          </cell>
          <cell r="F5057">
            <v>201206</v>
          </cell>
          <cell r="G5057">
            <v>41090</v>
          </cell>
          <cell r="H5057">
            <v>41060</v>
          </cell>
          <cell r="I5057">
            <v>167</v>
          </cell>
        </row>
        <row r="5058">
          <cell r="E5058">
            <v>41064</v>
          </cell>
          <cell r="F5058">
            <v>201206</v>
          </cell>
          <cell r="G5058">
            <v>41090</v>
          </cell>
          <cell r="H5058">
            <v>41060</v>
          </cell>
          <cell r="I5058">
            <v>167</v>
          </cell>
        </row>
        <row r="5059">
          <cell r="E5059">
            <v>41065</v>
          </cell>
          <cell r="F5059">
            <v>201206</v>
          </cell>
          <cell r="G5059">
            <v>41090</v>
          </cell>
          <cell r="H5059">
            <v>41060</v>
          </cell>
          <cell r="I5059">
            <v>167</v>
          </cell>
        </row>
        <row r="5060">
          <cell r="E5060">
            <v>41066</v>
          </cell>
          <cell r="F5060">
            <v>201206</v>
          </cell>
          <cell r="G5060">
            <v>41090</v>
          </cell>
          <cell r="H5060">
            <v>41060</v>
          </cell>
          <cell r="I5060">
            <v>167</v>
          </cell>
        </row>
        <row r="5061">
          <cell r="E5061">
            <v>41067</v>
          </cell>
          <cell r="F5061">
            <v>201206</v>
          </cell>
          <cell r="G5061">
            <v>41090</v>
          </cell>
          <cell r="H5061">
            <v>41060</v>
          </cell>
          <cell r="I5061">
            <v>167</v>
          </cell>
        </row>
        <row r="5062">
          <cell r="E5062">
            <v>41068</v>
          </cell>
          <cell r="F5062">
            <v>201206</v>
          </cell>
          <cell r="G5062">
            <v>41090</v>
          </cell>
          <cell r="H5062">
            <v>41060</v>
          </cell>
          <cell r="I5062">
            <v>167</v>
          </cell>
        </row>
        <row r="5063">
          <cell r="E5063">
            <v>41069</v>
          </cell>
          <cell r="F5063">
            <v>201206</v>
          </cell>
          <cell r="G5063">
            <v>41090</v>
          </cell>
          <cell r="H5063">
            <v>41060</v>
          </cell>
          <cell r="I5063">
            <v>167</v>
          </cell>
        </row>
        <row r="5064">
          <cell r="E5064">
            <v>41070</v>
          </cell>
          <cell r="F5064">
            <v>201206</v>
          </cell>
          <cell r="G5064">
            <v>41090</v>
          </cell>
          <cell r="H5064">
            <v>41060</v>
          </cell>
          <cell r="I5064">
            <v>167</v>
          </cell>
        </row>
        <row r="5065">
          <cell r="E5065">
            <v>41071</v>
          </cell>
          <cell r="F5065">
            <v>201206</v>
          </cell>
          <cell r="G5065">
            <v>41090</v>
          </cell>
          <cell r="H5065">
            <v>41060</v>
          </cell>
          <cell r="I5065">
            <v>167</v>
          </cell>
        </row>
        <row r="5066">
          <cell r="E5066">
            <v>41072</v>
          </cell>
          <cell r="F5066">
            <v>201206</v>
          </cell>
          <cell r="G5066">
            <v>41090</v>
          </cell>
          <cell r="H5066">
            <v>41060</v>
          </cell>
          <cell r="I5066">
            <v>167</v>
          </cell>
        </row>
        <row r="5067">
          <cell r="E5067">
            <v>41073</v>
          </cell>
          <cell r="F5067">
            <v>201206</v>
          </cell>
          <cell r="G5067">
            <v>41090</v>
          </cell>
          <cell r="H5067">
            <v>41060</v>
          </cell>
          <cell r="I5067">
            <v>167</v>
          </cell>
        </row>
        <row r="5068">
          <cell r="E5068">
            <v>41074</v>
          </cell>
          <cell r="F5068">
            <v>201206</v>
          </cell>
          <cell r="G5068">
            <v>41090</v>
          </cell>
          <cell r="H5068">
            <v>41060</v>
          </cell>
          <cell r="I5068">
            <v>167</v>
          </cell>
        </row>
        <row r="5069">
          <cell r="E5069">
            <v>41075</v>
          </cell>
          <cell r="F5069">
            <v>201206</v>
          </cell>
          <cell r="G5069">
            <v>41090</v>
          </cell>
          <cell r="H5069">
            <v>41060</v>
          </cell>
          <cell r="I5069">
            <v>167</v>
          </cell>
        </row>
        <row r="5070">
          <cell r="E5070">
            <v>41076</v>
          </cell>
          <cell r="F5070">
            <v>201206</v>
          </cell>
          <cell r="G5070">
            <v>41090</v>
          </cell>
          <cell r="H5070">
            <v>41060</v>
          </cell>
          <cell r="I5070">
            <v>167</v>
          </cell>
        </row>
        <row r="5071">
          <cell r="E5071">
            <v>41077</v>
          </cell>
          <cell r="F5071">
            <v>201206</v>
          </cell>
          <cell r="G5071">
            <v>41090</v>
          </cell>
          <cell r="H5071">
            <v>41060</v>
          </cell>
          <cell r="I5071">
            <v>167</v>
          </cell>
        </row>
        <row r="5072">
          <cell r="E5072">
            <v>41078</v>
          </cell>
          <cell r="F5072">
            <v>201206</v>
          </cell>
          <cell r="G5072">
            <v>41090</v>
          </cell>
          <cell r="H5072">
            <v>41060</v>
          </cell>
          <cell r="I5072">
            <v>167</v>
          </cell>
        </row>
        <row r="5073">
          <cell r="E5073">
            <v>41079</v>
          </cell>
          <cell r="F5073">
            <v>201206</v>
          </cell>
          <cell r="G5073">
            <v>41090</v>
          </cell>
          <cell r="H5073">
            <v>41060</v>
          </cell>
          <cell r="I5073">
            <v>167</v>
          </cell>
        </row>
        <row r="5074">
          <cell r="E5074">
            <v>41080</v>
          </cell>
          <cell r="F5074">
            <v>201206</v>
          </cell>
          <cell r="G5074">
            <v>41090</v>
          </cell>
          <cell r="H5074">
            <v>41060</v>
          </cell>
          <cell r="I5074">
            <v>167</v>
          </cell>
        </row>
        <row r="5075">
          <cell r="E5075">
            <v>41081</v>
          </cell>
          <cell r="F5075">
            <v>201206</v>
          </cell>
          <cell r="G5075">
            <v>41090</v>
          </cell>
          <cell r="H5075">
            <v>41060</v>
          </cell>
          <cell r="I5075">
            <v>167</v>
          </cell>
        </row>
        <row r="5076">
          <cell r="E5076">
            <v>41082</v>
          </cell>
          <cell r="F5076">
            <v>201206</v>
          </cell>
          <cell r="G5076">
            <v>41090</v>
          </cell>
          <cell r="H5076">
            <v>41060</v>
          </cell>
          <cell r="I5076">
            <v>167</v>
          </cell>
        </row>
        <row r="5077">
          <cell r="E5077">
            <v>41083</v>
          </cell>
          <cell r="F5077">
            <v>201206</v>
          </cell>
          <cell r="G5077">
            <v>41090</v>
          </cell>
          <cell r="H5077">
            <v>41060</v>
          </cell>
          <cell r="I5077">
            <v>167</v>
          </cell>
        </row>
        <row r="5078">
          <cell r="E5078">
            <v>41084</v>
          </cell>
          <cell r="F5078">
            <v>201206</v>
          </cell>
          <cell r="G5078">
            <v>41090</v>
          </cell>
          <cell r="H5078">
            <v>41060</v>
          </cell>
          <cell r="I5078">
            <v>167</v>
          </cell>
        </row>
        <row r="5079">
          <cell r="E5079">
            <v>41085</v>
          </cell>
          <cell r="F5079">
            <v>201206</v>
          </cell>
          <cell r="G5079">
            <v>41090</v>
          </cell>
          <cell r="H5079">
            <v>41060</v>
          </cell>
          <cell r="I5079">
            <v>167</v>
          </cell>
        </row>
        <row r="5080">
          <cell r="E5080">
            <v>41086</v>
          </cell>
          <cell r="F5080">
            <v>201206</v>
          </cell>
          <cell r="G5080">
            <v>41090</v>
          </cell>
          <cell r="H5080">
            <v>41060</v>
          </cell>
          <cell r="I5080">
            <v>167</v>
          </cell>
        </row>
        <row r="5081">
          <cell r="E5081">
            <v>41087</v>
          </cell>
          <cell r="F5081">
            <v>201206</v>
          </cell>
          <cell r="G5081">
            <v>41090</v>
          </cell>
          <cell r="H5081">
            <v>41060</v>
          </cell>
          <cell r="I5081">
            <v>167</v>
          </cell>
        </row>
        <row r="5082">
          <cell r="E5082">
            <v>41088</v>
          </cell>
          <cell r="F5082">
            <v>201206</v>
          </cell>
          <cell r="G5082">
            <v>41090</v>
          </cell>
          <cell r="H5082">
            <v>41060</v>
          </cell>
          <cell r="I5082">
            <v>167</v>
          </cell>
        </row>
        <row r="5083">
          <cell r="E5083">
            <v>41089</v>
          </cell>
          <cell r="F5083">
            <v>201206</v>
          </cell>
          <cell r="G5083">
            <v>41090</v>
          </cell>
          <cell r="H5083">
            <v>41060</v>
          </cell>
          <cell r="I5083">
            <v>167</v>
          </cell>
        </row>
        <row r="5084">
          <cell r="E5084">
            <v>41090</v>
          </cell>
          <cell r="F5084">
            <v>201206</v>
          </cell>
          <cell r="G5084">
            <v>41090</v>
          </cell>
          <cell r="H5084">
            <v>41060</v>
          </cell>
          <cell r="I5084">
            <v>167</v>
          </cell>
        </row>
        <row r="5085">
          <cell r="E5085">
            <v>41091</v>
          </cell>
          <cell r="F5085">
            <v>201207</v>
          </cell>
          <cell r="G5085">
            <v>41121</v>
          </cell>
          <cell r="H5085">
            <v>41090</v>
          </cell>
          <cell r="I5085">
            <v>168</v>
          </cell>
        </row>
        <row r="5086">
          <cell r="E5086">
            <v>41092</v>
          </cell>
          <cell r="F5086">
            <v>201207</v>
          </cell>
          <cell r="G5086">
            <v>41121</v>
          </cell>
          <cell r="H5086">
            <v>41090</v>
          </cell>
          <cell r="I5086">
            <v>168</v>
          </cell>
        </row>
        <row r="5087">
          <cell r="E5087">
            <v>41093</v>
          </cell>
          <cell r="F5087">
            <v>201207</v>
          </cell>
          <cell r="G5087">
            <v>41121</v>
          </cell>
          <cell r="H5087">
            <v>41090</v>
          </cell>
          <cell r="I5087">
            <v>168</v>
          </cell>
        </row>
        <row r="5088">
          <cell r="E5088">
            <v>41094</v>
          </cell>
          <cell r="F5088">
            <v>201207</v>
          </cell>
          <cell r="G5088">
            <v>41121</v>
          </cell>
          <cell r="H5088">
            <v>41090</v>
          </cell>
          <cell r="I5088">
            <v>168</v>
          </cell>
        </row>
        <row r="5089">
          <cell r="E5089">
            <v>41095</v>
          </cell>
          <cell r="F5089">
            <v>201207</v>
          </cell>
          <cell r="G5089">
            <v>41121</v>
          </cell>
          <cell r="H5089">
            <v>41090</v>
          </cell>
          <cell r="I5089">
            <v>168</v>
          </cell>
        </row>
        <row r="5090">
          <cell r="E5090">
            <v>41096</v>
          </cell>
          <cell r="F5090">
            <v>201207</v>
          </cell>
          <cell r="G5090">
            <v>41121</v>
          </cell>
          <cell r="H5090">
            <v>41090</v>
          </cell>
          <cell r="I5090">
            <v>168</v>
          </cell>
        </row>
        <row r="5091">
          <cell r="E5091">
            <v>41097</v>
          </cell>
          <cell r="F5091">
            <v>201207</v>
          </cell>
          <cell r="G5091">
            <v>41121</v>
          </cell>
          <cell r="H5091">
            <v>41090</v>
          </cell>
          <cell r="I5091">
            <v>168</v>
          </cell>
        </row>
        <row r="5092">
          <cell r="E5092">
            <v>41098</v>
          </cell>
          <cell r="F5092">
            <v>201207</v>
          </cell>
          <cell r="G5092">
            <v>41121</v>
          </cell>
          <cell r="H5092">
            <v>41090</v>
          </cell>
          <cell r="I5092">
            <v>168</v>
          </cell>
        </row>
        <row r="5093">
          <cell r="E5093">
            <v>41099</v>
          </cell>
          <cell r="F5093">
            <v>201207</v>
          </cell>
          <cell r="G5093">
            <v>41121</v>
          </cell>
          <cell r="H5093">
            <v>41090</v>
          </cell>
          <cell r="I5093">
            <v>168</v>
          </cell>
        </row>
        <row r="5094">
          <cell r="E5094">
            <v>41100</v>
          </cell>
          <cell r="F5094">
            <v>201207</v>
          </cell>
          <cell r="G5094">
            <v>41121</v>
          </cell>
          <cell r="H5094">
            <v>41090</v>
          </cell>
          <cell r="I5094">
            <v>168</v>
          </cell>
        </row>
        <row r="5095">
          <cell r="E5095">
            <v>41101</v>
          </cell>
          <cell r="F5095">
            <v>201207</v>
          </cell>
          <cell r="G5095">
            <v>41121</v>
          </cell>
          <cell r="H5095">
            <v>41090</v>
          </cell>
          <cell r="I5095">
            <v>168</v>
          </cell>
        </row>
        <row r="5096">
          <cell r="E5096">
            <v>41102</v>
          </cell>
          <cell r="F5096">
            <v>201207</v>
          </cell>
          <cell r="G5096">
            <v>41121</v>
          </cell>
          <cell r="H5096">
            <v>41090</v>
          </cell>
          <cell r="I5096">
            <v>168</v>
          </cell>
        </row>
        <row r="5097">
          <cell r="E5097">
            <v>41103</v>
          </cell>
          <cell r="F5097">
            <v>201207</v>
          </cell>
          <cell r="G5097">
            <v>41121</v>
          </cell>
          <cell r="H5097">
            <v>41090</v>
          </cell>
          <cell r="I5097">
            <v>168</v>
          </cell>
        </row>
        <row r="5098">
          <cell r="E5098">
            <v>41104</v>
          </cell>
          <cell r="F5098">
            <v>201207</v>
          </cell>
          <cell r="G5098">
            <v>41121</v>
          </cell>
          <cell r="H5098">
            <v>41090</v>
          </cell>
          <cell r="I5098">
            <v>168</v>
          </cell>
        </row>
        <row r="5099">
          <cell r="E5099">
            <v>41105</v>
          </cell>
          <cell r="F5099">
            <v>201207</v>
          </cell>
          <cell r="G5099">
            <v>41121</v>
          </cell>
          <cell r="H5099">
            <v>41090</v>
          </cell>
          <cell r="I5099">
            <v>168</v>
          </cell>
        </row>
        <row r="5100">
          <cell r="E5100">
            <v>41106</v>
          </cell>
          <cell r="F5100">
            <v>201207</v>
          </cell>
          <cell r="G5100">
            <v>41121</v>
          </cell>
          <cell r="H5100">
            <v>41090</v>
          </cell>
          <cell r="I5100">
            <v>168</v>
          </cell>
        </row>
        <row r="5101">
          <cell r="E5101">
            <v>41107</v>
          </cell>
          <cell r="F5101">
            <v>201207</v>
          </cell>
          <cell r="G5101">
            <v>41121</v>
          </cell>
          <cell r="H5101">
            <v>41090</v>
          </cell>
          <cell r="I5101">
            <v>168</v>
          </cell>
        </row>
        <row r="5102">
          <cell r="E5102">
            <v>41108</v>
          </cell>
          <cell r="F5102">
            <v>201207</v>
          </cell>
          <cell r="G5102">
            <v>41121</v>
          </cell>
          <cell r="H5102">
            <v>41090</v>
          </cell>
          <cell r="I5102">
            <v>168</v>
          </cell>
        </row>
        <row r="5103">
          <cell r="E5103">
            <v>41109</v>
          </cell>
          <cell r="F5103">
            <v>201207</v>
          </cell>
          <cell r="G5103">
            <v>41121</v>
          </cell>
          <cell r="H5103">
            <v>41090</v>
          </cell>
          <cell r="I5103">
            <v>168</v>
          </cell>
        </row>
        <row r="5104">
          <cell r="E5104">
            <v>41110</v>
          </cell>
          <cell r="F5104">
            <v>201207</v>
          </cell>
          <cell r="G5104">
            <v>41121</v>
          </cell>
          <cell r="H5104">
            <v>41090</v>
          </cell>
          <cell r="I5104">
            <v>168</v>
          </cell>
        </row>
        <row r="5105">
          <cell r="E5105">
            <v>41111</v>
          </cell>
          <cell r="F5105">
            <v>201207</v>
          </cell>
          <cell r="G5105">
            <v>41121</v>
          </cell>
          <cell r="H5105">
            <v>41090</v>
          </cell>
          <cell r="I5105">
            <v>168</v>
          </cell>
        </row>
        <row r="5106">
          <cell r="E5106">
            <v>41112</v>
          </cell>
          <cell r="F5106">
            <v>201207</v>
          </cell>
          <cell r="G5106">
            <v>41121</v>
          </cell>
          <cell r="H5106">
            <v>41090</v>
          </cell>
          <cell r="I5106">
            <v>168</v>
          </cell>
        </row>
        <row r="5107">
          <cell r="E5107">
            <v>41113</v>
          </cell>
          <cell r="F5107">
            <v>201207</v>
          </cell>
          <cell r="G5107">
            <v>41121</v>
          </cell>
          <cell r="H5107">
            <v>41090</v>
          </cell>
          <cell r="I5107">
            <v>168</v>
          </cell>
        </row>
        <row r="5108">
          <cell r="E5108">
            <v>41114</v>
          </cell>
          <cell r="F5108">
            <v>201207</v>
          </cell>
          <cell r="G5108">
            <v>41121</v>
          </cell>
          <cell r="H5108">
            <v>41090</v>
          </cell>
          <cell r="I5108">
            <v>168</v>
          </cell>
        </row>
        <row r="5109">
          <cell r="E5109">
            <v>41115</v>
          </cell>
          <cell r="F5109">
            <v>201207</v>
          </cell>
          <cell r="G5109">
            <v>41121</v>
          </cell>
          <cell r="H5109">
            <v>41090</v>
          </cell>
          <cell r="I5109">
            <v>168</v>
          </cell>
        </row>
        <row r="5110">
          <cell r="E5110">
            <v>41116</v>
          </cell>
          <cell r="F5110">
            <v>201207</v>
          </cell>
          <cell r="G5110">
            <v>41121</v>
          </cell>
          <cell r="H5110">
            <v>41090</v>
          </cell>
          <cell r="I5110">
            <v>168</v>
          </cell>
        </row>
        <row r="5111">
          <cell r="E5111">
            <v>41117</v>
          </cell>
          <cell r="F5111">
            <v>201207</v>
          </cell>
          <cell r="G5111">
            <v>41121</v>
          </cell>
          <cell r="H5111">
            <v>41090</v>
          </cell>
          <cell r="I5111">
            <v>168</v>
          </cell>
        </row>
        <row r="5112">
          <cell r="E5112">
            <v>41118</v>
          </cell>
          <cell r="F5112">
            <v>201207</v>
          </cell>
          <cell r="G5112">
            <v>41121</v>
          </cell>
          <cell r="H5112">
            <v>41090</v>
          </cell>
          <cell r="I5112">
            <v>168</v>
          </cell>
        </row>
        <row r="5113">
          <cell r="E5113">
            <v>41119</v>
          </cell>
          <cell r="F5113">
            <v>201207</v>
          </cell>
          <cell r="G5113">
            <v>41121</v>
          </cell>
          <cell r="H5113">
            <v>41090</v>
          </cell>
          <cell r="I5113">
            <v>168</v>
          </cell>
        </row>
        <row r="5114">
          <cell r="E5114">
            <v>41120</v>
          </cell>
          <cell r="F5114">
            <v>201207</v>
          </cell>
          <cell r="G5114">
            <v>41121</v>
          </cell>
          <cell r="H5114">
            <v>41090</v>
          </cell>
          <cell r="I5114">
            <v>168</v>
          </cell>
        </row>
        <row r="5115">
          <cell r="E5115">
            <v>41121</v>
          </cell>
          <cell r="F5115">
            <v>201207</v>
          </cell>
          <cell r="G5115">
            <v>41121</v>
          </cell>
          <cell r="H5115">
            <v>41090</v>
          </cell>
          <cell r="I5115">
            <v>168</v>
          </cell>
        </row>
        <row r="5116">
          <cell r="E5116">
            <v>41122</v>
          </cell>
          <cell r="F5116">
            <v>201208</v>
          </cell>
          <cell r="G5116">
            <v>41152</v>
          </cell>
          <cell r="H5116">
            <v>41121</v>
          </cell>
          <cell r="I5116">
            <v>169</v>
          </cell>
        </row>
        <row r="5117">
          <cell r="E5117">
            <v>41123</v>
          </cell>
          <cell r="F5117">
            <v>201208</v>
          </cell>
          <cell r="G5117">
            <v>41152</v>
          </cell>
          <cell r="H5117">
            <v>41121</v>
          </cell>
          <cell r="I5117">
            <v>169</v>
          </cell>
        </row>
        <row r="5118">
          <cell r="E5118">
            <v>41124</v>
          </cell>
          <cell r="F5118">
            <v>201208</v>
          </cell>
          <cell r="G5118">
            <v>41152</v>
          </cell>
          <cell r="H5118">
            <v>41121</v>
          </cell>
          <cell r="I5118">
            <v>169</v>
          </cell>
        </row>
        <row r="5119">
          <cell r="E5119">
            <v>41125</v>
          </cell>
          <cell r="F5119">
            <v>201208</v>
          </cell>
          <cell r="G5119">
            <v>41152</v>
          </cell>
          <cell r="H5119">
            <v>41121</v>
          </cell>
          <cell r="I5119">
            <v>169</v>
          </cell>
        </row>
        <row r="5120">
          <cell r="E5120">
            <v>41126</v>
          </cell>
          <cell r="F5120">
            <v>201208</v>
          </cell>
          <cell r="G5120">
            <v>41152</v>
          </cell>
          <cell r="H5120">
            <v>41121</v>
          </cell>
          <cell r="I5120">
            <v>169</v>
          </cell>
        </row>
        <row r="5121">
          <cell r="E5121">
            <v>41127</v>
          </cell>
          <cell r="F5121">
            <v>201208</v>
          </cell>
          <cell r="G5121">
            <v>41152</v>
          </cell>
          <cell r="H5121">
            <v>41121</v>
          </cell>
          <cell r="I5121">
            <v>169</v>
          </cell>
        </row>
        <row r="5122">
          <cell r="E5122">
            <v>41128</v>
          </cell>
          <cell r="F5122">
            <v>201208</v>
          </cell>
          <cell r="G5122">
            <v>41152</v>
          </cell>
          <cell r="H5122">
            <v>41121</v>
          </cell>
          <cell r="I5122">
            <v>169</v>
          </cell>
        </row>
        <row r="5123">
          <cell r="E5123">
            <v>41129</v>
          </cell>
          <cell r="F5123">
            <v>201208</v>
          </cell>
          <cell r="G5123">
            <v>41152</v>
          </cell>
          <cell r="H5123">
            <v>41121</v>
          </cell>
          <cell r="I5123">
            <v>169</v>
          </cell>
        </row>
        <row r="5124">
          <cell r="E5124">
            <v>41130</v>
          </cell>
          <cell r="F5124">
            <v>201208</v>
          </cell>
          <cell r="G5124">
            <v>41152</v>
          </cell>
          <cell r="H5124">
            <v>41121</v>
          </cell>
          <cell r="I5124">
            <v>169</v>
          </cell>
        </row>
        <row r="5125">
          <cell r="E5125">
            <v>41131</v>
          </cell>
          <cell r="F5125">
            <v>201208</v>
          </cell>
          <cell r="G5125">
            <v>41152</v>
          </cell>
          <cell r="H5125">
            <v>41121</v>
          </cell>
          <cell r="I5125">
            <v>169</v>
          </cell>
        </row>
        <row r="5126">
          <cell r="E5126">
            <v>41132</v>
          </cell>
          <cell r="F5126">
            <v>201208</v>
          </cell>
          <cell r="G5126">
            <v>41152</v>
          </cell>
          <cell r="H5126">
            <v>41121</v>
          </cell>
          <cell r="I5126">
            <v>169</v>
          </cell>
        </row>
        <row r="5127">
          <cell r="E5127">
            <v>41133</v>
          </cell>
          <cell r="F5127">
            <v>201208</v>
          </cell>
          <cell r="G5127">
            <v>41152</v>
          </cell>
          <cell r="H5127">
            <v>41121</v>
          </cell>
          <cell r="I5127">
            <v>169</v>
          </cell>
        </row>
        <row r="5128">
          <cell r="E5128">
            <v>41134</v>
          </cell>
          <cell r="F5128">
            <v>201208</v>
          </cell>
          <cell r="G5128">
            <v>41152</v>
          </cell>
          <cell r="H5128">
            <v>41121</v>
          </cell>
          <cell r="I5128">
            <v>169</v>
          </cell>
        </row>
        <row r="5129">
          <cell r="E5129">
            <v>41135</v>
          </cell>
          <cell r="F5129">
            <v>201208</v>
          </cell>
          <cell r="G5129">
            <v>41152</v>
          </cell>
          <cell r="H5129">
            <v>41121</v>
          </cell>
          <cell r="I5129">
            <v>169</v>
          </cell>
        </row>
        <row r="5130">
          <cell r="E5130">
            <v>41136</v>
          </cell>
          <cell r="F5130">
            <v>201208</v>
          </cell>
          <cell r="G5130">
            <v>41152</v>
          </cell>
          <cell r="H5130">
            <v>41121</v>
          </cell>
          <cell r="I5130">
            <v>169</v>
          </cell>
        </row>
        <row r="5131">
          <cell r="E5131">
            <v>41137</v>
          </cell>
          <cell r="F5131">
            <v>201208</v>
          </cell>
          <cell r="G5131">
            <v>41152</v>
          </cell>
          <cell r="H5131">
            <v>41121</v>
          </cell>
          <cell r="I5131">
            <v>169</v>
          </cell>
        </row>
        <row r="5132">
          <cell r="E5132">
            <v>41138</v>
          </cell>
          <cell r="F5132">
            <v>201208</v>
          </cell>
          <cell r="G5132">
            <v>41152</v>
          </cell>
          <cell r="H5132">
            <v>41121</v>
          </cell>
          <cell r="I5132">
            <v>169</v>
          </cell>
        </row>
        <row r="5133">
          <cell r="E5133">
            <v>41139</v>
          </cell>
          <cell r="F5133">
            <v>201208</v>
          </cell>
          <cell r="G5133">
            <v>41152</v>
          </cell>
          <cell r="H5133">
            <v>41121</v>
          </cell>
          <cell r="I5133">
            <v>169</v>
          </cell>
        </row>
        <row r="5134">
          <cell r="E5134">
            <v>41140</v>
          </cell>
          <cell r="F5134">
            <v>201208</v>
          </cell>
          <cell r="G5134">
            <v>41152</v>
          </cell>
          <cell r="H5134">
            <v>41121</v>
          </cell>
          <cell r="I5134">
            <v>169</v>
          </cell>
        </row>
        <row r="5135">
          <cell r="E5135">
            <v>41141</v>
          </cell>
          <cell r="F5135">
            <v>201208</v>
          </cell>
          <cell r="G5135">
            <v>41152</v>
          </cell>
          <cell r="H5135">
            <v>41121</v>
          </cell>
          <cell r="I5135">
            <v>169</v>
          </cell>
        </row>
        <row r="5136">
          <cell r="E5136">
            <v>41142</v>
          </cell>
          <cell r="F5136">
            <v>201208</v>
          </cell>
          <cell r="G5136">
            <v>41152</v>
          </cell>
          <cell r="H5136">
            <v>41121</v>
          </cell>
          <cell r="I5136">
            <v>169</v>
          </cell>
        </row>
        <row r="5137">
          <cell r="E5137">
            <v>41143</v>
          </cell>
          <cell r="F5137">
            <v>201208</v>
          </cell>
          <cell r="G5137">
            <v>41152</v>
          </cell>
          <cell r="H5137">
            <v>41121</v>
          </cell>
          <cell r="I5137">
            <v>169</v>
          </cell>
        </row>
        <row r="5138">
          <cell r="E5138">
            <v>41144</v>
          </cell>
          <cell r="F5138">
            <v>201208</v>
          </cell>
          <cell r="G5138">
            <v>41152</v>
          </cell>
          <cell r="H5138">
            <v>41121</v>
          </cell>
          <cell r="I5138">
            <v>169</v>
          </cell>
        </row>
        <row r="5139">
          <cell r="E5139">
            <v>41145</v>
          </cell>
          <cell r="F5139">
            <v>201208</v>
          </cell>
          <cell r="G5139">
            <v>41152</v>
          </cell>
          <cell r="H5139">
            <v>41121</v>
          </cell>
          <cell r="I5139">
            <v>169</v>
          </cell>
        </row>
        <row r="5140">
          <cell r="E5140">
            <v>41146</v>
          </cell>
          <cell r="F5140">
            <v>201208</v>
          </cell>
          <cell r="G5140">
            <v>41152</v>
          </cell>
          <cell r="H5140">
            <v>41121</v>
          </cell>
          <cell r="I5140">
            <v>169</v>
          </cell>
        </row>
        <row r="5141">
          <cell r="E5141">
            <v>41147</v>
          </cell>
          <cell r="F5141">
            <v>201208</v>
          </cell>
          <cell r="G5141">
            <v>41152</v>
          </cell>
          <cell r="H5141">
            <v>41121</v>
          </cell>
          <cell r="I5141">
            <v>169</v>
          </cell>
        </row>
        <row r="5142">
          <cell r="E5142">
            <v>41148</v>
          </cell>
          <cell r="F5142">
            <v>201208</v>
          </cell>
          <cell r="G5142">
            <v>41152</v>
          </cell>
          <cell r="H5142">
            <v>41121</v>
          </cell>
          <cell r="I5142">
            <v>169</v>
          </cell>
        </row>
        <row r="5143">
          <cell r="E5143">
            <v>41149</v>
          </cell>
          <cell r="F5143">
            <v>201208</v>
          </cell>
          <cell r="G5143">
            <v>41152</v>
          </cell>
          <cell r="H5143">
            <v>41121</v>
          </cell>
          <cell r="I5143">
            <v>169</v>
          </cell>
        </row>
        <row r="5144">
          <cell r="E5144">
            <v>41150</v>
          </cell>
          <cell r="F5144">
            <v>201208</v>
          </cell>
          <cell r="G5144">
            <v>41152</v>
          </cell>
          <cell r="H5144">
            <v>41121</v>
          </cell>
          <cell r="I5144">
            <v>169</v>
          </cell>
        </row>
        <row r="5145">
          <cell r="E5145">
            <v>41151</v>
          </cell>
          <cell r="F5145">
            <v>201208</v>
          </cell>
          <cell r="G5145">
            <v>41152</v>
          </cell>
          <cell r="H5145">
            <v>41121</v>
          </cell>
          <cell r="I5145">
            <v>169</v>
          </cell>
        </row>
        <row r="5146">
          <cell r="E5146">
            <v>41152</v>
          </cell>
          <cell r="F5146">
            <v>201208</v>
          </cell>
          <cell r="G5146">
            <v>41152</v>
          </cell>
          <cell r="H5146">
            <v>41121</v>
          </cell>
          <cell r="I5146">
            <v>169</v>
          </cell>
        </row>
        <row r="5147">
          <cell r="E5147">
            <v>41153</v>
          </cell>
          <cell r="F5147">
            <v>201209</v>
          </cell>
          <cell r="G5147">
            <v>41182</v>
          </cell>
          <cell r="H5147">
            <v>41152</v>
          </cell>
          <cell r="I5147">
            <v>170</v>
          </cell>
        </row>
        <row r="5148">
          <cell r="E5148">
            <v>41154</v>
          </cell>
          <cell r="F5148">
            <v>201209</v>
          </cell>
          <cell r="G5148">
            <v>41182</v>
          </cell>
          <cell r="H5148">
            <v>41152</v>
          </cell>
          <cell r="I5148">
            <v>170</v>
          </cell>
        </row>
        <row r="5149">
          <cell r="E5149">
            <v>41155</v>
          </cell>
          <cell r="F5149">
            <v>201209</v>
          </cell>
          <cell r="G5149">
            <v>41182</v>
          </cell>
          <cell r="H5149">
            <v>41152</v>
          </cell>
          <cell r="I5149">
            <v>170</v>
          </cell>
        </row>
        <row r="5150">
          <cell r="E5150">
            <v>41156</v>
          </cell>
          <cell r="F5150">
            <v>201209</v>
          </cell>
          <cell r="G5150">
            <v>41182</v>
          </cell>
          <cell r="H5150">
            <v>41152</v>
          </cell>
          <cell r="I5150">
            <v>170</v>
          </cell>
        </row>
        <row r="5151">
          <cell r="E5151">
            <v>41157</v>
          </cell>
          <cell r="F5151">
            <v>201209</v>
          </cell>
          <cell r="G5151">
            <v>41182</v>
          </cell>
          <cell r="H5151">
            <v>41152</v>
          </cell>
          <cell r="I5151">
            <v>170</v>
          </cell>
        </row>
        <row r="5152">
          <cell r="E5152">
            <v>41158</v>
          </cell>
          <cell r="F5152">
            <v>201209</v>
          </cell>
          <cell r="G5152">
            <v>41182</v>
          </cell>
          <cell r="H5152">
            <v>41152</v>
          </cell>
          <cell r="I5152">
            <v>170</v>
          </cell>
        </row>
        <row r="5153">
          <cell r="E5153">
            <v>41159</v>
          </cell>
          <cell r="F5153">
            <v>201209</v>
          </cell>
          <cell r="G5153">
            <v>41182</v>
          </cell>
          <cell r="H5153">
            <v>41152</v>
          </cell>
          <cell r="I5153">
            <v>170</v>
          </cell>
        </row>
        <row r="5154">
          <cell r="E5154">
            <v>41160</v>
          </cell>
          <cell r="F5154">
            <v>201209</v>
          </cell>
          <cell r="G5154">
            <v>41182</v>
          </cell>
          <cell r="H5154">
            <v>41152</v>
          </cell>
          <cell r="I5154">
            <v>170</v>
          </cell>
        </row>
        <row r="5155">
          <cell r="E5155">
            <v>41161</v>
          </cell>
          <cell r="F5155">
            <v>201209</v>
          </cell>
          <cell r="G5155">
            <v>41182</v>
          </cell>
          <cell r="H5155">
            <v>41152</v>
          </cell>
          <cell r="I5155">
            <v>170</v>
          </cell>
        </row>
        <row r="5156">
          <cell r="E5156">
            <v>41162</v>
          </cell>
          <cell r="F5156">
            <v>201209</v>
          </cell>
          <cell r="G5156">
            <v>41182</v>
          </cell>
          <cell r="H5156">
            <v>41152</v>
          </cell>
          <cell r="I5156">
            <v>170</v>
          </cell>
        </row>
        <row r="5157">
          <cell r="E5157">
            <v>41163</v>
          </cell>
          <cell r="F5157">
            <v>201209</v>
          </cell>
          <cell r="G5157">
            <v>41182</v>
          </cell>
          <cell r="H5157">
            <v>41152</v>
          </cell>
          <cell r="I5157">
            <v>170</v>
          </cell>
        </row>
        <row r="5158">
          <cell r="E5158">
            <v>41164</v>
          </cell>
          <cell r="F5158">
            <v>201209</v>
          </cell>
          <cell r="G5158">
            <v>41182</v>
          </cell>
          <cell r="H5158">
            <v>41152</v>
          </cell>
          <cell r="I5158">
            <v>170</v>
          </cell>
        </row>
        <row r="5159">
          <cell r="E5159">
            <v>41165</v>
          </cell>
          <cell r="F5159">
            <v>201209</v>
          </cell>
          <cell r="G5159">
            <v>41182</v>
          </cell>
          <cell r="H5159">
            <v>41152</v>
          </cell>
          <cell r="I5159">
            <v>170</v>
          </cell>
        </row>
        <row r="5160">
          <cell r="E5160">
            <v>41166</v>
          </cell>
          <cell r="F5160">
            <v>201209</v>
          </cell>
          <cell r="G5160">
            <v>41182</v>
          </cell>
          <cell r="H5160">
            <v>41152</v>
          </cell>
          <cell r="I5160">
            <v>170</v>
          </cell>
        </row>
        <row r="5161">
          <cell r="E5161">
            <v>41167</v>
          </cell>
          <cell r="F5161">
            <v>201209</v>
          </cell>
          <cell r="G5161">
            <v>41182</v>
          </cell>
          <cell r="H5161">
            <v>41152</v>
          </cell>
          <cell r="I5161">
            <v>170</v>
          </cell>
        </row>
        <row r="5162">
          <cell r="E5162">
            <v>41168</v>
          </cell>
          <cell r="F5162">
            <v>201209</v>
          </cell>
          <cell r="G5162">
            <v>41182</v>
          </cell>
          <cell r="H5162">
            <v>41152</v>
          </cell>
          <cell r="I5162">
            <v>170</v>
          </cell>
        </row>
        <row r="5163">
          <cell r="E5163">
            <v>41169</v>
          </cell>
          <cell r="F5163">
            <v>201209</v>
          </cell>
          <cell r="G5163">
            <v>41182</v>
          </cell>
          <cell r="H5163">
            <v>41152</v>
          </cell>
          <cell r="I5163">
            <v>170</v>
          </cell>
        </row>
        <row r="5164">
          <cell r="E5164">
            <v>41170</v>
          </cell>
          <cell r="F5164">
            <v>201209</v>
          </cell>
          <cell r="G5164">
            <v>41182</v>
          </cell>
          <cell r="H5164">
            <v>41152</v>
          </cell>
          <cell r="I5164">
            <v>170</v>
          </cell>
        </row>
        <row r="5165">
          <cell r="E5165">
            <v>41171</v>
          </cell>
          <cell r="F5165">
            <v>201209</v>
          </cell>
          <cell r="G5165">
            <v>41182</v>
          </cell>
          <cell r="H5165">
            <v>41152</v>
          </cell>
          <cell r="I5165">
            <v>170</v>
          </cell>
        </row>
        <row r="5166">
          <cell r="E5166">
            <v>41172</v>
          </cell>
          <cell r="F5166">
            <v>201209</v>
          </cell>
          <cell r="G5166">
            <v>41182</v>
          </cell>
          <cell r="H5166">
            <v>41152</v>
          </cell>
          <cell r="I5166">
            <v>170</v>
          </cell>
        </row>
        <row r="5167">
          <cell r="E5167">
            <v>41173</v>
          </cell>
          <cell r="F5167">
            <v>201209</v>
          </cell>
          <cell r="G5167">
            <v>41182</v>
          </cell>
          <cell r="H5167">
            <v>41152</v>
          </cell>
          <cell r="I5167">
            <v>170</v>
          </cell>
        </row>
        <row r="5168">
          <cell r="E5168">
            <v>41174</v>
          </cell>
          <cell r="F5168">
            <v>201209</v>
          </cell>
          <cell r="G5168">
            <v>41182</v>
          </cell>
          <cell r="H5168">
            <v>41152</v>
          </cell>
          <cell r="I5168">
            <v>170</v>
          </cell>
        </row>
        <row r="5169">
          <cell r="E5169">
            <v>41175</v>
          </cell>
          <cell r="F5169">
            <v>201209</v>
          </cell>
          <cell r="G5169">
            <v>41182</v>
          </cell>
          <cell r="H5169">
            <v>41152</v>
          </cell>
          <cell r="I5169">
            <v>170</v>
          </cell>
        </row>
        <row r="5170">
          <cell r="E5170">
            <v>41176</v>
          </cell>
          <cell r="F5170">
            <v>201209</v>
          </cell>
          <cell r="G5170">
            <v>41182</v>
          </cell>
          <cell r="H5170">
            <v>41152</v>
          </cell>
          <cell r="I5170">
            <v>170</v>
          </cell>
        </row>
        <row r="5171">
          <cell r="E5171">
            <v>41177</v>
          </cell>
          <cell r="F5171">
            <v>201209</v>
          </cell>
          <cell r="G5171">
            <v>41182</v>
          </cell>
          <cell r="H5171">
            <v>41152</v>
          </cell>
          <cell r="I5171">
            <v>170</v>
          </cell>
        </row>
        <row r="5172">
          <cell r="E5172">
            <v>41178</v>
          </cell>
          <cell r="F5172">
            <v>201209</v>
          </cell>
          <cell r="G5172">
            <v>41182</v>
          </cell>
          <cell r="H5172">
            <v>41152</v>
          </cell>
          <cell r="I5172">
            <v>170</v>
          </cell>
        </row>
        <row r="5173">
          <cell r="E5173">
            <v>41179</v>
          </cell>
          <cell r="F5173">
            <v>201209</v>
          </cell>
          <cell r="G5173">
            <v>41182</v>
          </cell>
          <cell r="H5173">
            <v>41152</v>
          </cell>
          <cell r="I5173">
            <v>170</v>
          </cell>
        </row>
        <row r="5174">
          <cell r="E5174">
            <v>41180</v>
          </cell>
          <cell r="F5174">
            <v>201209</v>
          </cell>
          <cell r="G5174">
            <v>41182</v>
          </cell>
          <cell r="H5174">
            <v>41152</v>
          </cell>
          <cell r="I5174">
            <v>170</v>
          </cell>
        </row>
        <row r="5175">
          <cell r="E5175">
            <v>41181</v>
          </cell>
          <cell r="F5175">
            <v>201209</v>
          </cell>
          <cell r="G5175">
            <v>41182</v>
          </cell>
          <cell r="H5175">
            <v>41152</v>
          </cell>
          <cell r="I5175">
            <v>170</v>
          </cell>
        </row>
        <row r="5176">
          <cell r="E5176">
            <v>41182</v>
          </cell>
          <cell r="F5176">
            <v>201209</v>
          </cell>
          <cell r="G5176">
            <v>41182</v>
          </cell>
          <cell r="H5176">
            <v>41152</v>
          </cell>
          <cell r="I5176">
            <v>170</v>
          </cell>
        </row>
        <row r="5177">
          <cell r="E5177">
            <v>41183</v>
          </cell>
          <cell r="F5177">
            <v>201210</v>
          </cell>
          <cell r="G5177">
            <v>41213</v>
          </cell>
          <cell r="H5177">
            <v>41182</v>
          </cell>
          <cell r="I5177">
            <v>171</v>
          </cell>
        </row>
        <row r="5178">
          <cell r="E5178">
            <v>41184</v>
          </cell>
          <cell r="F5178">
            <v>201210</v>
          </cell>
          <cell r="G5178">
            <v>41213</v>
          </cell>
          <cell r="H5178">
            <v>41182</v>
          </cell>
          <cell r="I5178">
            <v>171</v>
          </cell>
        </row>
        <row r="5179">
          <cell r="E5179">
            <v>41185</v>
          </cell>
          <cell r="F5179">
            <v>201210</v>
          </cell>
          <cell r="G5179">
            <v>41213</v>
          </cell>
          <cell r="H5179">
            <v>41182</v>
          </cell>
          <cell r="I5179">
            <v>171</v>
          </cell>
        </row>
        <row r="5180">
          <cell r="E5180">
            <v>41186</v>
          </cell>
          <cell r="F5180">
            <v>201210</v>
          </cell>
          <cell r="G5180">
            <v>41213</v>
          </cell>
          <cell r="H5180">
            <v>41182</v>
          </cell>
          <cell r="I5180">
            <v>171</v>
          </cell>
        </row>
        <row r="5181">
          <cell r="E5181">
            <v>41187</v>
          </cell>
          <cell r="F5181">
            <v>201210</v>
          </cell>
          <cell r="G5181">
            <v>41213</v>
          </cell>
          <cell r="H5181">
            <v>41182</v>
          </cell>
          <cell r="I5181">
            <v>171</v>
          </cell>
        </row>
        <row r="5182">
          <cell r="E5182">
            <v>41188</v>
          </cell>
          <cell r="F5182">
            <v>201210</v>
          </cell>
          <cell r="G5182">
            <v>41213</v>
          </cell>
          <cell r="H5182">
            <v>41182</v>
          </cell>
          <cell r="I5182">
            <v>171</v>
          </cell>
        </row>
        <row r="5183">
          <cell r="E5183">
            <v>41189</v>
          </cell>
          <cell r="F5183">
            <v>201210</v>
          </cell>
          <cell r="G5183">
            <v>41213</v>
          </cell>
          <cell r="H5183">
            <v>41182</v>
          </cell>
          <cell r="I5183">
            <v>171</v>
          </cell>
        </row>
        <row r="5184">
          <cell r="E5184">
            <v>41190</v>
          </cell>
          <cell r="F5184">
            <v>201210</v>
          </cell>
          <cell r="G5184">
            <v>41213</v>
          </cell>
          <cell r="H5184">
            <v>41182</v>
          </cell>
          <cell r="I5184">
            <v>171</v>
          </cell>
        </row>
        <row r="5185">
          <cell r="E5185">
            <v>41191</v>
          </cell>
          <cell r="F5185">
            <v>201210</v>
          </cell>
          <cell r="G5185">
            <v>41213</v>
          </cell>
          <cell r="H5185">
            <v>41182</v>
          </cell>
          <cell r="I5185">
            <v>171</v>
          </cell>
        </row>
        <row r="5186">
          <cell r="E5186">
            <v>41192</v>
          </cell>
          <cell r="F5186">
            <v>201210</v>
          </cell>
          <cell r="G5186">
            <v>41213</v>
          </cell>
          <cell r="H5186">
            <v>41182</v>
          </cell>
          <cell r="I5186">
            <v>171</v>
          </cell>
        </row>
        <row r="5187">
          <cell r="E5187">
            <v>41193</v>
          </cell>
          <cell r="F5187">
            <v>201210</v>
          </cell>
          <cell r="G5187">
            <v>41213</v>
          </cell>
          <cell r="H5187">
            <v>41182</v>
          </cell>
          <cell r="I5187">
            <v>171</v>
          </cell>
        </row>
        <row r="5188">
          <cell r="E5188">
            <v>41194</v>
          </cell>
          <cell r="F5188">
            <v>201210</v>
          </cell>
          <cell r="G5188">
            <v>41213</v>
          </cell>
          <cell r="H5188">
            <v>41182</v>
          </cell>
          <cell r="I5188">
            <v>171</v>
          </cell>
        </row>
        <row r="5189">
          <cell r="E5189">
            <v>41195</v>
          </cell>
          <cell r="F5189">
            <v>201210</v>
          </cell>
          <cell r="G5189">
            <v>41213</v>
          </cell>
          <cell r="H5189">
            <v>41182</v>
          </cell>
          <cell r="I5189">
            <v>171</v>
          </cell>
        </row>
        <row r="5190">
          <cell r="E5190">
            <v>41196</v>
          </cell>
          <cell r="F5190">
            <v>201210</v>
          </cell>
          <cell r="G5190">
            <v>41213</v>
          </cell>
          <cell r="H5190">
            <v>41182</v>
          </cell>
          <cell r="I5190">
            <v>171</v>
          </cell>
        </row>
        <row r="5191">
          <cell r="E5191">
            <v>41197</v>
          </cell>
          <cell r="F5191">
            <v>201210</v>
          </cell>
          <cell r="G5191">
            <v>41213</v>
          </cell>
          <cell r="H5191">
            <v>41182</v>
          </cell>
          <cell r="I5191">
            <v>171</v>
          </cell>
        </row>
        <row r="5192">
          <cell r="E5192">
            <v>41198</v>
          </cell>
          <cell r="F5192">
            <v>201210</v>
          </cell>
          <cell r="G5192">
            <v>41213</v>
          </cell>
          <cell r="H5192">
            <v>41182</v>
          </cell>
          <cell r="I5192">
            <v>171</v>
          </cell>
        </row>
        <row r="5193">
          <cell r="E5193">
            <v>41199</v>
          </cell>
          <cell r="F5193">
            <v>201210</v>
          </cell>
          <cell r="G5193">
            <v>41213</v>
          </cell>
          <cell r="H5193">
            <v>41182</v>
          </cell>
          <cell r="I5193">
            <v>171</v>
          </cell>
        </row>
        <row r="5194">
          <cell r="E5194">
            <v>41200</v>
          </cell>
          <cell r="F5194">
            <v>201210</v>
          </cell>
          <cell r="G5194">
            <v>41213</v>
          </cell>
          <cell r="H5194">
            <v>41182</v>
          </cell>
          <cell r="I5194">
            <v>171</v>
          </cell>
        </row>
        <row r="5195">
          <cell r="E5195">
            <v>41201</v>
          </cell>
          <cell r="F5195">
            <v>201210</v>
          </cell>
          <cell r="G5195">
            <v>41213</v>
          </cell>
          <cell r="H5195">
            <v>41182</v>
          </cell>
          <cell r="I5195">
            <v>171</v>
          </cell>
        </row>
        <row r="5196">
          <cell r="E5196">
            <v>41202</v>
          </cell>
          <cell r="F5196">
            <v>201210</v>
          </cell>
          <cell r="G5196">
            <v>41213</v>
          </cell>
          <cell r="H5196">
            <v>41182</v>
          </cell>
          <cell r="I5196">
            <v>171</v>
          </cell>
        </row>
        <row r="5197">
          <cell r="E5197">
            <v>41203</v>
          </cell>
          <cell r="F5197">
            <v>201210</v>
          </cell>
          <cell r="G5197">
            <v>41213</v>
          </cell>
          <cell r="H5197">
            <v>41182</v>
          </cell>
          <cell r="I5197">
            <v>171</v>
          </cell>
        </row>
        <row r="5198">
          <cell r="E5198">
            <v>41204</v>
          </cell>
          <cell r="F5198">
            <v>201210</v>
          </cell>
          <cell r="G5198">
            <v>41213</v>
          </cell>
          <cell r="H5198">
            <v>41182</v>
          </cell>
          <cell r="I5198">
            <v>171</v>
          </cell>
        </row>
        <row r="5199">
          <cell r="E5199">
            <v>41205</v>
          </cell>
          <cell r="F5199">
            <v>201210</v>
          </cell>
          <cell r="G5199">
            <v>41213</v>
          </cell>
          <cell r="H5199">
            <v>41182</v>
          </cell>
          <cell r="I5199">
            <v>171</v>
          </cell>
        </row>
        <row r="5200">
          <cell r="E5200">
            <v>41206</v>
          </cell>
          <cell r="F5200">
            <v>201210</v>
          </cell>
          <cell r="G5200">
            <v>41213</v>
          </cell>
          <cell r="H5200">
            <v>41182</v>
          </cell>
          <cell r="I5200">
            <v>171</v>
          </cell>
        </row>
        <row r="5201">
          <cell r="E5201">
            <v>41207</v>
          </cell>
          <cell r="F5201">
            <v>201210</v>
          </cell>
          <cell r="G5201">
            <v>41213</v>
          </cell>
          <cell r="H5201">
            <v>41182</v>
          </cell>
          <cell r="I5201">
            <v>171</v>
          </cell>
        </row>
        <row r="5202">
          <cell r="E5202">
            <v>41208</v>
          </cell>
          <cell r="F5202">
            <v>201210</v>
          </cell>
          <cell r="G5202">
            <v>41213</v>
          </cell>
          <cell r="H5202">
            <v>41182</v>
          </cell>
          <cell r="I5202">
            <v>171</v>
          </cell>
        </row>
        <row r="5203">
          <cell r="E5203">
            <v>41209</v>
          </cell>
          <cell r="F5203">
            <v>201210</v>
          </cell>
          <cell r="G5203">
            <v>41213</v>
          </cell>
          <cell r="H5203">
            <v>41182</v>
          </cell>
          <cell r="I5203">
            <v>171</v>
          </cell>
        </row>
        <row r="5204">
          <cell r="E5204">
            <v>41210</v>
          </cell>
          <cell r="F5204">
            <v>201210</v>
          </cell>
          <cell r="G5204">
            <v>41213</v>
          </cell>
          <cell r="H5204">
            <v>41182</v>
          </cell>
          <cell r="I5204">
            <v>171</v>
          </cell>
        </row>
        <row r="5205">
          <cell r="E5205">
            <v>41211</v>
          </cell>
          <cell r="F5205">
            <v>201210</v>
          </cell>
          <cell r="G5205">
            <v>41213</v>
          </cell>
          <cell r="H5205">
            <v>41182</v>
          </cell>
          <cell r="I5205">
            <v>171</v>
          </cell>
        </row>
        <row r="5206">
          <cell r="E5206">
            <v>41212</v>
          </cell>
          <cell r="F5206">
            <v>201210</v>
          </cell>
          <cell r="G5206">
            <v>41213</v>
          </cell>
          <cell r="H5206">
            <v>41182</v>
          </cell>
          <cell r="I5206">
            <v>171</v>
          </cell>
        </row>
        <row r="5207">
          <cell r="E5207">
            <v>41213</v>
          </cell>
          <cell r="F5207">
            <v>201210</v>
          </cell>
          <cell r="G5207">
            <v>41213</v>
          </cell>
          <cell r="H5207">
            <v>41182</v>
          </cell>
          <cell r="I5207">
            <v>171</v>
          </cell>
        </row>
        <row r="5208">
          <cell r="E5208">
            <v>41214</v>
          </cell>
          <cell r="F5208">
            <v>201211</v>
          </cell>
          <cell r="G5208">
            <v>41243</v>
          </cell>
          <cell r="H5208">
            <v>41213</v>
          </cell>
          <cell r="I5208">
            <v>172</v>
          </cell>
        </row>
        <row r="5209">
          <cell r="E5209">
            <v>41215</v>
          </cell>
          <cell r="F5209">
            <v>201211</v>
          </cell>
          <cell r="G5209">
            <v>41243</v>
          </cell>
          <cell r="H5209">
            <v>41213</v>
          </cell>
          <cell r="I5209">
            <v>172</v>
          </cell>
        </row>
        <row r="5210">
          <cell r="E5210">
            <v>41216</v>
          </cell>
          <cell r="F5210">
            <v>201211</v>
          </cell>
          <cell r="G5210">
            <v>41243</v>
          </cell>
          <cell r="H5210">
            <v>41213</v>
          </cell>
          <cell r="I5210">
            <v>172</v>
          </cell>
        </row>
        <row r="5211">
          <cell r="E5211">
            <v>41217</v>
          </cell>
          <cell r="F5211">
            <v>201211</v>
          </cell>
          <cell r="G5211">
            <v>41243</v>
          </cell>
          <cell r="H5211">
            <v>41213</v>
          </cell>
          <cell r="I5211">
            <v>172</v>
          </cell>
        </row>
        <row r="5212">
          <cell r="E5212">
            <v>41218</v>
          </cell>
          <cell r="F5212">
            <v>201211</v>
          </cell>
          <cell r="G5212">
            <v>41243</v>
          </cell>
          <cell r="H5212">
            <v>41213</v>
          </cell>
          <cell r="I5212">
            <v>172</v>
          </cell>
        </row>
        <row r="5213">
          <cell r="E5213">
            <v>41219</v>
          </cell>
          <cell r="F5213">
            <v>201211</v>
          </cell>
          <cell r="G5213">
            <v>41243</v>
          </cell>
          <cell r="H5213">
            <v>41213</v>
          </cell>
          <cell r="I5213">
            <v>172</v>
          </cell>
        </row>
        <row r="5214">
          <cell r="E5214">
            <v>41220</v>
          </cell>
          <cell r="F5214">
            <v>201211</v>
          </cell>
          <cell r="G5214">
            <v>41243</v>
          </cell>
          <cell r="H5214">
            <v>41213</v>
          </cell>
          <cell r="I5214">
            <v>172</v>
          </cell>
        </row>
        <row r="5215">
          <cell r="E5215">
            <v>41221</v>
          </cell>
          <cell r="F5215">
            <v>201211</v>
          </cell>
          <cell r="G5215">
            <v>41243</v>
          </cell>
          <cell r="H5215">
            <v>41213</v>
          </cell>
          <cell r="I5215">
            <v>172</v>
          </cell>
        </row>
        <row r="5216">
          <cell r="E5216">
            <v>41222</v>
          </cell>
          <cell r="F5216">
            <v>201211</v>
          </cell>
          <cell r="G5216">
            <v>41243</v>
          </cell>
          <cell r="H5216">
            <v>41213</v>
          </cell>
          <cell r="I5216">
            <v>172</v>
          </cell>
        </row>
        <row r="5217">
          <cell r="E5217">
            <v>41223</v>
          </cell>
          <cell r="F5217">
            <v>201211</v>
          </cell>
          <cell r="G5217">
            <v>41243</v>
          </cell>
          <cell r="H5217">
            <v>41213</v>
          </cell>
          <cell r="I5217">
            <v>172</v>
          </cell>
        </row>
        <row r="5218">
          <cell r="E5218">
            <v>41224</v>
          </cell>
          <cell r="F5218">
            <v>201211</v>
          </cell>
          <cell r="G5218">
            <v>41243</v>
          </cell>
          <cell r="H5218">
            <v>41213</v>
          </cell>
          <cell r="I5218">
            <v>172</v>
          </cell>
        </row>
        <row r="5219">
          <cell r="E5219">
            <v>41225</v>
          </cell>
          <cell r="F5219">
            <v>201211</v>
          </cell>
          <cell r="G5219">
            <v>41243</v>
          </cell>
          <cell r="H5219">
            <v>41213</v>
          </cell>
          <cell r="I5219">
            <v>172</v>
          </cell>
        </row>
        <row r="5220">
          <cell r="E5220">
            <v>41226</v>
          </cell>
          <cell r="F5220">
            <v>201211</v>
          </cell>
          <cell r="G5220">
            <v>41243</v>
          </cell>
          <cell r="H5220">
            <v>41213</v>
          </cell>
          <cell r="I5220">
            <v>172</v>
          </cell>
        </row>
        <row r="5221">
          <cell r="E5221">
            <v>41227</v>
          </cell>
          <cell r="F5221">
            <v>201211</v>
          </cell>
          <cell r="G5221">
            <v>41243</v>
          </cell>
          <cell r="H5221">
            <v>41213</v>
          </cell>
          <cell r="I5221">
            <v>172</v>
          </cell>
        </row>
        <row r="5222">
          <cell r="E5222">
            <v>41228</v>
          </cell>
          <cell r="F5222">
            <v>201211</v>
          </cell>
          <cell r="G5222">
            <v>41243</v>
          </cell>
          <cell r="H5222">
            <v>41213</v>
          </cell>
          <cell r="I5222">
            <v>172</v>
          </cell>
        </row>
        <row r="5223">
          <cell r="E5223">
            <v>41229</v>
          </cell>
          <cell r="F5223">
            <v>201211</v>
          </cell>
          <cell r="G5223">
            <v>41243</v>
          </cell>
          <cell r="H5223">
            <v>41213</v>
          </cell>
          <cell r="I5223">
            <v>172</v>
          </cell>
        </row>
        <row r="5224">
          <cell r="E5224">
            <v>41230</v>
          </cell>
          <cell r="F5224">
            <v>201211</v>
          </cell>
          <cell r="G5224">
            <v>41243</v>
          </cell>
          <cell r="H5224">
            <v>41213</v>
          </cell>
          <cell r="I5224">
            <v>172</v>
          </cell>
        </row>
        <row r="5225">
          <cell r="E5225">
            <v>41231</v>
          </cell>
          <cell r="F5225">
            <v>201211</v>
          </cell>
          <cell r="G5225">
            <v>41243</v>
          </cell>
          <cell r="H5225">
            <v>41213</v>
          </cell>
          <cell r="I5225">
            <v>172</v>
          </cell>
        </row>
        <row r="5226">
          <cell r="E5226">
            <v>41232</v>
          </cell>
          <cell r="F5226">
            <v>201211</v>
          </cell>
          <cell r="G5226">
            <v>41243</v>
          </cell>
          <cell r="H5226">
            <v>41213</v>
          </cell>
          <cell r="I5226">
            <v>172</v>
          </cell>
        </row>
        <row r="5227">
          <cell r="E5227">
            <v>41233</v>
          </cell>
          <cell r="F5227">
            <v>201211</v>
          </cell>
          <cell r="G5227">
            <v>41243</v>
          </cell>
          <cell r="H5227">
            <v>41213</v>
          </cell>
          <cell r="I5227">
            <v>172</v>
          </cell>
        </row>
        <row r="5228">
          <cell r="E5228">
            <v>41234</v>
          </cell>
          <cell r="F5228">
            <v>201211</v>
          </cell>
          <cell r="G5228">
            <v>41243</v>
          </cell>
          <cell r="H5228">
            <v>41213</v>
          </cell>
          <cell r="I5228">
            <v>172</v>
          </cell>
        </row>
        <row r="5229">
          <cell r="E5229">
            <v>41235</v>
          </cell>
          <cell r="F5229">
            <v>201211</v>
          </cell>
          <cell r="G5229">
            <v>41243</v>
          </cell>
          <cell r="H5229">
            <v>41213</v>
          </cell>
          <cell r="I5229">
            <v>172</v>
          </cell>
        </row>
        <row r="5230">
          <cell r="E5230">
            <v>41236</v>
          </cell>
          <cell r="F5230">
            <v>201211</v>
          </cell>
          <cell r="G5230">
            <v>41243</v>
          </cell>
          <cell r="H5230">
            <v>41213</v>
          </cell>
          <cell r="I5230">
            <v>172</v>
          </cell>
        </row>
        <row r="5231">
          <cell r="E5231">
            <v>41237</v>
          </cell>
          <cell r="F5231">
            <v>201211</v>
          </cell>
          <cell r="G5231">
            <v>41243</v>
          </cell>
          <cell r="H5231">
            <v>41213</v>
          </cell>
          <cell r="I5231">
            <v>172</v>
          </cell>
        </row>
        <row r="5232">
          <cell r="E5232">
            <v>41238</v>
          </cell>
          <cell r="F5232">
            <v>201211</v>
          </cell>
          <cell r="G5232">
            <v>41243</v>
          </cell>
          <cell r="H5232">
            <v>41213</v>
          </cell>
          <cell r="I5232">
            <v>172</v>
          </cell>
        </row>
        <row r="5233">
          <cell r="E5233">
            <v>41239</v>
          </cell>
          <cell r="F5233">
            <v>201211</v>
          </cell>
          <cell r="G5233">
            <v>41243</v>
          </cell>
          <cell r="H5233">
            <v>41213</v>
          </cell>
          <cell r="I5233">
            <v>172</v>
          </cell>
        </row>
        <row r="5234">
          <cell r="E5234">
            <v>41240</v>
          </cell>
          <cell r="F5234">
            <v>201211</v>
          </cell>
          <cell r="G5234">
            <v>41243</v>
          </cell>
          <cell r="H5234">
            <v>41213</v>
          </cell>
          <cell r="I5234">
            <v>172</v>
          </cell>
        </row>
        <row r="5235">
          <cell r="E5235">
            <v>41241</v>
          </cell>
          <cell r="F5235">
            <v>201211</v>
          </cell>
          <cell r="G5235">
            <v>41243</v>
          </cell>
          <cell r="H5235">
            <v>41213</v>
          </cell>
          <cell r="I5235">
            <v>172</v>
          </cell>
        </row>
        <row r="5236">
          <cell r="E5236">
            <v>41242</v>
          </cell>
          <cell r="F5236">
            <v>201211</v>
          </cell>
          <cell r="G5236">
            <v>41243</v>
          </cell>
          <cell r="H5236">
            <v>41213</v>
          </cell>
          <cell r="I5236">
            <v>172</v>
          </cell>
        </row>
        <row r="5237">
          <cell r="E5237">
            <v>41243</v>
          </cell>
          <cell r="F5237">
            <v>201211</v>
          </cell>
          <cell r="G5237">
            <v>41243</v>
          </cell>
          <cell r="H5237">
            <v>41213</v>
          </cell>
          <cell r="I5237">
            <v>172</v>
          </cell>
        </row>
        <row r="5238">
          <cell r="E5238">
            <v>41244</v>
          </cell>
          <cell r="F5238">
            <v>201212</v>
          </cell>
          <cell r="G5238">
            <v>41274</v>
          </cell>
          <cell r="H5238">
            <v>41243</v>
          </cell>
          <cell r="I5238">
            <v>173</v>
          </cell>
        </row>
        <row r="5239">
          <cell r="E5239">
            <v>41245</v>
          </cell>
          <cell r="F5239">
            <v>201212</v>
          </cell>
          <cell r="G5239">
            <v>41274</v>
          </cell>
          <cell r="H5239">
            <v>41243</v>
          </cell>
          <cell r="I5239">
            <v>173</v>
          </cell>
        </row>
        <row r="5240">
          <cell r="E5240">
            <v>41246</v>
          </cell>
          <cell r="F5240">
            <v>201212</v>
          </cell>
          <cell r="G5240">
            <v>41274</v>
          </cell>
          <cell r="H5240">
            <v>41243</v>
          </cell>
          <cell r="I5240">
            <v>173</v>
          </cell>
        </row>
        <row r="5241">
          <cell r="E5241">
            <v>41247</v>
          </cell>
          <cell r="F5241">
            <v>201212</v>
          </cell>
          <cell r="G5241">
            <v>41274</v>
          </cell>
          <cell r="H5241">
            <v>41243</v>
          </cell>
          <cell r="I5241">
            <v>173</v>
          </cell>
        </row>
        <row r="5242">
          <cell r="E5242">
            <v>41248</v>
          </cell>
          <cell r="F5242">
            <v>201212</v>
          </cell>
          <cell r="G5242">
            <v>41274</v>
          </cell>
          <cell r="H5242">
            <v>41243</v>
          </cell>
          <cell r="I5242">
            <v>173</v>
          </cell>
        </row>
        <row r="5243">
          <cell r="E5243">
            <v>41249</v>
          </cell>
          <cell r="F5243">
            <v>201212</v>
          </cell>
          <cell r="G5243">
            <v>41274</v>
          </cell>
          <cell r="H5243">
            <v>41243</v>
          </cell>
          <cell r="I5243">
            <v>173</v>
          </cell>
        </row>
        <row r="5244">
          <cell r="E5244">
            <v>41250</v>
          </cell>
          <cell r="F5244">
            <v>201212</v>
          </cell>
          <cell r="G5244">
            <v>41274</v>
          </cell>
          <cell r="H5244">
            <v>41243</v>
          </cell>
          <cell r="I5244">
            <v>173</v>
          </cell>
        </row>
        <row r="5245">
          <cell r="E5245">
            <v>41251</v>
          </cell>
          <cell r="F5245">
            <v>201212</v>
          </cell>
          <cell r="G5245">
            <v>41274</v>
          </cell>
          <cell r="H5245">
            <v>41243</v>
          </cell>
          <cell r="I5245">
            <v>173</v>
          </cell>
        </row>
        <row r="5246">
          <cell r="E5246">
            <v>41252</v>
          </cell>
          <cell r="F5246">
            <v>201212</v>
          </cell>
          <cell r="G5246">
            <v>41274</v>
          </cell>
          <cell r="H5246">
            <v>41243</v>
          </cell>
          <cell r="I5246">
            <v>173</v>
          </cell>
        </row>
        <row r="5247">
          <cell r="E5247">
            <v>41253</v>
          </cell>
          <cell r="F5247">
            <v>201212</v>
          </cell>
          <cell r="G5247">
            <v>41274</v>
          </cell>
          <cell r="H5247">
            <v>41243</v>
          </cell>
          <cell r="I5247">
            <v>173</v>
          </cell>
        </row>
        <row r="5248">
          <cell r="E5248">
            <v>41254</v>
          </cell>
          <cell r="F5248">
            <v>201212</v>
          </cell>
          <cell r="G5248">
            <v>41274</v>
          </cell>
          <cell r="H5248">
            <v>41243</v>
          </cell>
          <cell r="I5248">
            <v>173</v>
          </cell>
        </row>
        <row r="5249">
          <cell r="E5249">
            <v>41255</v>
          </cell>
          <cell r="F5249">
            <v>201212</v>
          </cell>
          <cell r="G5249">
            <v>41274</v>
          </cell>
          <cell r="H5249">
            <v>41243</v>
          </cell>
          <cell r="I5249">
            <v>173</v>
          </cell>
        </row>
        <row r="5250">
          <cell r="E5250">
            <v>41256</v>
          </cell>
          <cell r="F5250">
            <v>201212</v>
          </cell>
          <cell r="G5250">
            <v>41274</v>
          </cell>
          <cell r="H5250">
            <v>41243</v>
          </cell>
          <cell r="I5250">
            <v>173</v>
          </cell>
        </row>
        <row r="5251">
          <cell r="E5251">
            <v>41257</v>
          </cell>
          <cell r="F5251">
            <v>201212</v>
          </cell>
          <cell r="G5251">
            <v>41274</v>
          </cell>
          <cell r="H5251">
            <v>41243</v>
          </cell>
          <cell r="I5251">
            <v>173</v>
          </cell>
        </row>
        <row r="5252">
          <cell r="E5252">
            <v>41258</v>
          </cell>
          <cell r="F5252">
            <v>201212</v>
          </cell>
          <cell r="G5252">
            <v>41274</v>
          </cell>
          <cell r="H5252">
            <v>41243</v>
          </cell>
          <cell r="I5252">
            <v>173</v>
          </cell>
        </row>
        <row r="5253">
          <cell r="E5253">
            <v>41259</v>
          </cell>
          <cell r="F5253">
            <v>201212</v>
          </cell>
          <cell r="G5253">
            <v>41274</v>
          </cell>
          <cell r="H5253">
            <v>41243</v>
          </cell>
          <cell r="I5253">
            <v>173</v>
          </cell>
        </row>
        <row r="5254">
          <cell r="E5254">
            <v>41260</v>
          </cell>
          <cell r="F5254">
            <v>201212</v>
          </cell>
          <cell r="G5254">
            <v>41274</v>
          </cell>
          <cell r="H5254">
            <v>41243</v>
          </cell>
          <cell r="I5254">
            <v>173</v>
          </cell>
        </row>
        <row r="5255">
          <cell r="E5255">
            <v>41261</v>
          </cell>
          <cell r="F5255">
            <v>201212</v>
          </cell>
          <cell r="G5255">
            <v>41274</v>
          </cell>
          <cell r="H5255">
            <v>41243</v>
          </cell>
          <cell r="I5255">
            <v>173</v>
          </cell>
        </row>
        <row r="5256">
          <cell r="E5256">
            <v>41262</v>
          </cell>
          <cell r="F5256">
            <v>201212</v>
          </cell>
          <cell r="G5256">
            <v>41274</v>
          </cell>
          <cell r="H5256">
            <v>41243</v>
          </cell>
          <cell r="I5256">
            <v>173</v>
          </cell>
        </row>
        <row r="5257">
          <cell r="E5257">
            <v>41263</v>
          </cell>
          <cell r="F5257">
            <v>201212</v>
          </cell>
          <cell r="G5257">
            <v>41274</v>
          </cell>
          <cell r="H5257">
            <v>41243</v>
          </cell>
          <cell r="I5257">
            <v>173</v>
          </cell>
        </row>
        <row r="5258">
          <cell r="E5258">
            <v>41264</v>
          </cell>
          <cell r="F5258">
            <v>201212</v>
          </cell>
          <cell r="G5258">
            <v>41274</v>
          </cell>
          <cell r="H5258">
            <v>41243</v>
          </cell>
          <cell r="I5258">
            <v>173</v>
          </cell>
        </row>
        <row r="5259">
          <cell r="E5259">
            <v>41265</v>
          </cell>
          <cell r="F5259">
            <v>201212</v>
          </cell>
          <cell r="G5259">
            <v>41274</v>
          </cell>
          <cell r="H5259">
            <v>41243</v>
          </cell>
          <cell r="I5259">
            <v>173</v>
          </cell>
        </row>
        <row r="5260">
          <cell r="E5260">
            <v>41266</v>
          </cell>
          <cell r="F5260">
            <v>201212</v>
          </cell>
          <cell r="G5260">
            <v>41274</v>
          </cell>
          <cell r="H5260">
            <v>41243</v>
          </cell>
          <cell r="I5260">
            <v>173</v>
          </cell>
        </row>
        <row r="5261">
          <cell r="E5261">
            <v>41267</v>
          </cell>
          <cell r="F5261">
            <v>201212</v>
          </cell>
          <cell r="G5261">
            <v>41274</v>
          </cell>
          <cell r="H5261">
            <v>41243</v>
          </cell>
          <cell r="I5261">
            <v>173</v>
          </cell>
        </row>
        <row r="5262">
          <cell r="E5262">
            <v>41268</v>
          </cell>
          <cell r="F5262">
            <v>201212</v>
          </cell>
          <cell r="G5262">
            <v>41274</v>
          </cell>
          <cell r="H5262">
            <v>41243</v>
          </cell>
          <cell r="I5262">
            <v>173</v>
          </cell>
        </row>
        <row r="5263">
          <cell r="E5263">
            <v>41269</v>
          </cell>
          <cell r="F5263">
            <v>201212</v>
          </cell>
          <cell r="G5263">
            <v>41274</v>
          </cell>
          <cell r="H5263">
            <v>41243</v>
          </cell>
          <cell r="I5263">
            <v>173</v>
          </cell>
        </row>
        <row r="5264">
          <cell r="E5264">
            <v>41270</v>
          </cell>
          <cell r="F5264">
            <v>201212</v>
          </cell>
          <cell r="G5264">
            <v>41274</v>
          </cell>
          <cell r="H5264">
            <v>41243</v>
          </cell>
          <cell r="I5264">
            <v>173</v>
          </cell>
        </row>
        <row r="5265">
          <cell r="E5265">
            <v>41271</v>
          </cell>
          <cell r="F5265">
            <v>201212</v>
          </cell>
          <cell r="G5265">
            <v>41274</v>
          </cell>
          <cell r="H5265">
            <v>41243</v>
          </cell>
          <cell r="I5265">
            <v>173</v>
          </cell>
        </row>
        <row r="5266">
          <cell r="E5266">
            <v>41272</v>
          </cell>
          <cell r="F5266">
            <v>201212</v>
          </cell>
          <cell r="G5266">
            <v>41274</v>
          </cell>
          <cell r="H5266">
            <v>41243</v>
          </cell>
          <cell r="I5266">
            <v>173</v>
          </cell>
        </row>
        <row r="5267">
          <cell r="E5267">
            <v>41273</v>
          </cell>
          <cell r="F5267">
            <v>201212</v>
          </cell>
          <cell r="G5267">
            <v>41274</v>
          </cell>
          <cell r="H5267">
            <v>41243</v>
          </cell>
          <cell r="I5267">
            <v>173</v>
          </cell>
        </row>
        <row r="5268">
          <cell r="E5268">
            <v>41274</v>
          </cell>
          <cell r="F5268">
            <v>201212</v>
          </cell>
          <cell r="G5268">
            <v>41274</v>
          </cell>
          <cell r="H5268">
            <v>41243</v>
          </cell>
          <cell r="I5268">
            <v>173</v>
          </cell>
        </row>
        <row r="5269">
          <cell r="E5269">
            <v>41275</v>
          </cell>
          <cell r="F5269">
            <v>201301</v>
          </cell>
          <cell r="G5269">
            <v>41305</v>
          </cell>
          <cell r="H5269">
            <v>41274</v>
          </cell>
          <cell r="I5269">
            <v>174</v>
          </cell>
        </row>
        <row r="5270">
          <cell r="E5270">
            <v>41276</v>
          </cell>
          <cell r="F5270">
            <v>201301</v>
          </cell>
          <cell r="G5270">
            <v>41305</v>
          </cell>
          <cell r="H5270">
            <v>41274</v>
          </cell>
          <cell r="I5270">
            <v>174</v>
          </cell>
        </row>
        <row r="5271">
          <cell r="E5271">
            <v>41277</v>
          </cell>
          <cell r="F5271">
            <v>201301</v>
          </cell>
          <cell r="G5271">
            <v>41305</v>
          </cell>
          <cell r="H5271">
            <v>41274</v>
          </cell>
          <cell r="I5271">
            <v>174</v>
          </cell>
        </row>
        <row r="5272">
          <cell r="E5272">
            <v>41278</v>
          </cell>
          <cell r="F5272">
            <v>201301</v>
          </cell>
          <cell r="G5272">
            <v>41305</v>
          </cell>
          <cell r="H5272">
            <v>41274</v>
          </cell>
          <cell r="I5272">
            <v>174</v>
          </cell>
        </row>
        <row r="5273">
          <cell r="E5273">
            <v>41279</v>
          </cell>
          <cell r="F5273">
            <v>201301</v>
          </cell>
          <cell r="G5273">
            <v>41305</v>
          </cell>
          <cell r="H5273">
            <v>41274</v>
          </cell>
          <cell r="I5273">
            <v>174</v>
          </cell>
        </row>
        <row r="5274">
          <cell r="E5274">
            <v>41280</v>
          </cell>
          <cell r="F5274">
            <v>201301</v>
          </cell>
          <cell r="G5274">
            <v>41305</v>
          </cell>
          <cell r="H5274">
            <v>41274</v>
          </cell>
          <cell r="I5274">
            <v>174</v>
          </cell>
        </row>
        <row r="5275">
          <cell r="E5275">
            <v>41281</v>
          </cell>
          <cell r="F5275">
            <v>201301</v>
          </cell>
          <cell r="G5275">
            <v>41305</v>
          </cell>
          <cell r="H5275">
            <v>41274</v>
          </cell>
          <cell r="I5275">
            <v>174</v>
          </cell>
        </row>
        <row r="5276">
          <cell r="E5276">
            <v>41282</v>
          </cell>
          <cell r="F5276">
            <v>201301</v>
          </cell>
          <cell r="G5276">
            <v>41305</v>
          </cell>
          <cell r="H5276">
            <v>41274</v>
          </cell>
          <cell r="I5276">
            <v>174</v>
          </cell>
        </row>
        <row r="5277">
          <cell r="E5277">
            <v>41283</v>
          </cell>
          <cell r="F5277">
            <v>201301</v>
          </cell>
          <cell r="G5277">
            <v>41305</v>
          </cell>
          <cell r="H5277">
            <v>41274</v>
          </cell>
          <cell r="I5277">
            <v>174</v>
          </cell>
        </row>
        <row r="5278">
          <cell r="E5278">
            <v>41284</v>
          </cell>
          <cell r="F5278">
            <v>201301</v>
          </cell>
          <cell r="G5278">
            <v>41305</v>
          </cell>
          <cell r="H5278">
            <v>41274</v>
          </cell>
          <cell r="I5278">
            <v>174</v>
          </cell>
        </row>
        <row r="5279">
          <cell r="E5279">
            <v>41285</v>
          </cell>
          <cell r="F5279">
            <v>201301</v>
          </cell>
          <cell r="G5279">
            <v>41305</v>
          </cell>
          <cell r="H5279">
            <v>41274</v>
          </cell>
          <cell r="I5279">
            <v>174</v>
          </cell>
        </row>
        <row r="5280">
          <cell r="E5280">
            <v>41286</v>
          </cell>
          <cell r="F5280">
            <v>201301</v>
          </cell>
          <cell r="G5280">
            <v>41305</v>
          </cell>
          <cell r="H5280">
            <v>41274</v>
          </cell>
          <cell r="I5280">
            <v>174</v>
          </cell>
        </row>
        <row r="5281">
          <cell r="E5281">
            <v>41287</v>
          </cell>
          <cell r="F5281">
            <v>201301</v>
          </cell>
          <cell r="G5281">
            <v>41305</v>
          </cell>
          <cell r="H5281">
            <v>41274</v>
          </cell>
          <cell r="I5281">
            <v>174</v>
          </cell>
        </row>
        <row r="5282">
          <cell r="E5282">
            <v>41288</v>
          </cell>
          <cell r="F5282">
            <v>201301</v>
          </cell>
          <cell r="G5282">
            <v>41305</v>
          </cell>
          <cell r="H5282">
            <v>41274</v>
          </cell>
          <cell r="I5282">
            <v>174</v>
          </cell>
        </row>
        <row r="5283">
          <cell r="E5283">
            <v>41289</v>
          </cell>
          <cell r="F5283">
            <v>201301</v>
          </cell>
          <cell r="G5283">
            <v>41305</v>
          </cell>
          <cell r="H5283">
            <v>41274</v>
          </cell>
          <cell r="I5283">
            <v>174</v>
          </cell>
        </row>
        <row r="5284">
          <cell r="E5284">
            <v>41290</v>
          </cell>
          <cell r="F5284">
            <v>201301</v>
          </cell>
          <cell r="G5284">
            <v>41305</v>
          </cell>
          <cell r="H5284">
            <v>41274</v>
          </cell>
          <cell r="I5284">
            <v>174</v>
          </cell>
        </row>
        <row r="5285">
          <cell r="E5285">
            <v>41291</v>
          </cell>
          <cell r="F5285">
            <v>201301</v>
          </cell>
          <cell r="G5285">
            <v>41305</v>
          </cell>
          <cell r="H5285">
            <v>41274</v>
          </cell>
          <cell r="I5285">
            <v>174</v>
          </cell>
        </row>
        <row r="5286">
          <cell r="E5286">
            <v>41292</v>
          </cell>
          <cell r="F5286">
            <v>201301</v>
          </cell>
          <cell r="G5286">
            <v>41305</v>
          </cell>
          <cell r="H5286">
            <v>41274</v>
          </cell>
          <cell r="I5286">
            <v>174</v>
          </cell>
        </row>
        <row r="5287">
          <cell r="E5287">
            <v>41293</v>
          </cell>
          <cell r="F5287">
            <v>201301</v>
          </cell>
          <cell r="G5287">
            <v>41305</v>
          </cell>
          <cell r="H5287">
            <v>41274</v>
          </cell>
          <cell r="I5287">
            <v>174</v>
          </cell>
        </row>
        <row r="5288">
          <cell r="E5288">
            <v>41294</v>
          </cell>
          <cell r="F5288">
            <v>201301</v>
          </cell>
          <cell r="G5288">
            <v>41305</v>
          </cell>
          <cell r="H5288">
            <v>41274</v>
          </cell>
          <cell r="I5288">
            <v>174</v>
          </cell>
        </row>
        <row r="5289">
          <cell r="E5289">
            <v>41295</v>
          </cell>
          <cell r="F5289">
            <v>201301</v>
          </cell>
          <cell r="G5289">
            <v>41305</v>
          </cell>
          <cell r="H5289">
            <v>41274</v>
          </cell>
          <cell r="I5289">
            <v>174</v>
          </cell>
        </row>
        <row r="5290">
          <cell r="E5290">
            <v>41296</v>
          </cell>
          <cell r="F5290">
            <v>201301</v>
          </cell>
          <cell r="G5290">
            <v>41305</v>
          </cell>
          <cell r="H5290">
            <v>41274</v>
          </cell>
          <cell r="I5290">
            <v>174</v>
          </cell>
        </row>
        <row r="5291">
          <cell r="E5291">
            <v>41297</v>
          </cell>
          <cell r="F5291">
            <v>201301</v>
          </cell>
          <cell r="G5291">
            <v>41305</v>
          </cell>
          <cell r="H5291">
            <v>41274</v>
          </cell>
          <cell r="I5291">
            <v>174</v>
          </cell>
        </row>
        <row r="5292">
          <cell r="E5292">
            <v>41298</v>
          </cell>
          <cell r="F5292">
            <v>201301</v>
          </cell>
          <cell r="G5292">
            <v>41305</v>
          </cell>
          <cell r="H5292">
            <v>41274</v>
          </cell>
          <cell r="I5292">
            <v>174</v>
          </cell>
        </row>
        <row r="5293">
          <cell r="E5293">
            <v>41299</v>
          </cell>
          <cell r="F5293">
            <v>201301</v>
          </cell>
          <cell r="G5293">
            <v>41305</v>
          </cell>
          <cell r="H5293">
            <v>41274</v>
          </cell>
          <cell r="I5293">
            <v>174</v>
          </cell>
        </row>
        <row r="5294">
          <cell r="E5294">
            <v>41300</v>
          </cell>
          <cell r="F5294">
            <v>201301</v>
          </cell>
          <cell r="G5294">
            <v>41305</v>
          </cell>
          <cell r="H5294">
            <v>41274</v>
          </cell>
          <cell r="I5294">
            <v>174</v>
          </cell>
        </row>
        <row r="5295">
          <cell r="E5295">
            <v>41301</v>
          </cell>
          <cell r="F5295">
            <v>201301</v>
          </cell>
          <cell r="G5295">
            <v>41305</v>
          </cell>
          <cell r="H5295">
            <v>41274</v>
          </cell>
          <cell r="I5295">
            <v>174</v>
          </cell>
        </row>
        <row r="5296">
          <cell r="E5296">
            <v>41302</v>
          </cell>
          <cell r="F5296">
            <v>201301</v>
          </cell>
          <cell r="G5296">
            <v>41305</v>
          </cell>
          <cell r="H5296">
            <v>41274</v>
          </cell>
          <cell r="I5296">
            <v>174</v>
          </cell>
        </row>
        <row r="5297">
          <cell r="E5297">
            <v>41303</v>
          </cell>
          <cell r="F5297">
            <v>201301</v>
          </cell>
          <cell r="G5297">
            <v>41305</v>
          </cell>
          <cell r="H5297">
            <v>41274</v>
          </cell>
          <cell r="I5297">
            <v>174</v>
          </cell>
        </row>
        <row r="5298">
          <cell r="E5298">
            <v>41304</v>
          </cell>
          <cell r="F5298">
            <v>201301</v>
          </cell>
          <cell r="G5298">
            <v>41305</v>
          </cell>
          <cell r="H5298">
            <v>41274</v>
          </cell>
          <cell r="I5298">
            <v>174</v>
          </cell>
        </row>
        <row r="5299">
          <cell r="E5299">
            <v>41305</v>
          </cell>
          <cell r="F5299">
            <v>201301</v>
          </cell>
          <cell r="G5299">
            <v>41305</v>
          </cell>
          <cell r="H5299">
            <v>41274</v>
          </cell>
          <cell r="I5299">
            <v>174</v>
          </cell>
        </row>
        <row r="5300">
          <cell r="E5300">
            <v>41306</v>
          </cell>
          <cell r="F5300">
            <v>201302</v>
          </cell>
          <cell r="G5300">
            <v>41333</v>
          </cell>
          <cell r="H5300">
            <v>41305</v>
          </cell>
          <cell r="I5300">
            <v>175</v>
          </cell>
        </row>
        <row r="5301">
          <cell r="E5301">
            <v>41307</v>
          </cell>
          <cell r="F5301">
            <v>201302</v>
          </cell>
          <cell r="G5301">
            <v>41333</v>
          </cell>
          <cell r="H5301">
            <v>41305</v>
          </cell>
          <cell r="I5301">
            <v>175</v>
          </cell>
        </row>
        <row r="5302">
          <cell r="E5302">
            <v>41308</v>
          </cell>
          <cell r="F5302">
            <v>201302</v>
          </cell>
          <cell r="G5302">
            <v>41333</v>
          </cell>
          <cell r="H5302">
            <v>41305</v>
          </cell>
          <cell r="I5302">
            <v>175</v>
          </cell>
        </row>
        <row r="5303">
          <cell r="E5303">
            <v>41309</v>
          </cell>
          <cell r="F5303">
            <v>201302</v>
          </cell>
          <cell r="G5303">
            <v>41333</v>
          </cell>
          <cell r="H5303">
            <v>41305</v>
          </cell>
          <cell r="I5303">
            <v>175</v>
          </cell>
        </row>
        <row r="5304">
          <cell r="E5304">
            <v>41310</v>
          </cell>
          <cell r="F5304">
            <v>201302</v>
          </cell>
          <cell r="G5304">
            <v>41333</v>
          </cell>
          <cell r="H5304">
            <v>41305</v>
          </cell>
          <cell r="I5304">
            <v>175</v>
          </cell>
        </row>
        <row r="5305">
          <cell r="E5305">
            <v>41311</v>
          </cell>
          <cell r="F5305">
            <v>201302</v>
          </cell>
          <cell r="G5305">
            <v>41333</v>
          </cell>
          <cell r="H5305">
            <v>41305</v>
          </cell>
          <cell r="I5305">
            <v>175</v>
          </cell>
        </row>
        <row r="5306">
          <cell r="E5306">
            <v>41312</v>
          </cell>
          <cell r="F5306">
            <v>201302</v>
          </cell>
          <cell r="G5306">
            <v>41333</v>
          </cell>
          <cell r="H5306">
            <v>41305</v>
          </cell>
          <cell r="I5306">
            <v>175</v>
          </cell>
        </row>
        <row r="5307">
          <cell r="E5307">
            <v>41313</v>
          </cell>
          <cell r="F5307">
            <v>201302</v>
          </cell>
          <cell r="G5307">
            <v>41333</v>
          </cell>
          <cell r="H5307">
            <v>41305</v>
          </cell>
          <cell r="I5307">
            <v>175</v>
          </cell>
        </row>
        <row r="5308">
          <cell r="E5308">
            <v>41314</v>
          </cell>
          <cell r="F5308">
            <v>201302</v>
          </cell>
          <cell r="G5308">
            <v>41333</v>
          </cell>
          <cell r="H5308">
            <v>41305</v>
          </cell>
          <cell r="I5308">
            <v>175</v>
          </cell>
        </row>
        <row r="5309">
          <cell r="E5309">
            <v>41315</v>
          </cell>
          <cell r="F5309">
            <v>201302</v>
          </cell>
          <cell r="G5309">
            <v>41333</v>
          </cell>
          <cell r="H5309">
            <v>41305</v>
          </cell>
          <cell r="I5309">
            <v>175</v>
          </cell>
        </row>
        <row r="5310">
          <cell r="E5310">
            <v>41316</v>
          </cell>
          <cell r="F5310">
            <v>201302</v>
          </cell>
          <cell r="G5310">
            <v>41333</v>
          </cell>
          <cell r="H5310">
            <v>41305</v>
          </cell>
          <cell r="I5310">
            <v>175</v>
          </cell>
        </row>
        <row r="5311">
          <cell r="E5311">
            <v>41317</v>
          </cell>
          <cell r="F5311">
            <v>201302</v>
          </cell>
          <cell r="G5311">
            <v>41333</v>
          </cell>
          <cell r="H5311">
            <v>41305</v>
          </cell>
          <cell r="I5311">
            <v>175</v>
          </cell>
        </row>
        <row r="5312">
          <cell r="E5312">
            <v>41318</v>
          </cell>
          <cell r="F5312">
            <v>201302</v>
          </cell>
          <cell r="G5312">
            <v>41333</v>
          </cell>
          <cell r="H5312">
            <v>41305</v>
          </cell>
          <cell r="I5312">
            <v>175</v>
          </cell>
        </row>
        <row r="5313">
          <cell r="E5313">
            <v>41319</v>
          </cell>
          <cell r="F5313">
            <v>201302</v>
          </cell>
          <cell r="G5313">
            <v>41333</v>
          </cell>
          <cell r="H5313">
            <v>41305</v>
          </cell>
          <cell r="I5313">
            <v>175</v>
          </cell>
        </row>
        <row r="5314">
          <cell r="E5314">
            <v>41320</v>
          </cell>
          <cell r="F5314">
            <v>201302</v>
          </cell>
          <cell r="G5314">
            <v>41333</v>
          </cell>
          <cell r="H5314">
            <v>41305</v>
          </cell>
          <cell r="I5314">
            <v>175</v>
          </cell>
        </row>
        <row r="5315">
          <cell r="E5315">
            <v>41321</v>
          </cell>
          <cell r="F5315">
            <v>201302</v>
          </cell>
          <cell r="G5315">
            <v>41333</v>
          </cell>
          <cell r="H5315">
            <v>41305</v>
          </cell>
          <cell r="I5315">
            <v>175</v>
          </cell>
        </row>
        <row r="5316">
          <cell r="E5316">
            <v>41322</v>
          </cell>
          <cell r="F5316">
            <v>201302</v>
          </cell>
          <cell r="G5316">
            <v>41333</v>
          </cell>
          <cell r="H5316">
            <v>41305</v>
          </cell>
          <cell r="I5316">
            <v>175</v>
          </cell>
        </row>
        <row r="5317">
          <cell r="E5317">
            <v>41323</v>
          </cell>
          <cell r="F5317">
            <v>201302</v>
          </cell>
          <cell r="G5317">
            <v>41333</v>
          </cell>
          <cell r="H5317">
            <v>41305</v>
          </cell>
          <cell r="I5317">
            <v>175</v>
          </cell>
        </row>
        <row r="5318">
          <cell r="E5318">
            <v>41324</v>
          </cell>
          <cell r="F5318">
            <v>201302</v>
          </cell>
          <cell r="G5318">
            <v>41333</v>
          </cell>
          <cell r="H5318">
            <v>41305</v>
          </cell>
          <cell r="I5318">
            <v>175</v>
          </cell>
        </row>
        <row r="5319">
          <cell r="E5319">
            <v>41325</v>
          </cell>
          <cell r="F5319">
            <v>201302</v>
          </cell>
          <cell r="G5319">
            <v>41333</v>
          </cell>
          <cell r="H5319">
            <v>41305</v>
          </cell>
          <cell r="I5319">
            <v>175</v>
          </cell>
        </row>
        <row r="5320">
          <cell r="E5320">
            <v>41326</v>
          </cell>
          <cell r="F5320">
            <v>201302</v>
          </cell>
          <cell r="G5320">
            <v>41333</v>
          </cell>
          <cell r="H5320">
            <v>41305</v>
          </cell>
          <cell r="I5320">
            <v>175</v>
          </cell>
        </row>
        <row r="5321">
          <cell r="E5321">
            <v>41327</v>
          </cell>
          <cell r="F5321">
            <v>201302</v>
          </cell>
          <cell r="G5321">
            <v>41333</v>
          </cell>
          <cell r="H5321">
            <v>41305</v>
          </cell>
          <cell r="I5321">
            <v>175</v>
          </cell>
        </row>
        <row r="5322">
          <cell r="E5322">
            <v>41328</v>
          </cell>
          <cell r="F5322">
            <v>201302</v>
          </cell>
          <cell r="G5322">
            <v>41333</v>
          </cell>
          <cell r="H5322">
            <v>41305</v>
          </cell>
          <cell r="I5322">
            <v>175</v>
          </cell>
        </row>
        <row r="5323">
          <cell r="E5323">
            <v>41329</v>
          </cell>
          <cell r="F5323">
            <v>201302</v>
          </cell>
          <cell r="G5323">
            <v>41333</v>
          </cell>
          <cell r="H5323">
            <v>41305</v>
          </cell>
          <cell r="I5323">
            <v>175</v>
          </cell>
        </row>
        <row r="5324">
          <cell r="E5324">
            <v>41330</v>
          </cell>
          <cell r="F5324">
            <v>201302</v>
          </cell>
          <cell r="G5324">
            <v>41333</v>
          </cell>
          <cell r="H5324">
            <v>41305</v>
          </cell>
          <cell r="I5324">
            <v>175</v>
          </cell>
        </row>
        <row r="5325">
          <cell r="E5325">
            <v>41331</v>
          </cell>
          <cell r="F5325">
            <v>201302</v>
          </cell>
          <cell r="G5325">
            <v>41333</v>
          </cell>
          <cell r="H5325">
            <v>41305</v>
          </cell>
          <cell r="I5325">
            <v>175</v>
          </cell>
        </row>
        <row r="5326">
          <cell r="E5326">
            <v>41332</v>
          </cell>
          <cell r="F5326">
            <v>201302</v>
          </cell>
          <cell r="G5326">
            <v>41333</v>
          </cell>
          <cell r="H5326">
            <v>41305</v>
          </cell>
          <cell r="I5326">
            <v>175</v>
          </cell>
        </row>
        <row r="5327">
          <cell r="E5327">
            <v>41333</v>
          </cell>
          <cell r="F5327">
            <v>201302</v>
          </cell>
          <cell r="G5327">
            <v>41333</v>
          </cell>
          <cell r="H5327">
            <v>41305</v>
          </cell>
          <cell r="I5327">
            <v>175</v>
          </cell>
        </row>
        <row r="5328">
          <cell r="E5328">
            <v>41334</v>
          </cell>
          <cell r="F5328">
            <v>201303</v>
          </cell>
          <cell r="G5328">
            <v>41364</v>
          </cell>
          <cell r="H5328">
            <v>41333</v>
          </cell>
          <cell r="I5328">
            <v>176</v>
          </cell>
        </row>
        <row r="5329">
          <cell r="E5329">
            <v>41335</v>
          </cell>
          <cell r="F5329">
            <v>201303</v>
          </cell>
          <cell r="G5329">
            <v>41364</v>
          </cell>
          <cell r="H5329">
            <v>41333</v>
          </cell>
          <cell r="I5329">
            <v>176</v>
          </cell>
        </row>
        <row r="5330">
          <cell r="E5330">
            <v>41336</v>
          </cell>
          <cell r="F5330">
            <v>201303</v>
          </cell>
          <cell r="G5330">
            <v>41364</v>
          </cell>
          <cell r="H5330">
            <v>41333</v>
          </cell>
          <cell r="I5330">
            <v>176</v>
          </cell>
        </row>
        <row r="5331">
          <cell r="E5331">
            <v>41337</v>
          </cell>
          <cell r="F5331">
            <v>201303</v>
          </cell>
          <cell r="G5331">
            <v>41364</v>
          </cell>
          <cell r="H5331">
            <v>41333</v>
          </cell>
          <cell r="I5331">
            <v>176</v>
          </cell>
        </row>
        <row r="5332">
          <cell r="E5332">
            <v>41338</v>
          </cell>
          <cell r="F5332">
            <v>201303</v>
          </cell>
          <cell r="G5332">
            <v>41364</v>
          </cell>
          <cell r="H5332">
            <v>41333</v>
          </cell>
          <cell r="I5332">
            <v>176</v>
          </cell>
        </row>
        <row r="5333">
          <cell r="E5333">
            <v>41339</v>
          </cell>
          <cell r="F5333">
            <v>201303</v>
          </cell>
          <cell r="G5333">
            <v>41364</v>
          </cell>
          <cell r="H5333">
            <v>41333</v>
          </cell>
          <cell r="I5333">
            <v>176</v>
          </cell>
        </row>
        <row r="5334">
          <cell r="E5334">
            <v>41340</v>
          </cell>
          <cell r="F5334">
            <v>201303</v>
          </cell>
          <cell r="G5334">
            <v>41364</v>
          </cell>
          <cell r="H5334">
            <v>41333</v>
          </cell>
          <cell r="I5334">
            <v>176</v>
          </cell>
        </row>
        <row r="5335">
          <cell r="E5335">
            <v>41341</v>
          </cell>
          <cell r="F5335">
            <v>201303</v>
          </cell>
          <cell r="G5335">
            <v>41364</v>
          </cell>
          <cell r="H5335">
            <v>41333</v>
          </cell>
          <cell r="I5335">
            <v>176</v>
          </cell>
        </row>
        <row r="5336">
          <cell r="E5336">
            <v>41342</v>
          </cell>
          <cell r="F5336">
            <v>201303</v>
          </cell>
          <cell r="G5336">
            <v>41364</v>
          </cell>
          <cell r="H5336">
            <v>41333</v>
          </cell>
          <cell r="I5336">
            <v>176</v>
          </cell>
        </row>
        <row r="5337">
          <cell r="E5337">
            <v>41343</v>
          </cell>
          <cell r="F5337">
            <v>201303</v>
          </cell>
          <cell r="G5337">
            <v>41364</v>
          </cell>
          <cell r="H5337">
            <v>41333</v>
          </cell>
          <cell r="I5337">
            <v>176</v>
          </cell>
        </row>
        <row r="5338">
          <cell r="E5338">
            <v>41344</v>
          </cell>
          <cell r="F5338">
            <v>201303</v>
          </cell>
          <cell r="G5338">
            <v>41364</v>
          </cell>
          <cell r="H5338">
            <v>41333</v>
          </cell>
          <cell r="I5338">
            <v>176</v>
          </cell>
        </row>
        <row r="5339">
          <cell r="E5339">
            <v>41345</v>
          </cell>
          <cell r="F5339">
            <v>201303</v>
          </cell>
          <cell r="G5339">
            <v>41364</v>
          </cell>
          <cell r="H5339">
            <v>41333</v>
          </cell>
          <cell r="I5339">
            <v>176</v>
          </cell>
        </row>
        <row r="5340">
          <cell r="E5340">
            <v>41346</v>
          </cell>
          <cell r="F5340">
            <v>201303</v>
          </cell>
          <cell r="G5340">
            <v>41364</v>
          </cell>
          <cell r="H5340">
            <v>41333</v>
          </cell>
          <cell r="I5340">
            <v>176</v>
          </cell>
        </row>
        <row r="5341">
          <cell r="E5341">
            <v>41347</v>
          </cell>
          <cell r="F5341">
            <v>201303</v>
          </cell>
          <cell r="G5341">
            <v>41364</v>
          </cell>
          <cell r="H5341">
            <v>41333</v>
          </cell>
          <cell r="I5341">
            <v>176</v>
          </cell>
        </row>
        <row r="5342">
          <cell r="E5342">
            <v>41348</v>
          </cell>
          <cell r="F5342">
            <v>201303</v>
          </cell>
          <cell r="G5342">
            <v>41364</v>
          </cell>
          <cell r="H5342">
            <v>41333</v>
          </cell>
          <cell r="I5342">
            <v>176</v>
          </cell>
        </row>
        <row r="5343">
          <cell r="E5343">
            <v>41349</v>
          </cell>
          <cell r="F5343">
            <v>201303</v>
          </cell>
          <cell r="G5343">
            <v>41364</v>
          </cell>
          <cell r="H5343">
            <v>41333</v>
          </cell>
          <cell r="I5343">
            <v>176</v>
          </cell>
        </row>
        <row r="5344">
          <cell r="E5344">
            <v>41350</v>
          </cell>
          <cell r="F5344">
            <v>201303</v>
          </cell>
          <cell r="G5344">
            <v>41364</v>
          </cell>
          <cell r="H5344">
            <v>41333</v>
          </cell>
          <cell r="I5344">
            <v>176</v>
          </cell>
        </row>
        <row r="5345">
          <cell r="E5345">
            <v>41351</v>
          </cell>
          <cell r="F5345">
            <v>201303</v>
          </cell>
          <cell r="G5345">
            <v>41364</v>
          </cell>
          <cell r="H5345">
            <v>41333</v>
          </cell>
          <cell r="I5345">
            <v>176</v>
          </cell>
        </row>
        <row r="5346">
          <cell r="E5346">
            <v>41352</v>
          </cell>
          <cell r="F5346">
            <v>201303</v>
          </cell>
          <cell r="G5346">
            <v>41364</v>
          </cell>
          <cell r="H5346">
            <v>41333</v>
          </cell>
          <cell r="I5346">
            <v>176</v>
          </cell>
        </row>
        <row r="5347">
          <cell r="E5347">
            <v>41353</v>
          </cell>
          <cell r="F5347">
            <v>201303</v>
          </cell>
          <cell r="G5347">
            <v>41364</v>
          </cell>
          <cell r="H5347">
            <v>41333</v>
          </cell>
          <cell r="I5347">
            <v>176</v>
          </cell>
        </row>
        <row r="5348">
          <cell r="E5348">
            <v>41354</v>
          </cell>
          <cell r="F5348">
            <v>201303</v>
          </cell>
          <cell r="G5348">
            <v>41364</v>
          </cell>
          <cell r="H5348">
            <v>41333</v>
          </cell>
          <cell r="I5348">
            <v>176</v>
          </cell>
        </row>
        <row r="5349">
          <cell r="E5349">
            <v>41355</v>
          </cell>
          <cell r="F5349">
            <v>201303</v>
          </cell>
          <cell r="G5349">
            <v>41364</v>
          </cell>
          <cell r="H5349">
            <v>41333</v>
          </cell>
          <cell r="I5349">
            <v>176</v>
          </cell>
        </row>
        <row r="5350">
          <cell r="E5350">
            <v>41356</v>
          </cell>
          <cell r="F5350">
            <v>201303</v>
          </cell>
          <cell r="G5350">
            <v>41364</v>
          </cell>
          <cell r="H5350">
            <v>41333</v>
          </cell>
          <cell r="I5350">
            <v>176</v>
          </cell>
        </row>
        <row r="5351">
          <cell r="E5351">
            <v>41357</v>
          </cell>
          <cell r="F5351">
            <v>201303</v>
          </cell>
          <cell r="G5351">
            <v>41364</v>
          </cell>
          <cell r="H5351">
            <v>41333</v>
          </cell>
          <cell r="I5351">
            <v>176</v>
          </cell>
        </row>
        <row r="5352">
          <cell r="E5352">
            <v>41358</v>
          </cell>
          <cell r="F5352">
            <v>201303</v>
          </cell>
          <cell r="G5352">
            <v>41364</v>
          </cell>
          <cell r="H5352">
            <v>41333</v>
          </cell>
          <cell r="I5352">
            <v>176</v>
          </cell>
        </row>
        <row r="5353">
          <cell r="E5353">
            <v>41359</v>
          </cell>
          <cell r="F5353">
            <v>201303</v>
          </cell>
          <cell r="G5353">
            <v>41364</v>
          </cell>
          <cell r="H5353">
            <v>41333</v>
          </cell>
          <cell r="I5353">
            <v>176</v>
          </cell>
        </row>
        <row r="5354">
          <cell r="E5354">
            <v>41360</v>
          </cell>
          <cell r="F5354">
            <v>201303</v>
          </cell>
          <cell r="G5354">
            <v>41364</v>
          </cell>
          <cell r="H5354">
            <v>41333</v>
          </cell>
          <cell r="I5354">
            <v>176</v>
          </cell>
        </row>
        <row r="5355">
          <cell r="E5355">
            <v>41361</v>
          </cell>
          <cell r="F5355">
            <v>201303</v>
          </cell>
          <cell r="G5355">
            <v>41364</v>
          </cell>
          <cell r="H5355">
            <v>41333</v>
          </cell>
          <cell r="I5355">
            <v>176</v>
          </cell>
        </row>
        <row r="5356">
          <cell r="E5356">
            <v>41362</v>
          </cell>
          <cell r="F5356">
            <v>201303</v>
          </cell>
          <cell r="G5356">
            <v>41364</v>
          </cell>
          <cell r="H5356">
            <v>41333</v>
          </cell>
          <cell r="I5356">
            <v>176</v>
          </cell>
        </row>
        <row r="5357">
          <cell r="E5357">
            <v>41363</v>
          </cell>
          <cell r="F5357">
            <v>201303</v>
          </cell>
          <cell r="G5357">
            <v>41364</v>
          </cell>
          <cell r="H5357">
            <v>41333</v>
          </cell>
          <cell r="I5357">
            <v>176</v>
          </cell>
        </row>
        <row r="5358">
          <cell r="E5358">
            <v>41364</v>
          </cell>
          <cell r="F5358">
            <v>201303</v>
          </cell>
          <cell r="G5358">
            <v>41364</v>
          </cell>
          <cell r="H5358">
            <v>41333</v>
          </cell>
          <cell r="I5358">
            <v>176</v>
          </cell>
        </row>
        <row r="5359">
          <cell r="E5359">
            <v>41365</v>
          </cell>
          <cell r="F5359">
            <v>201304</v>
          </cell>
          <cell r="G5359">
            <v>41394</v>
          </cell>
          <cell r="H5359">
            <v>41364</v>
          </cell>
          <cell r="I5359">
            <v>177</v>
          </cell>
        </row>
        <row r="5360">
          <cell r="E5360">
            <v>41366</v>
          </cell>
          <cell r="F5360">
            <v>201304</v>
          </cell>
          <cell r="G5360">
            <v>41394</v>
          </cell>
          <cell r="H5360">
            <v>41364</v>
          </cell>
          <cell r="I5360">
            <v>177</v>
          </cell>
        </row>
        <row r="5361">
          <cell r="E5361">
            <v>41367</v>
          </cell>
          <cell r="F5361">
            <v>201304</v>
          </cell>
          <cell r="G5361">
            <v>41394</v>
          </cell>
          <cell r="H5361">
            <v>41364</v>
          </cell>
          <cell r="I5361">
            <v>177</v>
          </cell>
        </row>
        <row r="5362">
          <cell r="E5362">
            <v>41368</v>
          </cell>
          <cell r="F5362">
            <v>201304</v>
          </cell>
          <cell r="G5362">
            <v>41394</v>
          </cell>
          <cell r="H5362">
            <v>41364</v>
          </cell>
          <cell r="I5362">
            <v>177</v>
          </cell>
        </row>
        <row r="5363">
          <cell r="E5363">
            <v>41369</v>
          </cell>
          <cell r="F5363">
            <v>201304</v>
          </cell>
          <cell r="G5363">
            <v>41394</v>
          </cell>
          <cell r="H5363">
            <v>41364</v>
          </cell>
          <cell r="I5363">
            <v>177</v>
          </cell>
        </row>
        <row r="5364">
          <cell r="E5364">
            <v>41370</v>
          </cell>
          <cell r="F5364">
            <v>201304</v>
          </cell>
          <cell r="G5364">
            <v>41394</v>
          </cell>
          <cell r="H5364">
            <v>41364</v>
          </cell>
          <cell r="I5364">
            <v>177</v>
          </cell>
        </row>
        <row r="5365">
          <cell r="E5365">
            <v>41371</v>
          </cell>
          <cell r="F5365">
            <v>201304</v>
          </cell>
          <cell r="G5365">
            <v>41394</v>
          </cell>
          <cell r="H5365">
            <v>41364</v>
          </cell>
          <cell r="I5365">
            <v>177</v>
          </cell>
        </row>
        <row r="5366">
          <cell r="E5366">
            <v>41372</v>
          </cell>
          <cell r="F5366">
            <v>201304</v>
          </cell>
          <cell r="G5366">
            <v>41394</v>
          </cell>
          <cell r="H5366">
            <v>41364</v>
          </cell>
          <cell r="I5366">
            <v>177</v>
          </cell>
        </row>
        <row r="5367">
          <cell r="E5367">
            <v>41373</v>
          </cell>
          <cell r="F5367">
            <v>201304</v>
          </cell>
          <cell r="G5367">
            <v>41394</v>
          </cell>
          <cell r="H5367">
            <v>41364</v>
          </cell>
          <cell r="I5367">
            <v>177</v>
          </cell>
        </row>
        <row r="5368">
          <cell r="E5368">
            <v>41374</v>
          </cell>
          <cell r="F5368">
            <v>201304</v>
          </cell>
          <cell r="G5368">
            <v>41394</v>
          </cell>
          <cell r="H5368">
            <v>41364</v>
          </cell>
          <cell r="I5368">
            <v>177</v>
          </cell>
        </row>
        <row r="5369">
          <cell r="E5369">
            <v>41375</v>
          </cell>
          <cell r="F5369">
            <v>201304</v>
          </cell>
          <cell r="G5369">
            <v>41394</v>
          </cell>
          <cell r="H5369">
            <v>41364</v>
          </cell>
          <cell r="I5369">
            <v>177</v>
          </cell>
        </row>
        <row r="5370">
          <cell r="E5370">
            <v>41376</v>
          </cell>
          <cell r="F5370">
            <v>201304</v>
          </cell>
          <cell r="G5370">
            <v>41394</v>
          </cell>
          <cell r="H5370">
            <v>41364</v>
          </cell>
          <cell r="I5370">
            <v>177</v>
          </cell>
        </row>
        <row r="5371">
          <cell r="E5371">
            <v>41377</v>
          </cell>
          <cell r="F5371">
            <v>201304</v>
          </cell>
          <cell r="G5371">
            <v>41394</v>
          </cell>
          <cell r="H5371">
            <v>41364</v>
          </cell>
          <cell r="I5371">
            <v>177</v>
          </cell>
        </row>
        <row r="5372">
          <cell r="E5372">
            <v>41378</v>
          </cell>
          <cell r="F5372">
            <v>201304</v>
          </cell>
          <cell r="G5372">
            <v>41394</v>
          </cell>
          <cell r="H5372">
            <v>41364</v>
          </cell>
          <cell r="I5372">
            <v>177</v>
          </cell>
        </row>
        <row r="5373">
          <cell r="E5373">
            <v>41379</v>
          </cell>
          <cell r="F5373">
            <v>201304</v>
          </cell>
          <cell r="G5373">
            <v>41394</v>
          </cell>
          <cell r="H5373">
            <v>41364</v>
          </cell>
          <cell r="I5373">
            <v>177</v>
          </cell>
        </row>
        <row r="5374">
          <cell r="E5374">
            <v>41380</v>
          </cell>
          <cell r="F5374">
            <v>201304</v>
          </cell>
          <cell r="G5374">
            <v>41394</v>
          </cell>
          <cell r="H5374">
            <v>41364</v>
          </cell>
          <cell r="I5374">
            <v>177</v>
          </cell>
        </row>
        <row r="5375">
          <cell r="E5375">
            <v>41381</v>
          </cell>
          <cell r="F5375">
            <v>201304</v>
          </cell>
          <cell r="G5375">
            <v>41394</v>
          </cell>
          <cell r="H5375">
            <v>41364</v>
          </cell>
          <cell r="I5375">
            <v>177</v>
          </cell>
        </row>
        <row r="5376">
          <cell r="E5376">
            <v>41382</v>
          </cell>
          <cell r="F5376">
            <v>201304</v>
          </cell>
          <cell r="G5376">
            <v>41394</v>
          </cell>
          <cell r="H5376">
            <v>41364</v>
          </cell>
          <cell r="I5376">
            <v>177</v>
          </cell>
        </row>
        <row r="5377">
          <cell r="E5377">
            <v>41383</v>
          </cell>
          <cell r="F5377">
            <v>201304</v>
          </cell>
          <cell r="G5377">
            <v>41394</v>
          </cell>
          <cell r="H5377">
            <v>41364</v>
          </cell>
          <cell r="I5377">
            <v>177</v>
          </cell>
        </row>
        <row r="5378">
          <cell r="E5378">
            <v>41384</v>
          </cell>
          <cell r="F5378">
            <v>201304</v>
          </cell>
          <cell r="G5378">
            <v>41394</v>
          </cell>
          <cell r="H5378">
            <v>41364</v>
          </cell>
          <cell r="I5378">
            <v>177</v>
          </cell>
        </row>
        <row r="5379">
          <cell r="E5379">
            <v>41385</v>
          </cell>
          <cell r="F5379">
            <v>201304</v>
          </cell>
          <cell r="G5379">
            <v>41394</v>
          </cell>
          <cell r="H5379">
            <v>41364</v>
          </cell>
          <cell r="I5379">
            <v>177</v>
          </cell>
        </row>
        <row r="5380">
          <cell r="E5380">
            <v>41386</v>
          </cell>
          <cell r="F5380">
            <v>201304</v>
          </cell>
          <cell r="G5380">
            <v>41394</v>
          </cell>
          <cell r="H5380">
            <v>41364</v>
          </cell>
          <cell r="I5380">
            <v>177</v>
          </cell>
        </row>
        <row r="5381">
          <cell r="E5381">
            <v>41387</v>
          </cell>
          <cell r="F5381">
            <v>201304</v>
          </cell>
          <cell r="G5381">
            <v>41394</v>
          </cell>
          <cell r="H5381">
            <v>41364</v>
          </cell>
          <cell r="I5381">
            <v>177</v>
          </cell>
        </row>
        <row r="5382">
          <cell r="E5382">
            <v>41388</v>
          </cell>
          <cell r="F5382">
            <v>201304</v>
          </cell>
          <cell r="G5382">
            <v>41394</v>
          </cell>
          <cell r="H5382">
            <v>41364</v>
          </cell>
          <cell r="I5382">
            <v>177</v>
          </cell>
        </row>
        <row r="5383">
          <cell r="E5383">
            <v>41389</v>
          </cell>
          <cell r="F5383">
            <v>201304</v>
          </cell>
          <cell r="G5383">
            <v>41394</v>
          </cell>
          <cell r="H5383">
            <v>41364</v>
          </cell>
          <cell r="I5383">
            <v>177</v>
          </cell>
        </row>
        <row r="5384">
          <cell r="E5384">
            <v>41390</v>
          </cell>
          <cell r="F5384">
            <v>201304</v>
          </cell>
          <cell r="G5384">
            <v>41394</v>
          </cell>
          <cell r="H5384">
            <v>41364</v>
          </cell>
          <cell r="I5384">
            <v>177</v>
          </cell>
        </row>
        <row r="5385">
          <cell r="E5385">
            <v>41391</v>
          </cell>
          <cell r="F5385">
            <v>201304</v>
          </cell>
          <cell r="G5385">
            <v>41394</v>
          </cell>
          <cell r="H5385">
            <v>41364</v>
          </cell>
          <cell r="I5385">
            <v>177</v>
          </cell>
        </row>
        <row r="5386">
          <cell r="E5386">
            <v>41392</v>
          </cell>
          <cell r="F5386">
            <v>201304</v>
          </cell>
          <cell r="G5386">
            <v>41394</v>
          </cell>
          <cell r="H5386">
            <v>41364</v>
          </cell>
          <cell r="I5386">
            <v>177</v>
          </cell>
        </row>
        <row r="5387">
          <cell r="E5387">
            <v>41393</v>
          </cell>
          <cell r="F5387">
            <v>201304</v>
          </cell>
          <cell r="G5387">
            <v>41394</v>
          </cell>
          <cell r="H5387">
            <v>41364</v>
          </cell>
          <cell r="I5387">
            <v>177</v>
          </cell>
        </row>
        <row r="5388">
          <cell r="E5388">
            <v>41394</v>
          </cell>
          <cell r="F5388">
            <v>201304</v>
          </cell>
          <cell r="G5388">
            <v>41394</v>
          </cell>
          <cell r="H5388">
            <v>41364</v>
          </cell>
          <cell r="I5388">
            <v>177</v>
          </cell>
        </row>
        <row r="5389">
          <cell r="E5389">
            <v>41395</v>
          </cell>
          <cell r="F5389">
            <v>201305</v>
          </cell>
          <cell r="G5389">
            <v>41425</v>
          </cell>
          <cell r="H5389">
            <v>41394</v>
          </cell>
          <cell r="I5389">
            <v>178</v>
          </cell>
        </row>
        <row r="5390">
          <cell r="E5390">
            <v>41396</v>
          </cell>
          <cell r="F5390">
            <v>201305</v>
          </cell>
          <cell r="G5390">
            <v>41425</v>
          </cell>
          <cell r="H5390">
            <v>41394</v>
          </cell>
          <cell r="I5390">
            <v>178</v>
          </cell>
        </row>
        <row r="5391">
          <cell r="E5391">
            <v>41397</v>
          </cell>
          <cell r="F5391">
            <v>201305</v>
          </cell>
          <cell r="G5391">
            <v>41425</v>
          </cell>
          <cell r="H5391">
            <v>41394</v>
          </cell>
          <cell r="I5391">
            <v>178</v>
          </cell>
        </row>
        <row r="5392">
          <cell r="E5392">
            <v>41398</v>
          </cell>
          <cell r="F5392">
            <v>201305</v>
          </cell>
          <cell r="G5392">
            <v>41425</v>
          </cell>
          <cell r="H5392">
            <v>41394</v>
          </cell>
          <cell r="I5392">
            <v>178</v>
          </cell>
        </row>
        <row r="5393">
          <cell r="E5393">
            <v>41399</v>
          </cell>
          <cell r="F5393">
            <v>201305</v>
          </cell>
          <cell r="G5393">
            <v>41425</v>
          </cell>
          <cell r="H5393">
            <v>41394</v>
          </cell>
          <cell r="I5393">
            <v>178</v>
          </cell>
        </row>
        <row r="5394">
          <cell r="E5394">
            <v>41400</v>
          </cell>
          <cell r="F5394">
            <v>201305</v>
          </cell>
          <cell r="G5394">
            <v>41425</v>
          </cell>
          <cell r="H5394">
            <v>41394</v>
          </cell>
          <cell r="I5394">
            <v>178</v>
          </cell>
        </row>
        <row r="5395">
          <cell r="E5395">
            <v>41401</v>
          </cell>
          <cell r="F5395">
            <v>201305</v>
          </cell>
          <cell r="G5395">
            <v>41425</v>
          </cell>
          <cell r="H5395">
            <v>41394</v>
          </cell>
          <cell r="I5395">
            <v>178</v>
          </cell>
        </row>
        <row r="5396">
          <cell r="E5396">
            <v>41402</v>
          </cell>
          <cell r="F5396">
            <v>201305</v>
          </cell>
          <cell r="G5396">
            <v>41425</v>
          </cell>
          <cell r="H5396">
            <v>41394</v>
          </cell>
          <cell r="I5396">
            <v>178</v>
          </cell>
        </row>
        <row r="5397">
          <cell r="E5397">
            <v>41403</v>
          </cell>
          <cell r="F5397">
            <v>201305</v>
          </cell>
          <cell r="G5397">
            <v>41425</v>
          </cell>
          <cell r="H5397">
            <v>41394</v>
          </cell>
          <cell r="I5397">
            <v>178</v>
          </cell>
        </row>
        <row r="5398">
          <cell r="E5398">
            <v>41404</v>
          </cell>
          <cell r="F5398">
            <v>201305</v>
          </cell>
          <cell r="G5398">
            <v>41425</v>
          </cell>
          <cell r="H5398">
            <v>41394</v>
          </cell>
          <cell r="I5398">
            <v>178</v>
          </cell>
        </row>
        <row r="5399">
          <cell r="E5399">
            <v>41405</v>
          </cell>
          <cell r="F5399">
            <v>201305</v>
          </cell>
          <cell r="G5399">
            <v>41425</v>
          </cell>
          <cell r="H5399">
            <v>41394</v>
          </cell>
          <cell r="I5399">
            <v>178</v>
          </cell>
        </row>
        <row r="5400">
          <cell r="E5400">
            <v>41406</v>
          </cell>
          <cell r="F5400">
            <v>201305</v>
          </cell>
          <cell r="G5400">
            <v>41425</v>
          </cell>
          <cell r="H5400">
            <v>41394</v>
          </cell>
          <cell r="I5400">
            <v>178</v>
          </cell>
        </row>
        <row r="5401">
          <cell r="E5401">
            <v>41407</v>
          </cell>
          <cell r="F5401">
            <v>201305</v>
          </cell>
          <cell r="G5401">
            <v>41425</v>
          </cell>
          <cell r="H5401">
            <v>41394</v>
          </cell>
          <cell r="I5401">
            <v>178</v>
          </cell>
        </row>
        <row r="5402">
          <cell r="E5402">
            <v>41408</v>
          </cell>
          <cell r="F5402">
            <v>201305</v>
          </cell>
          <cell r="G5402">
            <v>41425</v>
          </cell>
          <cell r="H5402">
            <v>41394</v>
          </cell>
          <cell r="I5402">
            <v>178</v>
          </cell>
        </row>
        <row r="5403">
          <cell r="E5403">
            <v>41409</v>
          </cell>
          <cell r="F5403">
            <v>201305</v>
          </cell>
          <cell r="G5403">
            <v>41425</v>
          </cell>
          <cell r="H5403">
            <v>41394</v>
          </cell>
          <cell r="I5403">
            <v>178</v>
          </cell>
        </row>
        <row r="5404">
          <cell r="E5404">
            <v>41410</v>
          </cell>
          <cell r="F5404">
            <v>201305</v>
          </cell>
          <cell r="G5404">
            <v>41425</v>
          </cell>
          <cell r="H5404">
            <v>41394</v>
          </cell>
          <cell r="I5404">
            <v>178</v>
          </cell>
        </row>
        <row r="5405">
          <cell r="E5405">
            <v>41411</v>
          </cell>
          <cell r="F5405">
            <v>201305</v>
          </cell>
          <cell r="G5405">
            <v>41425</v>
          </cell>
          <cell r="H5405">
            <v>41394</v>
          </cell>
          <cell r="I5405">
            <v>178</v>
          </cell>
        </row>
        <row r="5406">
          <cell r="E5406">
            <v>41412</v>
          </cell>
          <cell r="F5406">
            <v>201305</v>
          </cell>
          <cell r="G5406">
            <v>41425</v>
          </cell>
          <cell r="H5406">
            <v>41394</v>
          </cell>
          <cell r="I5406">
            <v>178</v>
          </cell>
        </row>
        <row r="5407">
          <cell r="E5407">
            <v>41413</v>
          </cell>
          <cell r="F5407">
            <v>201305</v>
          </cell>
          <cell r="G5407">
            <v>41425</v>
          </cell>
          <cell r="H5407">
            <v>41394</v>
          </cell>
          <cell r="I5407">
            <v>178</v>
          </cell>
        </row>
        <row r="5408">
          <cell r="E5408">
            <v>41414</v>
          </cell>
          <cell r="F5408">
            <v>201305</v>
          </cell>
          <cell r="G5408">
            <v>41425</v>
          </cell>
          <cell r="H5408">
            <v>41394</v>
          </cell>
          <cell r="I5408">
            <v>178</v>
          </cell>
        </row>
        <row r="5409">
          <cell r="E5409">
            <v>41415</v>
          </cell>
          <cell r="F5409">
            <v>201305</v>
          </cell>
          <cell r="G5409">
            <v>41425</v>
          </cell>
          <cell r="H5409">
            <v>41394</v>
          </cell>
          <cell r="I5409">
            <v>178</v>
          </cell>
        </row>
        <row r="5410">
          <cell r="E5410">
            <v>41416</v>
          </cell>
          <cell r="F5410">
            <v>201305</v>
          </cell>
          <cell r="G5410">
            <v>41425</v>
          </cell>
          <cell r="H5410">
            <v>41394</v>
          </cell>
          <cell r="I5410">
            <v>178</v>
          </cell>
        </row>
        <row r="5411">
          <cell r="E5411">
            <v>41417</v>
          </cell>
          <cell r="F5411">
            <v>201305</v>
          </cell>
          <cell r="G5411">
            <v>41425</v>
          </cell>
          <cell r="H5411">
            <v>41394</v>
          </cell>
          <cell r="I5411">
            <v>178</v>
          </cell>
        </row>
        <row r="5412">
          <cell r="E5412">
            <v>41418</v>
          </cell>
          <cell r="F5412">
            <v>201305</v>
          </cell>
          <cell r="G5412">
            <v>41425</v>
          </cell>
          <cell r="H5412">
            <v>41394</v>
          </cell>
          <cell r="I5412">
            <v>178</v>
          </cell>
        </row>
        <row r="5413">
          <cell r="E5413">
            <v>41419</v>
          </cell>
          <cell r="F5413">
            <v>201305</v>
          </cell>
          <cell r="G5413">
            <v>41425</v>
          </cell>
          <cell r="H5413">
            <v>41394</v>
          </cell>
          <cell r="I5413">
            <v>178</v>
          </cell>
        </row>
        <row r="5414">
          <cell r="E5414">
            <v>41420</v>
          </cell>
          <cell r="F5414">
            <v>201305</v>
          </cell>
          <cell r="G5414">
            <v>41425</v>
          </cell>
          <cell r="H5414">
            <v>41394</v>
          </cell>
          <cell r="I5414">
            <v>178</v>
          </cell>
        </row>
        <row r="5415">
          <cell r="E5415">
            <v>41421</v>
          </cell>
          <cell r="F5415">
            <v>201305</v>
          </cell>
          <cell r="G5415">
            <v>41425</v>
          </cell>
          <cell r="H5415">
            <v>41394</v>
          </cell>
          <cell r="I5415">
            <v>178</v>
          </cell>
        </row>
        <row r="5416">
          <cell r="E5416">
            <v>41422</v>
          </cell>
          <cell r="F5416">
            <v>201305</v>
          </cell>
          <cell r="G5416">
            <v>41425</v>
          </cell>
          <cell r="H5416">
            <v>41394</v>
          </cell>
          <cell r="I5416">
            <v>178</v>
          </cell>
        </row>
        <row r="5417">
          <cell r="E5417">
            <v>41423</v>
          </cell>
          <cell r="F5417">
            <v>201305</v>
          </cell>
          <cell r="G5417">
            <v>41425</v>
          </cell>
          <cell r="H5417">
            <v>41394</v>
          </cell>
          <cell r="I5417">
            <v>178</v>
          </cell>
        </row>
        <row r="5418">
          <cell r="E5418">
            <v>41424</v>
          </cell>
          <cell r="F5418">
            <v>201305</v>
          </cell>
          <cell r="G5418">
            <v>41425</v>
          </cell>
          <cell r="H5418">
            <v>41394</v>
          </cell>
          <cell r="I5418">
            <v>178</v>
          </cell>
        </row>
        <row r="5419">
          <cell r="E5419">
            <v>41425</v>
          </cell>
          <cell r="F5419">
            <v>201305</v>
          </cell>
          <cell r="G5419">
            <v>41425</v>
          </cell>
          <cell r="H5419">
            <v>41394</v>
          </cell>
          <cell r="I5419">
            <v>178</v>
          </cell>
        </row>
        <row r="5420">
          <cell r="E5420">
            <v>41426</v>
          </cell>
          <cell r="F5420">
            <v>201306</v>
          </cell>
          <cell r="G5420">
            <v>41455</v>
          </cell>
          <cell r="H5420">
            <v>41425</v>
          </cell>
          <cell r="I5420">
            <v>179</v>
          </cell>
        </row>
        <row r="5421">
          <cell r="E5421">
            <v>41427</v>
          </cell>
          <cell r="F5421">
            <v>201306</v>
          </cell>
          <cell r="G5421">
            <v>41455</v>
          </cell>
          <cell r="H5421">
            <v>41425</v>
          </cell>
          <cell r="I5421">
            <v>179</v>
          </cell>
        </row>
        <row r="5422">
          <cell r="E5422">
            <v>41428</v>
          </cell>
          <cell r="F5422">
            <v>201306</v>
          </cell>
          <cell r="G5422">
            <v>41455</v>
          </cell>
          <cell r="H5422">
            <v>41425</v>
          </cell>
          <cell r="I5422">
            <v>179</v>
          </cell>
        </row>
        <row r="5423">
          <cell r="E5423">
            <v>41429</v>
          </cell>
          <cell r="F5423">
            <v>201306</v>
          </cell>
          <cell r="G5423">
            <v>41455</v>
          </cell>
          <cell r="H5423">
            <v>41425</v>
          </cell>
          <cell r="I5423">
            <v>179</v>
          </cell>
        </row>
        <row r="5424">
          <cell r="E5424">
            <v>41430</v>
          </cell>
          <cell r="F5424">
            <v>201306</v>
          </cell>
          <cell r="G5424">
            <v>41455</v>
          </cell>
          <cell r="H5424">
            <v>41425</v>
          </cell>
          <cell r="I5424">
            <v>179</v>
          </cell>
        </row>
        <row r="5425">
          <cell r="E5425">
            <v>41431</v>
          </cell>
          <cell r="F5425">
            <v>201306</v>
          </cell>
          <cell r="G5425">
            <v>41455</v>
          </cell>
          <cell r="H5425">
            <v>41425</v>
          </cell>
          <cell r="I5425">
            <v>179</v>
          </cell>
        </row>
        <row r="5426">
          <cell r="E5426">
            <v>41432</v>
          </cell>
          <cell r="F5426">
            <v>201306</v>
          </cell>
          <cell r="G5426">
            <v>41455</v>
          </cell>
          <cell r="H5426">
            <v>41425</v>
          </cell>
          <cell r="I5426">
            <v>179</v>
          </cell>
        </row>
        <row r="5427">
          <cell r="E5427">
            <v>41433</v>
          </cell>
          <cell r="F5427">
            <v>201306</v>
          </cell>
          <cell r="G5427">
            <v>41455</v>
          </cell>
          <cell r="H5427">
            <v>41425</v>
          </cell>
          <cell r="I5427">
            <v>179</v>
          </cell>
        </row>
        <row r="5428">
          <cell r="E5428">
            <v>41434</v>
          </cell>
          <cell r="F5428">
            <v>201306</v>
          </cell>
          <cell r="G5428">
            <v>41455</v>
          </cell>
          <cell r="H5428">
            <v>41425</v>
          </cell>
          <cell r="I5428">
            <v>179</v>
          </cell>
        </row>
        <row r="5429">
          <cell r="E5429">
            <v>41435</v>
          </cell>
          <cell r="F5429">
            <v>201306</v>
          </cell>
          <cell r="G5429">
            <v>41455</v>
          </cell>
          <cell r="H5429">
            <v>41425</v>
          </cell>
          <cell r="I5429">
            <v>179</v>
          </cell>
        </row>
        <row r="5430">
          <cell r="E5430">
            <v>41436</v>
          </cell>
          <cell r="F5430">
            <v>201306</v>
          </cell>
          <cell r="G5430">
            <v>41455</v>
          </cell>
          <cell r="H5430">
            <v>41425</v>
          </cell>
          <cell r="I5430">
            <v>179</v>
          </cell>
        </row>
        <row r="5431">
          <cell r="E5431">
            <v>41437</v>
          </cell>
          <cell r="F5431">
            <v>201306</v>
          </cell>
          <cell r="G5431">
            <v>41455</v>
          </cell>
          <cell r="H5431">
            <v>41425</v>
          </cell>
          <cell r="I5431">
            <v>179</v>
          </cell>
        </row>
        <row r="5432">
          <cell r="E5432">
            <v>41438</v>
          </cell>
          <cell r="F5432">
            <v>201306</v>
          </cell>
          <cell r="G5432">
            <v>41455</v>
          </cell>
          <cell r="H5432">
            <v>41425</v>
          </cell>
          <cell r="I5432">
            <v>179</v>
          </cell>
        </row>
        <row r="5433">
          <cell r="E5433">
            <v>41439</v>
          </cell>
          <cell r="F5433">
            <v>201306</v>
          </cell>
          <cell r="G5433">
            <v>41455</v>
          </cell>
          <cell r="H5433">
            <v>41425</v>
          </cell>
          <cell r="I5433">
            <v>179</v>
          </cell>
        </row>
        <row r="5434">
          <cell r="E5434">
            <v>41440</v>
          </cell>
          <cell r="F5434">
            <v>201306</v>
          </cell>
          <cell r="G5434">
            <v>41455</v>
          </cell>
          <cell r="H5434">
            <v>41425</v>
          </cell>
          <cell r="I5434">
            <v>179</v>
          </cell>
        </row>
        <row r="5435">
          <cell r="E5435">
            <v>41441</v>
          </cell>
          <cell r="F5435">
            <v>201306</v>
          </cell>
          <cell r="G5435">
            <v>41455</v>
          </cell>
          <cell r="H5435">
            <v>41425</v>
          </cell>
          <cell r="I5435">
            <v>179</v>
          </cell>
        </row>
        <row r="5436">
          <cell r="E5436">
            <v>41442</v>
          </cell>
          <cell r="F5436">
            <v>201306</v>
          </cell>
          <cell r="G5436">
            <v>41455</v>
          </cell>
          <cell r="H5436">
            <v>41425</v>
          </cell>
          <cell r="I5436">
            <v>179</v>
          </cell>
        </row>
        <row r="5437">
          <cell r="E5437">
            <v>41443</v>
          </cell>
          <cell r="F5437">
            <v>201306</v>
          </cell>
          <cell r="G5437">
            <v>41455</v>
          </cell>
          <cell r="H5437">
            <v>41425</v>
          </cell>
          <cell r="I5437">
            <v>179</v>
          </cell>
        </row>
        <row r="5438">
          <cell r="E5438">
            <v>41444</v>
          </cell>
          <cell r="F5438">
            <v>201306</v>
          </cell>
          <cell r="G5438">
            <v>41455</v>
          </cell>
          <cell r="H5438">
            <v>41425</v>
          </cell>
          <cell r="I5438">
            <v>179</v>
          </cell>
        </row>
        <row r="5439">
          <cell r="E5439">
            <v>41445</v>
          </cell>
          <cell r="F5439">
            <v>201306</v>
          </cell>
          <cell r="G5439">
            <v>41455</v>
          </cell>
          <cell r="H5439">
            <v>41425</v>
          </cell>
          <cell r="I5439">
            <v>179</v>
          </cell>
        </row>
        <row r="5440">
          <cell r="E5440">
            <v>41446</v>
          </cell>
          <cell r="F5440">
            <v>201306</v>
          </cell>
          <cell r="G5440">
            <v>41455</v>
          </cell>
          <cell r="H5440">
            <v>41425</v>
          </cell>
          <cell r="I5440">
            <v>179</v>
          </cell>
        </row>
        <row r="5441">
          <cell r="E5441">
            <v>41447</v>
          </cell>
          <cell r="F5441">
            <v>201306</v>
          </cell>
          <cell r="G5441">
            <v>41455</v>
          </cell>
          <cell r="H5441">
            <v>41425</v>
          </cell>
          <cell r="I5441">
            <v>179</v>
          </cell>
        </row>
        <row r="5442">
          <cell r="E5442">
            <v>41448</v>
          </cell>
          <cell r="F5442">
            <v>201306</v>
          </cell>
          <cell r="G5442">
            <v>41455</v>
          </cell>
          <cell r="H5442">
            <v>41425</v>
          </cell>
          <cell r="I5442">
            <v>179</v>
          </cell>
        </row>
        <row r="5443">
          <cell r="E5443">
            <v>41449</v>
          </cell>
          <cell r="F5443">
            <v>201306</v>
          </cell>
          <cell r="G5443">
            <v>41455</v>
          </cell>
          <cell r="H5443">
            <v>41425</v>
          </cell>
          <cell r="I5443">
            <v>179</v>
          </cell>
        </row>
        <row r="5444">
          <cell r="E5444">
            <v>41450</v>
          </cell>
          <cell r="F5444">
            <v>201306</v>
          </cell>
          <cell r="G5444">
            <v>41455</v>
          </cell>
          <cell r="H5444">
            <v>41425</v>
          </cell>
          <cell r="I5444">
            <v>179</v>
          </cell>
        </row>
        <row r="5445">
          <cell r="E5445">
            <v>41451</v>
          </cell>
          <cell r="F5445">
            <v>201306</v>
          </cell>
          <cell r="G5445">
            <v>41455</v>
          </cell>
          <cell r="H5445">
            <v>41425</v>
          </cell>
          <cell r="I5445">
            <v>179</v>
          </cell>
        </row>
        <row r="5446">
          <cell r="E5446">
            <v>41452</v>
          </cell>
          <cell r="F5446">
            <v>201306</v>
          </cell>
          <cell r="G5446">
            <v>41455</v>
          </cell>
          <cell r="H5446">
            <v>41425</v>
          </cell>
          <cell r="I5446">
            <v>179</v>
          </cell>
        </row>
        <row r="5447">
          <cell r="E5447">
            <v>41453</v>
          </cell>
          <cell r="F5447">
            <v>201306</v>
          </cell>
          <cell r="G5447">
            <v>41455</v>
          </cell>
          <cell r="H5447">
            <v>41425</v>
          </cell>
          <cell r="I5447">
            <v>179</v>
          </cell>
        </row>
        <row r="5448">
          <cell r="E5448">
            <v>41454</v>
          </cell>
          <cell r="F5448">
            <v>201306</v>
          </cell>
          <cell r="G5448">
            <v>41455</v>
          </cell>
          <cell r="H5448">
            <v>41425</v>
          </cell>
          <cell r="I5448">
            <v>179</v>
          </cell>
        </row>
        <row r="5449">
          <cell r="E5449">
            <v>41455</v>
          </cell>
          <cell r="F5449">
            <v>201306</v>
          </cell>
          <cell r="G5449">
            <v>41455</v>
          </cell>
          <cell r="H5449">
            <v>41425</v>
          </cell>
          <cell r="I5449">
            <v>179</v>
          </cell>
        </row>
        <row r="5450">
          <cell r="E5450">
            <v>41456</v>
          </cell>
          <cell r="F5450">
            <v>201307</v>
          </cell>
          <cell r="G5450">
            <v>41486</v>
          </cell>
          <cell r="H5450">
            <v>41455</v>
          </cell>
          <cell r="I5450">
            <v>180</v>
          </cell>
        </row>
        <row r="5451">
          <cell r="E5451">
            <v>41457</v>
          </cell>
          <cell r="F5451">
            <v>201307</v>
          </cell>
          <cell r="G5451">
            <v>41486</v>
          </cell>
          <cell r="H5451">
            <v>41455</v>
          </cell>
          <cell r="I5451">
            <v>180</v>
          </cell>
        </row>
        <row r="5452">
          <cell r="E5452">
            <v>41458</v>
          </cell>
          <cell r="F5452">
            <v>201307</v>
          </cell>
          <cell r="G5452">
            <v>41486</v>
          </cell>
          <cell r="H5452">
            <v>41455</v>
          </cell>
          <cell r="I5452">
            <v>180</v>
          </cell>
        </row>
        <row r="5453">
          <cell r="E5453">
            <v>41459</v>
          </cell>
          <cell r="F5453">
            <v>201307</v>
          </cell>
          <cell r="G5453">
            <v>41486</v>
          </cell>
          <cell r="H5453">
            <v>41455</v>
          </cell>
          <cell r="I5453">
            <v>180</v>
          </cell>
        </row>
        <row r="5454">
          <cell r="E5454">
            <v>41460</v>
          </cell>
          <cell r="F5454">
            <v>201307</v>
          </cell>
          <cell r="G5454">
            <v>41486</v>
          </cell>
          <cell r="H5454">
            <v>41455</v>
          </cell>
          <cell r="I5454">
            <v>180</v>
          </cell>
        </row>
        <row r="5455">
          <cell r="E5455">
            <v>41461</v>
          </cell>
          <cell r="F5455">
            <v>201307</v>
          </cell>
          <cell r="G5455">
            <v>41486</v>
          </cell>
          <cell r="H5455">
            <v>41455</v>
          </cell>
          <cell r="I5455">
            <v>180</v>
          </cell>
        </row>
        <row r="5456">
          <cell r="E5456">
            <v>41462</v>
          </cell>
          <cell r="F5456">
            <v>201307</v>
          </cell>
          <cell r="G5456">
            <v>41486</v>
          </cell>
          <cell r="H5456">
            <v>41455</v>
          </cell>
          <cell r="I5456">
            <v>180</v>
          </cell>
        </row>
        <row r="5457">
          <cell r="E5457">
            <v>41463</v>
          </cell>
          <cell r="F5457">
            <v>201307</v>
          </cell>
          <cell r="G5457">
            <v>41486</v>
          </cell>
          <cell r="H5457">
            <v>41455</v>
          </cell>
          <cell r="I5457">
            <v>180</v>
          </cell>
        </row>
        <row r="5458">
          <cell r="E5458">
            <v>41464</v>
          </cell>
          <cell r="F5458">
            <v>201307</v>
          </cell>
          <cell r="G5458">
            <v>41486</v>
          </cell>
          <cell r="H5458">
            <v>41455</v>
          </cell>
          <cell r="I5458">
            <v>180</v>
          </cell>
        </row>
        <row r="5459">
          <cell r="E5459">
            <v>41465</v>
          </cell>
          <cell r="F5459">
            <v>201307</v>
          </cell>
          <cell r="G5459">
            <v>41486</v>
          </cell>
          <cell r="H5459">
            <v>41455</v>
          </cell>
          <cell r="I5459">
            <v>180</v>
          </cell>
        </row>
        <row r="5460">
          <cell r="E5460">
            <v>41466</v>
          </cell>
          <cell r="F5460">
            <v>201307</v>
          </cell>
          <cell r="G5460">
            <v>41486</v>
          </cell>
          <cell r="H5460">
            <v>41455</v>
          </cell>
          <cell r="I5460">
            <v>180</v>
          </cell>
        </row>
        <row r="5461">
          <cell r="E5461">
            <v>41467</v>
          </cell>
          <cell r="F5461">
            <v>201307</v>
          </cell>
          <cell r="G5461">
            <v>41486</v>
          </cell>
          <cell r="H5461">
            <v>41455</v>
          </cell>
          <cell r="I5461">
            <v>180</v>
          </cell>
        </row>
        <row r="5462">
          <cell r="E5462">
            <v>41468</v>
          </cell>
          <cell r="F5462">
            <v>201307</v>
          </cell>
          <cell r="G5462">
            <v>41486</v>
          </cell>
          <cell r="H5462">
            <v>41455</v>
          </cell>
          <cell r="I5462">
            <v>180</v>
          </cell>
        </row>
        <row r="5463">
          <cell r="E5463">
            <v>41469</v>
          </cell>
          <cell r="F5463">
            <v>201307</v>
          </cell>
          <cell r="G5463">
            <v>41486</v>
          </cell>
          <cell r="H5463">
            <v>41455</v>
          </cell>
          <cell r="I5463">
            <v>180</v>
          </cell>
        </row>
        <row r="5464">
          <cell r="E5464">
            <v>41470</v>
          </cell>
          <cell r="F5464">
            <v>201307</v>
          </cell>
          <cell r="G5464">
            <v>41486</v>
          </cell>
          <cell r="H5464">
            <v>41455</v>
          </cell>
          <cell r="I5464">
            <v>180</v>
          </cell>
        </row>
        <row r="5465">
          <cell r="E5465">
            <v>41471</v>
          </cell>
          <cell r="F5465">
            <v>201307</v>
          </cell>
          <cell r="G5465">
            <v>41486</v>
          </cell>
          <cell r="H5465">
            <v>41455</v>
          </cell>
          <cell r="I5465">
            <v>180</v>
          </cell>
        </row>
        <row r="5466">
          <cell r="E5466">
            <v>41472</v>
          </cell>
          <cell r="F5466">
            <v>201307</v>
          </cell>
          <cell r="G5466">
            <v>41486</v>
          </cell>
          <cell r="H5466">
            <v>41455</v>
          </cell>
          <cell r="I5466">
            <v>180</v>
          </cell>
        </row>
        <row r="5467">
          <cell r="E5467">
            <v>41473</v>
          </cell>
          <cell r="F5467">
            <v>201307</v>
          </cell>
          <cell r="G5467">
            <v>41486</v>
          </cell>
          <cell r="H5467">
            <v>41455</v>
          </cell>
          <cell r="I5467">
            <v>180</v>
          </cell>
        </row>
        <row r="5468">
          <cell r="E5468">
            <v>41474</v>
          </cell>
          <cell r="F5468">
            <v>201307</v>
          </cell>
          <cell r="G5468">
            <v>41486</v>
          </cell>
          <cell r="H5468">
            <v>41455</v>
          </cell>
          <cell r="I5468">
            <v>180</v>
          </cell>
        </row>
        <row r="5469">
          <cell r="E5469">
            <v>41475</v>
          </cell>
          <cell r="F5469">
            <v>201307</v>
          </cell>
          <cell r="G5469">
            <v>41486</v>
          </cell>
          <cell r="H5469">
            <v>41455</v>
          </cell>
          <cell r="I5469">
            <v>180</v>
          </cell>
        </row>
        <row r="5470">
          <cell r="E5470">
            <v>41476</v>
          </cell>
          <cell r="F5470">
            <v>201307</v>
          </cell>
          <cell r="G5470">
            <v>41486</v>
          </cell>
          <cell r="H5470">
            <v>41455</v>
          </cell>
          <cell r="I5470">
            <v>180</v>
          </cell>
        </row>
        <row r="5471">
          <cell r="E5471">
            <v>41477</v>
          </cell>
          <cell r="F5471">
            <v>201307</v>
          </cell>
          <cell r="G5471">
            <v>41486</v>
          </cell>
          <cell r="H5471">
            <v>41455</v>
          </cell>
          <cell r="I5471">
            <v>180</v>
          </cell>
        </row>
        <row r="5472">
          <cell r="E5472">
            <v>41478</v>
          </cell>
          <cell r="F5472">
            <v>201307</v>
          </cell>
          <cell r="G5472">
            <v>41486</v>
          </cell>
          <cell r="H5472">
            <v>41455</v>
          </cell>
          <cell r="I5472">
            <v>180</v>
          </cell>
        </row>
        <row r="5473">
          <cell r="E5473">
            <v>41479</v>
          </cell>
          <cell r="F5473">
            <v>201307</v>
          </cell>
          <cell r="G5473">
            <v>41486</v>
          </cell>
          <cell r="H5473">
            <v>41455</v>
          </cell>
          <cell r="I5473">
            <v>180</v>
          </cell>
        </row>
        <row r="5474">
          <cell r="E5474">
            <v>41480</v>
          </cell>
          <cell r="F5474">
            <v>201307</v>
          </cell>
          <cell r="G5474">
            <v>41486</v>
          </cell>
          <cell r="H5474">
            <v>41455</v>
          </cell>
          <cell r="I5474">
            <v>180</v>
          </cell>
        </row>
        <row r="5475">
          <cell r="E5475">
            <v>41481</v>
          </cell>
          <cell r="F5475">
            <v>201307</v>
          </cell>
          <cell r="G5475">
            <v>41486</v>
          </cell>
          <cell r="H5475">
            <v>41455</v>
          </cell>
          <cell r="I5475">
            <v>180</v>
          </cell>
        </row>
        <row r="5476">
          <cell r="E5476">
            <v>41482</v>
          </cell>
          <cell r="F5476">
            <v>201307</v>
          </cell>
          <cell r="G5476">
            <v>41486</v>
          </cell>
          <cell r="H5476">
            <v>41455</v>
          </cell>
          <cell r="I5476">
            <v>180</v>
          </cell>
        </row>
        <row r="5477">
          <cell r="E5477">
            <v>41483</v>
          </cell>
          <cell r="F5477">
            <v>201307</v>
          </cell>
          <cell r="G5477">
            <v>41486</v>
          </cell>
          <cell r="H5477">
            <v>41455</v>
          </cell>
          <cell r="I5477">
            <v>180</v>
          </cell>
        </row>
        <row r="5478">
          <cell r="E5478">
            <v>41484</v>
          </cell>
          <cell r="F5478">
            <v>201307</v>
          </cell>
          <cell r="G5478">
            <v>41486</v>
          </cell>
          <cell r="H5478">
            <v>41455</v>
          </cell>
          <cell r="I5478">
            <v>180</v>
          </cell>
        </row>
        <row r="5479">
          <cell r="E5479">
            <v>41485</v>
          </cell>
          <cell r="F5479">
            <v>201307</v>
          </cell>
          <cell r="G5479">
            <v>41486</v>
          </cell>
          <cell r="H5479">
            <v>41455</v>
          </cell>
          <cell r="I5479">
            <v>180</v>
          </cell>
        </row>
        <row r="5480">
          <cell r="E5480">
            <v>41486</v>
          </cell>
          <cell r="F5480">
            <v>201307</v>
          </cell>
          <cell r="G5480">
            <v>41486</v>
          </cell>
          <cell r="H5480">
            <v>41455</v>
          </cell>
          <cell r="I5480">
            <v>180</v>
          </cell>
        </row>
        <row r="5481">
          <cell r="E5481">
            <v>41487</v>
          </cell>
          <cell r="F5481">
            <v>201308</v>
          </cell>
          <cell r="G5481">
            <v>41517</v>
          </cell>
          <cell r="H5481">
            <v>41486</v>
          </cell>
          <cell r="I5481">
            <v>181</v>
          </cell>
        </row>
        <row r="5482">
          <cell r="E5482">
            <v>41488</v>
          </cell>
          <cell r="F5482">
            <v>201308</v>
          </cell>
          <cell r="G5482">
            <v>41517</v>
          </cell>
          <cell r="H5482">
            <v>41486</v>
          </cell>
          <cell r="I5482">
            <v>181</v>
          </cell>
        </row>
        <row r="5483">
          <cell r="E5483">
            <v>41489</v>
          </cell>
          <cell r="F5483">
            <v>201308</v>
          </cell>
          <cell r="G5483">
            <v>41517</v>
          </cell>
          <cell r="H5483">
            <v>41486</v>
          </cell>
          <cell r="I5483">
            <v>181</v>
          </cell>
        </row>
        <row r="5484">
          <cell r="E5484">
            <v>41490</v>
          </cell>
          <cell r="F5484">
            <v>201308</v>
          </cell>
          <cell r="G5484">
            <v>41517</v>
          </cell>
          <cell r="H5484">
            <v>41486</v>
          </cell>
          <cell r="I5484">
            <v>181</v>
          </cell>
        </row>
        <row r="5485">
          <cell r="E5485">
            <v>41491</v>
          </cell>
          <cell r="F5485">
            <v>201308</v>
          </cell>
          <cell r="G5485">
            <v>41517</v>
          </cell>
          <cell r="H5485">
            <v>41486</v>
          </cell>
          <cell r="I5485">
            <v>181</v>
          </cell>
        </row>
        <row r="5486">
          <cell r="E5486">
            <v>41492</v>
          </cell>
          <cell r="F5486">
            <v>201308</v>
          </cell>
          <cell r="G5486">
            <v>41517</v>
          </cell>
          <cell r="H5486">
            <v>41486</v>
          </cell>
          <cell r="I5486">
            <v>181</v>
          </cell>
        </row>
        <row r="5487">
          <cell r="E5487">
            <v>41493</v>
          </cell>
          <cell r="F5487">
            <v>201308</v>
          </cell>
          <cell r="G5487">
            <v>41517</v>
          </cell>
          <cell r="H5487">
            <v>41486</v>
          </cell>
          <cell r="I5487">
            <v>181</v>
          </cell>
        </row>
        <row r="5488">
          <cell r="E5488">
            <v>41494</v>
          </cell>
          <cell r="F5488">
            <v>201308</v>
          </cell>
          <cell r="G5488">
            <v>41517</v>
          </cell>
          <cell r="H5488">
            <v>41486</v>
          </cell>
          <cell r="I5488">
            <v>181</v>
          </cell>
        </row>
        <row r="5489">
          <cell r="E5489">
            <v>41495</v>
          </cell>
          <cell r="F5489">
            <v>201308</v>
          </cell>
          <cell r="G5489">
            <v>41517</v>
          </cell>
          <cell r="H5489">
            <v>41486</v>
          </cell>
          <cell r="I5489">
            <v>181</v>
          </cell>
        </row>
        <row r="5490">
          <cell r="E5490">
            <v>41496</v>
          </cell>
          <cell r="F5490">
            <v>201308</v>
          </cell>
          <cell r="G5490">
            <v>41517</v>
          </cell>
          <cell r="H5490">
            <v>41486</v>
          </cell>
          <cell r="I5490">
            <v>181</v>
          </cell>
        </row>
        <row r="5491">
          <cell r="E5491">
            <v>41497</v>
          </cell>
          <cell r="F5491">
            <v>201308</v>
          </cell>
          <cell r="G5491">
            <v>41517</v>
          </cell>
          <cell r="H5491">
            <v>41486</v>
          </cell>
          <cell r="I5491">
            <v>181</v>
          </cell>
        </row>
        <row r="5492">
          <cell r="E5492">
            <v>41498</v>
          </cell>
          <cell r="F5492">
            <v>201308</v>
          </cell>
          <cell r="G5492">
            <v>41517</v>
          </cell>
          <cell r="H5492">
            <v>41486</v>
          </cell>
          <cell r="I5492">
            <v>181</v>
          </cell>
        </row>
        <row r="5493">
          <cell r="E5493">
            <v>41499</v>
          </cell>
          <cell r="F5493">
            <v>201308</v>
          </cell>
          <cell r="G5493">
            <v>41517</v>
          </cell>
          <cell r="H5493">
            <v>41486</v>
          </cell>
          <cell r="I5493">
            <v>181</v>
          </cell>
        </row>
        <row r="5494">
          <cell r="E5494">
            <v>41500</v>
          </cell>
          <cell r="F5494">
            <v>201308</v>
          </cell>
          <cell r="G5494">
            <v>41517</v>
          </cell>
          <cell r="H5494">
            <v>41486</v>
          </cell>
          <cell r="I5494">
            <v>181</v>
          </cell>
        </row>
        <row r="5495">
          <cell r="E5495">
            <v>41501</v>
          </cell>
          <cell r="F5495">
            <v>201308</v>
          </cell>
          <cell r="G5495">
            <v>41517</v>
          </cell>
          <cell r="H5495">
            <v>41486</v>
          </cell>
          <cell r="I5495">
            <v>181</v>
          </cell>
        </row>
        <row r="5496">
          <cell r="E5496">
            <v>41502</v>
          </cell>
          <cell r="F5496">
            <v>201308</v>
          </cell>
          <cell r="G5496">
            <v>41517</v>
          </cell>
          <cell r="H5496">
            <v>41486</v>
          </cell>
          <cell r="I5496">
            <v>181</v>
          </cell>
        </row>
        <row r="5497">
          <cell r="E5497">
            <v>41503</v>
          </cell>
          <cell r="F5497">
            <v>201308</v>
          </cell>
          <cell r="G5497">
            <v>41517</v>
          </cell>
          <cell r="H5497">
            <v>41486</v>
          </cell>
          <cell r="I5497">
            <v>181</v>
          </cell>
        </row>
        <row r="5498">
          <cell r="E5498">
            <v>41504</v>
          </cell>
          <cell r="F5498">
            <v>201308</v>
          </cell>
          <cell r="G5498">
            <v>41517</v>
          </cell>
          <cell r="H5498">
            <v>41486</v>
          </cell>
          <cell r="I5498">
            <v>181</v>
          </cell>
        </row>
        <row r="5499">
          <cell r="E5499">
            <v>41505</v>
          </cell>
          <cell r="F5499">
            <v>201308</v>
          </cell>
          <cell r="G5499">
            <v>41517</v>
          </cell>
          <cell r="H5499">
            <v>41486</v>
          </cell>
          <cell r="I5499">
            <v>181</v>
          </cell>
        </row>
        <row r="5500">
          <cell r="E5500">
            <v>41506</v>
          </cell>
          <cell r="F5500">
            <v>201308</v>
          </cell>
          <cell r="G5500">
            <v>41517</v>
          </cell>
          <cell r="H5500">
            <v>41486</v>
          </cell>
          <cell r="I5500">
            <v>181</v>
          </cell>
        </row>
        <row r="5501">
          <cell r="E5501">
            <v>41507</v>
          </cell>
          <cell r="F5501">
            <v>201308</v>
          </cell>
          <cell r="G5501">
            <v>41517</v>
          </cell>
          <cell r="H5501">
            <v>41486</v>
          </cell>
          <cell r="I5501">
            <v>181</v>
          </cell>
        </row>
        <row r="5502">
          <cell r="E5502">
            <v>41508</v>
          </cell>
          <cell r="F5502">
            <v>201308</v>
          </cell>
          <cell r="G5502">
            <v>41517</v>
          </cell>
          <cell r="H5502">
            <v>41486</v>
          </cell>
          <cell r="I5502">
            <v>181</v>
          </cell>
        </row>
        <row r="5503">
          <cell r="E5503">
            <v>41509</v>
          </cell>
          <cell r="F5503">
            <v>201308</v>
          </cell>
          <cell r="G5503">
            <v>41517</v>
          </cell>
          <cell r="H5503">
            <v>41486</v>
          </cell>
          <cell r="I5503">
            <v>181</v>
          </cell>
        </row>
        <row r="5504">
          <cell r="E5504">
            <v>41510</v>
          </cell>
          <cell r="F5504">
            <v>201308</v>
          </cell>
          <cell r="G5504">
            <v>41517</v>
          </cell>
          <cell r="H5504">
            <v>41486</v>
          </cell>
          <cell r="I5504">
            <v>181</v>
          </cell>
        </row>
        <row r="5505">
          <cell r="E5505">
            <v>41511</v>
          </cell>
          <cell r="F5505">
            <v>201308</v>
          </cell>
          <cell r="G5505">
            <v>41517</v>
          </cell>
          <cell r="H5505">
            <v>41486</v>
          </cell>
          <cell r="I5505">
            <v>181</v>
          </cell>
        </row>
        <row r="5506">
          <cell r="E5506">
            <v>41512</v>
          </cell>
          <cell r="F5506">
            <v>201308</v>
          </cell>
          <cell r="G5506">
            <v>41517</v>
          </cell>
          <cell r="H5506">
            <v>41486</v>
          </cell>
          <cell r="I5506">
            <v>181</v>
          </cell>
        </row>
        <row r="5507">
          <cell r="E5507">
            <v>41513</v>
          </cell>
          <cell r="F5507">
            <v>201308</v>
          </cell>
          <cell r="G5507">
            <v>41517</v>
          </cell>
          <cell r="H5507">
            <v>41486</v>
          </cell>
          <cell r="I5507">
            <v>181</v>
          </cell>
        </row>
        <row r="5508">
          <cell r="E5508">
            <v>41514</v>
          </cell>
          <cell r="F5508">
            <v>201308</v>
          </cell>
          <cell r="G5508">
            <v>41517</v>
          </cell>
          <cell r="H5508">
            <v>41486</v>
          </cell>
          <cell r="I5508">
            <v>181</v>
          </cell>
        </row>
        <row r="5509">
          <cell r="E5509">
            <v>41515</v>
          </cell>
          <cell r="F5509">
            <v>201308</v>
          </cell>
          <cell r="G5509">
            <v>41517</v>
          </cell>
          <cell r="H5509">
            <v>41486</v>
          </cell>
          <cell r="I5509">
            <v>181</v>
          </cell>
        </row>
        <row r="5510">
          <cell r="E5510">
            <v>41516</v>
          </cell>
          <cell r="F5510">
            <v>201308</v>
          </cell>
          <cell r="G5510">
            <v>41517</v>
          </cell>
          <cell r="H5510">
            <v>41486</v>
          </cell>
          <cell r="I5510">
            <v>181</v>
          </cell>
        </row>
        <row r="5511">
          <cell r="E5511">
            <v>41517</v>
          </cell>
          <cell r="F5511">
            <v>201308</v>
          </cell>
          <cell r="G5511">
            <v>41517</v>
          </cell>
          <cell r="H5511">
            <v>41486</v>
          </cell>
          <cell r="I5511">
            <v>181</v>
          </cell>
        </row>
        <row r="5512">
          <cell r="E5512">
            <v>41518</v>
          </cell>
          <cell r="F5512">
            <v>201309</v>
          </cell>
          <cell r="G5512">
            <v>41547</v>
          </cell>
          <cell r="H5512">
            <v>41517</v>
          </cell>
          <cell r="I5512">
            <v>182</v>
          </cell>
        </row>
        <row r="5513">
          <cell r="E5513">
            <v>41519</v>
          </cell>
          <cell r="F5513">
            <v>201309</v>
          </cell>
          <cell r="G5513">
            <v>41547</v>
          </cell>
          <cell r="H5513">
            <v>41517</v>
          </cell>
          <cell r="I5513">
            <v>182</v>
          </cell>
        </row>
        <row r="5514">
          <cell r="E5514">
            <v>41520</v>
          </cell>
          <cell r="F5514">
            <v>201309</v>
          </cell>
          <cell r="G5514">
            <v>41547</v>
          </cell>
          <cell r="H5514">
            <v>41517</v>
          </cell>
          <cell r="I5514">
            <v>182</v>
          </cell>
        </row>
        <row r="5515">
          <cell r="E5515">
            <v>41521</v>
          </cell>
          <cell r="F5515">
            <v>201309</v>
          </cell>
          <cell r="G5515">
            <v>41547</v>
          </cell>
          <cell r="H5515">
            <v>41517</v>
          </cell>
          <cell r="I5515">
            <v>182</v>
          </cell>
        </row>
        <row r="5516">
          <cell r="E5516">
            <v>41522</v>
          </cell>
          <cell r="F5516">
            <v>201309</v>
          </cell>
          <cell r="G5516">
            <v>41547</v>
          </cell>
          <cell r="H5516">
            <v>41517</v>
          </cell>
          <cell r="I5516">
            <v>182</v>
          </cell>
        </row>
        <row r="5517">
          <cell r="E5517">
            <v>41523</v>
          </cell>
          <cell r="F5517">
            <v>201309</v>
          </cell>
          <cell r="G5517">
            <v>41547</v>
          </cell>
          <cell r="H5517">
            <v>41517</v>
          </cell>
          <cell r="I5517">
            <v>182</v>
          </cell>
        </row>
        <row r="5518">
          <cell r="E5518">
            <v>41524</v>
          </cell>
          <cell r="F5518">
            <v>201309</v>
          </cell>
          <cell r="G5518">
            <v>41547</v>
          </cell>
          <cell r="H5518">
            <v>41517</v>
          </cell>
          <cell r="I5518">
            <v>182</v>
          </cell>
        </row>
        <row r="5519">
          <cell r="E5519">
            <v>41525</v>
          </cell>
          <cell r="F5519">
            <v>201309</v>
          </cell>
          <cell r="G5519">
            <v>41547</v>
          </cell>
          <cell r="H5519">
            <v>41517</v>
          </cell>
          <cell r="I5519">
            <v>182</v>
          </cell>
        </row>
        <row r="5520">
          <cell r="E5520">
            <v>41526</v>
          </cell>
          <cell r="F5520">
            <v>201309</v>
          </cell>
          <cell r="G5520">
            <v>41547</v>
          </cell>
          <cell r="H5520">
            <v>41517</v>
          </cell>
          <cell r="I5520">
            <v>182</v>
          </cell>
        </row>
        <row r="5521">
          <cell r="E5521">
            <v>41527</v>
          </cell>
          <cell r="F5521">
            <v>201309</v>
          </cell>
          <cell r="G5521">
            <v>41547</v>
          </cell>
          <cell r="H5521">
            <v>41517</v>
          </cell>
          <cell r="I5521">
            <v>182</v>
          </cell>
        </row>
        <row r="5522">
          <cell r="E5522">
            <v>41528</v>
          </cell>
          <cell r="F5522">
            <v>201309</v>
          </cell>
          <cell r="G5522">
            <v>41547</v>
          </cell>
          <cell r="H5522">
            <v>41517</v>
          </cell>
          <cell r="I5522">
            <v>182</v>
          </cell>
        </row>
        <row r="5523">
          <cell r="E5523">
            <v>41529</v>
          </cell>
          <cell r="F5523">
            <v>201309</v>
          </cell>
          <cell r="G5523">
            <v>41547</v>
          </cell>
          <cell r="H5523">
            <v>41517</v>
          </cell>
          <cell r="I5523">
            <v>182</v>
          </cell>
        </row>
        <row r="5524">
          <cell r="E5524">
            <v>41530</v>
          </cell>
          <cell r="F5524">
            <v>201309</v>
          </cell>
          <cell r="G5524">
            <v>41547</v>
          </cell>
          <cell r="H5524">
            <v>41517</v>
          </cell>
          <cell r="I5524">
            <v>182</v>
          </cell>
        </row>
        <row r="5525">
          <cell r="E5525">
            <v>41531</v>
          </cell>
          <cell r="F5525">
            <v>201309</v>
          </cell>
          <cell r="G5525">
            <v>41547</v>
          </cell>
          <cell r="H5525">
            <v>41517</v>
          </cell>
          <cell r="I5525">
            <v>182</v>
          </cell>
        </row>
        <row r="5526">
          <cell r="E5526">
            <v>41532</v>
          </cell>
          <cell r="F5526">
            <v>201309</v>
          </cell>
          <cell r="G5526">
            <v>41547</v>
          </cell>
          <cell r="H5526">
            <v>41517</v>
          </cell>
          <cell r="I5526">
            <v>182</v>
          </cell>
        </row>
        <row r="5527">
          <cell r="E5527">
            <v>41533</v>
          </cell>
          <cell r="F5527">
            <v>201309</v>
          </cell>
          <cell r="G5527">
            <v>41547</v>
          </cell>
          <cell r="H5527">
            <v>41517</v>
          </cell>
          <cell r="I5527">
            <v>182</v>
          </cell>
        </row>
        <row r="5528">
          <cell r="E5528">
            <v>41534</v>
          </cell>
          <cell r="F5528">
            <v>201309</v>
          </cell>
          <cell r="G5528">
            <v>41547</v>
          </cell>
          <cell r="H5528">
            <v>41517</v>
          </cell>
          <cell r="I5528">
            <v>182</v>
          </cell>
        </row>
        <row r="5529">
          <cell r="E5529">
            <v>41535</v>
          </cell>
          <cell r="F5529">
            <v>201309</v>
          </cell>
          <cell r="G5529">
            <v>41547</v>
          </cell>
          <cell r="H5529">
            <v>41517</v>
          </cell>
          <cell r="I5529">
            <v>182</v>
          </cell>
        </row>
        <row r="5530">
          <cell r="E5530">
            <v>41536</v>
          </cell>
          <cell r="F5530">
            <v>201309</v>
          </cell>
          <cell r="G5530">
            <v>41547</v>
          </cell>
          <cell r="H5530">
            <v>41517</v>
          </cell>
          <cell r="I5530">
            <v>182</v>
          </cell>
        </row>
        <row r="5531">
          <cell r="E5531">
            <v>41537</v>
          </cell>
          <cell r="F5531">
            <v>201309</v>
          </cell>
          <cell r="G5531">
            <v>41547</v>
          </cell>
          <cell r="H5531">
            <v>41517</v>
          </cell>
          <cell r="I5531">
            <v>182</v>
          </cell>
        </row>
        <row r="5532">
          <cell r="E5532">
            <v>41538</v>
          </cell>
          <cell r="F5532">
            <v>201309</v>
          </cell>
          <cell r="G5532">
            <v>41547</v>
          </cell>
          <cell r="H5532">
            <v>41517</v>
          </cell>
          <cell r="I5532">
            <v>182</v>
          </cell>
        </row>
        <row r="5533">
          <cell r="E5533">
            <v>41539</v>
          </cell>
          <cell r="F5533">
            <v>201309</v>
          </cell>
          <cell r="G5533">
            <v>41547</v>
          </cell>
          <cell r="H5533">
            <v>41517</v>
          </cell>
          <cell r="I5533">
            <v>182</v>
          </cell>
        </row>
        <row r="5534">
          <cell r="E5534">
            <v>41540</v>
          </cell>
          <cell r="F5534">
            <v>201309</v>
          </cell>
          <cell r="G5534">
            <v>41547</v>
          </cell>
          <cell r="H5534">
            <v>41517</v>
          </cell>
          <cell r="I5534">
            <v>182</v>
          </cell>
        </row>
        <row r="5535">
          <cell r="E5535">
            <v>41541</v>
          </cell>
          <cell r="F5535">
            <v>201309</v>
          </cell>
          <cell r="G5535">
            <v>41547</v>
          </cell>
          <cell r="H5535">
            <v>41517</v>
          </cell>
          <cell r="I5535">
            <v>182</v>
          </cell>
        </row>
        <row r="5536">
          <cell r="E5536">
            <v>41542</v>
          </cell>
          <cell r="F5536">
            <v>201309</v>
          </cell>
          <cell r="G5536">
            <v>41547</v>
          </cell>
          <cell r="H5536">
            <v>41517</v>
          </cell>
          <cell r="I5536">
            <v>182</v>
          </cell>
        </row>
        <row r="5537">
          <cell r="E5537">
            <v>41543</v>
          </cell>
          <cell r="F5537">
            <v>201309</v>
          </cell>
          <cell r="G5537">
            <v>41547</v>
          </cell>
          <cell r="H5537">
            <v>41517</v>
          </cell>
          <cell r="I5537">
            <v>182</v>
          </cell>
        </row>
        <row r="5538">
          <cell r="E5538">
            <v>41544</v>
          </cell>
          <cell r="F5538">
            <v>201309</v>
          </cell>
          <cell r="G5538">
            <v>41547</v>
          </cell>
          <cell r="H5538">
            <v>41517</v>
          </cell>
          <cell r="I5538">
            <v>182</v>
          </cell>
        </row>
        <row r="5539">
          <cell r="E5539">
            <v>41545</v>
          </cell>
          <cell r="F5539">
            <v>201309</v>
          </cell>
          <cell r="G5539">
            <v>41547</v>
          </cell>
          <cell r="H5539">
            <v>41517</v>
          </cell>
          <cell r="I5539">
            <v>182</v>
          </cell>
        </row>
        <row r="5540">
          <cell r="E5540">
            <v>41546</v>
          </cell>
          <cell r="F5540">
            <v>201309</v>
          </cell>
          <cell r="G5540">
            <v>41547</v>
          </cell>
          <cell r="H5540">
            <v>41517</v>
          </cell>
          <cell r="I5540">
            <v>182</v>
          </cell>
        </row>
        <row r="5541">
          <cell r="E5541">
            <v>41547</v>
          </cell>
          <cell r="F5541">
            <v>201309</v>
          </cell>
          <cell r="G5541">
            <v>41547</v>
          </cell>
          <cell r="H5541">
            <v>41517</v>
          </cell>
          <cell r="I5541">
            <v>182</v>
          </cell>
        </row>
        <row r="5542">
          <cell r="E5542">
            <v>41548</v>
          </cell>
          <cell r="F5542">
            <v>201310</v>
          </cell>
          <cell r="G5542">
            <v>41578</v>
          </cell>
          <cell r="H5542">
            <v>41547</v>
          </cell>
          <cell r="I5542">
            <v>183</v>
          </cell>
        </row>
        <row r="5543">
          <cell r="E5543">
            <v>41549</v>
          </cell>
          <cell r="F5543">
            <v>201310</v>
          </cell>
          <cell r="G5543">
            <v>41578</v>
          </cell>
          <cell r="H5543">
            <v>41547</v>
          </cell>
          <cell r="I5543">
            <v>183</v>
          </cell>
        </row>
        <row r="5544">
          <cell r="E5544">
            <v>41550</v>
          </cell>
          <cell r="F5544">
            <v>201310</v>
          </cell>
          <cell r="G5544">
            <v>41578</v>
          </cell>
          <cell r="H5544">
            <v>41547</v>
          </cell>
          <cell r="I5544">
            <v>183</v>
          </cell>
        </row>
        <row r="5545">
          <cell r="E5545">
            <v>41551</v>
          </cell>
          <cell r="F5545">
            <v>201310</v>
          </cell>
          <cell r="G5545">
            <v>41578</v>
          </cell>
          <cell r="H5545">
            <v>41547</v>
          </cell>
          <cell r="I5545">
            <v>183</v>
          </cell>
        </row>
        <row r="5546">
          <cell r="E5546">
            <v>41552</v>
          </cell>
          <cell r="F5546">
            <v>201310</v>
          </cell>
          <cell r="G5546">
            <v>41578</v>
          </cell>
          <cell r="H5546">
            <v>41547</v>
          </cell>
          <cell r="I5546">
            <v>183</v>
          </cell>
        </row>
        <row r="5547">
          <cell r="E5547">
            <v>41553</v>
          </cell>
          <cell r="F5547">
            <v>201310</v>
          </cell>
          <cell r="G5547">
            <v>41578</v>
          </cell>
          <cell r="H5547">
            <v>41547</v>
          </cell>
          <cell r="I5547">
            <v>183</v>
          </cell>
        </row>
        <row r="5548">
          <cell r="E5548">
            <v>41554</v>
          </cell>
          <cell r="F5548">
            <v>201310</v>
          </cell>
          <cell r="G5548">
            <v>41578</v>
          </cell>
          <cell r="H5548">
            <v>41547</v>
          </cell>
          <cell r="I5548">
            <v>183</v>
          </cell>
        </row>
        <row r="5549">
          <cell r="E5549">
            <v>41555</v>
          </cell>
          <cell r="F5549">
            <v>201310</v>
          </cell>
          <cell r="G5549">
            <v>41578</v>
          </cell>
          <cell r="H5549">
            <v>41547</v>
          </cell>
          <cell r="I5549">
            <v>183</v>
          </cell>
        </row>
        <row r="5550">
          <cell r="E5550">
            <v>41556</v>
          </cell>
          <cell r="F5550">
            <v>201310</v>
          </cell>
          <cell r="G5550">
            <v>41578</v>
          </cell>
          <cell r="H5550">
            <v>41547</v>
          </cell>
          <cell r="I5550">
            <v>183</v>
          </cell>
        </row>
        <row r="5551">
          <cell r="E5551">
            <v>41557</v>
          </cell>
          <cell r="F5551">
            <v>201310</v>
          </cell>
          <cell r="G5551">
            <v>41578</v>
          </cell>
          <cell r="H5551">
            <v>41547</v>
          </cell>
          <cell r="I5551">
            <v>183</v>
          </cell>
        </row>
        <row r="5552">
          <cell r="E5552">
            <v>41558</v>
          </cell>
          <cell r="F5552">
            <v>201310</v>
          </cell>
          <cell r="G5552">
            <v>41578</v>
          </cell>
          <cell r="H5552">
            <v>41547</v>
          </cell>
          <cell r="I5552">
            <v>183</v>
          </cell>
        </row>
        <row r="5553">
          <cell r="E5553">
            <v>41559</v>
          </cell>
          <cell r="F5553">
            <v>201310</v>
          </cell>
          <cell r="G5553">
            <v>41578</v>
          </cell>
          <cell r="H5553">
            <v>41547</v>
          </cell>
          <cell r="I5553">
            <v>183</v>
          </cell>
        </row>
        <row r="5554">
          <cell r="E5554">
            <v>41560</v>
          </cell>
          <cell r="F5554">
            <v>201310</v>
          </cell>
          <cell r="G5554">
            <v>41578</v>
          </cell>
          <cell r="H5554">
            <v>41547</v>
          </cell>
          <cell r="I5554">
            <v>183</v>
          </cell>
        </row>
        <row r="5555">
          <cell r="E5555">
            <v>41561</v>
          </cell>
          <cell r="F5555">
            <v>201310</v>
          </cell>
          <cell r="G5555">
            <v>41578</v>
          </cell>
          <cell r="H5555">
            <v>41547</v>
          </cell>
          <cell r="I5555">
            <v>183</v>
          </cell>
        </row>
        <row r="5556">
          <cell r="E5556">
            <v>41562</v>
          </cell>
          <cell r="F5556">
            <v>201310</v>
          </cell>
          <cell r="G5556">
            <v>41578</v>
          </cell>
          <cell r="H5556">
            <v>41547</v>
          </cell>
          <cell r="I5556">
            <v>183</v>
          </cell>
        </row>
        <row r="5557">
          <cell r="E5557">
            <v>41563</v>
          </cell>
          <cell r="F5557">
            <v>201310</v>
          </cell>
          <cell r="G5557">
            <v>41578</v>
          </cell>
          <cell r="H5557">
            <v>41547</v>
          </cell>
          <cell r="I5557">
            <v>183</v>
          </cell>
        </row>
        <row r="5558">
          <cell r="E5558">
            <v>41564</v>
          </cell>
          <cell r="F5558">
            <v>201310</v>
          </cell>
          <cell r="G5558">
            <v>41578</v>
          </cell>
          <cell r="H5558">
            <v>41547</v>
          </cell>
          <cell r="I5558">
            <v>183</v>
          </cell>
        </row>
        <row r="5559">
          <cell r="E5559">
            <v>41565</v>
          </cell>
          <cell r="F5559">
            <v>201310</v>
          </cell>
          <cell r="G5559">
            <v>41578</v>
          </cell>
          <cell r="H5559">
            <v>41547</v>
          </cell>
          <cell r="I5559">
            <v>183</v>
          </cell>
        </row>
        <row r="5560">
          <cell r="E5560">
            <v>41566</v>
          </cell>
          <cell r="F5560">
            <v>201310</v>
          </cell>
          <cell r="G5560">
            <v>41578</v>
          </cell>
          <cell r="H5560">
            <v>41547</v>
          </cell>
          <cell r="I5560">
            <v>183</v>
          </cell>
        </row>
        <row r="5561">
          <cell r="E5561">
            <v>41567</v>
          </cell>
          <cell r="F5561">
            <v>201310</v>
          </cell>
          <cell r="G5561">
            <v>41578</v>
          </cell>
          <cell r="H5561">
            <v>41547</v>
          </cell>
          <cell r="I5561">
            <v>183</v>
          </cell>
        </row>
        <row r="5562">
          <cell r="E5562">
            <v>41568</v>
          </cell>
          <cell r="F5562">
            <v>201310</v>
          </cell>
          <cell r="G5562">
            <v>41578</v>
          </cell>
          <cell r="H5562">
            <v>41547</v>
          </cell>
          <cell r="I5562">
            <v>183</v>
          </cell>
        </row>
        <row r="5563">
          <cell r="E5563">
            <v>41569</v>
          </cell>
          <cell r="F5563">
            <v>201310</v>
          </cell>
          <cell r="G5563">
            <v>41578</v>
          </cell>
          <cell r="H5563">
            <v>41547</v>
          </cell>
          <cell r="I5563">
            <v>183</v>
          </cell>
        </row>
        <row r="5564">
          <cell r="E5564">
            <v>41570</v>
          </cell>
          <cell r="F5564">
            <v>201310</v>
          </cell>
          <cell r="G5564">
            <v>41578</v>
          </cell>
          <cell r="H5564">
            <v>41547</v>
          </cell>
          <cell r="I5564">
            <v>183</v>
          </cell>
        </row>
        <row r="5565">
          <cell r="E5565">
            <v>41571</v>
          </cell>
          <cell r="F5565">
            <v>201310</v>
          </cell>
          <cell r="G5565">
            <v>41578</v>
          </cell>
          <cell r="H5565">
            <v>41547</v>
          </cell>
          <cell r="I5565">
            <v>183</v>
          </cell>
        </row>
        <row r="5566">
          <cell r="E5566">
            <v>41572</v>
          </cell>
          <cell r="F5566">
            <v>201310</v>
          </cell>
          <cell r="G5566">
            <v>41578</v>
          </cell>
          <cell r="H5566">
            <v>41547</v>
          </cell>
          <cell r="I5566">
            <v>183</v>
          </cell>
        </row>
        <row r="5567">
          <cell r="E5567">
            <v>41573</v>
          </cell>
          <cell r="F5567">
            <v>201310</v>
          </cell>
          <cell r="G5567">
            <v>41578</v>
          </cell>
          <cell r="H5567">
            <v>41547</v>
          </cell>
          <cell r="I5567">
            <v>183</v>
          </cell>
        </row>
        <row r="5568">
          <cell r="E5568">
            <v>41574</v>
          </cell>
          <cell r="F5568">
            <v>201310</v>
          </cell>
          <cell r="G5568">
            <v>41578</v>
          </cell>
          <cell r="H5568">
            <v>41547</v>
          </cell>
          <cell r="I5568">
            <v>183</v>
          </cell>
        </row>
        <row r="5569">
          <cell r="E5569">
            <v>41575</v>
          </cell>
          <cell r="F5569">
            <v>201310</v>
          </cell>
          <cell r="G5569">
            <v>41578</v>
          </cell>
          <cell r="H5569">
            <v>41547</v>
          </cell>
          <cell r="I5569">
            <v>183</v>
          </cell>
        </row>
        <row r="5570">
          <cell r="E5570">
            <v>41576</v>
          </cell>
          <cell r="F5570">
            <v>201310</v>
          </cell>
          <cell r="G5570">
            <v>41578</v>
          </cell>
          <cell r="H5570">
            <v>41547</v>
          </cell>
          <cell r="I5570">
            <v>183</v>
          </cell>
        </row>
        <row r="5571">
          <cell r="E5571">
            <v>41577</v>
          </cell>
          <cell r="F5571">
            <v>201310</v>
          </cell>
          <cell r="G5571">
            <v>41578</v>
          </cell>
          <cell r="H5571">
            <v>41547</v>
          </cell>
          <cell r="I5571">
            <v>183</v>
          </cell>
        </row>
        <row r="5572">
          <cell r="E5572">
            <v>41578</v>
          </cell>
          <cell r="F5572">
            <v>201310</v>
          </cell>
          <cell r="G5572">
            <v>41578</v>
          </cell>
          <cell r="H5572">
            <v>41547</v>
          </cell>
          <cell r="I5572">
            <v>183</v>
          </cell>
        </row>
        <row r="5573">
          <cell r="E5573">
            <v>41579</v>
          </cell>
          <cell r="F5573">
            <v>201311</v>
          </cell>
          <cell r="G5573">
            <v>41608</v>
          </cell>
          <cell r="H5573">
            <v>41578</v>
          </cell>
          <cell r="I5573">
            <v>184</v>
          </cell>
        </row>
        <row r="5574">
          <cell r="E5574">
            <v>41580</v>
          </cell>
          <cell r="F5574">
            <v>201311</v>
          </cell>
          <cell r="G5574">
            <v>41608</v>
          </cell>
          <cell r="H5574">
            <v>41578</v>
          </cell>
          <cell r="I5574">
            <v>184</v>
          </cell>
        </row>
        <row r="5575">
          <cell r="E5575">
            <v>41581</v>
          </cell>
          <cell r="F5575">
            <v>201311</v>
          </cell>
          <cell r="G5575">
            <v>41608</v>
          </cell>
          <cell r="H5575">
            <v>41578</v>
          </cell>
          <cell r="I5575">
            <v>184</v>
          </cell>
        </row>
        <row r="5576">
          <cell r="E5576">
            <v>41582</v>
          </cell>
          <cell r="F5576">
            <v>201311</v>
          </cell>
          <cell r="G5576">
            <v>41608</v>
          </cell>
          <cell r="H5576">
            <v>41578</v>
          </cell>
          <cell r="I5576">
            <v>184</v>
          </cell>
        </row>
        <row r="5577">
          <cell r="E5577">
            <v>41583</v>
          </cell>
          <cell r="F5577">
            <v>201311</v>
          </cell>
          <cell r="G5577">
            <v>41608</v>
          </cell>
          <cell r="H5577">
            <v>41578</v>
          </cell>
          <cell r="I5577">
            <v>184</v>
          </cell>
        </row>
        <row r="5578">
          <cell r="E5578">
            <v>41584</v>
          </cell>
          <cell r="F5578">
            <v>201311</v>
          </cell>
          <cell r="G5578">
            <v>41608</v>
          </cell>
          <cell r="H5578">
            <v>41578</v>
          </cell>
          <cell r="I5578">
            <v>184</v>
          </cell>
        </row>
        <row r="5579">
          <cell r="E5579">
            <v>41585</v>
          </cell>
          <cell r="F5579">
            <v>201311</v>
          </cell>
          <cell r="G5579">
            <v>41608</v>
          </cell>
          <cell r="H5579">
            <v>41578</v>
          </cell>
          <cell r="I5579">
            <v>184</v>
          </cell>
        </row>
        <row r="5580">
          <cell r="E5580">
            <v>41586</v>
          </cell>
          <cell r="F5580">
            <v>201311</v>
          </cell>
          <cell r="G5580">
            <v>41608</v>
          </cell>
          <cell r="H5580">
            <v>41578</v>
          </cell>
          <cell r="I5580">
            <v>184</v>
          </cell>
        </row>
        <row r="5581">
          <cell r="E5581">
            <v>41587</v>
          </cell>
          <cell r="F5581">
            <v>201311</v>
          </cell>
          <cell r="G5581">
            <v>41608</v>
          </cell>
          <cell r="H5581">
            <v>41578</v>
          </cell>
          <cell r="I5581">
            <v>184</v>
          </cell>
        </row>
        <row r="5582">
          <cell r="E5582">
            <v>41588</v>
          </cell>
          <cell r="F5582">
            <v>201311</v>
          </cell>
          <cell r="G5582">
            <v>41608</v>
          </cell>
          <cell r="H5582">
            <v>41578</v>
          </cell>
          <cell r="I5582">
            <v>184</v>
          </cell>
        </row>
        <row r="5583">
          <cell r="E5583">
            <v>41589</v>
          </cell>
          <cell r="F5583">
            <v>201311</v>
          </cell>
          <cell r="G5583">
            <v>41608</v>
          </cell>
          <cell r="H5583">
            <v>41578</v>
          </cell>
          <cell r="I5583">
            <v>184</v>
          </cell>
        </row>
        <row r="5584">
          <cell r="E5584">
            <v>41590</v>
          </cell>
          <cell r="F5584">
            <v>201311</v>
          </cell>
          <cell r="G5584">
            <v>41608</v>
          </cell>
          <cell r="H5584">
            <v>41578</v>
          </cell>
          <cell r="I5584">
            <v>184</v>
          </cell>
        </row>
        <row r="5585">
          <cell r="E5585">
            <v>41591</v>
          </cell>
          <cell r="F5585">
            <v>201311</v>
          </cell>
          <cell r="G5585">
            <v>41608</v>
          </cell>
          <cell r="H5585">
            <v>41578</v>
          </cell>
          <cell r="I5585">
            <v>184</v>
          </cell>
        </row>
        <row r="5586">
          <cell r="E5586">
            <v>41592</v>
          </cell>
          <cell r="F5586">
            <v>201311</v>
          </cell>
          <cell r="G5586">
            <v>41608</v>
          </cell>
          <cell r="H5586">
            <v>41578</v>
          </cell>
          <cell r="I5586">
            <v>184</v>
          </cell>
        </row>
        <row r="5587">
          <cell r="E5587">
            <v>41593</v>
          </cell>
          <cell r="F5587">
            <v>201311</v>
          </cell>
          <cell r="G5587">
            <v>41608</v>
          </cell>
          <cell r="H5587">
            <v>41578</v>
          </cell>
          <cell r="I5587">
            <v>184</v>
          </cell>
        </row>
        <row r="5588">
          <cell r="E5588">
            <v>41594</v>
          </cell>
          <cell r="F5588">
            <v>201311</v>
          </cell>
          <cell r="G5588">
            <v>41608</v>
          </cell>
          <cell r="H5588">
            <v>41578</v>
          </cell>
          <cell r="I5588">
            <v>184</v>
          </cell>
        </row>
        <row r="5589">
          <cell r="E5589">
            <v>41595</v>
          </cell>
          <cell r="F5589">
            <v>201311</v>
          </cell>
          <cell r="G5589">
            <v>41608</v>
          </cell>
          <cell r="H5589">
            <v>41578</v>
          </cell>
          <cell r="I5589">
            <v>184</v>
          </cell>
        </row>
        <row r="5590">
          <cell r="E5590">
            <v>41596</v>
          </cell>
          <cell r="F5590">
            <v>201311</v>
          </cell>
          <cell r="G5590">
            <v>41608</v>
          </cell>
          <cell r="H5590">
            <v>41578</v>
          </cell>
          <cell r="I5590">
            <v>184</v>
          </cell>
        </row>
        <row r="5591">
          <cell r="E5591">
            <v>41597</v>
          </cell>
          <cell r="F5591">
            <v>201311</v>
          </cell>
          <cell r="G5591">
            <v>41608</v>
          </cell>
          <cell r="H5591">
            <v>41578</v>
          </cell>
          <cell r="I5591">
            <v>184</v>
          </cell>
        </row>
        <row r="5592">
          <cell r="E5592">
            <v>41598</v>
          </cell>
          <cell r="F5592">
            <v>201311</v>
          </cell>
          <cell r="G5592">
            <v>41608</v>
          </cell>
          <cell r="H5592">
            <v>41578</v>
          </cell>
          <cell r="I5592">
            <v>184</v>
          </cell>
        </row>
        <row r="5593">
          <cell r="E5593">
            <v>41599</v>
          </cell>
          <cell r="F5593">
            <v>201311</v>
          </cell>
          <cell r="G5593">
            <v>41608</v>
          </cell>
          <cell r="H5593">
            <v>41578</v>
          </cell>
          <cell r="I5593">
            <v>184</v>
          </cell>
        </row>
        <row r="5594">
          <cell r="E5594">
            <v>41600</v>
          </cell>
          <cell r="F5594">
            <v>201311</v>
          </cell>
          <cell r="G5594">
            <v>41608</v>
          </cell>
          <cell r="H5594">
            <v>41578</v>
          </cell>
          <cell r="I5594">
            <v>184</v>
          </cell>
        </row>
        <row r="5595">
          <cell r="E5595">
            <v>41601</v>
          </cell>
          <cell r="F5595">
            <v>201311</v>
          </cell>
          <cell r="G5595">
            <v>41608</v>
          </cell>
          <cell r="H5595">
            <v>41578</v>
          </cell>
          <cell r="I5595">
            <v>184</v>
          </cell>
        </row>
        <row r="5596">
          <cell r="E5596">
            <v>41602</v>
          </cell>
          <cell r="F5596">
            <v>201311</v>
          </cell>
          <cell r="G5596">
            <v>41608</v>
          </cell>
          <cell r="H5596">
            <v>41578</v>
          </cell>
          <cell r="I5596">
            <v>184</v>
          </cell>
        </row>
        <row r="5597">
          <cell r="E5597">
            <v>41603</v>
          </cell>
          <cell r="F5597">
            <v>201311</v>
          </cell>
          <cell r="G5597">
            <v>41608</v>
          </cell>
          <cell r="H5597">
            <v>41578</v>
          </cell>
          <cell r="I5597">
            <v>184</v>
          </cell>
        </row>
        <row r="5598">
          <cell r="E5598">
            <v>41604</v>
          </cell>
          <cell r="F5598">
            <v>201311</v>
          </cell>
          <cell r="G5598">
            <v>41608</v>
          </cell>
          <cell r="H5598">
            <v>41578</v>
          </cell>
          <cell r="I5598">
            <v>184</v>
          </cell>
        </row>
        <row r="5599">
          <cell r="E5599">
            <v>41605</v>
          </cell>
          <cell r="F5599">
            <v>201311</v>
          </cell>
          <cell r="G5599">
            <v>41608</v>
          </cell>
          <cell r="H5599">
            <v>41578</v>
          </cell>
          <cell r="I5599">
            <v>184</v>
          </cell>
        </row>
        <row r="5600">
          <cell r="E5600">
            <v>41606</v>
          </cell>
          <cell r="F5600">
            <v>201311</v>
          </cell>
          <cell r="G5600">
            <v>41608</v>
          </cell>
          <cell r="H5600">
            <v>41578</v>
          </cell>
          <cell r="I5600">
            <v>184</v>
          </cell>
        </row>
        <row r="5601">
          <cell r="E5601">
            <v>41607</v>
          </cell>
          <cell r="F5601">
            <v>201311</v>
          </cell>
          <cell r="G5601">
            <v>41608</v>
          </cell>
          <cell r="H5601">
            <v>41578</v>
          </cell>
          <cell r="I5601">
            <v>184</v>
          </cell>
        </row>
        <row r="5602">
          <cell r="E5602">
            <v>41608</v>
          </cell>
          <cell r="F5602">
            <v>201311</v>
          </cell>
          <cell r="G5602">
            <v>41608</v>
          </cell>
          <cell r="H5602">
            <v>41578</v>
          </cell>
          <cell r="I5602">
            <v>184</v>
          </cell>
        </row>
        <row r="5603">
          <cell r="E5603">
            <v>41609</v>
          </cell>
          <cell r="F5603">
            <v>201312</v>
          </cell>
          <cell r="G5603">
            <v>41639</v>
          </cell>
          <cell r="H5603">
            <v>41608</v>
          </cell>
          <cell r="I5603">
            <v>185</v>
          </cell>
        </row>
        <row r="5604">
          <cell r="E5604">
            <v>41610</v>
          </cell>
          <cell r="F5604">
            <v>201312</v>
          </cell>
          <cell r="G5604">
            <v>41639</v>
          </cell>
          <cell r="H5604">
            <v>41608</v>
          </cell>
          <cell r="I5604">
            <v>185</v>
          </cell>
        </row>
        <row r="5605">
          <cell r="E5605">
            <v>41611</v>
          </cell>
          <cell r="F5605">
            <v>201312</v>
          </cell>
          <cell r="G5605">
            <v>41639</v>
          </cell>
          <cell r="H5605">
            <v>41608</v>
          </cell>
          <cell r="I5605">
            <v>185</v>
          </cell>
        </row>
        <row r="5606">
          <cell r="E5606">
            <v>41612</v>
          </cell>
          <cell r="F5606">
            <v>201312</v>
          </cell>
          <cell r="G5606">
            <v>41639</v>
          </cell>
          <cell r="H5606">
            <v>41608</v>
          </cell>
          <cell r="I5606">
            <v>185</v>
          </cell>
        </row>
        <row r="5607">
          <cell r="E5607">
            <v>41613</v>
          </cell>
          <cell r="F5607">
            <v>201312</v>
          </cell>
          <cell r="G5607">
            <v>41639</v>
          </cell>
          <cell r="H5607">
            <v>41608</v>
          </cell>
          <cell r="I5607">
            <v>185</v>
          </cell>
        </row>
        <row r="5608">
          <cell r="E5608">
            <v>41614</v>
          </cell>
          <cell r="F5608">
            <v>201312</v>
          </cell>
          <cell r="G5608">
            <v>41639</v>
          </cell>
          <cell r="H5608">
            <v>41608</v>
          </cell>
          <cell r="I5608">
            <v>185</v>
          </cell>
        </row>
        <row r="5609">
          <cell r="E5609">
            <v>41615</v>
          </cell>
          <cell r="F5609">
            <v>201312</v>
          </cell>
          <cell r="G5609">
            <v>41639</v>
          </cell>
          <cell r="H5609">
            <v>41608</v>
          </cell>
          <cell r="I5609">
            <v>185</v>
          </cell>
        </row>
        <row r="5610">
          <cell r="E5610">
            <v>41616</v>
          </cell>
          <cell r="F5610">
            <v>201312</v>
          </cell>
          <cell r="G5610">
            <v>41639</v>
          </cell>
          <cell r="H5610">
            <v>41608</v>
          </cell>
          <cell r="I5610">
            <v>185</v>
          </cell>
        </row>
        <row r="5611">
          <cell r="E5611">
            <v>41617</v>
          </cell>
          <cell r="F5611">
            <v>201312</v>
          </cell>
          <cell r="G5611">
            <v>41639</v>
          </cell>
          <cell r="H5611">
            <v>41608</v>
          </cell>
          <cell r="I5611">
            <v>185</v>
          </cell>
        </row>
        <row r="5612">
          <cell r="E5612">
            <v>41618</v>
          </cell>
          <cell r="F5612">
            <v>201312</v>
          </cell>
          <cell r="G5612">
            <v>41639</v>
          </cell>
          <cell r="H5612">
            <v>41608</v>
          </cell>
          <cell r="I5612">
            <v>185</v>
          </cell>
        </row>
        <row r="5613">
          <cell r="E5613">
            <v>41619</v>
          </cell>
          <cell r="F5613">
            <v>201312</v>
          </cell>
          <cell r="G5613">
            <v>41639</v>
          </cell>
          <cell r="H5613">
            <v>41608</v>
          </cell>
          <cell r="I5613">
            <v>185</v>
          </cell>
        </row>
        <row r="5614">
          <cell r="E5614">
            <v>41620</v>
          </cell>
          <cell r="F5614">
            <v>201312</v>
          </cell>
          <cell r="G5614">
            <v>41639</v>
          </cell>
          <cell r="H5614">
            <v>41608</v>
          </cell>
          <cell r="I5614">
            <v>185</v>
          </cell>
        </row>
        <row r="5615">
          <cell r="E5615">
            <v>41621</v>
          </cell>
          <cell r="F5615">
            <v>201312</v>
          </cell>
          <cell r="G5615">
            <v>41639</v>
          </cell>
          <cell r="H5615">
            <v>41608</v>
          </cell>
          <cell r="I5615">
            <v>185</v>
          </cell>
        </row>
        <row r="5616">
          <cell r="E5616">
            <v>41622</v>
          </cell>
          <cell r="F5616">
            <v>201312</v>
          </cell>
          <cell r="G5616">
            <v>41639</v>
          </cell>
          <cell r="H5616">
            <v>41608</v>
          </cell>
          <cell r="I5616">
            <v>185</v>
          </cell>
        </row>
        <row r="5617">
          <cell r="E5617">
            <v>41623</v>
          </cell>
          <cell r="F5617">
            <v>201312</v>
          </cell>
          <cell r="G5617">
            <v>41639</v>
          </cell>
          <cell r="H5617">
            <v>41608</v>
          </cell>
          <cell r="I5617">
            <v>185</v>
          </cell>
        </row>
        <row r="5618">
          <cell r="E5618">
            <v>41624</v>
          </cell>
          <cell r="F5618">
            <v>201312</v>
          </cell>
          <cell r="G5618">
            <v>41639</v>
          </cell>
          <cell r="H5618">
            <v>41608</v>
          </cell>
          <cell r="I5618">
            <v>185</v>
          </cell>
        </row>
        <row r="5619">
          <cell r="E5619">
            <v>41625</v>
          </cell>
          <cell r="F5619">
            <v>201312</v>
          </cell>
          <cell r="G5619">
            <v>41639</v>
          </cell>
          <cell r="H5619">
            <v>41608</v>
          </cell>
          <cell r="I5619">
            <v>185</v>
          </cell>
        </row>
        <row r="5620">
          <cell r="E5620">
            <v>41626</v>
          </cell>
          <cell r="F5620">
            <v>201312</v>
          </cell>
          <cell r="G5620">
            <v>41639</v>
          </cell>
          <cell r="H5620">
            <v>41608</v>
          </cell>
          <cell r="I5620">
            <v>185</v>
          </cell>
        </row>
        <row r="5621">
          <cell r="E5621">
            <v>41627</v>
          </cell>
          <cell r="F5621">
            <v>201312</v>
          </cell>
          <cell r="G5621">
            <v>41639</v>
          </cell>
          <cell r="H5621">
            <v>41608</v>
          </cell>
          <cell r="I5621">
            <v>185</v>
          </cell>
        </row>
        <row r="5622">
          <cell r="E5622">
            <v>41628</v>
          </cell>
          <cell r="F5622">
            <v>201312</v>
          </cell>
          <cell r="G5622">
            <v>41639</v>
          </cell>
          <cell r="H5622">
            <v>41608</v>
          </cell>
          <cell r="I5622">
            <v>185</v>
          </cell>
        </row>
        <row r="5623">
          <cell r="E5623">
            <v>41629</v>
          </cell>
          <cell r="F5623">
            <v>201312</v>
          </cell>
          <cell r="G5623">
            <v>41639</v>
          </cell>
          <cell r="H5623">
            <v>41608</v>
          </cell>
          <cell r="I5623">
            <v>185</v>
          </cell>
        </row>
        <row r="5624">
          <cell r="E5624">
            <v>41630</v>
          </cell>
          <cell r="F5624">
            <v>201312</v>
          </cell>
          <cell r="G5624">
            <v>41639</v>
          </cell>
          <cell r="H5624">
            <v>41608</v>
          </cell>
          <cell r="I5624">
            <v>185</v>
          </cell>
        </row>
        <row r="5625">
          <cell r="E5625">
            <v>41631</v>
          </cell>
          <cell r="F5625">
            <v>201312</v>
          </cell>
          <cell r="G5625">
            <v>41639</v>
          </cell>
          <cell r="H5625">
            <v>41608</v>
          </cell>
          <cell r="I5625">
            <v>185</v>
          </cell>
        </row>
        <row r="5626">
          <cell r="E5626">
            <v>41632</v>
          </cell>
          <cell r="F5626">
            <v>201312</v>
          </cell>
          <cell r="G5626">
            <v>41639</v>
          </cell>
          <cell r="H5626">
            <v>41608</v>
          </cell>
          <cell r="I5626">
            <v>185</v>
          </cell>
        </row>
        <row r="5627">
          <cell r="E5627">
            <v>41633</v>
          </cell>
          <cell r="F5627">
            <v>201312</v>
          </cell>
          <cell r="G5627">
            <v>41639</v>
          </cell>
          <cell r="H5627">
            <v>41608</v>
          </cell>
          <cell r="I5627">
            <v>185</v>
          </cell>
        </row>
        <row r="5628">
          <cell r="E5628">
            <v>41634</v>
          </cell>
          <cell r="F5628">
            <v>201312</v>
          </cell>
          <cell r="G5628">
            <v>41639</v>
          </cell>
          <cell r="H5628">
            <v>41608</v>
          </cell>
          <cell r="I5628">
            <v>185</v>
          </cell>
        </row>
        <row r="5629">
          <cell r="E5629">
            <v>41635</v>
          </cell>
          <cell r="F5629">
            <v>201312</v>
          </cell>
          <cell r="G5629">
            <v>41639</v>
          </cell>
          <cell r="H5629">
            <v>41608</v>
          </cell>
          <cell r="I5629">
            <v>185</v>
          </cell>
        </row>
        <row r="5630">
          <cell r="E5630">
            <v>41636</v>
          </cell>
          <cell r="F5630">
            <v>201312</v>
          </cell>
          <cell r="G5630">
            <v>41639</v>
          </cell>
          <cell r="H5630">
            <v>41608</v>
          </cell>
          <cell r="I5630">
            <v>185</v>
          </cell>
        </row>
        <row r="5631">
          <cell r="E5631">
            <v>41637</v>
          </cell>
          <cell r="F5631">
            <v>201312</v>
          </cell>
          <cell r="G5631">
            <v>41639</v>
          </cell>
          <cell r="H5631">
            <v>41608</v>
          </cell>
          <cell r="I5631">
            <v>185</v>
          </cell>
        </row>
        <row r="5632">
          <cell r="E5632">
            <v>41638</v>
          </cell>
          <cell r="F5632">
            <v>201312</v>
          </cell>
          <cell r="G5632">
            <v>41639</v>
          </cell>
          <cell r="H5632">
            <v>41608</v>
          </cell>
          <cell r="I5632">
            <v>185</v>
          </cell>
        </row>
        <row r="5633">
          <cell r="E5633">
            <v>41639</v>
          </cell>
          <cell r="F5633">
            <v>201312</v>
          </cell>
          <cell r="G5633">
            <v>41639</v>
          </cell>
          <cell r="H5633">
            <v>41608</v>
          </cell>
          <cell r="I5633">
            <v>185</v>
          </cell>
        </row>
        <row r="5634">
          <cell r="E5634">
            <v>41640</v>
          </cell>
          <cell r="F5634">
            <v>201313</v>
          </cell>
          <cell r="G5634">
            <v>41670</v>
          </cell>
          <cell r="H5634">
            <v>41639</v>
          </cell>
          <cell r="I5634">
            <v>186</v>
          </cell>
        </row>
        <row r="5635">
          <cell r="E5635">
            <v>41641</v>
          </cell>
          <cell r="F5635">
            <v>201313</v>
          </cell>
          <cell r="G5635">
            <v>41670</v>
          </cell>
          <cell r="H5635">
            <v>41639</v>
          </cell>
          <cell r="I5635">
            <v>186</v>
          </cell>
        </row>
        <row r="5636">
          <cell r="E5636">
            <v>41642</v>
          </cell>
          <cell r="F5636">
            <v>201313</v>
          </cell>
          <cell r="G5636">
            <v>41670</v>
          </cell>
          <cell r="H5636">
            <v>41639</v>
          </cell>
          <cell r="I5636">
            <v>186</v>
          </cell>
        </row>
        <row r="5637">
          <cell r="E5637">
            <v>41643</v>
          </cell>
          <cell r="F5637">
            <v>201313</v>
          </cell>
          <cell r="G5637">
            <v>41670</v>
          </cell>
          <cell r="H5637">
            <v>41639</v>
          </cell>
          <cell r="I5637">
            <v>186</v>
          </cell>
        </row>
        <row r="5638">
          <cell r="E5638">
            <v>41644</v>
          </cell>
          <cell r="F5638">
            <v>201313</v>
          </cell>
          <cell r="G5638">
            <v>41670</v>
          </cell>
          <cell r="H5638">
            <v>41639</v>
          </cell>
          <cell r="I5638">
            <v>186</v>
          </cell>
        </row>
        <row r="5639">
          <cell r="E5639">
            <v>41645</v>
          </cell>
          <cell r="F5639">
            <v>201313</v>
          </cell>
          <cell r="G5639">
            <v>41670</v>
          </cell>
          <cell r="H5639">
            <v>41639</v>
          </cell>
          <cell r="I5639">
            <v>186</v>
          </cell>
        </row>
        <row r="5640">
          <cell r="E5640">
            <v>41646</v>
          </cell>
          <cell r="F5640">
            <v>201313</v>
          </cell>
          <cell r="G5640">
            <v>41670</v>
          </cell>
          <cell r="H5640">
            <v>41639</v>
          </cell>
          <cell r="I5640">
            <v>186</v>
          </cell>
        </row>
        <row r="5641">
          <cell r="E5641">
            <v>41647</v>
          </cell>
          <cell r="F5641">
            <v>201313</v>
          </cell>
          <cell r="G5641">
            <v>41670</v>
          </cell>
          <cell r="H5641">
            <v>41639</v>
          </cell>
          <cell r="I5641">
            <v>186</v>
          </cell>
        </row>
        <row r="5642">
          <cell r="E5642">
            <v>41648</v>
          </cell>
          <cell r="F5642">
            <v>201313</v>
          </cell>
          <cell r="G5642">
            <v>41670</v>
          </cell>
          <cell r="H5642">
            <v>41639</v>
          </cell>
          <cell r="I5642">
            <v>186</v>
          </cell>
        </row>
        <row r="5643">
          <cell r="E5643">
            <v>41649</v>
          </cell>
          <cell r="F5643">
            <v>201313</v>
          </cell>
          <cell r="G5643">
            <v>41670</v>
          </cell>
          <cell r="H5643">
            <v>41639</v>
          </cell>
          <cell r="I5643">
            <v>186</v>
          </cell>
        </row>
        <row r="5644">
          <cell r="E5644">
            <v>41650</v>
          </cell>
          <cell r="F5644">
            <v>201313</v>
          </cell>
          <cell r="G5644">
            <v>41670</v>
          </cell>
          <cell r="H5644">
            <v>41639</v>
          </cell>
          <cell r="I5644">
            <v>186</v>
          </cell>
        </row>
        <row r="5645">
          <cell r="E5645">
            <v>41651</v>
          </cell>
          <cell r="F5645">
            <v>201313</v>
          </cell>
          <cell r="G5645">
            <v>41670</v>
          </cell>
          <cell r="H5645">
            <v>41639</v>
          </cell>
          <cell r="I5645">
            <v>186</v>
          </cell>
        </row>
        <row r="5646">
          <cell r="E5646">
            <v>41652</v>
          </cell>
          <cell r="F5646">
            <v>201313</v>
          </cell>
          <cell r="G5646">
            <v>41670</v>
          </cell>
          <cell r="H5646">
            <v>41639</v>
          </cell>
          <cell r="I5646">
            <v>186</v>
          </cell>
        </row>
        <row r="5647">
          <cell r="E5647">
            <v>41653</v>
          </cell>
          <cell r="F5647">
            <v>201313</v>
          </cell>
          <cell r="G5647">
            <v>41670</v>
          </cell>
          <cell r="H5647">
            <v>41639</v>
          </cell>
          <cell r="I5647">
            <v>186</v>
          </cell>
        </row>
        <row r="5648">
          <cell r="E5648">
            <v>41654</v>
          </cell>
          <cell r="F5648">
            <v>201313</v>
          </cell>
          <cell r="G5648">
            <v>41670</v>
          </cell>
          <cell r="H5648">
            <v>41639</v>
          </cell>
          <cell r="I5648">
            <v>186</v>
          </cell>
        </row>
        <row r="5649">
          <cell r="E5649">
            <v>41655</v>
          </cell>
          <cell r="F5649">
            <v>201313</v>
          </cell>
          <cell r="G5649">
            <v>41670</v>
          </cell>
          <cell r="H5649">
            <v>41639</v>
          </cell>
          <cell r="I5649">
            <v>186</v>
          </cell>
        </row>
        <row r="5650">
          <cell r="E5650">
            <v>41656</v>
          </cell>
          <cell r="F5650">
            <v>201313</v>
          </cell>
          <cell r="G5650">
            <v>41670</v>
          </cell>
          <cell r="H5650">
            <v>41639</v>
          </cell>
          <cell r="I5650">
            <v>186</v>
          </cell>
        </row>
        <row r="5651">
          <cell r="E5651">
            <v>41657</v>
          </cell>
          <cell r="F5651">
            <v>201313</v>
          </cell>
          <cell r="G5651">
            <v>41670</v>
          </cell>
          <cell r="H5651">
            <v>41639</v>
          </cell>
          <cell r="I5651">
            <v>186</v>
          </cell>
        </row>
        <row r="5652">
          <cell r="E5652">
            <v>41658</v>
          </cell>
          <cell r="F5652">
            <v>201313</v>
          </cell>
          <cell r="G5652">
            <v>41670</v>
          </cell>
          <cell r="H5652">
            <v>41639</v>
          </cell>
          <cell r="I5652">
            <v>186</v>
          </cell>
        </row>
        <row r="5653">
          <cell r="E5653">
            <v>41659</v>
          </cell>
          <cell r="F5653">
            <v>201313</v>
          </cell>
          <cell r="G5653">
            <v>41670</v>
          </cell>
          <cell r="H5653">
            <v>41639</v>
          </cell>
          <cell r="I5653">
            <v>186</v>
          </cell>
        </row>
        <row r="5654">
          <cell r="E5654">
            <v>41660</v>
          </cell>
          <cell r="F5654">
            <v>201313</v>
          </cell>
          <cell r="G5654">
            <v>41670</v>
          </cell>
          <cell r="H5654">
            <v>41639</v>
          </cell>
          <cell r="I5654">
            <v>186</v>
          </cell>
        </row>
        <row r="5655">
          <cell r="E5655">
            <v>41661</v>
          </cell>
          <cell r="F5655">
            <v>201313</v>
          </cell>
          <cell r="G5655">
            <v>41670</v>
          </cell>
          <cell r="H5655">
            <v>41639</v>
          </cell>
          <cell r="I5655">
            <v>186</v>
          </cell>
        </row>
        <row r="5656">
          <cell r="E5656">
            <v>41662</v>
          </cell>
          <cell r="F5656">
            <v>201313</v>
          </cell>
          <cell r="G5656">
            <v>41670</v>
          </cell>
          <cell r="H5656">
            <v>41639</v>
          </cell>
          <cell r="I5656">
            <v>186</v>
          </cell>
        </row>
        <row r="5657">
          <cell r="E5657">
            <v>41663</v>
          </cell>
          <cell r="F5657">
            <v>201313</v>
          </cell>
          <cell r="G5657">
            <v>41670</v>
          </cell>
          <cell r="H5657">
            <v>41639</v>
          </cell>
          <cell r="I5657">
            <v>186</v>
          </cell>
        </row>
        <row r="5658">
          <cell r="E5658">
            <v>41664</v>
          </cell>
          <cell r="F5658">
            <v>201313</v>
          </cell>
          <cell r="G5658">
            <v>41670</v>
          </cell>
          <cell r="H5658">
            <v>41639</v>
          </cell>
          <cell r="I5658">
            <v>186</v>
          </cell>
        </row>
        <row r="5659">
          <cell r="E5659">
            <v>41665</v>
          </cell>
          <cell r="F5659">
            <v>201313</v>
          </cell>
          <cell r="G5659">
            <v>41670</v>
          </cell>
          <cell r="H5659">
            <v>41639</v>
          </cell>
          <cell r="I5659">
            <v>186</v>
          </cell>
        </row>
        <row r="5660">
          <cell r="E5660">
            <v>41666</v>
          </cell>
          <cell r="F5660">
            <v>201313</v>
          </cell>
          <cell r="G5660">
            <v>41670</v>
          </cell>
          <cell r="H5660">
            <v>41639</v>
          </cell>
          <cell r="I5660">
            <v>186</v>
          </cell>
        </row>
        <row r="5661">
          <cell r="E5661">
            <v>41667</v>
          </cell>
          <cell r="F5661">
            <v>201313</v>
          </cell>
          <cell r="G5661">
            <v>41670</v>
          </cell>
          <cell r="H5661">
            <v>41639</v>
          </cell>
          <cell r="I5661">
            <v>186</v>
          </cell>
        </row>
        <row r="5662">
          <cell r="E5662">
            <v>41668</v>
          </cell>
          <cell r="F5662">
            <v>201313</v>
          </cell>
          <cell r="G5662">
            <v>41670</v>
          </cell>
          <cell r="H5662">
            <v>41639</v>
          </cell>
          <cell r="I5662">
            <v>186</v>
          </cell>
        </row>
        <row r="5663">
          <cell r="E5663">
            <v>41669</v>
          </cell>
          <cell r="F5663">
            <v>201313</v>
          </cell>
          <cell r="G5663">
            <v>41670</v>
          </cell>
          <cell r="H5663">
            <v>41639</v>
          </cell>
          <cell r="I5663">
            <v>186</v>
          </cell>
        </row>
        <row r="5664">
          <cell r="E5664">
            <v>41670</v>
          </cell>
          <cell r="F5664">
            <v>201313</v>
          </cell>
          <cell r="G5664">
            <v>41670</v>
          </cell>
          <cell r="H5664">
            <v>41639</v>
          </cell>
          <cell r="I5664">
            <v>186</v>
          </cell>
        </row>
        <row r="5665">
          <cell r="E5665">
            <v>41671</v>
          </cell>
          <cell r="F5665">
            <v>201314</v>
          </cell>
          <cell r="G5665">
            <v>41698</v>
          </cell>
          <cell r="H5665">
            <v>41670</v>
          </cell>
          <cell r="I5665">
            <v>187</v>
          </cell>
        </row>
        <row r="5666">
          <cell r="E5666">
            <v>41672</v>
          </cell>
          <cell r="F5666">
            <v>201314</v>
          </cell>
          <cell r="G5666">
            <v>41698</v>
          </cell>
          <cell r="H5666">
            <v>41670</v>
          </cell>
          <cell r="I5666">
            <v>187</v>
          </cell>
        </row>
        <row r="5667">
          <cell r="E5667">
            <v>41673</v>
          </cell>
          <cell r="F5667">
            <v>201314</v>
          </cell>
          <cell r="G5667">
            <v>41698</v>
          </cell>
          <cell r="H5667">
            <v>41670</v>
          </cell>
          <cell r="I5667">
            <v>187</v>
          </cell>
        </row>
        <row r="5668">
          <cell r="E5668">
            <v>41674</v>
          </cell>
          <cell r="F5668">
            <v>201314</v>
          </cell>
          <cell r="G5668">
            <v>41698</v>
          </cell>
          <cell r="H5668">
            <v>41670</v>
          </cell>
          <cell r="I5668">
            <v>187</v>
          </cell>
        </row>
        <row r="5669">
          <cell r="E5669">
            <v>41675</v>
          </cell>
          <cell r="F5669">
            <v>201314</v>
          </cell>
          <cell r="G5669">
            <v>41698</v>
          </cell>
          <cell r="H5669">
            <v>41670</v>
          </cell>
          <cell r="I5669">
            <v>187</v>
          </cell>
        </row>
        <row r="5670">
          <cell r="E5670">
            <v>41676</v>
          </cell>
          <cell r="F5670">
            <v>201314</v>
          </cell>
          <cell r="G5670">
            <v>41698</v>
          </cell>
          <cell r="H5670">
            <v>41670</v>
          </cell>
          <cell r="I5670">
            <v>187</v>
          </cell>
        </row>
        <row r="5671">
          <cell r="E5671">
            <v>41677</v>
          </cell>
          <cell r="F5671">
            <v>201314</v>
          </cell>
          <cell r="G5671">
            <v>41698</v>
          </cell>
          <cell r="H5671">
            <v>41670</v>
          </cell>
          <cell r="I5671">
            <v>187</v>
          </cell>
        </row>
        <row r="5672">
          <cell r="E5672">
            <v>41678</v>
          </cell>
          <cell r="F5672">
            <v>201314</v>
          </cell>
          <cell r="G5672">
            <v>41698</v>
          </cell>
          <cell r="H5672">
            <v>41670</v>
          </cell>
          <cell r="I5672">
            <v>187</v>
          </cell>
        </row>
        <row r="5673">
          <cell r="E5673">
            <v>41679</v>
          </cell>
          <cell r="F5673">
            <v>201314</v>
          </cell>
          <cell r="G5673">
            <v>41698</v>
          </cell>
          <cell r="H5673">
            <v>41670</v>
          </cell>
          <cell r="I5673">
            <v>187</v>
          </cell>
        </row>
        <row r="5674">
          <cell r="E5674">
            <v>41680</v>
          </cell>
          <cell r="F5674">
            <v>201314</v>
          </cell>
          <cell r="G5674">
            <v>41698</v>
          </cell>
          <cell r="H5674">
            <v>41670</v>
          </cell>
          <cell r="I5674">
            <v>187</v>
          </cell>
        </row>
        <row r="5675">
          <cell r="E5675">
            <v>41681</v>
          </cell>
          <cell r="F5675">
            <v>201314</v>
          </cell>
          <cell r="G5675">
            <v>41698</v>
          </cell>
          <cell r="H5675">
            <v>41670</v>
          </cell>
          <cell r="I5675">
            <v>187</v>
          </cell>
        </row>
        <row r="5676">
          <cell r="E5676">
            <v>41682</v>
          </cell>
          <cell r="F5676">
            <v>201314</v>
          </cell>
          <cell r="G5676">
            <v>41698</v>
          </cell>
          <cell r="H5676">
            <v>41670</v>
          </cell>
          <cell r="I5676">
            <v>187</v>
          </cell>
        </row>
        <row r="5677">
          <cell r="E5677">
            <v>41683</v>
          </cell>
          <cell r="F5677">
            <v>201314</v>
          </cell>
          <cell r="G5677">
            <v>41698</v>
          </cell>
          <cell r="H5677">
            <v>41670</v>
          </cell>
          <cell r="I5677">
            <v>187</v>
          </cell>
        </row>
        <row r="5678">
          <cell r="E5678">
            <v>41684</v>
          </cell>
          <cell r="F5678">
            <v>201314</v>
          </cell>
          <cell r="G5678">
            <v>41698</v>
          </cell>
          <cell r="H5678">
            <v>41670</v>
          </cell>
          <cell r="I5678">
            <v>187</v>
          </cell>
        </row>
        <row r="5679">
          <cell r="E5679">
            <v>41685</v>
          </cell>
          <cell r="F5679">
            <v>201314</v>
          </cell>
          <cell r="G5679">
            <v>41698</v>
          </cell>
          <cell r="H5679">
            <v>41670</v>
          </cell>
          <cell r="I5679">
            <v>187</v>
          </cell>
        </row>
        <row r="5680">
          <cell r="E5680">
            <v>41686</v>
          </cell>
          <cell r="F5680">
            <v>201314</v>
          </cell>
          <cell r="G5680">
            <v>41698</v>
          </cell>
          <cell r="H5680">
            <v>41670</v>
          </cell>
          <cell r="I5680">
            <v>187</v>
          </cell>
        </row>
        <row r="5681">
          <cell r="E5681">
            <v>41687</v>
          </cell>
          <cell r="F5681">
            <v>201314</v>
          </cell>
          <cell r="G5681">
            <v>41698</v>
          </cell>
          <cell r="H5681">
            <v>41670</v>
          </cell>
          <cell r="I5681">
            <v>187</v>
          </cell>
        </row>
        <row r="5682">
          <cell r="E5682">
            <v>41688</v>
          </cell>
          <cell r="F5682">
            <v>201314</v>
          </cell>
          <cell r="G5682">
            <v>41698</v>
          </cell>
          <cell r="H5682">
            <v>41670</v>
          </cell>
          <cell r="I5682">
            <v>187</v>
          </cell>
        </row>
        <row r="5683">
          <cell r="E5683">
            <v>41689</v>
          </cell>
          <cell r="F5683">
            <v>201314</v>
          </cell>
          <cell r="G5683">
            <v>41698</v>
          </cell>
          <cell r="H5683">
            <v>41670</v>
          </cell>
          <cell r="I5683">
            <v>187</v>
          </cell>
        </row>
        <row r="5684">
          <cell r="E5684">
            <v>41690</v>
          </cell>
          <cell r="F5684">
            <v>201314</v>
          </cell>
          <cell r="G5684">
            <v>41698</v>
          </cell>
          <cell r="H5684">
            <v>41670</v>
          </cell>
          <cell r="I5684">
            <v>187</v>
          </cell>
        </row>
        <row r="5685">
          <cell r="E5685">
            <v>41691</v>
          </cell>
          <cell r="F5685">
            <v>201314</v>
          </cell>
          <cell r="G5685">
            <v>41698</v>
          </cell>
          <cell r="H5685">
            <v>41670</v>
          </cell>
          <cell r="I5685">
            <v>187</v>
          </cell>
        </row>
        <row r="5686">
          <cell r="E5686">
            <v>41692</v>
          </cell>
          <cell r="F5686">
            <v>201314</v>
          </cell>
          <cell r="G5686">
            <v>41698</v>
          </cell>
          <cell r="H5686">
            <v>41670</v>
          </cell>
          <cell r="I5686">
            <v>187</v>
          </cell>
        </row>
        <row r="5687">
          <cell r="E5687">
            <v>41693</v>
          </cell>
          <cell r="F5687">
            <v>201314</v>
          </cell>
          <cell r="G5687">
            <v>41698</v>
          </cell>
          <cell r="H5687">
            <v>41670</v>
          </cell>
          <cell r="I5687">
            <v>187</v>
          </cell>
        </row>
        <row r="5688">
          <cell r="E5688">
            <v>41694</v>
          </cell>
          <cell r="F5688">
            <v>201314</v>
          </cell>
          <cell r="G5688">
            <v>41698</v>
          </cell>
          <cell r="H5688">
            <v>41670</v>
          </cell>
          <cell r="I5688">
            <v>187</v>
          </cell>
        </row>
        <row r="5689">
          <cell r="E5689">
            <v>41695</v>
          </cell>
          <cell r="F5689">
            <v>201314</v>
          </cell>
          <cell r="G5689">
            <v>41698</v>
          </cell>
          <cell r="H5689">
            <v>41670</v>
          </cell>
          <cell r="I5689">
            <v>187</v>
          </cell>
        </row>
        <row r="5690">
          <cell r="E5690">
            <v>41696</v>
          </cell>
          <cell r="F5690">
            <v>201314</v>
          </cell>
          <cell r="G5690">
            <v>41698</v>
          </cell>
          <cell r="H5690">
            <v>41670</v>
          </cell>
          <cell r="I5690">
            <v>187</v>
          </cell>
        </row>
        <row r="5691">
          <cell r="E5691">
            <v>41697</v>
          </cell>
          <cell r="F5691">
            <v>201314</v>
          </cell>
          <cell r="G5691">
            <v>41698</v>
          </cell>
          <cell r="H5691">
            <v>41670</v>
          </cell>
          <cell r="I5691">
            <v>187</v>
          </cell>
        </row>
        <row r="5692">
          <cell r="E5692">
            <v>41698</v>
          </cell>
          <cell r="F5692">
            <v>201314</v>
          </cell>
          <cell r="G5692">
            <v>41698</v>
          </cell>
          <cell r="H5692">
            <v>41670</v>
          </cell>
          <cell r="I5692">
            <v>187</v>
          </cell>
        </row>
        <row r="5693">
          <cell r="E5693">
            <v>41699</v>
          </cell>
          <cell r="F5693">
            <v>201315</v>
          </cell>
          <cell r="G5693">
            <v>41729</v>
          </cell>
          <cell r="H5693">
            <v>41698</v>
          </cell>
          <cell r="I5693">
            <v>188</v>
          </cell>
        </row>
        <row r="5694">
          <cell r="E5694">
            <v>41700</v>
          </cell>
          <cell r="F5694">
            <v>201315</v>
          </cell>
          <cell r="G5694">
            <v>41729</v>
          </cell>
          <cell r="H5694">
            <v>41698</v>
          </cell>
          <cell r="I5694">
            <v>188</v>
          </cell>
        </row>
        <row r="5695">
          <cell r="E5695">
            <v>41701</v>
          </cell>
          <cell r="F5695">
            <v>201315</v>
          </cell>
          <cell r="G5695">
            <v>41729</v>
          </cell>
          <cell r="H5695">
            <v>41698</v>
          </cell>
          <cell r="I5695">
            <v>188</v>
          </cell>
        </row>
        <row r="5696">
          <cell r="E5696">
            <v>41702</v>
          </cell>
          <cell r="F5696">
            <v>201315</v>
          </cell>
          <cell r="G5696">
            <v>41729</v>
          </cell>
          <cell r="H5696">
            <v>41698</v>
          </cell>
          <cell r="I5696">
            <v>188</v>
          </cell>
        </row>
        <row r="5697">
          <cell r="E5697">
            <v>41703</v>
          </cell>
          <cell r="F5697">
            <v>201315</v>
          </cell>
          <cell r="G5697">
            <v>41729</v>
          </cell>
          <cell r="H5697">
            <v>41698</v>
          </cell>
          <cell r="I5697">
            <v>188</v>
          </cell>
        </row>
        <row r="5698">
          <cell r="E5698">
            <v>41704</v>
          </cell>
          <cell r="F5698">
            <v>201315</v>
          </cell>
          <cell r="G5698">
            <v>41729</v>
          </cell>
          <cell r="H5698">
            <v>41698</v>
          </cell>
          <cell r="I5698">
            <v>188</v>
          </cell>
        </row>
        <row r="5699">
          <cell r="E5699">
            <v>41705</v>
          </cell>
          <cell r="F5699">
            <v>201315</v>
          </cell>
          <cell r="G5699">
            <v>41729</v>
          </cell>
          <cell r="H5699">
            <v>41698</v>
          </cell>
          <cell r="I5699">
            <v>188</v>
          </cell>
        </row>
        <row r="5700">
          <cell r="E5700">
            <v>41706</v>
          </cell>
          <cell r="F5700">
            <v>201315</v>
          </cell>
          <cell r="G5700">
            <v>41729</v>
          </cell>
          <cell r="H5700">
            <v>41698</v>
          </cell>
          <cell r="I5700">
            <v>188</v>
          </cell>
        </row>
        <row r="5701">
          <cell r="E5701">
            <v>41707</v>
          </cell>
          <cell r="F5701">
            <v>201315</v>
          </cell>
          <cell r="G5701">
            <v>41729</v>
          </cell>
          <cell r="H5701">
            <v>41698</v>
          </cell>
          <cell r="I5701">
            <v>188</v>
          </cell>
        </row>
        <row r="5702">
          <cell r="E5702">
            <v>41708</v>
          </cell>
          <cell r="F5702">
            <v>201315</v>
          </cell>
          <cell r="G5702">
            <v>41729</v>
          </cell>
          <cell r="H5702">
            <v>41698</v>
          </cell>
          <cell r="I5702">
            <v>188</v>
          </cell>
        </row>
        <row r="5703">
          <cell r="E5703">
            <v>41709</v>
          </cell>
          <cell r="F5703">
            <v>201315</v>
          </cell>
          <cell r="G5703">
            <v>41729</v>
          </cell>
          <cell r="H5703">
            <v>41698</v>
          </cell>
          <cell r="I5703">
            <v>188</v>
          </cell>
        </row>
        <row r="5704">
          <cell r="E5704">
            <v>41710</v>
          </cell>
          <cell r="F5704">
            <v>201315</v>
          </cell>
          <cell r="G5704">
            <v>41729</v>
          </cell>
          <cell r="H5704">
            <v>41698</v>
          </cell>
          <cell r="I5704">
            <v>188</v>
          </cell>
        </row>
        <row r="5705">
          <cell r="E5705">
            <v>41711</v>
          </cell>
          <cell r="F5705">
            <v>201315</v>
          </cell>
          <cell r="G5705">
            <v>41729</v>
          </cell>
          <cell r="H5705">
            <v>41698</v>
          </cell>
          <cell r="I5705">
            <v>188</v>
          </cell>
        </row>
        <row r="5706">
          <cell r="E5706">
            <v>41712</v>
          </cell>
          <cell r="F5706">
            <v>201315</v>
          </cell>
          <cell r="G5706">
            <v>41729</v>
          </cell>
          <cell r="H5706">
            <v>41698</v>
          </cell>
          <cell r="I5706">
            <v>188</v>
          </cell>
        </row>
        <row r="5707">
          <cell r="E5707">
            <v>41713</v>
          </cell>
          <cell r="F5707">
            <v>201315</v>
          </cell>
          <cell r="G5707">
            <v>41729</v>
          </cell>
          <cell r="H5707">
            <v>41698</v>
          </cell>
          <cell r="I5707">
            <v>188</v>
          </cell>
        </row>
        <row r="5708">
          <cell r="E5708">
            <v>41714</v>
          </cell>
          <cell r="F5708">
            <v>201315</v>
          </cell>
          <cell r="G5708">
            <v>41729</v>
          </cell>
          <cell r="H5708">
            <v>41698</v>
          </cell>
          <cell r="I5708">
            <v>188</v>
          </cell>
        </row>
        <row r="5709">
          <cell r="E5709">
            <v>41715</v>
          </cell>
          <cell r="F5709">
            <v>201315</v>
          </cell>
          <cell r="G5709">
            <v>41729</v>
          </cell>
          <cell r="H5709">
            <v>41698</v>
          </cell>
          <cell r="I5709">
            <v>188</v>
          </cell>
        </row>
        <row r="5710">
          <cell r="E5710">
            <v>41716</v>
          </cell>
          <cell r="F5710">
            <v>201315</v>
          </cell>
          <cell r="G5710">
            <v>41729</v>
          </cell>
          <cell r="H5710">
            <v>41698</v>
          </cell>
          <cell r="I5710">
            <v>188</v>
          </cell>
        </row>
        <row r="5711">
          <cell r="E5711">
            <v>41717</v>
          </cell>
          <cell r="F5711">
            <v>201315</v>
          </cell>
          <cell r="G5711">
            <v>41729</v>
          </cell>
          <cell r="H5711">
            <v>41698</v>
          </cell>
          <cell r="I5711">
            <v>188</v>
          </cell>
        </row>
        <row r="5712">
          <cell r="E5712">
            <v>41718</v>
          </cell>
          <cell r="F5712">
            <v>201315</v>
          </cell>
          <cell r="G5712">
            <v>41729</v>
          </cell>
          <cell r="H5712">
            <v>41698</v>
          </cell>
          <cell r="I5712">
            <v>188</v>
          </cell>
        </row>
        <row r="5713">
          <cell r="E5713">
            <v>41719</v>
          </cell>
          <cell r="F5713">
            <v>201315</v>
          </cell>
          <cell r="G5713">
            <v>41729</v>
          </cell>
          <cell r="H5713">
            <v>41698</v>
          </cell>
          <cell r="I5713">
            <v>188</v>
          </cell>
        </row>
        <row r="5714">
          <cell r="E5714">
            <v>41720</v>
          </cell>
          <cell r="F5714">
            <v>201315</v>
          </cell>
          <cell r="G5714">
            <v>41729</v>
          </cell>
          <cell r="H5714">
            <v>41698</v>
          </cell>
          <cell r="I5714">
            <v>188</v>
          </cell>
        </row>
        <row r="5715">
          <cell r="E5715">
            <v>41721</v>
          </cell>
          <cell r="F5715">
            <v>201315</v>
          </cell>
          <cell r="G5715">
            <v>41729</v>
          </cell>
          <cell r="H5715">
            <v>41698</v>
          </cell>
          <cell r="I5715">
            <v>188</v>
          </cell>
        </row>
        <row r="5716">
          <cell r="E5716">
            <v>41722</v>
          </cell>
          <cell r="F5716">
            <v>201315</v>
          </cell>
          <cell r="G5716">
            <v>41729</v>
          </cell>
          <cell r="H5716">
            <v>41698</v>
          </cell>
          <cell r="I5716">
            <v>188</v>
          </cell>
        </row>
        <row r="5717">
          <cell r="E5717">
            <v>41723</v>
          </cell>
          <cell r="F5717">
            <v>201315</v>
          </cell>
          <cell r="G5717">
            <v>41729</v>
          </cell>
          <cell r="H5717">
            <v>41698</v>
          </cell>
          <cell r="I5717">
            <v>188</v>
          </cell>
        </row>
        <row r="5718">
          <cell r="E5718">
            <v>41724</v>
          </cell>
          <cell r="F5718">
            <v>201315</v>
          </cell>
          <cell r="G5718">
            <v>41729</v>
          </cell>
          <cell r="H5718">
            <v>41698</v>
          </cell>
          <cell r="I5718">
            <v>188</v>
          </cell>
        </row>
        <row r="5719">
          <cell r="E5719">
            <v>41725</v>
          </cell>
          <cell r="F5719">
            <v>201315</v>
          </cell>
          <cell r="G5719">
            <v>41729</v>
          </cell>
          <cell r="H5719">
            <v>41698</v>
          </cell>
          <cell r="I5719">
            <v>188</v>
          </cell>
        </row>
        <row r="5720">
          <cell r="E5720">
            <v>41726</v>
          </cell>
          <cell r="F5720">
            <v>201315</v>
          </cell>
          <cell r="G5720">
            <v>41729</v>
          </cell>
          <cell r="H5720">
            <v>41698</v>
          </cell>
          <cell r="I5720">
            <v>188</v>
          </cell>
        </row>
        <row r="5721">
          <cell r="E5721">
            <v>41727</v>
          </cell>
          <cell r="F5721">
            <v>201315</v>
          </cell>
          <cell r="G5721">
            <v>41729</v>
          </cell>
          <cell r="H5721">
            <v>41698</v>
          </cell>
          <cell r="I5721">
            <v>188</v>
          </cell>
        </row>
        <row r="5722">
          <cell r="E5722">
            <v>41728</v>
          </cell>
          <cell r="F5722">
            <v>201315</v>
          </cell>
          <cell r="G5722">
            <v>41729</v>
          </cell>
          <cell r="H5722">
            <v>41698</v>
          </cell>
          <cell r="I5722">
            <v>188</v>
          </cell>
        </row>
        <row r="5723">
          <cell r="E5723">
            <v>41729</v>
          </cell>
          <cell r="F5723">
            <v>201315</v>
          </cell>
          <cell r="G5723">
            <v>41729</v>
          </cell>
          <cell r="H5723">
            <v>41698</v>
          </cell>
          <cell r="I5723">
            <v>188</v>
          </cell>
        </row>
        <row r="5724">
          <cell r="E5724">
            <v>41730</v>
          </cell>
          <cell r="F5724">
            <v>201316</v>
          </cell>
          <cell r="G5724">
            <v>41759</v>
          </cell>
          <cell r="H5724">
            <v>41729</v>
          </cell>
          <cell r="I5724">
            <v>189</v>
          </cell>
        </row>
        <row r="5725">
          <cell r="E5725">
            <v>41731</v>
          </cell>
          <cell r="F5725">
            <v>201316</v>
          </cell>
          <cell r="G5725">
            <v>41759</v>
          </cell>
          <cell r="H5725">
            <v>41729</v>
          </cell>
          <cell r="I5725">
            <v>189</v>
          </cell>
        </row>
        <row r="5726">
          <cell r="E5726">
            <v>41732</v>
          </cell>
          <cell r="F5726">
            <v>201316</v>
          </cell>
          <cell r="G5726">
            <v>41759</v>
          </cell>
          <cell r="H5726">
            <v>41729</v>
          </cell>
          <cell r="I5726">
            <v>189</v>
          </cell>
        </row>
        <row r="5727">
          <cell r="E5727">
            <v>41733</v>
          </cell>
          <cell r="F5727">
            <v>201316</v>
          </cell>
          <cell r="G5727">
            <v>41759</v>
          </cell>
          <cell r="H5727">
            <v>41729</v>
          </cell>
          <cell r="I5727">
            <v>189</v>
          </cell>
        </row>
        <row r="5728">
          <cell r="E5728">
            <v>41734</v>
          </cell>
          <cell r="F5728">
            <v>201316</v>
          </cell>
          <cell r="G5728">
            <v>41759</v>
          </cell>
          <cell r="H5728">
            <v>41729</v>
          </cell>
          <cell r="I5728">
            <v>189</v>
          </cell>
        </row>
        <row r="5729">
          <cell r="E5729">
            <v>41735</v>
          </cell>
          <cell r="F5729">
            <v>201316</v>
          </cell>
          <cell r="G5729">
            <v>41759</v>
          </cell>
          <cell r="H5729">
            <v>41729</v>
          </cell>
          <cell r="I5729">
            <v>189</v>
          </cell>
        </row>
        <row r="5730">
          <cell r="E5730">
            <v>41736</v>
          </cell>
          <cell r="F5730">
            <v>201316</v>
          </cell>
          <cell r="G5730">
            <v>41759</v>
          </cell>
          <cell r="H5730">
            <v>41729</v>
          </cell>
          <cell r="I5730">
            <v>189</v>
          </cell>
        </row>
        <row r="5731">
          <cell r="E5731">
            <v>41737</v>
          </cell>
          <cell r="F5731">
            <v>201316</v>
          </cell>
          <cell r="G5731">
            <v>41759</v>
          </cell>
          <cell r="H5731">
            <v>41729</v>
          </cell>
          <cell r="I5731">
            <v>189</v>
          </cell>
        </row>
        <row r="5732">
          <cell r="E5732">
            <v>41738</v>
          </cell>
          <cell r="F5732">
            <v>201316</v>
          </cell>
          <cell r="G5732">
            <v>41759</v>
          </cell>
          <cell r="H5732">
            <v>41729</v>
          </cell>
          <cell r="I5732">
            <v>189</v>
          </cell>
        </row>
        <row r="5733">
          <cell r="E5733">
            <v>41739</v>
          </cell>
          <cell r="F5733">
            <v>201316</v>
          </cell>
          <cell r="G5733">
            <v>41759</v>
          </cell>
          <cell r="H5733">
            <v>41729</v>
          </cell>
          <cell r="I5733">
            <v>189</v>
          </cell>
        </row>
        <row r="5734">
          <cell r="E5734">
            <v>41740</v>
          </cell>
          <cell r="F5734">
            <v>201316</v>
          </cell>
          <cell r="G5734">
            <v>41759</v>
          </cell>
          <cell r="H5734">
            <v>41729</v>
          </cell>
          <cell r="I5734">
            <v>189</v>
          </cell>
        </row>
        <row r="5735">
          <cell r="E5735">
            <v>41741</v>
          </cell>
          <cell r="F5735">
            <v>201316</v>
          </cell>
          <cell r="G5735">
            <v>41759</v>
          </cell>
          <cell r="H5735">
            <v>41729</v>
          </cell>
          <cell r="I5735">
            <v>189</v>
          </cell>
        </row>
        <row r="5736">
          <cell r="E5736">
            <v>41742</v>
          </cell>
          <cell r="F5736">
            <v>201316</v>
          </cell>
          <cell r="G5736">
            <v>41759</v>
          </cell>
          <cell r="H5736">
            <v>41729</v>
          </cell>
          <cell r="I5736">
            <v>189</v>
          </cell>
        </row>
        <row r="5737">
          <cell r="E5737">
            <v>41743</v>
          </cell>
          <cell r="F5737">
            <v>201316</v>
          </cell>
          <cell r="G5737">
            <v>41759</v>
          </cell>
          <cell r="H5737">
            <v>41729</v>
          </cell>
          <cell r="I5737">
            <v>189</v>
          </cell>
        </row>
        <row r="5738">
          <cell r="E5738">
            <v>41744</v>
          </cell>
          <cell r="F5738">
            <v>201316</v>
          </cell>
          <cell r="G5738">
            <v>41759</v>
          </cell>
          <cell r="H5738">
            <v>41729</v>
          </cell>
          <cell r="I5738">
            <v>189</v>
          </cell>
        </row>
        <row r="5739">
          <cell r="E5739">
            <v>41745</v>
          </cell>
          <cell r="F5739">
            <v>201316</v>
          </cell>
          <cell r="G5739">
            <v>41759</v>
          </cell>
          <cell r="H5739">
            <v>41729</v>
          </cell>
          <cell r="I5739">
            <v>189</v>
          </cell>
        </row>
        <row r="5740">
          <cell r="E5740">
            <v>41746</v>
          </cell>
          <cell r="F5740">
            <v>201316</v>
          </cell>
          <cell r="G5740">
            <v>41759</v>
          </cell>
          <cell r="H5740">
            <v>41729</v>
          </cell>
          <cell r="I5740">
            <v>189</v>
          </cell>
        </row>
        <row r="5741">
          <cell r="E5741">
            <v>41747</v>
          </cell>
          <cell r="F5741">
            <v>201316</v>
          </cell>
          <cell r="G5741">
            <v>41759</v>
          </cell>
          <cell r="H5741">
            <v>41729</v>
          </cell>
          <cell r="I5741">
            <v>189</v>
          </cell>
        </row>
        <row r="5742">
          <cell r="E5742">
            <v>41748</v>
          </cell>
          <cell r="F5742">
            <v>201316</v>
          </cell>
          <cell r="G5742">
            <v>41759</v>
          </cell>
          <cell r="H5742">
            <v>41729</v>
          </cell>
          <cell r="I5742">
            <v>189</v>
          </cell>
        </row>
        <row r="5743">
          <cell r="E5743">
            <v>41749</v>
          </cell>
          <cell r="F5743">
            <v>201316</v>
          </cell>
          <cell r="G5743">
            <v>41759</v>
          </cell>
          <cell r="H5743">
            <v>41729</v>
          </cell>
          <cell r="I5743">
            <v>189</v>
          </cell>
        </row>
        <row r="5744">
          <cell r="E5744">
            <v>41750</v>
          </cell>
          <cell r="F5744">
            <v>201316</v>
          </cell>
          <cell r="G5744">
            <v>41759</v>
          </cell>
          <cell r="H5744">
            <v>41729</v>
          </cell>
          <cell r="I5744">
            <v>189</v>
          </cell>
        </row>
        <row r="5745">
          <cell r="E5745">
            <v>41751</v>
          </cell>
          <cell r="F5745">
            <v>201316</v>
          </cell>
          <cell r="G5745">
            <v>41759</v>
          </cell>
          <cell r="H5745">
            <v>41729</v>
          </cell>
          <cell r="I5745">
            <v>189</v>
          </cell>
        </row>
        <row r="5746">
          <cell r="E5746">
            <v>41752</v>
          </cell>
          <cell r="F5746">
            <v>201316</v>
          </cell>
          <cell r="G5746">
            <v>41759</v>
          </cell>
          <cell r="H5746">
            <v>41729</v>
          </cell>
          <cell r="I5746">
            <v>189</v>
          </cell>
        </row>
        <row r="5747">
          <cell r="E5747">
            <v>41753</v>
          </cell>
          <cell r="F5747">
            <v>201316</v>
          </cell>
          <cell r="G5747">
            <v>41759</v>
          </cell>
          <cell r="H5747">
            <v>41729</v>
          </cell>
          <cell r="I5747">
            <v>189</v>
          </cell>
        </row>
        <row r="5748">
          <cell r="E5748">
            <v>41754</v>
          </cell>
          <cell r="F5748">
            <v>201316</v>
          </cell>
          <cell r="G5748">
            <v>41759</v>
          </cell>
          <cell r="H5748">
            <v>41729</v>
          </cell>
          <cell r="I5748">
            <v>189</v>
          </cell>
        </row>
        <row r="5749">
          <cell r="E5749">
            <v>41755</v>
          </cell>
          <cell r="F5749">
            <v>201316</v>
          </cell>
          <cell r="G5749">
            <v>41759</v>
          </cell>
          <cell r="H5749">
            <v>41729</v>
          </cell>
          <cell r="I5749">
            <v>189</v>
          </cell>
        </row>
        <row r="5750">
          <cell r="E5750">
            <v>41756</v>
          </cell>
          <cell r="F5750">
            <v>201316</v>
          </cell>
          <cell r="G5750">
            <v>41759</v>
          </cell>
          <cell r="H5750">
            <v>41729</v>
          </cell>
          <cell r="I5750">
            <v>189</v>
          </cell>
        </row>
        <row r="5751">
          <cell r="E5751">
            <v>41757</v>
          </cell>
          <cell r="F5751">
            <v>201316</v>
          </cell>
          <cell r="G5751">
            <v>41759</v>
          </cell>
          <cell r="H5751">
            <v>41729</v>
          </cell>
          <cell r="I5751">
            <v>189</v>
          </cell>
        </row>
        <row r="5752">
          <cell r="E5752">
            <v>41758</v>
          </cell>
          <cell r="F5752">
            <v>201316</v>
          </cell>
          <cell r="G5752">
            <v>41759</v>
          </cell>
          <cell r="H5752">
            <v>41729</v>
          </cell>
          <cell r="I5752">
            <v>189</v>
          </cell>
        </row>
        <row r="5753">
          <cell r="E5753">
            <v>41759</v>
          </cell>
          <cell r="F5753">
            <v>201316</v>
          </cell>
          <cell r="G5753">
            <v>41759</v>
          </cell>
          <cell r="H5753">
            <v>41729</v>
          </cell>
          <cell r="I5753">
            <v>189</v>
          </cell>
        </row>
        <row r="5754">
          <cell r="E5754">
            <v>41760</v>
          </cell>
          <cell r="F5754">
            <v>201317</v>
          </cell>
          <cell r="G5754">
            <v>41790</v>
          </cell>
          <cell r="H5754">
            <v>41759</v>
          </cell>
          <cell r="I5754">
            <v>190</v>
          </cell>
        </row>
        <row r="5755">
          <cell r="E5755">
            <v>41761</v>
          </cell>
          <cell r="F5755">
            <v>201317</v>
          </cell>
          <cell r="G5755">
            <v>41790</v>
          </cell>
          <cell r="H5755">
            <v>41759</v>
          </cell>
          <cell r="I5755">
            <v>190</v>
          </cell>
        </row>
        <row r="5756">
          <cell r="E5756">
            <v>41762</v>
          </cell>
          <cell r="F5756">
            <v>201317</v>
          </cell>
          <cell r="G5756">
            <v>41790</v>
          </cell>
          <cell r="H5756">
            <v>41759</v>
          </cell>
          <cell r="I5756">
            <v>190</v>
          </cell>
        </row>
        <row r="5757">
          <cell r="E5757">
            <v>41763</v>
          </cell>
          <cell r="F5757">
            <v>201317</v>
          </cell>
          <cell r="G5757">
            <v>41790</v>
          </cell>
          <cell r="H5757">
            <v>41759</v>
          </cell>
          <cell r="I5757">
            <v>190</v>
          </cell>
        </row>
        <row r="5758">
          <cell r="E5758">
            <v>41764</v>
          </cell>
          <cell r="F5758">
            <v>201317</v>
          </cell>
          <cell r="G5758">
            <v>41790</v>
          </cell>
          <cell r="H5758">
            <v>41759</v>
          </cell>
          <cell r="I5758">
            <v>190</v>
          </cell>
        </row>
        <row r="5759">
          <cell r="E5759">
            <v>41765</v>
          </cell>
          <cell r="F5759">
            <v>201317</v>
          </cell>
          <cell r="G5759">
            <v>41790</v>
          </cell>
          <cell r="H5759">
            <v>41759</v>
          </cell>
          <cell r="I5759">
            <v>190</v>
          </cell>
        </row>
        <row r="5760">
          <cell r="E5760">
            <v>41766</v>
          </cell>
          <cell r="F5760">
            <v>201317</v>
          </cell>
          <cell r="G5760">
            <v>41790</v>
          </cell>
          <cell r="H5760">
            <v>41759</v>
          </cell>
          <cell r="I5760">
            <v>190</v>
          </cell>
        </row>
        <row r="5761">
          <cell r="E5761">
            <v>41767</v>
          </cell>
          <cell r="F5761">
            <v>201317</v>
          </cell>
          <cell r="G5761">
            <v>41790</v>
          </cell>
          <cell r="H5761">
            <v>41759</v>
          </cell>
          <cell r="I5761">
            <v>190</v>
          </cell>
        </row>
        <row r="5762">
          <cell r="E5762">
            <v>41768</v>
          </cell>
          <cell r="F5762">
            <v>201317</v>
          </cell>
          <cell r="G5762">
            <v>41790</v>
          </cell>
          <cell r="H5762">
            <v>41759</v>
          </cell>
          <cell r="I5762">
            <v>190</v>
          </cell>
        </row>
        <row r="5763">
          <cell r="E5763">
            <v>41769</v>
          </cell>
          <cell r="F5763">
            <v>201317</v>
          </cell>
          <cell r="G5763">
            <v>41790</v>
          </cell>
          <cell r="H5763">
            <v>41759</v>
          </cell>
          <cell r="I5763">
            <v>190</v>
          </cell>
        </row>
        <row r="5764">
          <cell r="E5764">
            <v>41770</v>
          </cell>
          <cell r="F5764">
            <v>201317</v>
          </cell>
          <cell r="G5764">
            <v>41790</v>
          </cell>
          <cell r="H5764">
            <v>41759</v>
          </cell>
          <cell r="I5764">
            <v>190</v>
          </cell>
        </row>
        <row r="5765">
          <cell r="E5765">
            <v>41771</v>
          </cell>
          <cell r="F5765">
            <v>201317</v>
          </cell>
          <cell r="G5765">
            <v>41790</v>
          </cell>
          <cell r="H5765">
            <v>41759</v>
          </cell>
          <cell r="I5765">
            <v>190</v>
          </cell>
        </row>
        <row r="5766">
          <cell r="E5766">
            <v>41772</v>
          </cell>
          <cell r="F5766">
            <v>201317</v>
          </cell>
          <cell r="G5766">
            <v>41790</v>
          </cell>
          <cell r="H5766">
            <v>41759</v>
          </cell>
          <cell r="I5766">
            <v>190</v>
          </cell>
        </row>
        <row r="5767">
          <cell r="E5767">
            <v>41773</v>
          </cell>
          <cell r="F5767">
            <v>201317</v>
          </cell>
          <cell r="G5767">
            <v>41790</v>
          </cell>
          <cell r="H5767">
            <v>41759</v>
          </cell>
          <cell r="I5767">
            <v>190</v>
          </cell>
        </row>
        <row r="5768">
          <cell r="E5768">
            <v>41774</v>
          </cell>
          <cell r="F5768">
            <v>201317</v>
          </cell>
          <cell r="G5768">
            <v>41790</v>
          </cell>
          <cell r="H5768">
            <v>41759</v>
          </cell>
          <cell r="I5768">
            <v>190</v>
          </cell>
        </row>
        <row r="5769">
          <cell r="E5769">
            <v>41775</v>
          </cell>
          <cell r="F5769">
            <v>201317</v>
          </cell>
          <cell r="G5769">
            <v>41790</v>
          </cell>
          <cell r="H5769">
            <v>41759</v>
          </cell>
          <cell r="I5769">
            <v>190</v>
          </cell>
        </row>
        <row r="5770">
          <cell r="E5770">
            <v>41776</v>
          </cell>
          <cell r="F5770">
            <v>201317</v>
          </cell>
          <cell r="G5770">
            <v>41790</v>
          </cell>
          <cell r="H5770">
            <v>41759</v>
          </cell>
          <cell r="I5770">
            <v>190</v>
          </cell>
        </row>
        <row r="5771">
          <cell r="E5771">
            <v>41777</v>
          </cell>
          <cell r="F5771">
            <v>201317</v>
          </cell>
          <cell r="G5771">
            <v>41790</v>
          </cell>
          <cell r="H5771">
            <v>41759</v>
          </cell>
          <cell r="I5771">
            <v>190</v>
          </cell>
        </row>
        <row r="5772">
          <cell r="E5772">
            <v>41778</v>
          </cell>
          <cell r="F5772">
            <v>201317</v>
          </cell>
          <cell r="G5772">
            <v>41790</v>
          </cell>
          <cell r="H5772">
            <v>41759</v>
          </cell>
          <cell r="I5772">
            <v>190</v>
          </cell>
        </row>
        <row r="5773">
          <cell r="E5773">
            <v>41779</v>
          </cell>
          <cell r="F5773">
            <v>201317</v>
          </cell>
          <cell r="G5773">
            <v>41790</v>
          </cell>
          <cell r="H5773">
            <v>41759</v>
          </cell>
          <cell r="I5773">
            <v>190</v>
          </cell>
        </row>
        <row r="5774">
          <cell r="E5774">
            <v>41780</v>
          </cell>
          <cell r="F5774">
            <v>201317</v>
          </cell>
          <cell r="G5774">
            <v>41790</v>
          </cell>
          <cell r="H5774">
            <v>41759</v>
          </cell>
          <cell r="I5774">
            <v>190</v>
          </cell>
        </row>
        <row r="5775">
          <cell r="E5775">
            <v>41781</v>
          </cell>
          <cell r="F5775">
            <v>201317</v>
          </cell>
          <cell r="G5775">
            <v>41790</v>
          </cell>
          <cell r="H5775">
            <v>41759</v>
          </cell>
          <cell r="I5775">
            <v>190</v>
          </cell>
        </row>
        <row r="5776">
          <cell r="E5776">
            <v>41782</v>
          </cell>
          <cell r="F5776">
            <v>201317</v>
          </cell>
          <cell r="G5776">
            <v>41790</v>
          </cell>
          <cell r="H5776">
            <v>41759</v>
          </cell>
          <cell r="I5776">
            <v>190</v>
          </cell>
        </row>
        <row r="5777">
          <cell r="E5777">
            <v>41783</v>
          </cell>
          <cell r="F5777">
            <v>201317</v>
          </cell>
          <cell r="G5777">
            <v>41790</v>
          </cell>
          <cell r="H5777">
            <v>41759</v>
          </cell>
          <cell r="I5777">
            <v>190</v>
          </cell>
        </row>
        <row r="5778">
          <cell r="E5778">
            <v>41784</v>
          </cell>
          <cell r="F5778">
            <v>201317</v>
          </cell>
          <cell r="G5778">
            <v>41790</v>
          </cell>
          <cell r="H5778">
            <v>41759</v>
          </cell>
          <cell r="I5778">
            <v>190</v>
          </cell>
        </row>
        <row r="5779">
          <cell r="E5779">
            <v>41785</v>
          </cell>
          <cell r="F5779">
            <v>201317</v>
          </cell>
          <cell r="G5779">
            <v>41790</v>
          </cell>
          <cell r="H5779">
            <v>41759</v>
          </cell>
          <cell r="I5779">
            <v>190</v>
          </cell>
        </row>
        <row r="5780">
          <cell r="E5780">
            <v>41786</v>
          </cell>
          <cell r="F5780">
            <v>201317</v>
          </cell>
          <cell r="G5780">
            <v>41790</v>
          </cell>
          <cell r="H5780">
            <v>41759</v>
          </cell>
          <cell r="I5780">
            <v>190</v>
          </cell>
        </row>
        <row r="5781">
          <cell r="E5781">
            <v>41787</v>
          </cell>
          <cell r="F5781">
            <v>201317</v>
          </cell>
          <cell r="G5781">
            <v>41790</v>
          </cell>
          <cell r="H5781">
            <v>41759</v>
          </cell>
          <cell r="I5781">
            <v>190</v>
          </cell>
        </row>
        <row r="5782">
          <cell r="E5782">
            <v>41788</v>
          </cell>
          <cell r="F5782">
            <v>201317</v>
          </cell>
          <cell r="G5782">
            <v>41790</v>
          </cell>
          <cell r="H5782">
            <v>41759</v>
          </cell>
          <cell r="I5782">
            <v>190</v>
          </cell>
        </row>
        <row r="5783">
          <cell r="E5783">
            <v>41789</v>
          </cell>
          <cell r="F5783">
            <v>201317</v>
          </cell>
          <cell r="G5783">
            <v>41790</v>
          </cell>
          <cell r="H5783">
            <v>41759</v>
          </cell>
          <cell r="I5783">
            <v>190</v>
          </cell>
        </row>
        <row r="5784">
          <cell r="E5784">
            <v>41790</v>
          </cell>
          <cell r="F5784">
            <v>201317</v>
          </cell>
          <cell r="G5784">
            <v>41790</v>
          </cell>
          <cell r="H5784">
            <v>41759</v>
          </cell>
          <cell r="I5784">
            <v>190</v>
          </cell>
        </row>
        <row r="5785">
          <cell r="E5785">
            <v>41791</v>
          </cell>
          <cell r="F5785">
            <v>201318</v>
          </cell>
          <cell r="G5785">
            <v>41820</v>
          </cell>
          <cell r="H5785">
            <v>41790</v>
          </cell>
          <cell r="I5785">
            <v>191</v>
          </cell>
        </row>
        <row r="5786">
          <cell r="E5786">
            <v>41792</v>
          </cell>
          <cell r="F5786">
            <v>201318</v>
          </cell>
          <cell r="G5786">
            <v>41820</v>
          </cell>
          <cell r="H5786">
            <v>41790</v>
          </cell>
          <cell r="I5786">
            <v>191</v>
          </cell>
        </row>
        <row r="5787">
          <cell r="E5787">
            <v>41793</v>
          </cell>
          <cell r="F5787">
            <v>201318</v>
          </cell>
          <cell r="G5787">
            <v>41820</v>
          </cell>
          <cell r="H5787">
            <v>41790</v>
          </cell>
          <cell r="I5787">
            <v>191</v>
          </cell>
        </row>
        <row r="5788">
          <cell r="E5788">
            <v>41794</v>
          </cell>
          <cell r="F5788">
            <v>201318</v>
          </cell>
          <cell r="G5788">
            <v>41820</v>
          </cell>
          <cell r="H5788">
            <v>41790</v>
          </cell>
          <cell r="I5788">
            <v>191</v>
          </cell>
        </row>
        <row r="5789">
          <cell r="E5789">
            <v>41795</v>
          </cell>
          <cell r="F5789">
            <v>201318</v>
          </cell>
          <cell r="G5789">
            <v>41820</v>
          </cell>
          <cell r="H5789">
            <v>41790</v>
          </cell>
          <cell r="I5789">
            <v>191</v>
          </cell>
        </row>
        <row r="5790">
          <cell r="E5790">
            <v>41796</v>
          </cell>
          <cell r="F5790">
            <v>201318</v>
          </cell>
          <cell r="G5790">
            <v>41820</v>
          </cell>
          <cell r="H5790">
            <v>41790</v>
          </cell>
          <cell r="I5790">
            <v>191</v>
          </cell>
        </row>
        <row r="5791">
          <cell r="E5791">
            <v>41797</v>
          </cell>
          <cell r="F5791">
            <v>201318</v>
          </cell>
          <cell r="G5791">
            <v>41820</v>
          </cell>
          <cell r="H5791">
            <v>41790</v>
          </cell>
          <cell r="I5791">
            <v>191</v>
          </cell>
        </row>
        <row r="5792">
          <cell r="E5792">
            <v>41798</v>
          </cell>
          <cell r="F5792">
            <v>201318</v>
          </cell>
          <cell r="G5792">
            <v>41820</v>
          </cell>
          <cell r="H5792">
            <v>41790</v>
          </cell>
          <cell r="I5792">
            <v>191</v>
          </cell>
        </row>
        <row r="5793">
          <cell r="E5793">
            <v>41799</v>
          </cell>
          <cell r="F5793">
            <v>201318</v>
          </cell>
          <cell r="G5793">
            <v>41820</v>
          </cell>
          <cell r="H5793">
            <v>41790</v>
          </cell>
          <cell r="I5793">
            <v>191</v>
          </cell>
        </row>
        <row r="5794">
          <cell r="E5794">
            <v>41800</v>
          </cell>
          <cell r="F5794">
            <v>201318</v>
          </cell>
          <cell r="G5794">
            <v>41820</v>
          </cell>
          <cell r="H5794">
            <v>41790</v>
          </cell>
          <cell r="I5794">
            <v>191</v>
          </cell>
        </row>
        <row r="5795">
          <cell r="E5795">
            <v>41801</v>
          </cell>
          <cell r="F5795">
            <v>201318</v>
          </cell>
          <cell r="G5795">
            <v>41820</v>
          </cell>
          <cell r="H5795">
            <v>41790</v>
          </cell>
          <cell r="I5795">
            <v>191</v>
          </cell>
        </row>
        <row r="5796">
          <cell r="E5796">
            <v>41802</v>
          </cell>
          <cell r="F5796">
            <v>201318</v>
          </cell>
          <cell r="G5796">
            <v>41820</v>
          </cell>
          <cell r="H5796">
            <v>41790</v>
          </cell>
          <cell r="I5796">
            <v>191</v>
          </cell>
        </row>
        <row r="5797">
          <cell r="E5797">
            <v>41803</v>
          </cell>
          <cell r="F5797">
            <v>201318</v>
          </cell>
          <cell r="G5797">
            <v>41820</v>
          </cell>
          <cell r="H5797">
            <v>41790</v>
          </cell>
          <cell r="I5797">
            <v>191</v>
          </cell>
        </row>
        <row r="5798">
          <cell r="E5798">
            <v>41804</v>
          </cell>
          <cell r="F5798">
            <v>201318</v>
          </cell>
          <cell r="G5798">
            <v>41820</v>
          </cell>
          <cell r="H5798">
            <v>41790</v>
          </cell>
          <cell r="I5798">
            <v>191</v>
          </cell>
        </row>
        <row r="5799">
          <cell r="E5799">
            <v>41805</v>
          </cell>
          <cell r="F5799">
            <v>201318</v>
          </cell>
          <cell r="G5799">
            <v>41820</v>
          </cell>
          <cell r="H5799">
            <v>41790</v>
          </cell>
          <cell r="I5799">
            <v>191</v>
          </cell>
        </row>
        <row r="5800">
          <cell r="E5800">
            <v>41806</v>
          </cell>
          <cell r="F5800">
            <v>201318</v>
          </cell>
          <cell r="G5800">
            <v>41820</v>
          </cell>
          <cell r="H5800">
            <v>41790</v>
          </cell>
          <cell r="I5800">
            <v>191</v>
          </cell>
        </row>
        <row r="5801">
          <cell r="E5801">
            <v>41807</v>
          </cell>
          <cell r="F5801">
            <v>201318</v>
          </cell>
          <cell r="G5801">
            <v>41820</v>
          </cell>
          <cell r="H5801">
            <v>41790</v>
          </cell>
          <cell r="I5801">
            <v>191</v>
          </cell>
        </row>
        <row r="5802">
          <cell r="E5802">
            <v>41808</v>
          </cell>
          <cell r="F5802">
            <v>201318</v>
          </cell>
          <cell r="G5802">
            <v>41820</v>
          </cell>
          <cell r="H5802">
            <v>41790</v>
          </cell>
          <cell r="I5802">
            <v>191</v>
          </cell>
        </row>
        <row r="5803">
          <cell r="E5803">
            <v>41809</v>
          </cell>
          <cell r="F5803">
            <v>201318</v>
          </cell>
          <cell r="G5803">
            <v>41820</v>
          </cell>
          <cell r="H5803">
            <v>41790</v>
          </cell>
          <cell r="I5803">
            <v>191</v>
          </cell>
        </row>
        <row r="5804">
          <cell r="E5804">
            <v>41810</v>
          </cell>
          <cell r="F5804">
            <v>201318</v>
          </cell>
          <cell r="G5804">
            <v>41820</v>
          </cell>
          <cell r="H5804">
            <v>41790</v>
          </cell>
          <cell r="I5804">
            <v>191</v>
          </cell>
        </row>
        <row r="5805">
          <cell r="E5805">
            <v>41811</v>
          </cell>
          <cell r="F5805">
            <v>201318</v>
          </cell>
          <cell r="G5805">
            <v>41820</v>
          </cell>
          <cell r="H5805">
            <v>41790</v>
          </cell>
          <cell r="I5805">
            <v>191</v>
          </cell>
        </row>
        <row r="5806">
          <cell r="E5806">
            <v>41812</v>
          </cell>
          <cell r="F5806">
            <v>201318</v>
          </cell>
          <cell r="G5806">
            <v>41820</v>
          </cell>
          <cell r="H5806">
            <v>41790</v>
          </cell>
          <cell r="I5806">
            <v>191</v>
          </cell>
        </row>
        <row r="5807">
          <cell r="E5807">
            <v>41813</v>
          </cell>
          <cell r="F5807">
            <v>201318</v>
          </cell>
          <cell r="G5807">
            <v>41820</v>
          </cell>
          <cell r="H5807">
            <v>41790</v>
          </cell>
          <cell r="I5807">
            <v>191</v>
          </cell>
        </row>
        <row r="5808">
          <cell r="E5808">
            <v>41814</v>
          </cell>
          <cell r="F5808">
            <v>201318</v>
          </cell>
          <cell r="G5808">
            <v>41820</v>
          </cell>
          <cell r="H5808">
            <v>41790</v>
          </cell>
          <cell r="I5808">
            <v>191</v>
          </cell>
        </row>
        <row r="5809">
          <cell r="E5809">
            <v>41815</v>
          </cell>
          <cell r="F5809">
            <v>201318</v>
          </cell>
          <cell r="G5809">
            <v>41820</v>
          </cell>
          <cell r="H5809">
            <v>41790</v>
          </cell>
          <cell r="I5809">
            <v>191</v>
          </cell>
        </row>
        <row r="5810">
          <cell r="E5810">
            <v>41816</v>
          </cell>
          <cell r="F5810">
            <v>201318</v>
          </cell>
          <cell r="G5810">
            <v>41820</v>
          </cell>
          <cell r="H5810">
            <v>41790</v>
          </cell>
          <cell r="I5810">
            <v>191</v>
          </cell>
        </row>
        <row r="5811">
          <cell r="E5811">
            <v>41817</v>
          </cell>
          <cell r="F5811">
            <v>201318</v>
          </cell>
          <cell r="G5811">
            <v>41820</v>
          </cell>
          <cell r="H5811">
            <v>41790</v>
          </cell>
          <cell r="I5811">
            <v>191</v>
          </cell>
        </row>
        <row r="5812">
          <cell r="E5812">
            <v>41818</v>
          </cell>
          <cell r="F5812">
            <v>201318</v>
          </cell>
          <cell r="G5812">
            <v>41820</v>
          </cell>
          <cell r="H5812">
            <v>41790</v>
          </cell>
          <cell r="I5812">
            <v>191</v>
          </cell>
        </row>
        <row r="5813">
          <cell r="E5813">
            <v>41819</v>
          </cell>
          <cell r="F5813">
            <v>201318</v>
          </cell>
          <cell r="G5813">
            <v>41820</v>
          </cell>
          <cell r="H5813">
            <v>41790</v>
          </cell>
          <cell r="I5813">
            <v>191</v>
          </cell>
        </row>
        <row r="5814">
          <cell r="E5814">
            <v>41820</v>
          </cell>
          <cell r="F5814">
            <v>201318</v>
          </cell>
          <cell r="G5814">
            <v>41820</v>
          </cell>
          <cell r="H5814">
            <v>41790</v>
          </cell>
          <cell r="I5814">
            <v>191</v>
          </cell>
        </row>
        <row r="5815">
          <cell r="E5815">
            <v>41821</v>
          </cell>
          <cell r="F5815">
            <v>201319</v>
          </cell>
          <cell r="G5815">
            <v>41851</v>
          </cell>
          <cell r="H5815">
            <v>41820</v>
          </cell>
          <cell r="I5815">
            <v>192</v>
          </cell>
        </row>
        <row r="5816">
          <cell r="E5816">
            <v>41822</v>
          </cell>
          <cell r="F5816">
            <v>201319</v>
          </cell>
          <cell r="G5816">
            <v>41851</v>
          </cell>
          <cell r="H5816">
            <v>41820</v>
          </cell>
          <cell r="I5816">
            <v>192</v>
          </cell>
        </row>
        <row r="5817">
          <cell r="E5817">
            <v>41823</v>
          </cell>
          <cell r="F5817">
            <v>201319</v>
          </cell>
          <cell r="G5817">
            <v>41851</v>
          </cell>
          <cell r="H5817">
            <v>41820</v>
          </cell>
          <cell r="I5817">
            <v>192</v>
          </cell>
        </row>
        <row r="5818">
          <cell r="E5818">
            <v>41824</v>
          </cell>
          <cell r="F5818">
            <v>201319</v>
          </cell>
          <cell r="G5818">
            <v>41851</v>
          </cell>
          <cell r="H5818">
            <v>41820</v>
          </cell>
          <cell r="I5818">
            <v>192</v>
          </cell>
        </row>
        <row r="5819">
          <cell r="E5819">
            <v>41825</v>
          </cell>
          <cell r="F5819">
            <v>201319</v>
          </cell>
          <cell r="G5819">
            <v>41851</v>
          </cell>
          <cell r="H5819">
            <v>41820</v>
          </cell>
          <cell r="I5819">
            <v>192</v>
          </cell>
        </row>
        <row r="5820">
          <cell r="E5820">
            <v>41826</v>
          </cell>
          <cell r="F5820">
            <v>201319</v>
          </cell>
          <cell r="G5820">
            <v>41851</v>
          </cell>
          <cell r="H5820">
            <v>41820</v>
          </cell>
          <cell r="I5820">
            <v>192</v>
          </cell>
        </row>
        <row r="5821">
          <cell r="E5821">
            <v>41827</v>
          </cell>
          <cell r="F5821">
            <v>201319</v>
          </cell>
          <cell r="G5821">
            <v>41851</v>
          </cell>
          <cell r="H5821">
            <v>41820</v>
          </cell>
          <cell r="I5821">
            <v>192</v>
          </cell>
        </row>
        <row r="5822">
          <cell r="E5822">
            <v>41828</v>
          </cell>
          <cell r="F5822">
            <v>201319</v>
          </cell>
          <cell r="G5822">
            <v>41851</v>
          </cell>
          <cell r="H5822">
            <v>41820</v>
          </cell>
          <cell r="I5822">
            <v>192</v>
          </cell>
        </row>
        <row r="5823">
          <cell r="E5823">
            <v>41829</v>
          </cell>
          <cell r="F5823">
            <v>201319</v>
          </cell>
          <cell r="G5823">
            <v>41851</v>
          </cell>
          <cell r="H5823">
            <v>41820</v>
          </cell>
          <cell r="I5823">
            <v>192</v>
          </cell>
        </row>
        <row r="5824">
          <cell r="E5824">
            <v>41830</v>
          </cell>
          <cell r="F5824">
            <v>201319</v>
          </cell>
          <cell r="G5824">
            <v>41851</v>
          </cell>
          <cell r="H5824">
            <v>41820</v>
          </cell>
          <cell r="I5824">
            <v>192</v>
          </cell>
        </row>
        <row r="5825">
          <cell r="E5825">
            <v>41831</v>
          </cell>
          <cell r="F5825">
            <v>201319</v>
          </cell>
          <cell r="G5825">
            <v>41851</v>
          </cell>
          <cell r="H5825">
            <v>41820</v>
          </cell>
          <cell r="I5825">
            <v>192</v>
          </cell>
        </row>
        <row r="5826">
          <cell r="E5826">
            <v>41832</v>
          </cell>
          <cell r="F5826">
            <v>201319</v>
          </cell>
          <cell r="G5826">
            <v>41851</v>
          </cell>
          <cell r="H5826">
            <v>41820</v>
          </cell>
          <cell r="I5826">
            <v>192</v>
          </cell>
        </row>
        <row r="5827">
          <cell r="E5827">
            <v>41833</v>
          </cell>
          <cell r="F5827">
            <v>201319</v>
          </cell>
          <cell r="G5827">
            <v>41851</v>
          </cell>
          <cell r="H5827">
            <v>41820</v>
          </cell>
          <cell r="I5827">
            <v>192</v>
          </cell>
        </row>
        <row r="5828">
          <cell r="E5828">
            <v>41834</v>
          </cell>
          <cell r="F5828">
            <v>201319</v>
          </cell>
          <cell r="G5828">
            <v>41851</v>
          </cell>
          <cell r="H5828">
            <v>41820</v>
          </cell>
          <cell r="I5828">
            <v>192</v>
          </cell>
        </row>
        <row r="5829">
          <cell r="E5829">
            <v>41835</v>
          </cell>
          <cell r="F5829">
            <v>201319</v>
          </cell>
          <cell r="G5829">
            <v>41851</v>
          </cell>
          <cell r="H5829">
            <v>41820</v>
          </cell>
          <cell r="I5829">
            <v>192</v>
          </cell>
        </row>
        <row r="5830">
          <cell r="E5830">
            <v>41836</v>
          </cell>
          <cell r="F5830">
            <v>201319</v>
          </cell>
          <cell r="G5830">
            <v>41851</v>
          </cell>
          <cell r="H5830">
            <v>41820</v>
          </cell>
          <cell r="I5830">
            <v>192</v>
          </cell>
        </row>
        <row r="5831">
          <cell r="E5831">
            <v>41837</v>
          </cell>
          <cell r="F5831">
            <v>201319</v>
          </cell>
          <cell r="G5831">
            <v>41851</v>
          </cell>
          <cell r="H5831">
            <v>41820</v>
          </cell>
          <cell r="I5831">
            <v>192</v>
          </cell>
        </row>
        <row r="5832">
          <cell r="E5832">
            <v>41838</v>
          </cell>
          <cell r="F5832">
            <v>201319</v>
          </cell>
          <cell r="G5832">
            <v>41851</v>
          </cell>
          <cell r="H5832">
            <v>41820</v>
          </cell>
          <cell r="I5832">
            <v>192</v>
          </cell>
        </row>
        <row r="5833">
          <cell r="E5833">
            <v>41839</v>
          </cell>
          <cell r="F5833">
            <v>201319</v>
          </cell>
          <cell r="G5833">
            <v>41851</v>
          </cell>
          <cell r="H5833">
            <v>41820</v>
          </cell>
          <cell r="I5833">
            <v>192</v>
          </cell>
        </row>
        <row r="5834">
          <cell r="E5834">
            <v>41840</v>
          </cell>
          <cell r="F5834">
            <v>201319</v>
          </cell>
          <cell r="G5834">
            <v>41851</v>
          </cell>
          <cell r="H5834">
            <v>41820</v>
          </cell>
          <cell r="I5834">
            <v>192</v>
          </cell>
        </row>
        <row r="5835">
          <cell r="E5835">
            <v>41841</v>
          </cell>
          <cell r="F5835">
            <v>201319</v>
          </cell>
          <cell r="G5835">
            <v>41851</v>
          </cell>
          <cell r="H5835">
            <v>41820</v>
          </cell>
          <cell r="I5835">
            <v>192</v>
          </cell>
        </row>
        <row r="5836">
          <cell r="E5836">
            <v>41842</v>
          </cell>
          <cell r="F5836">
            <v>201319</v>
          </cell>
          <cell r="G5836">
            <v>41851</v>
          </cell>
          <cell r="H5836">
            <v>41820</v>
          </cell>
          <cell r="I5836">
            <v>192</v>
          </cell>
        </row>
        <row r="5837">
          <cell r="E5837">
            <v>41843</v>
          </cell>
          <cell r="F5837">
            <v>201319</v>
          </cell>
          <cell r="G5837">
            <v>41851</v>
          </cell>
          <cell r="H5837">
            <v>41820</v>
          </cell>
          <cell r="I5837">
            <v>192</v>
          </cell>
        </row>
        <row r="5838">
          <cell r="E5838">
            <v>41844</v>
          </cell>
          <cell r="F5838">
            <v>201319</v>
          </cell>
          <cell r="G5838">
            <v>41851</v>
          </cell>
          <cell r="H5838">
            <v>41820</v>
          </cell>
          <cell r="I5838">
            <v>192</v>
          </cell>
        </row>
        <row r="5839">
          <cell r="E5839">
            <v>41845</v>
          </cell>
          <cell r="F5839">
            <v>201319</v>
          </cell>
          <cell r="G5839">
            <v>41851</v>
          </cell>
          <cell r="H5839">
            <v>41820</v>
          </cell>
          <cell r="I5839">
            <v>192</v>
          </cell>
        </row>
        <row r="5840">
          <cell r="E5840">
            <v>41846</v>
          </cell>
          <cell r="F5840">
            <v>201319</v>
          </cell>
          <cell r="G5840">
            <v>41851</v>
          </cell>
          <cell r="H5840">
            <v>41820</v>
          </cell>
          <cell r="I5840">
            <v>192</v>
          </cell>
        </row>
        <row r="5841">
          <cell r="E5841">
            <v>41847</v>
          </cell>
          <cell r="F5841">
            <v>201319</v>
          </cell>
          <cell r="G5841">
            <v>41851</v>
          </cell>
          <cell r="H5841">
            <v>41820</v>
          </cell>
          <cell r="I5841">
            <v>192</v>
          </cell>
        </row>
        <row r="5842">
          <cell r="E5842">
            <v>41848</v>
          </cell>
          <cell r="F5842">
            <v>201319</v>
          </cell>
          <cell r="G5842">
            <v>41851</v>
          </cell>
          <cell r="H5842">
            <v>41820</v>
          </cell>
          <cell r="I5842">
            <v>192</v>
          </cell>
        </row>
        <row r="5843">
          <cell r="E5843">
            <v>41849</v>
          </cell>
          <cell r="F5843">
            <v>201319</v>
          </cell>
          <cell r="G5843">
            <v>41851</v>
          </cell>
          <cell r="H5843">
            <v>41820</v>
          </cell>
          <cell r="I5843">
            <v>192</v>
          </cell>
        </row>
        <row r="5844">
          <cell r="E5844">
            <v>41850</v>
          </cell>
          <cell r="F5844">
            <v>201319</v>
          </cell>
          <cell r="G5844">
            <v>41851</v>
          </cell>
          <cell r="H5844">
            <v>41820</v>
          </cell>
          <cell r="I5844">
            <v>192</v>
          </cell>
        </row>
        <row r="5845">
          <cell r="E5845">
            <v>41851</v>
          </cell>
          <cell r="F5845">
            <v>201319</v>
          </cell>
          <cell r="G5845">
            <v>41851</v>
          </cell>
          <cell r="H5845">
            <v>41820</v>
          </cell>
          <cell r="I5845">
            <v>192</v>
          </cell>
        </row>
        <row r="5846">
          <cell r="E5846">
            <v>41852</v>
          </cell>
          <cell r="F5846">
            <v>201320</v>
          </cell>
          <cell r="G5846">
            <v>41882</v>
          </cell>
          <cell r="H5846">
            <v>41851</v>
          </cell>
          <cell r="I5846">
            <v>193</v>
          </cell>
        </row>
        <row r="5847">
          <cell r="E5847">
            <v>41853</v>
          </cell>
          <cell r="F5847">
            <v>201320</v>
          </cell>
          <cell r="G5847">
            <v>41882</v>
          </cell>
          <cell r="H5847">
            <v>41851</v>
          </cell>
          <cell r="I5847">
            <v>193</v>
          </cell>
        </row>
        <row r="5848">
          <cell r="E5848">
            <v>41854</v>
          </cell>
          <cell r="F5848">
            <v>201320</v>
          </cell>
          <cell r="G5848">
            <v>41882</v>
          </cell>
          <cell r="H5848">
            <v>41851</v>
          </cell>
          <cell r="I5848">
            <v>193</v>
          </cell>
        </row>
        <row r="5849">
          <cell r="E5849">
            <v>41855</v>
          </cell>
          <cell r="F5849">
            <v>201320</v>
          </cell>
          <cell r="G5849">
            <v>41882</v>
          </cell>
          <cell r="H5849">
            <v>41851</v>
          </cell>
          <cell r="I5849">
            <v>193</v>
          </cell>
        </row>
        <row r="5850">
          <cell r="E5850">
            <v>41856</v>
          </cell>
          <cell r="F5850">
            <v>201320</v>
          </cell>
          <cell r="G5850">
            <v>41882</v>
          </cell>
          <cell r="H5850">
            <v>41851</v>
          </cell>
          <cell r="I5850">
            <v>193</v>
          </cell>
        </row>
        <row r="5851">
          <cell r="E5851">
            <v>41857</v>
          </cell>
          <cell r="F5851">
            <v>201320</v>
          </cell>
          <cell r="G5851">
            <v>41882</v>
          </cell>
          <cell r="H5851">
            <v>41851</v>
          </cell>
          <cell r="I5851">
            <v>193</v>
          </cell>
        </row>
        <row r="5852">
          <cell r="E5852">
            <v>41858</v>
          </cell>
          <cell r="F5852">
            <v>201320</v>
          </cell>
          <cell r="G5852">
            <v>41882</v>
          </cell>
          <cell r="H5852">
            <v>41851</v>
          </cell>
          <cell r="I5852">
            <v>193</v>
          </cell>
        </row>
        <row r="5853">
          <cell r="E5853">
            <v>41859</v>
          </cell>
          <cell r="F5853">
            <v>201320</v>
          </cell>
          <cell r="G5853">
            <v>41882</v>
          </cell>
          <cell r="H5853">
            <v>41851</v>
          </cell>
          <cell r="I5853">
            <v>193</v>
          </cell>
        </row>
        <row r="5854">
          <cell r="E5854">
            <v>41860</v>
          </cell>
          <cell r="F5854">
            <v>201320</v>
          </cell>
          <cell r="G5854">
            <v>41882</v>
          </cell>
          <cell r="H5854">
            <v>41851</v>
          </cell>
          <cell r="I5854">
            <v>193</v>
          </cell>
        </row>
        <row r="5855">
          <cell r="E5855">
            <v>41861</v>
          </cell>
          <cell r="F5855">
            <v>201320</v>
          </cell>
          <cell r="G5855">
            <v>41882</v>
          </cell>
          <cell r="H5855">
            <v>41851</v>
          </cell>
          <cell r="I5855">
            <v>193</v>
          </cell>
        </row>
        <row r="5856">
          <cell r="E5856">
            <v>41862</v>
          </cell>
          <cell r="F5856">
            <v>201320</v>
          </cell>
          <cell r="G5856">
            <v>41882</v>
          </cell>
          <cell r="H5856">
            <v>41851</v>
          </cell>
          <cell r="I5856">
            <v>193</v>
          </cell>
        </row>
        <row r="5857">
          <cell r="E5857">
            <v>41863</v>
          </cell>
          <cell r="F5857">
            <v>201320</v>
          </cell>
          <cell r="G5857">
            <v>41882</v>
          </cell>
          <cell r="H5857">
            <v>41851</v>
          </cell>
          <cell r="I5857">
            <v>193</v>
          </cell>
        </row>
        <row r="5858">
          <cell r="E5858">
            <v>41864</v>
          </cell>
          <cell r="F5858">
            <v>201320</v>
          </cell>
          <cell r="G5858">
            <v>41882</v>
          </cell>
          <cell r="H5858">
            <v>41851</v>
          </cell>
          <cell r="I5858">
            <v>193</v>
          </cell>
        </row>
        <row r="5859">
          <cell r="E5859">
            <v>41865</v>
          </cell>
          <cell r="F5859">
            <v>201320</v>
          </cell>
          <cell r="G5859">
            <v>41882</v>
          </cell>
          <cell r="H5859">
            <v>41851</v>
          </cell>
          <cell r="I5859">
            <v>193</v>
          </cell>
        </row>
        <row r="5860">
          <cell r="E5860">
            <v>41866</v>
          </cell>
          <cell r="F5860">
            <v>201320</v>
          </cell>
          <cell r="G5860">
            <v>41882</v>
          </cell>
          <cell r="H5860">
            <v>41851</v>
          </cell>
          <cell r="I5860">
            <v>193</v>
          </cell>
        </row>
        <row r="5861">
          <cell r="E5861">
            <v>41867</v>
          </cell>
          <cell r="F5861">
            <v>201320</v>
          </cell>
          <cell r="G5861">
            <v>41882</v>
          </cell>
          <cell r="H5861">
            <v>41851</v>
          </cell>
          <cell r="I5861">
            <v>193</v>
          </cell>
        </row>
        <row r="5862">
          <cell r="E5862">
            <v>41868</v>
          </cell>
          <cell r="F5862">
            <v>201320</v>
          </cell>
          <cell r="G5862">
            <v>41882</v>
          </cell>
          <cell r="H5862">
            <v>41851</v>
          </cell>
          <cell r="I5862">
            <v>193</v>
          </cell>
        </row>
        <row r="5863">
          <cell r="E5863">
            <v>41869</v>
          </cell>
          <cell r="F5863">
            <v>201320</v>
          </cell>
          <cell r="G5863">
            <v>41882</v>
          </cell>
          <cell r="H5863">
            <v>41851</v>
          </cell>
          <cell r="I5863">
            <v>193</v>
          </cell>
        </row>
        <row r="5864">
          <cell r="E5864">
            <v>41870</v>
          </cell>
          <cell r="F5864">
            <v>201320</v>
          </cell>
          <cell r="G5864">
            <v>41882</v>
          </cell>
          <cell r="H5864">
            <v>41851</v>
          </cell>
          <cell r="I5864">
            <v>193</v>
          </cell>
        </row>
        <row r="5865">
          <cell r="E5865">
            <v>41871</v>
          </cell>
          <cell r="F5865">
            <v>201320</v>
          </cell>
          <cell r="G5865">
            <v>41882</v>
          </cell>
          <cell r="H5865">
            <v>41851</v>
          </cell>
          <cell r="I5865">
            <v>193</v>
          </cell>
        </row>
        <row r="5866">
          <cell r="E5866">
            <v>41872</v>
          </cell>
          <cell r="F5866">
            <v>201320</v>
          </cell>
          <cell r="G5866">
            <v>41882</v>
          </cell>
          <cell r="H5866">
            <v>41851</v>
          </cell>
          <cell r="I5866">
            <v>193</v>
          </cell>
        </row>
        <row r="5867">
          <cell r="E5867">
            <v>41873</v>
          </cell>
          <cell r="F5867">
            <v>201320</v>
          </cell>
          <cell r="G5867">
            <v>41882</v>
          </cell>
          <cell r="H5867">
            <v>41851</v>
          </cell>
          <cell r="I5867">
            <v>193</v>
          </cell>
        </row>
        <row r="5868">
          <cell r="E5868">
            <v>41874</v>
          </cell>
          <cell r="F5868">
            <v>201320</v>
          </cell>
          <cell r="G5868">
            <v>41882</v>
          </cell>
          <cell r="H5868">
            <v>41851</v>
          </cell>
          <cell r="I5868">
            <v>193</v>
          </cell>
        </row>
        <row r="5869">
          <cell r="E5869">
            <v>41875</v>
          </cell>
          <cell r="F5869">
            <v>201320</v>
          </cell>
          <cell r="G5869">
            <v>41882</v>
          </cell>
          <cell r="H5869">
            <v>41851</v>
          </cell>
          <cell r="I5869">
            <v>193</v>
          </cell>
        </row>
        <row r="5870">
          <cell r="E5870">
            <v>41876</v>
          </cell>
          <cell r="F5870">
            <v>201320</v>
          </cell>
          <cell r="G5870">
            <v>41882</v>
          </cell>
          <cell r="H5870">
            <v>41851</v>
          </cell>
          <cell r="I5870">
            <v>193</v>
          </cell>
        </row>
        <row r="5871">
          <cell r="E5871">
            <v>41877</v>
          </cell>
          <cell r="F5871">
            <v>201320</v>
          </cell>
          <cell r="G5871">
            <v>41882</v>
          </cell>
          <cell r="H5871">
            <v>41851</v>
          </cell>
          <cell r="I5871">
            <v>193</v>
          </cell>
        </row>
        <row r="5872">
          <cell r="E5872">
            <v>41878</v>
          </cell>
          <cell r="F5872">
            <v>201320</v>
          </cell>
          <cell r="G5872">
            <v>41882</v>
          </cell>
          <cell r="H5872">
            <v>41851</v>
          </cell>
          <cell r="I5872">
            <v>193</v>
          </cell>
        </row>
        <row r="5873">
          <cell r="E5873">
            <v>41879</v>
          </cell>
          <cell r="F5873">
            <v>201320</v>
          </cell>
          <cell r="G5873">
            <v>41882</v>
          </cell>
          <cell r="H5873">
            <v>41851</v>
          </cell>
          <cell r="I5873">
            <v>193</v>
          </cell>
        </row>
        <row r="5874">
          <cell r="E5874">
            <v>41880</v>
          </cell>
          <cell r="F5874">
            <v>201320</v>
          </cell>
          <cell r="G5874">
            <v>41882</v>
          </cell>
          <cell r="H5874">
            <v>41851</v>
          </cell>
          <cell r="I5874">
            <v>193</v>
          </cell>
        </row>
        <row r="5875">
          <cell r="E5875">
            <v>41881</v>
          </cell>
          <cell r="F5875">
            <v>201320</v>
          </cell>
          <cell r="G5875">
            <v>41882</v>
          </cell>
          <cell r="H5875">
            <v>41851</v>
          </cell>
          <cell r="I5875">
            <v>193</v>
          </cell>
        </row>
        <row r="5876">
          <cell r="E5876">
            <v>41882</v>
          </cell>
          <cell r="F5876">
            <v>201320</v>
          </cell>
          <cell r="G5876">
            <v>41882</v>
          </cell>
          <cell r="H5876">
            <v>41851</v>
          </cell>
          <cell r="I5876">
            <v>193</v>
          </cell>
        </row>
        <row r="5877">
          <cell r="E5877">
            <v>41883</v>
          </cell>
          <cell r="F5877">
            <v>201321</v>
          </cell>
          <cell r="G5877">
            <v>41912</v>
          </cell>
          <cell r="H5877">
            <v>41882</v>
          </cell>
          <cell r="I5877">
            <v>194</v>
          </cell>
        </row>
        <row r="5878">
          <cell r="E5878">
            <v>41884</v>
          </cell>
          <cell r="F5878">
            <v>201321</v>
          </cell>
          <cell r="G5878">
            <v>41912</v>
          </cell>
          <cell r="H5878">
            <v>41882</v>
          </cell>
          <cell r="I5878">
            <v>194</v>
          </cell>
        </row>
        <row r="5879">
          <cell r="E5879">
            <v>41885</v>
          </cell>
          <cell r="F5879">
            <v>201321</v>
          </cell>
          <cell r="G5879">
            <v>41912</v>
          </cell>
          <cell r="H5879">
            <v>41882</v>
          </cell>
          <cell r="I5879">
            <v>194</v>
          </cell>
        </row>
        <row r="5880">
          <cell r="E5880">
            <v>41886</v>
          </cell>
          <cell r="F5880">
            <v>201321</v>
          </cell>
          <cell r="G5880">
            <v>41912</v>
          </cell>
          <cell r="H5880">
            <v>41882</v>
          </cell>
          <cell r="I5880">
            <v>194</v>
          </cell>
        </row>
        <row r="5881">
          <cell r="E5881">
            <v>41887</v>
          </cell>
          <cell r="F5881">
            <v>201321</v>
          </cell>
          <cell r="G5881">
            <v>41912</v>
          </cell>
          <cell r="H5881">
            <v>41882</v>
          </cell>
          <cell r="I5881">
            <v>194</v>
          </cell>
        </row>
        <row r="5882">
          <cell r="E5882">
            <v>41888</v>
          </cell>
          <cell r="F5882">
            <v>201321</v>
          </cell>
          <cell r="G5882">
            <v>41912</v>
          </cell>
          <cell r="H5882">
            <v>41882</v>
          </cell>
          <cell r="I5882">
            <v>194</v>
          </cell>
        </row>
        <row r="5883">
          <cell r="E5883">
            <v>41889</v>
          </cell>
          <cell r="F5883">
            <v>201321</v>
          </cell>
          <cell r="G5883">
            <v>41912</v>
          </cell>
          <cell r="H5883">
            <v>41882</v>
          </cell>
          <cell r="I5883">
            <v>194</v>
          </cell>
        </row>
        <row r="5884">
          <cell r="E5884">
            <v>41890</v>
          </cell>
          <cell r="F5884">
            <v>201321</v>
          </cell>
          <cell r="G5884">
            <v>41912</v>
          </cell>
          <cell r="H5884">
            <v>41882</v>
          </cell>
          <cell r="I5884">
            <v>194</v>
          </cell>
        </row>
        <row r="5885">
          <cell r="E5885">
            <v>41891</v>
          </cell>
          <cell r="F5885">
            <v>201321</v>
          </cell>
          <cell r="G5885">
            <v>41912</v>
          </cell>
          <cell r="H5885">
            <v>41882</v>
          </cell>
          <cell r="I5885">
            <v>194</v>
          </cell>
        </row>
        <row r="5886">
          <cell r="E5886">
            <v>41892</v>
          </cell>
          <cell r="F5886">
            <v>201321</v>
          </cell>
          <cell r="G5886">
            <v>41912</v>
          </cell>
          <cell r="H5886">
            <v>41882</v>
          </cell>
          <cell r="I5886">
            <v>194</v>
          </cell>
        </row>
        <row r="5887">
          <cell r="E5887">
            <v>41893</v>
          </cell>
          <cell r="F5887">
            <v>201321</v>
          </cell>
          <cell r="G5887">
            <v>41912</v>
          </cell>
          <cell r="H5887">
            <v>41882</v>
          </cell>
          <cell r="I5887">
            <v>194</v>
          </cell>
        </row>
        <row r="5888">
          <cell r="E5888">
            <v>41894</v>
          </cell>
          <cell r="F5888">
            <v>201321</v>
          </cell>
          <cell r="G5888">
            <v>41912</v>
          </cell>
          <cell r="H5888">
            <v>41882</v>
          </cell>
          <cell r="I5888">
            <v>194</v>
          </cell>
        </row>
        <row r="5889">
          <cell r="E5889">
            <v>41895</v>
          </cell>
          <cell r="F5889">
            <v>201321</v>
          </cell>
          <cell r="G5889">
            <v>41912</v>
          </cell>
          <cell r="H5889">
            <v>41882</v>
          </cell>
          <cell r="I5889">
            <v>194</v>
          </cell>
        </row>
        <row r="5890">
          <cell r="E5890">
            <v>41896</v>
          </cell>
          <cell r="F5890">
            <v>201321</v>
          </cell>
          <cell r="G5890">
            <v>41912</v>
          </cell>
          <cell r="H5890">
            <v>41882</v>
          </cell>
          <cell r="I5890">
            <v>194</v>
          </cell>
        </row>
        <row r="5891">
          <cell r="E5891">
            <v>41897</v>
          </cell>
          <cell r="F5891">
            <v>201321</v>
          </cell>
          <cell r="G5891">
            <v>41912</v>
          </cell>
          <cell r="H5891">
            <v>41882</v>
          </cell>
          <cell r="I5891">
            <v>194</v>
          </cell>
        </row>
        <row r="5892">
          <cell r="E5892">
            <v>41898</v>
          </cell>
          <cell r="F5892">
            <v>201321</v>
          </cell>
          <cell r="G5892">
            <v>41912</v>
          </cell>
          <cell r="H5892">
            <v>41882</v>
          </cell>
          <cell r="I5892">
            <v>194</v>
          </cell>
        </row>
        <row r="5893">
          <cell r="E5893">
            <v>41899</v>
          </cell>
          <cell r="F5893">
            <v>201321</v>
          </cell>
          <cell r="G5893">
            <v>41912</v>
          </cell>
          <cell r="H5893">
            <v>41882</v>
          </cell>
          <cell r="I5893">
            <v>194</v>
          </cell>
        </row>
        <row r="5894">
          <cell r="E5894">
            <v>41900</v>
          </cell>
          <cell r="F5894">
            <v>201321</v>
          </cell>
          <cell r="G5894">
            <v>41912</v>
          </cell>
          <cell r="H5894">
            <v>41882</v>
          </cell>
          <cell r="I5894">
            <v>194</v>
          </cell>
        </row>
        <row r="5895">
          <cell r="E5895">
            <v>41901</v>
          </cell>
          <cell r="F5895">
            <v>201321</v>
          </cell>
          <cell r="G5895">
            <v>41912</v>
          </cell>
          <cell r="H5895">
            <v>41882</v>
          </cell>
          <cell r="I5895">
            <v>194</v>
          </cell>
        </row>
        <row r="5896">
          <cell r="E5896">
            <v>41902</v>
          </cell>
          <cell r="F5896">
            <v>201321</v>
          </cell>
          <cell r="G5896">
            <v>41912</v>
          </cell>
          <cell r="H5896">
            <v>41882</v>
          </cell>
          <cell r="I5896">
            <v>194</v>
          </cell>
        </row>
        <row r="5897">
          <cell r="E5897">
            <v>41903</v>
          </cell>
          <cell r="F5897">
            <v>201321</v>
          </cell>
          <cell r="G5897">
            <v>41912</v>
          </cell>
          <cell r="H5897">
            <v>41882</v>
          </cell>
          <cell r="I5897">
            <v>194</v>
          </cell>
        </row>
        <row r="5898">
          <cell r="E5898">
            <v>41904</v>
          </cell>
          <cell r="F5898">
            <v>201321</v>
          </cell>
          <cell r="G5898">
            <v>41912</v>
          </cell>
          <cell r="H5898">
            <v>41882</v>
          </cell>
          <cell r="I5898">
            <v>194</v>
          </cell>
        </row>
        <row r="5899">
          <cell r="E5899">
            <v>41905</v>
          </cell>
          <cell r="F5899">
            <v>201321</v>
          </cell>
          <cell r="G5899">
            <v>41912</v>
          </cell>
          <cell r="H5899">
            <v>41882</v>
          </cell>
          <cell r="I5899">
            <v>194</v>
          </cell>
        </row>
        <row r="5900">
          <cell r="E5900">
            <v>41906</v>
          </cell>
          <cell r="F5900">
            <v>201321</v>
          </cell>
          <cell r="G5900">
            <v>41912</v>
          </cell>
          <cell r="H5900">
            <v>41882</v>
          </cell>
          <cell r="I5900">
            <v>194</v>
          </cell>
        </row>
        <row r="5901">
          <cell r="E5901">
            <v>41907</v>
          </cell>
          <cell r="F5901">
            <v>201321</v>
          </cell>
          <cell r="G5901">
            <v>41912</v>
          </cell>
          <cell r="H5901">
            <v>41882</v>
          </cell>
          <cell r="I5901">
            <v>194</v>
          </cell>
        </row>
        <row r="5902">
          <cell r="E5902">
            <v>41908</v>
          </cell>
          <cell r="F5902">
            <v>201321</v>
          </cell>
          <cell r="G5902">
            <v>41912</v>
          </cell>
          <cell r="H5902">
            <v>41882</v>
          </cell>
          <cell r="I5902">
            <v>194</v>
          </cell>
        </row>
        <row r="5903">
          <cell r="E5903">
            <v>41909</v>
          </cell>
          <cell r="F5903">
            <v>201321</v>
          </cell>
          <cell r="G5903">
            <v>41912</v>
          </cell>
          <cell r="H5903">
            <v>41882</v>
          </cell>
          <cell r="I5903">
            <v>194</v>
          </cell>
        </row>
        <row r="5904">
          <cell r="E5904">
            <v>41910</v>
          </cell>
          <cell r="F5904">
            <v>201321</v>
          </cell>
          <cell r="G5904">
            <v>41912</v>
          </cell>
          <cell r="H5904">
            <v>41882</v>
          </cell>
          <cell r="I5904">
            <v>194</v>
          </cell>
        </row>
        <row r="5905">
          <cell r="E5905">
            <v>41911</v>
          </cell>
          <cell r="F5905">
            <v>201321</v>
          </cell>
          <cell r="G5905">
            <v>41912</v>
          </cell>
          <cell r="H5905">
            <v>41882</v>
          </cell>
          <cell r="I5905">
            <v>194</v>
          </cell>
        </row>
        <row r="5906">
          <cell r="E5906">
            <v>41912</v>
          </cell>
          <cell r="F5906">
            <v>201321</v>
          </cell>
          <cell r="G5906">
            <v>41912</v>
          </cell>
          <cell r="H5906">
            <v>41882</v>
          </cell>
          <cell r="I5906">
            <v>194</v>
          </cell>
        </row>
        <row r="5907">
          <cell r="E5907">
            <v>41913</v>
          </cell>
          <cell r="F5907">
            <v>201322</v>
          </cell>
          <cell r="G5907">
            <v>41943</v>
          </cell>
          <cell r="H5907">
            <v>41912</v>
          </cell>
          <cell r="I5907">
            <v>195</v>
          </cell>
        </row>
        <row r="5908">
          <cell r="E5908">
            <v>41914</v>
          </cell>
          <cell r="F5908">
            <v>201322</v>
          </cell>
          <cell r="G5908">
            <v>41943</v>
          </cell>
          <cell r="H5908">
            <v>41912</v>
          </cell>
          <cell r="I5908">
            <v>195</v>
          </cell>
        </row>
        <row r="5909">
          <cell r="E5909">
            <v>41915</v>
          </cell>
          <cell r="F5909">
            <v>201322</v>
          </cell>
          <cell r="G5909">
            <v>41943</v>
          </cell>
          <cell r="H5909">
            <v>41912</v>
          </cell>
          <cell r="I5909">
            <v>195</v>
          </cell>
        </row>
        <row r="5910">
          <cell r="E5910">
            <v>41916</v>
          </cell>
          <cell r="F5910">
            <v>201322</v>
          </cell>
          <cell r="G5910">
            <v>41943</v>
          </cell>
          <cell r="H5910">
            <v>41912</v>
          </cell>
          <cell r="I5910">
            <v>195</v>
          </cell>
        </row>
        <row r="5911">
          <cell r="E5911">
            <v>41917</v>
          </cell>
          <cell r="F5911">
            <v>201322</v>
          </cell>
          <cell r="G5911">
            <v>41943</v>
          </cell>
          <cell r="H5911">
            <v>41912</v>
          </cell>
          <cell r="I5911">
            <v>195</v>
          </cell>
        </row>
        <row r="5912">
          <cell r="E5912">
            <v>41918</v>
          </cell>
          <cell r="F5912">
            <v>201322</v>
          </cell>
          <cell r="G5912">
            <v>41943</v>
          </cell>
          <cell r="H5912">
            <v>41912</v>
          </cell>
          <cell r="I5912">
            <v>195</v>
          </cell>
        </row>
        <row r="5913">
          <cell r="E5913">
            <v>41919</v>
          </cell>
          <cell r="F5913">
            <v>201322</v>
          </cell>
          <cell r="G5913">
            <v>41943</v>
          </cell>
          <cell r="H5913">
            <v>41912</v>
          </cell>
          <cell r="I5913">
            <v>195</v>
          </cell>
        </row>
        <row r="5914">
          <cell r="E5914">
            <v>41920</v>
          </cell>
          <cell r="F5914">
            <v>201322</v>
          </cell>
          <cell r="G5914">
            <v>41943</v>
          </cell>
          <cell r="H5914">
            <v>41912</v>
          </cell>
          <cell r="I5914">
            <v>195</v>
          </cell>
        </row>
        <row r="5915">
          <cell r="E5915">
            <v>41921</v>
          </cell>
          <cell r="F5915">
            <v>201322</v>
          </cell>
          <cell r="G5915">
            <v>41943</v>
          </cell>
          <cell r="H5915">
            <v>41912</v>
          </cell>
          <cell r="I5915">
            <v>195</v>
          </cell>
        </row>
        <row r="5916">
          <cell r="E5916">
            <v>41922</v>
          </cell>
          <cell r="F5916">
            <v>201322</v>
          </cell>
          <cell r="G5916">
            <v>41943</v>
          </cell>
          <cell r="H5916">
            <v>41912</v>
          </cell>
          <cell r="I5916">
            <v>195</v>
          </cell>
        </row>
        <row r="5917">
          <cell r="E5917">
            <v>41923</v>
          </cell>
          <cell r="F5917">
            <v>201322</v>
          </cell>
          <cell r="G5917">
            <v>41943</v>
          </cell>
          <cell r="H5917">
            <v>41912</v>
          </cell>
          <cell r="I5917">
            <v>195</v>
          </cell>
        </row>
        <row r="5918">
          <cell r="E5918">
            <v>41924</v>
          </cell>
          <cell r="F5918">
            <v>201322</v>
          </cell>
          <cell r="G5918">
            <v>41943</v>
          </cell>
          <cell r="H5918">
            <v>41912</v>
          </cell>
          <cell r="I5918">
            <v>195</v>
          </cell>
        </row>
        <row r="5919">
          <cell r="E5919">
            <v>41925</v>
          </cell>
          <cell r="F5919">
            <v>201322</v>
          </cell>
          <cell r="G5919">
            <v>41943</v>
          </cell>
          <cell r="H5919">
            <v>41912</v>
          </cell>
          <cell r="I5919">
            <v>195</v>
          </cell>
        </row>
        <row r="5920">
          <cell r="E5920">
            <v>41926</v>
          </cell>
          <cell r="F5920">
            <v>201322</v>
          </cell>
          <cell r="G5920">
            <v>41943</v>
          </cell>
          <cell r="H5920">
            <v>41912</v>
          </cell>
          <cell r="I5920">
            <v>195</v>
          </cell>
        </row>
        <row r="5921">
          <cell r="E5921">
            <v>41927</v>
          </cell>
          <cell r="F5921">
            <v>201322</v>
          </cell>
          <cell r="G5921">
            <v>41943</v>
          </cell>
          <cell r="H5921">
            <v>41912</v>
          </cell>
          <cell r="I5921">
            <v>195</v>
          </cell>
        </row>
        <row r="5922">
          <cell r="E5922">
            <v>41928</v>
          </cell>
          <cell r="F5922">
            <v>201322</v>
          </cell>
          <cell r="G5922">
            <v>41943</v>
          </cell>
          <cell r="H5922">
            <v>41912</v>
          </cell>
          <cell r="I5922">
            <v>195</v>
          </cell>
        </row>
        <row r="5923">
          <cell r="E5923">
            <v>41929</v>
          </cell>
          <cell r="F5923">
            <v>201322</v>
          </cell>
          <cell r="G5923">
            <v>41943</v>
          </cell>
          <cell r="H5923">
            <v>41912</v>
          </cell>
          <cell r="I5923">
            <v>195</v>
          </cell>
        </row>
        <row r="5924">
          <cell r="E5924">
            <v>41930</v>
          </cell>
          <cell r="F5924">
            <v>201322</v>
          </cell>
          <cell r="G5924">
            <v>41943</v>
          </cell>
          <cell r="H5924">
            <v>41912</v>
          </cell>
          <cell r="I5924">
            <v>195</v>
          </cell>
        </row>
        <row r="5925">
          <cell r="E5925">
            <v>41931</v>
          </cell>
          <cell r="F5925">
            <v>201322</v>
          </cell>
          <cell r="G5925">
            <v>41943</v>
          </cell>
          <cell r="H5925">
            <v>41912</v>
          </cell>
          <cell r="I5925">
            <v>195</v>
          </cell>
        </row>
        <row r="5926">
          <cell r="E5926">
            <v>41932</v>
          </cell>
          <cell r="F5926">
            <v>201322</v>
          </cell>
          <cell r="G5926">
            <v>41943</v>
          </cell>
          <cell r="H5926">
            <v>41912</v>
          </cell>
          <cell r="I5926">
            <v>195</v>
          </cell>
        </row>
        <row r="5927">
          <cell r="E5927">
            <v>41933</v>
          </cell>
          <cell r="F5927">
            <v>201322</v>
          </cell>
          <cell r="G5927">
            <v>41943</v>
          </cell>
          <cell r="H5927">
            <v>41912</v>
          </cell>
          <cell r="I5927">
            <v>195</v>
          </cell>
        </row>
        <row r="5928">
          <cell r="E5928">
            <v>41934</v>
          </cell>
          <cell r="F5928">
            <v>201322</v>
          </cell>
          <cell r="G5928">
            <v>41943</v>
          </cell>
          <cell r="H5928">
            <v>41912</v>
          </cell>
          <cell r="I5928">
            <v>195</v>
          </cell>
        </row>
        <row r="5929">
          <cell r="E5929">
            <v>41935</v>
          </cell>
          <cell r="F5929">
            <v>201322</v>
          </cell>
          <cell r="G5929">
            <v>41943</v>
          </cell>
          <cell r="H5929">
            <v>41912</v>
          </cell>
          <cell r="I5929">
            <v>195</v>
          </cell>
        </row>
        <row r="5930">
          <cell r="E5930">
            <v>41936</v>
          </cell>
          <cell r="F5930">
            <v>201322</v>
          </cell>
          <cell r="G5930">
            <v>41943</v>
          </cell>
          <cell r="H5930">
            <v>41912</v>
          </cell>
          <cell r="I5930">
            <v>195</v>
          </cell>
        </row>
        <row r="5931">
          <cell r="E5931">
            <v>41937</v>
          </cell>
          <cell r="F5931">
            <v>201322</v>
          </cell>
          <cell r="G5931">
            <v>41943</v>
          </cell>
          <cell r="H5931">
            <v>41912</v>
          </cell>
          <cell r="I5931">
            <v>195</v>
          </cell>
        </row>
        <row r="5932">
          <cell r="E5932">
            <v>41938</v>
          </cell>
          <cell r="F5932">
            <v>201322</v>
          </cell>
          <cell r="G5932">
            <v>41943</v>
          </cell>
          <cell r="H5932">
            <v>41912</v>
          </cell>
          <cell r="I5932">
            <v>195</v>
          </cell>
        </row>
        <row r="5933">
          <cell r="E5933">
            <v>41939</v>
          </cell>
          <cell r="F5933">
            <v>201322</v>
          </cell>
          <cell r="G5933">
            <v>41943</v>
          </cell>
          <cell r="H5933">
            <v>41912</v>
          </cell>
          <cell r="I5933">
            <v>195</v>
          </cell>
        </row>
        <row r="5934">
          <cell r="E5934">
            <v>41940</v>
          </cell>
          <cell r="F5934">
            <v>201322</v>
          </cell>
          <cell r="G5934">
            <v>41943</v>
          </cell>
          <cell r="H5934">
            <v>41912</v>
          </cell>
          <cell r="I5934">
            <v>195</v>
          </cell>
        </row>
        <row r="5935">
          <cell r="E5935">
            <v>41941</v>
          </cell>
          <cell r="F5935">
            <v>201322</v>
          </cell>
          <cell r="G5935">
            <v>41943</v>
          </cell>
          <cell r="H5935">
            <v>41912</v>
          </cell>
          <cell r="I5935">
            <v>195</v>
          </cell>
        </row>
        <row r="5936">
          <cell r="E5936">
            <v>41942</v>
          </cell>
          <cell r="F5936">
            <v>201322</v>
          </cell>
          <cell r="G5936">
            <v>41943</v>
          </cell>
          <cell r="H5936">
            <v>41912</v>
          </cell>
          <cell r="I5936">
            <v>195</v>
          </cell>
        </row>
        <row r="5937">
          <cell r="E5937">
            <v>41943</v>
          </cell>
          <cell r="F5937">
            <v>201322</v>
          </cell>
          <cell r="G5937">
            <v>41943</v>
          </cell>
          <cell r="H5937">
            <v>41912</v>
          </cell>
          <cell r="I5937">
            <v>195</v>
          </cell>
        </row>
        <row r="5938">
          <cell r="E5938">
            <v>41944</v>
          </cell>
          <cell r="F5938">
            <v>201323</v>
          </cell>
          <cell r="G5938">
            <v>41973</v>
          </cell>
          <cell r="H5938">
            <v>41943</v>
          </cell>
          <cell r="I5938">
            <v>196</v>
          </cell>
        </row>
        <row r="5939">
          <cell r="E5939">
            <v>41945</v>
          </cell>
          <cell r="F5939">
            <v>201323</v>
          </cell>
          <cell r="G5939">
            <v>41973</v>
          </cell>
          <cell r="H5939">
            <v>41943</v>
          </cell>
          <cell r="I5939">
            <v>196</v>
          </cell>
        </row>
        <row r="5940">
          <cell r="E5940">
            <v>41946</v>
          </cell>
          <cell r="F5940">
            <v>201323</v>
          </cell>
          <cell r="G5940">
            <v>41973</v>
          </cell>
          <cell r="H5940">
            <v>41943</v>
          </cell>
          <cell r="I5940">
            <v>196</v>
          </cell>
        </row>
        <row r="5941">
          <cell r="E5941">
            <v>41947</v>
          </cell>
          <cell r="F5941">
            <v>201323</v>
          </cell>
          <cell r="G5941">
            <v>41973</v>
          </cell>
          <cell r="H5941">
            <v>41943</v>
          </cell>
          <cell r="I5941">
            <v>196</v>
          </cell>
        </row>
        <row r="5942">
          <cell r="E5942">
            <v>41948</v>
          </cell>
          <cell r="F5942">
            <v>201323</v>
          </cell>
          <cell r="G5942">
            <v>41973</v>
          </cell>
          <cell r="H5942">
            <v>41943</v>
          </cell>
          <cell r="I5942">
            <v>196</v>
          </cell>
        </row>
        <row r="5943">
          <cell r="E5943">
            <v>41949</v>
          </cell>
          <cell r="F5943">
            <v>201323</v>
          </cell>
          <cell r="G5943">
            <v>41973</v>
          </cell>
          <cell r="H5943">
            <v>41943</v>
          </cell>
          <cell r="I5943">
            <v>196</v>
          </cell>
        </row>
        <row r="5944">
          <cell r="E5944">
            <v>41950</v>
          </cell>
          <cell r="F5944">
            <v>201323</v>
          </cell>
          <cell r="G5944">
            <v>41973</v>
          </cell>
          <cell r="H5944">
            <v>41943</v>
          </cell>
          <cell r="I5944">
            <v>196</v>
          </cell>
        </row>
        <row r="5945">
          <cell r="E5945">
            <v>41951</v>
          </cell>
          <cell r="F5945">
            <v>201323</v>
          </cell>
          <cell r="G5945">
            <v>41973</v>
          </cell>
          <cell r="H5945">
            <v>41943</v>
          </cell>
          <cell r="I5945">
            <v>196</v>
          </cell>
        </row>
        <row r="5946">
          <cell r="E5946">
            <v>41952</v>
          </cell>
          <cell r="F5946">
            <v>201323</v>
          </cell>
          <cell r="G5946">
            <v>41973</v>
          </cell>
          <cell r="H5946">
            <v>41943</v>
          </cell>
          <cell r="I5946">
            <v>196</v>
          </cell>
        </row>
        <row r="5947">
          <cell r="E5947">
            <v>41953</v>
          </cell>
          <cell r="F5947">
            <v>201323</v>
          </cell>
          <cell r="G5947">
            <v>41973</v>
          </cell>
          <cell r="H5947">
            <v>41943</v>
          </cell>
          <cell r="I5947">
            <v>196</v>
          </cell>
        </row>
        <row r="5948">
          <cell r="E5948">
            <v>41954</v>
          </cell>
          <cell r="F5948">
            <v>201323</v>
          </cell>
          <cell r="G5948">
            <v>41973</v>
          </cell>
          <cell r="H5948">
            <v>41943</v>
          </cell>
          <cell r="I5948">
            <v>196</v>
          </cell>
        </row>
        <row r="5949">
          <cell r="E5949">
            <v>41955</v>
          </cell>
          <cell r="F5949">
            <v>201323</v>
          </cell>
          <cell r="G5949">
            <v>41973</v>
          </cell>
          <cell r="H5949">
            <v>41943</v>
          </cell>
          <cell r="I5949">
            <v>196</v>
          </cell>
        </row>
        <row r="5950">
          <cell r="E5950">
            <v>41956</v>
          </cell>
          <cell r="F5950">
            <v>201323</v>
          </cell>
          <cell r="G5950">
            <v>41973</v>
          </cell>
          <cell r="H5950">
            <v>41943</v>
          </cell>
          <cell r="I5950">
            <v>196</v>
          </cell>
        </row>
        <row r="5951">
          <cell r="E5951">
            <v>41957</v>
          </cell>
          <cell r="F5951">
            <v>201323</v>
          </cell>
          <cell r="G5951">
            <v>41973</v>
          </cell>
          <cell r="H5951">
            <v>41943</v>
          </cell>
          <cell r="I5951">
            <v>196</v>
          </cell>
        </row>
        <row r="5952">
          <cell r="E5952">
            <v>41958</v>
          </cell>
          <cell r="F5952">
            <v>201323</v>
          </cell>
          <cell r="G5952">
            <v>41973</v>
          </cell>
          <cell r="H5952">
            <v>41943</v>
          </cell>
          <cell r="I5952">
            <v>196</v>
          </cell>
        </row>
        <row r="5953">
          <cell r="E5953">
            <v>41959</v>
          </cell>
          <cell r="F5953">
            <v>201323</v>
          </cell>
          <cell r="G5953">
            <v>41973</v>
          </cell>
          <cell r="H5953">
            <v>41943</v>
          </cell>
          <cell r="I5953">
            <v>196</v>
          </cell>
        </row>
        <row r="5954">
          <cell r="E5954">
            <v>41960</v>
          </cell>
          <cell r="F5954">
            <v>201323</v>
          </cell>
          <cell r="G5954">
            <v>41973</v>
          </cell>
          <cell r="H5954">
            <v>41943</v>
          </cell>
          <cell r="I5954">
            <v>196</v>
          </cell>
        </row>
        <row r="5955">
          <cell r="E5955">
            <v>41961</v>
          </cell>
          <cell r="F5955">
            <v>201323</v>
          </cell>
          <cell r="G5955">
            <v>41973</v>
          </cell>
          <cell r="H5955">
            <v>41943</v>
          </cell>
          <cell r="I5955">
            <v>196</v>
          </cell>
        </row>
        <row r="5956">
          <cell r="E5956">
            <v>41962</v>
          </cell>
          <cell r="F5956">
            <v>201323</v>
          </cell>
          <cell r="G5956">
            <v>41973</v>
          </cell>
          <cell r="H5956">
            <v>41943</v>
          </cell>
          <cell r="I5956">
            <v>196</v>
          </cell>
        </row>
        <row r="5957">
          <cell r="E5957">
            <v>41963</v>
          </cell>
          <cell r="F5957">
            <v>201323</v>
          </cell>
          <cell r="G5957">
            <v>41973</v>
          </cell>
          <cell r="H5957">
            <v>41943</v>
          </cell>
          <cell r="I5957">
            <v>196</v>
          </cell>
        </row>
        <row r="5958">
          <cell r="E5958">
            <v>41964</v>
          </cell>
          <cell r="F5958">
            <v>201323</v>
          </cell>
          <cell r="G5958">
            <v>41973</v>
          </cell>
          <cell r="H5958">
            <v>41943</v>
          </cell>
          <cell r="I5958">
            <v>196</v>
          </cell>
        </row>
        <row r="5959">
          <cell r="E5959">
            <v>41965</v>
          </cell>
          <cell r="F5959">
            <v>201323</v>
          </cell>
          <cell r="G5959">
            <v>41973</v>
          </cell>
          <cell r="H5959">
            <v>41943</v>
          </cell>
          <cell r="I5959">
            <v>196</v>
          </cell>
        </row>
        <row r="5960">
          <cell r="E5960">
            <v>41966</v>
          </cell>
          <cell r="F5960">
            <v>201323</v>
          </cell>
          <cell r="G5960">
            <v>41973</v>
          </cell>
          <cell r="H5960">
            <v>41943</v>
          </cell>
          <cell r="I5960">
            <v>196</v>
          </cell>
        </row>
        <row r="5961">
          <cell r="E5961">
            <v>41967</v>
          </cell>
          <cell r="F5961">
            <v>201323</v>
          </cell>
          <cell r="G5961">
            <v>41973</v>
          </cell>
          <cell r="H5961">
            <v>41943</v>
          </cell>
          <cell r="I5961">
            <v>196</v>
          </cell>
        </row>
        <row r="5962">
          <cell r="E5962">
            <v>41968</v>
          </cell>
          <cell r="F5962">
            <v>201323</v>
          </cell>
          <cell r="G5962">
            <v>41973</v>
          </cell>
          <cell r="H5962">
            <v>41943</v>
          </cell>
          <cell r="I5962">
            <v>196</v>
          </cell>
        </row>
        <row r="5963">
          <cell r="E5963">
            <v>41969</v>
          </cell>
          <cell r="F5963">
            <v>201323</v>
          </cell>
          <cell r="G5963">
            <v>41973</v>
          </cell>
          <cell r="H5963">
            <v>41943</v>
          </cell>
          <cell r="I5963">
            <v>196</v>
          </cell>
        </row>
        <row r="5964">
          <cell r="E5964">
            <v>41970</v>
          </cell>
          <cell r="F5964">
            <v>201323</v>
          </cell>
          <cell r="G5964">
            <v>41973</v>
          </cell>
          <cell r="H5964">
            <v>41943</v>
          </cell>
          <cell r="I5964">
            <v>196</v>
          </cell>
        </row>
        <row r="5965">
          <cell r="E5965">
            <v>41971</v>
          </cell>
          <cell r="F5965">
            <v>201323</v>
          </cell>
          <cell r="G5965">
            <v>41973</v>
          </cell>
          <cell r="H5965">
            <v>41943</v>
          </cell>
          <cell r="I5965">
            <v>196</v>
          </cell>
        </row>
        <row r="5966">
          <cell r="E5966">
            <v>41972</v>
          </cell>
          <cell r="F5966">
            <v>201323</v>
          </cell>
          <cell r="G5966">
            <v>41973</v>
          </cell>
          <cell r="H5966">
            <v>41943</v>
          </cell>
          <cell r="I5966">
            <v>196</v>
          </cell>
        </row>
        <row r="5967">
          <cell r="E5967">
            <v>41973</v>
          </cell>
          <cell r="F5967">
            <v>201323</v>
          </cell>
          <cell r="G5967">
            <v>41973</v>
          </cell>
          <cell r="H5967">
            <v>41943</v>
          </cell>
          <cell r="I5967">
            <v>196</v>
          </cell>
        </row>
        <row r="5968">
          <cell r="E5968">
            <v>41974</v>
          </cell>
          <cell r="F5968">
            <v>201324</v>
          </cell>
          <cell r="G5968">
            <v>42004</v>
          </cell>
          <cell r="H5968">
            <v>41973</v>
          </cell>
          <cell r="I5968">
            <v>197</v>
          </cell>
        </row>
        <row r="5969">
          <cell r="E5969">
            <v>41975</v>
          </cell>
          <cell r="F5969">
            <v>201324</v>
          </cell>
          <cell r="G5969">
            <v>42004</v>
          </cell>
          <cell r="H5969">
            <v>41973</v>
          </cell>
          <cell r="I5969">
            <v>197</v>
          </cell>
        </row>
        <row r="5970">
          <cell r="E5970">
            <v>41976</v>
          </cell>
          <cell r="F5970">
            <v>201324</v>
          </cell>
          <cell r="G5970">
            <v>42004</v>
          </cell>
          <cell r="H5970">
            <v>41973</v>
          </cell>
          <cell r="I5970">
            <v>197</v>
          </cell>
        </row>
        <row r="5971">
          <cell r="E5971">
            <v>41977</v>
          </cell>
          <cell r="F5971">
            <v>201324</v>
          </cell>
          <cell r="G5971">
            <v>42004</v>
          </cell>
          <cell r="H5971">
            <v>41973</v>
          </cell>
          <cell r="I5971">
            <v>197</v>
          </cell>
        </row>
        <row r="5972">
          <cell r="E5972">
            <v>41978</v>
          </cell>
          <cell r="F5972">
            <v>201324</v>
          </cell>
          <cell r="G5972">
            <v>42004</v>
          </cell>
          <cell r="H5972">
            <v>41973</v>
          </cell>
          <cell r="I5972">
            <v>197</v>
          </cell>
        </row>
        <row r="5973">
          <cell r="E5973">
            <v>41979</v>
          </cell>
          <cell r="F5973">
            <v>201324</v>
          </cell>
          <cell r="G5973">
            <v>42004</v>
          </cell>
          <cell r="H5973">
            <v>41973</v>
          </cell>
          <cell r="I5973">
            <v>197</v>
          </cell>
        </row>
        <row r="5974">
          <cell r="E5974">
            <v>41980</v>
          </cell>
          <cell r="F5974">
            <v>201324</v>
          </cell>
          <cell r="G5974">
            <v>42004</v>
          </cell>
          <cell r="H5974">
            <v>41973</v>
          </cell>
          <cell r="I5974">
            <v>197</v>
          </cell>
        </row>
        <row r="5975">
          <cell r="E5975">
            <v>41981</v>
          </cell>
          <cell r="F5975">
            <v>201324</v>
          </cell>
          <cell r="G5975">
            <v>42004</v>
          </cell>
          <cell r="H5975">
            <v>41973</v>
          </cell>
          <cell r="I5975">
            <v>197</v>
          </cell>
        </row>
        <row r="5976">
          <cell r="E5976">
            <v>41982</v>
          </cell>
          <cell r="F5976">
            <v>201324</v>
          </cell>
          <cell r="G5976">
            <v>42004</v>
          </cell>
          <cell r="H5976">
            <v>41973</v>
          </cell>
          <cell r="I5976">
            <v>197</v>
          </cell>
        </row>
        <row r="5977">
          <cell r="E5977">
            <v>41983</v>
          </cell>
          <cell r="F5977">
            <v>201324</v>
          </cell>
          <cell r="G5977">
            <v>42004</v>
          </cell>
          <cell r="H5977">
            <v>41973</v>
          </cell>
          <cell r="I5977">
            <v>197</v>
          </cell>
        </row>
        <row r="5978">
          <cell r="E5978">
            <v>41984</v>
          </cell>
          <cell r="F5978">
            <v>201324</v>
          </cell>
          <cell r="G5978">
            <v>42004</v>
          </cell>
          <cell r="H5978">
            <v>41973</v>
          </cell>
          <cell r="I5978">
            <v>197</v>
          </cell>
        </row>
        <row r="5979">
          <cell r="E5979">
            <v>41985</v>
          </cell>
          <cell r="F5979">
            <v>201324</v>
          </cell>
          <cell r="G5979">
            <v>42004</v>
          </cell>
          <cell r="H5979">
            <v>41973</v>
          </cell>
          <cell r="I5979">
            <v>197</v>
          </cell>
        </row>
        <row r="5980">
          <cell r="E5980">
            <v>41986</v>
          </cell>
          <cell r="F5980">
            <v>201324</v>
          </cell>
          <cell r="G5980">
            <v>42004</v>
          </cell>
          <cell r="H5980">
            <v>41973</v>
          </cell>
          <cell r="I5980">
            <v>197</v>
          </cell>
        </row>
        <row r="5981">
          <cell r="E5981">
            <v>41987</v>
          </cell>
          <cell r="F5981">
            <v>201324</v>
          </cell>
          <cell r="G5981">
            <v>42004</v>
          </cell>
          <cell r="H5981">
            <v>41973</v>
          </cell>
          <cell r="I5981">
            <v>197</v>
          </cell>
        </row>
        <row r="5982">
          <cell r="E5982">
            <v>41988</v>
          </cell>
          <cell r="F5982">
            <v>201324</v>
          </cell>
          <cell r="G5982">
            <v>42004</v>
          </cell>
          <cell r="H5982">
            <v>41973</v>
          </cell>
          <cell r="I5982">
            <v>197</v>
          </cell>
        </row>
        <row r="5983">
          <cell r="E5983">
            <v>41989</v>
          </cell>
          <cell r="F5983">
            <v>201324</v>
          </cell>
          <cell r="G5983">
            <v>42004</v>
          </cell>
          <cell r="H5983">
            <v>41973</v>
          </cell>
          <cell r="I5983">
            <v>197</v>
          </cell>
        </row>
        <row r="5984">
          <cell r="E5984">
            <v>41990</v>
          </cell>
          <cell r="F5984">
            <v>201324</v>
          </cell>
          <cell r="G5984">
            <v>42004</v>
          </cell>
          <cell r="H5984">
            <v>41973</v>
          </cell>
          <cell r="I5984">
            <v>197</v>
          </cell>
        </row>
        <row r="5985">
          <cell r="E5985">
            <v>41991</v>
          </cell>
          <cell r="F5985">
            <v>201324</v>
          </cell>
          <cell r="G5985">
            <v>42004</v>
          </cell>
          <cell r="H5985">
            <v>41973</v>
          </cell>
          <cell r="I5985">
            <v>197</v>
          </cell>
        </row>
        <row r="5986">
          <cell r="E5986">
            <v>41992</v>
          </cell>
          <cell r="F5986">
            <v>201324</v>
          </cell>
          <cell r="G5986">
            <v>42004</v>
          </cell>
          <cell r="H5986">
            <v>41973</v>
          </cell>
          <cell r="I5986">
            <v>197</v>
          </cell>
        </row>
        <row r="5987">
          <cell r="E5987">
            <v>41993</v>
          </cell>
          <cell r="F5987">
            <v>201324</v>
          </cell>
          <cell r="G5987">
            <v>42004</v>
          </cell>
          <cell r="H5987">
            <v>41973</v>
          </cell>
          <cell r="I5987">
            <v>197</v>
          </cell>
        </row>
        <row r="5988">
          <cell r="E5988">
            <v>41994</v>
          </cell>
          <cell r="F5988">
            <v>201324</v>
          </cell>
          <cell r="G5988">
            <v>42004</v>
          </cell>
          <cell r="H5988">
            <v>41973</v>
          </cell>
          <cell r="I5988">
            <v>197</v>
          </cell>
        </row>
        <row r="5989">
          <cell r="E5989">
            <v>41995</v>
          </cell>
          <cell r="F5989">
            <v>201324</v>
          </cell>
          <cell r="G5989">
            <v>42004</v>
          </cell>
          <cell r="H5989">
            <v>41973</v>
          </cell>
          <cell r="I5989">
            <v>197</v>
          </cell>
        </row>
        <row r="5990">
          <cell r="E5990">
            <v>41996</v>
          </cell>
          <cell r="F5990">
            <v>201324</v>
          </cell>
          <cell r="G5990">
            <v>42004</v>
          </cell>
          <cell r="H5990">
            <v>41973</v>
          </cell>
          <cell r="I5990">
            <v>197</v>
          </cell>
        </row>
        <row r="5991">
          <cell r="E5991">
            <v>41997</v>
          </cell>
          <cell r="F5991">
            <v>201324</v>
          </cell>
          <cell r="G5991">
            <v>42004</v>
          </cell>
          <cell r="H5991">
            <v>41973</v>
          </cell>
          <cell r="I5991">
            <v>197</v>
          </cell>
        </row>
        <row r="5992">
          <cell r="E5992">
            <v>41998</v>
          </cell>
          <cell r="F5992">
            <v>201324</v>
          </cell>
          <cell r="G5992">
            <v>42004</v>
          </cell>
          <cell r="H5992">
            <v>41973</v>
          </cell>
          <cell r="I5992">
            <v>197</v>
          </cell>
        </row>
        <row r="5993">
          <cell r="E5993">
            <v>41999</v>
          </cell>
          <cell r="F5993">
            <v>201324</v>
          </cell>
          <cell r="G5993">
            <v>42004</v>
          </cell>
          <cell r="H5993">
            <v>41973</v>
          </cell>
          <cell r="I5993">
            <v>197</v>
          </cell>
        </row>
        <row r="5994">
          <cell r="E5994">
            <v>42000</v>
          </cell>
          <cell r="F5994">
            <v>201324</v>
          </cell>
          <cell r="G5994">
            <v>42004</v>
          </cell>
          <cell r="H5994">
            <v>41973</v>
          </cell>
          <cell r="I5994">
            <v>197</v>
          </cell>
        </row>
        <row r="5995">
          <cell r="E5995">
            <v>42001</v>
          </cell>
          <cell r="F5995">
            <v>201324</v>
          </cell>
          <cell r="G5995">
            <v>42004</v>
          </cell>
          <cell r="H5995">
            <v>41973</v>
          </cell>
          <cell r="I5995">
            <v>197</v>
          </cell>
        </row>
        <row r="5996">
          <cell r="E5996">
            <v>42002</v>
          </cell>
          <cell r="F5996">
            <v>201324</v>
          </cell>
          <cell r="G5996">
            <v>42004</v>
          </cell>
          <cell r="H5996">
            <v>41973</v>
          </cell>
          <cell r="I5996">
            <v>197</v>
          </cell>
        </row>
        <row r="5997">
          <cell r="E5997">
            <v>42003</v>
          </cell>
          <cell r="F5997">
            <v>201324</v>
          </cell>
          <cell r="G5997">
            <v>42004</v>
          </cell>
          <cell r="H5997">
            <v>41973</v>
          </cell>
          <cell r="I5997">
            <v>197</v>
          </cell>
        </row>
        <row r="5998">
          <cell r="E5998">
            <v>42004</v>
          </cell>
          <cell r="F5998">
            <v>201324</v>
          </cell>
          <cell r="G5998">
            <v>42004</v>
          </cell>
          <cell r="H5998">
            <v>41973</v>
          </cell>
          <cell r="I5998">
            <v>197</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ewals Pipeline"/>
      <sheetName val="Summary"/>
      <sheetName val="SP Business Pipeline"/>
      <sheetName val="Renewals"/>
      <sheetName val="Comments"/>
      <sheetName val="Pipeline"/>
      <sheetName val="Sum"/>
    </sheetNames>
    <sheetDataSet>
      <sheetData sheetId="0"/>
      <sheetData sheetId="1"/>
      <sheetData sheetId="2">
        <row r="4">
          <cell r="A4" t="str">
            <v>Chosen Technology</v>
          </cell>
          <cell r="B4">
            <v>1</v>
          </cell>
        </row>
        <row r="5">
          <cell r="A5" t="str">
            <v>Preferred Technolgy</v>
          </cell>
          <cell r="B5">
            <v>0.7</v>
          </cell>
        </row>
        <row r="6">
          <cell r="A6" t="str">
            <v>Short-Listed/competitive</v>
          </cell>
          <cell r="B6">
            <v>0.25</v>
          </cell>
        </row>
      </sheetData>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vers &amp; Assumptions"/>
      <sheetName val="vs PwC v1"/>
      <sheetName val="Calculations"/>
      <sheetName val="Projections"/>
      <sheetName val="Reporting &gt;&gt;"/>
      <sheetName val="Summary Tables"/>
      <sheetName val="Charts"/>
      <sheetName val="Valuation"/>
      <sheetName val="Inputs &gt;&gt;"/>
      <sheetName val="Revenue &amp; License Summary"/>
      <sheetName val="Staff - Current &amp; Future"/>
      <sheetName val="Staff - BASE history"/>
      <sheetName val="Staff - COMM history"/>
      <sheetName val="Rental Adjustment"/>
      <sheetName val="P&amp;L"/>
    </sheetNames>
    <sheetDataSet>
      <sheetData sheetId="0"/>
      <sheetData sheetId="1"/>
      <sheetData sheetId="2"/>
      <sheetData sheetId="3"/>
      <sheetData sheetId="4"/>
      <sheetData sheetId="5"/>
      <sheetData sheetId="6">
        <row r="4">
          <cell r="C4" t="str">
            <v>FY13</v>
          </cell>
        </row>
      </sheetData>
      <sheetData sheetId="7"/>
      <sheetData sheetId="8"/>
      <sheetData sheetId="9"/>
      <sheetData sheetId="10">
        <row r="211">
          <cell r="B211">
            <v>0.75</v>
          </cell>
        </row>
        <row r="212">
          <cell r="B212">
            <v>0.25</v>
          </cell>
        </row>
      </sheetData>
      <sheetData sheetId="11"/>
      <sheetData sheetId="12"/>
      <sheetData sheetId="13"/>
      <sheetData sheetId="1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alculation"/>
      <sheetName val="Seasonality assumptions"/>
      <sheetName val="Collins_Pay_assumptions"/>
      <sheetName val="Sum_HeadCount"/>
      <sheetName val="Sum_DB"/>
      <sheetName val="Sum_FS_5YR"/>
    </sheetNames>
    <sheetDataSet>
      <sheetData sheetId="0"/>
      <sheetData sheetId="1"/>
      <sheetData sheetId="2"/>
      <sheetData sheetId="3"/>
      <sheetData sheetId="4">
        <row r="6">
          <cell r="H6">
            <v>7</v>
          </cell>
          <cell r="I6">
            <v>9</v>
          </cell>
          <cell r="J6">
            <v>11</v>
          </cell>
          <cell r="K6">
            <v>14</v>
          </cell>
        </row>
        <row r="7">
          <cell r="H7">
            <v>5</v>
          </cell>
          <cell r="I7">
            <v>6</v>
          </cell>
          <cell r="J7">
            <v>7</v>
          </cell>
          <cell r="K7">
            <v>9</v>
          </cell>
        </row>
        <row r="8">
          <cell r="H8">
            <v>0</v>
          </cell>
          <cell r="I8">
            <v>0</v>
          </cell>
          <cell r="J8">
            <v>0</v>
          </cell>
          <cell r="K8">
            <v>0</v>
          </cell>
        </row>
        <row r="9">
          <cell r="H9">
            <v>10</v>
          </cell>
          <cell r="I9">
            <v>18</v>
          </cell>
          <cell r="J9">
            <v>25</v>
          </cell>
          <cell r="K9">
            <v>30</v>
          </cell>
        </row>
        <row r="10">
          <cell r="H10">
            <v>0</v>
          </cell>
          <cell r="I10">
            <v>0</v>
          </cell>
          <cell r="J10">
            <v>0</v>
          </cell>
          <cell r="K10">
            <v>0</v>
          </cell>
        </row>
        <row r="11">
          <cell r="H11">
            <v>16</v>
          </cell>
          <cell r="I11">
            <v>17</v>
          </cell>
          <cell r="J11">
            <v>17</v>
          </cell>
          <cell r="K11">
            <v>17</v>
          </cell>
        </row>
      </sheetData>
      <sheetData sheetId="5">
        <row r="11">
          <cell r="E11">
            <v>5040.0000000000018</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
      <sheetName val="Offer"/>
      <sheetName val="MBO"/>
      <sheetName val="Interest &amp; Tax"/>
      <sheetName val="Net debt"/>
      <sheetName val="Debt"/>
      <sheetName val="B"/>
      <sheetName val="P&amp;L-Post"/>
      <sheetName val="Balance-Post"/>
      <sheetName val="Fixed assets"/>
      <sheetName val="Cashflow-Post"/>
      <sheetName val="P&amp;L-Pre"/>
      <sheetName val="Balance-Pre"/>
      <sheetName val="Cashflow-Pre"/>
      <sheetName val="DCF"/>
      <sheetName val="Group WACC"/>
      <sheetName val="Summary"/>
      <sheetName val="Macros"/>
      <sheetName val="#REF"/>
      <sheetName val="00_08_16b LBO"/>
      <sheetName val="Data for comp 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alculation"/>
      <sheetName val="Seasonality assumptions"/>
      <sheetName val="Collins_Pay_assumptions"/>
      <sheetName val="Sum_HeadCount"/>
      <sheetName val="Sum_DB"/>
      <sheetName val="Sum_FS_5YR"/>
    </sheetNames>
    <sheetDataSet>
      <sheetData sheetId="0">
        <row r="16">
          <cell r="A16" t="str">
            <v>Item</v>
          </cell>
          <cell r="B16" t="str">
            <v>Unit</v>
          </cell>
          <cell r="C16" t="str">
            <v>Comment</v>
          </cell>
          <cell r="D16" t="str">
            <v>Constant</v>
          </cell>
          <cell r="E16">
            <v>2014</v>
          </cell>
          <cell r="F16">
            <v>2015</v>
          </cell>
          <cell r="G16">
            <v>2016</v>
          </cell>
          <cell r="H16">
            <v>2017</v>
          </cell>
          <cell r="I16">
            <v>2018</v>
          </cell>
          <cell r="J16">
            <v>2019</v>
          </cell>
          <cell r="K16">
            <v>2020</v>
          </cell>
        </row>
        <row r="17">
          <cell r="A17" t="str">
            <v>Bookings</v>
          </cell>
          <cell r="B17"/>
          <cell r="C17"/>
          <cell r="D17"/>
          <cell r="E17"/>
          <cell r="F17"/>
          <cell r="G17"/>
          <cell r="H17"/>
          <cell r="I17"/>
          <cell r="J17"/>
          <cell r="K17"/>
        </row>
        <row r="18">
          <cell r="A18" t="str">
            <v>Launch Date</v>
          </cell>
          <cell r="D18"/>
          <cell r="E18"/>
          <cell r="F18"/>
          <cell r="G18"/>
          <cell r="H18"/>
          <cell r="I18"/>
          <cell r="J18"/>
          <cell r="K18"/>
        </row>
        <row r="19">
          <cell r="A19" t="str">
            <v>Initial traffic</v>
          </cell>
          <cell r="B19" t="str">
            <v>Visits</v>
          </cell>
          <cell r="C19" t="str">
            <v>This is what we had traffic wise when we started the model</v>
          </cell>
          <cell r="D19">
            <v>250000</v>
          </cell>
          <cell r="E19"/>
          <cell r="F19"/>
          <cell r="G19"/>
          <cell r="H19"/>
          <cell r="I19"/>
          <cell r="J19"/>
          <cell r="K19"/>
        </row>
        <row r="20">
          <cell r="A20" t="str">
            <v>Long-run traffic</v>
          </cell>
          <cell r="B20" t="str">
            <v>Visits</v>
          </cell>
          <cell r="C20" t="str">
            <v>Based on comparable websites like Time out and other competitors, this is an achievable market share by 2019</v>
          </cell>
          <cell r="D20">
            <v>2200000</v>
          </cell>
          <cell r="E20"/>
          <cell r="F20"/>
          <cell r="G20"/>
          <cell r="H20"/>
          <cell r="I20"/>
          <cell r="J20"/>
          <cell r="K20"/>
        </row>
        <row r="21">
          <cell r="A21" t="str">
            <v>Months to reach long run traffic</v>
          </cell>
          <cell r="B21" t="str">
            <v>Months</v>
          </cell>
          <cell r="C21"/>
          <cell r="D21">
            <v>80</v>
          </cell>
          <cell r="E21"/>
          <cell r="F21"/>
          <cell r="G21"/>
          <cell r="H21"/>
          <cell r="I21"/>
          <cell r="J21"/>
          <cell r="K21"/>
        </row>
        <row r="22">
          <cell r="A22" t="str">
            <v>Current year end bookings traffic conversion rate</v>
          </cell>
          <cell r="B22"/>
          <cell r="C22" t="str">
            <v>n/a</v>
          </cell>
          <cell r="D22">
            <v>5.0000000000000001E-3</v>
          </cell>
          <cell r="E22"/>
          <cell r="F22"/>
          <cell r="G22"/>
          <cell r="H22"/>
          <cell r="I22"/>
          <cell r="J22"/>
          <cell r="K22"/>
        </row>
        <row r="23">
          <cell r="A23" t="str">
            <v>Target Year End Bookings traffic conversion rate</v>
          </cell>
          <cell r="B23" t="str">
            <v>%</v>
          </cell>
          <cell r="C23" t="str">
            <v>We continue to optimise the website to increase this, running user incentives to book with us eg reward points, exclusive offers at venues</v>
          </cell>
          <cell r="D23"/>
          <cell r="E23">
            <v>5.0000000000000001E-3</v>
          </cell>
          <cell r="F23">
            <v>6.0000000000000001E-3</v>
          </cell>
          <cell r="G23">
            <v>7.0000000000000001E-3</v>
          </cell>
          <cell r="H23">
            <v>7.4999999999999997E-3</v>
          </cell>
          <cell r="I23">
            <v>8.9999999999999993E-3</v>
          </cell>
          <cell r="J23">
            <v>0.01</v>
          </cell>
          <cell r="K23">
            <v>1.0999999999999999E-2</v>
          </cell>
        </row>
        <row r="24">
          <cell r="A24" t="str">
            <v>Bookings drop off rate</v>
          </cell>
          <cell r="B24" t="str">
            <v>%</v>
          </cell>
          <cell r="C24" t="str">
            <v>Happens due to cancellations, enquiries, change their mind etc, as more clients move onto Collins, the rate goes up as it’s directly/quickly dealt with</v>
          </cell>
          <cell r="D24"/>
          <cell r="E24">
            <v>0.7</v>
          </cell>
          <cell r="F24">
            <v>0.68</v>
          </cell>
          <cell r="G24">
            <v>0.65</v>
          </cell>
          <cell r="H24">
            <v>0.62</v>
          </cell>
          <cell r="I24">
            <v>0.57999999999999996</v>
          </cell>
          <cell r="J24">
            <v>0.56999999999999995</v>
          </cell>
          <cell r="K24">
            <v>0.56000000000000005</v>
          </cell>
        </row>
        <row r="25">
          <cell r="A25" t="str">
            <v>Normal party size</v>
          </cell>
          <cell r="B25" t="str">
            <v>Heads</v>
          </cell>
          <cell r="C25" t="str">
            <v>Based on our historical data, we are targetting larger groups and private events that drives this average higher</v>
          </cell>
          <cell r="D25"/>
          <cell r="E25">
            <v>7</v>
          </cell>
          <cell r="F25">
            <v>7</v>
          </cell>
          <cell r="G25">
            <v>7</v>
          </cell>
          <cell r="H25">
            <v>7</v>
          </cell>
          <cell r="I25">
            <v>7</v>
          </cell>
          <cell r="J25">
            <v>7</v>
          </cell>
          <cell r="K25">
            <v>7</v>
          </cell>
        </row>
        <row r="26">
          <cell r="A26" t="str">
            <v>No. text messages per booking (bookings)</v>
          </cell>
          <cell r="B26" t="str">
            <v>message/booking</v>
          </cell>
          <cell r="C26" t="str">
            <v>Sent as a "received" and a "confirmed" message</v>
          </cell>
          <cell r="D26"/>
          <cell r="E26">
            <v>2</v>
          </cell>
          <cell r="F26">
            <v>2</v>
          </cell>
          <cell r="G26">
            <v>2</v>
          </cell>
          <cell r="H26">
            <v>2</v>
          </cell>
          <cell r="I26">
            <v>2</v>
          </cell>
          <cell r="J26">
            <v>2</v>
          </cell>
          <cell r="K26">
            <v>2</v>
          </cell>
        </row>
        <row r="27">
          <cell r="A27" t="str">
            <v>Private hire commission</v>
          </cell>
          <cell r="B27" t="str">
            <v>£/december</v>
          </cell>
          <cell r="C27" t="str">
            <v>This represents the December boost in private hire bookings/revenue we get from the Christmas party season, growth baesd on our performance uptick and more resource availble to work on it due to Collins automating our bookings team</v>
          </cell>
          <cell r="D27"/>
          <cell r="E27">
            <v>5000</v>
          </cell>
          <cell r="F27">
            <v>10000</v>
          </cell>
          <cell r="G27">
            <v>65000</v>
          </cell>
          <cell r="H27">
            <v>100000</v>
          </cell>
          <cell r="I27">
            <v>175000</v>
          </cell>
          <cell r="J27">
            <v>250000</v>
          </cell>
          <cell r="K27">
            <v>300000</v>
          </cell>
        </row>
        <row r="28">
          <cell r="A28" t="str">
            <v>Booking fee</v>
          </cell>
          <cell r="B28" t="str">
            <v>£/head</v>
          </cell>
          <cell r="C28" t="str">
            <v xml:space="preserve">Standard rate that will not deviate too significantly </v>
          </cell>
          <cell r="D28"/>
          <cell r="E28">
            <v>2</v>
          </cell>
          <cell r="F28">
            <v>2</v>
          </cell>
          <cell r="G28">
            <v>2</v>
          </cell>
          <cell r="H28">
            <v>2</v>
          </cell>
          <cell r="I28">
            <v>2</v>
          </cell>
          <cell r="J28">
            <v>2</v>
          </cell>
          <cell r="K28">
            <v>2</v>
          </cell>
        </row>
        <row r="29">
          <cell r="A29" t="str">
            <v>Baseline bookings per fte</v>
          </cell>
          <cell r="B29" t="str">
            <v>bookings/fte/month</v>
          </cell>
          <cell r="C29" t="str">
            <v>Bookings per FTE increases the more we move clients onto Collins, so we need less staff to work on bookings as its automated</v>
          </cell>
          <cell r="D29"/>
          <cell r="E29">
            <v>250</v>
          </cell>
          <cell r="F29">
            <v>300</v>
          </cell>
          <cell r="G29">
            <v>340</v>
          </cell>
          <cell r="H29">
            <v>500</v>
          </cell>
          <cell r="I29">
            <v>650</v>
          </cell>
          <cell r="J29">
            <v>750</v>
          </cell>
          <cell r="K29">
            <v>750</v>
          </cell>
        </row>
        <row r="30">
          <cell r="A30" t="str">
            <v>Bookings efficiency gains</v>
          </cell>
          <cell r="B30" t="str">
            <v>bookings/fte/month</v>
          </cell>
          <cell r="C30"/>
          <cell r="D30"/>
          <cell r="E30">
            <v>0</v>
          </cell>
          <cell r="F30">
            <v>50</v>
          </cell>
          <cell r="G30">
            <v>50</v>
          </cell>
          <cell r="H30">
            <v>100</v>
          </cell>
          <cell r="I30">
            <v>100</v>
          </cell>
          <cell r="J30">
            <v>100</v>
          </cell>
          <cell r="K30">
            <v>100</v>
          </cell>
        </row>
        <row r="31">
          <cell r="A31" t="str">
            <v>Bookings basic salary</v>
          </cell>
          <cell r="B31" t="str">
            <v>£/fte/month</v>
          </cell>
          <cell r="C31" t="str">
            <v>Gradual increase in salaries</v>
          </cell>
          <cell r="D31"/>
          <cell r="E31">
            <v>1600</v>
          </cell>
          <cell r="F31">
            <v>1600</v>
          </cell>
          <cell r="G31">
            <v>1600</v>
          </cell>
          <cell r="H31">
            <v>1750</v>
          </cell>
          <cell r="I31">
            <v>1850</v>
          </cell>
          <cell r="J31">
            <v>1950</v>
          </cell>
          <cell r="K31">
            <v>2050</v>
          </cell>
        </row>
        <row r="32">
          <cell r="A32" t="str">
            <v>Bookings bonus %</v>
          </cell>
          <cell r="B32" t="str">
            <v>% sales</v>
          </cell>
          <cell r="C32" t="str">
            <v>Commission is paid only on private hire bookings, so fairly small %</v>
          </cell>
          <cell r="D32"/>
          <cell r="E32">
            <v>0.02</v>
          </cell>
          <cell r="F32">
            <v>0.02</v>
          </cell>
          <cell r="G32">
            <v>0.02</v>
          </cell>
          <cell r="H32">
            <v>0.02</v>
          </cell>
          <cell r="I32">
            <v>0.02</v>
          </cell>
          <cell r="J32">
            <v>0.02</v>
          </cell>
          <cell r="K32">
            <v>0.02</v>
          </cell>
        </row>
        <row r="33">
          <cell r="A33" t="str">
            <v>Bookings fee per text message</v>
          </cell>
          <cell r="B33" t="str">
            <v>£/message</v>
          </cell>
          <cell r="C33" t="str">
            <v>Negotiating this down with our text message providers</v>
          </cell>
          <cell r="D33"/>
          <cell r="E33">
            <v>0.04</v>
          </cell>
          <cell r="F33">
            <v>0.03</v>
          </cell>
          <cell r="G33">
            <v>0.02</v>
          </cell>
          <cell r="H33">
            <v>1.4999999999999999E-2</v>
          </cell>
          <cell r="I33">
            <v>0.01</v>
          </cell>
          <cell r="J33">
            <v>0.01</v>
          </cell>
          <cell r="K33">
            <v>0.01</v>
          </cell>
        </row>
        <row r="34">
          <cell r="B34"/>
          <cell r="C34"/>
          <cell r="D34"/>
          <cell r="E34"/>
          <cell r="F34"/>
          <cell r="G34"/>
          <cell r="H34"/>
          <cell r="I34"/>
          <cell r="J34"/>
          <cell r="K34"/>
        </row>
        <row r="35">
          <cell r="A35" t="str">
            <v>Ticketing</v>
          </cell>
          <cell r="B35"/>
          <cell r="C35"/>
          <cell r="D35"/>
          <cell r="E35"/>
          <cell r="F35"/>
          <cell r="G35"/>
          <cell r="H35"/>
          <cell r="I35"/>
          <cell r="J35"/>
          <cell r="K35"/>
        </row>
        <row r="36">
          <cell r="A36" t="str">
            <v>Events per year</v>
          </cell>
          <cell r="B36" t="str">
            <v>Events</v>
          </cell>
          <cell r="C36" t="str">
            <v>Growth based on targetting more national events and sub categories events eg comedy, cinema, theatre, conferences</v>
          </cell>
          <cell r="D36"/>
          <cell r="E36">
            <v>1036</v>
          </cell>
          <cell r="F36">
            <v>1851</v>
          </cell>
          <cell r="G36">
            <v>3500</v>
          </cell>
          <cell r="H36">
            <v>5000</v>
          </cell>
          <cell r="I36">
            <v>6850</v>
          </cell>
          <cell r="J36">
            <v>7850</v>
          </cell>
          <cell r="K36">
            <v>9300</v>
          </cell>
        </row>
        <row r="37">
          <cell r="A37"/>
          <cell r="B37"/>
          <cell r="C37"/>
          <cell r="D37"/>
          <cell r="E37"/>
          <cell r="F37"/>
          <cell r="G37"/>
          <cell r="H37"/>
          <cell r="I37"/>
          <cell r="J37"/>
          <cell r="K37"/>
        </row>
        <row r="38">
          <cell r="A38" t="str">
            <v>Months to reach long-run events per month</v>
          </cell>
          <cell r="B38" t="str">
            <v>Months</v>
          </cell>
          <cell r="C38"/>
          <cell r="D38"/>
          <cell r="E38"/>
          <cell r="F38"/>
          <cell r="G38"/>
          <cell r="H38"/>
          <cell r="I38"/>
          <cell r="J38"/>
          <cell r="K38"/>
        </row>
        <row r="39">
          <cell r="A39" t="str">
            <v>Tickets per event</v>
          </cell>
          <cell r="B39" t="str">
            <v>Tickets/event</v>
          </cell>
          <cell r="C39" t="str">
            <v>Targeting large scale events eg festivals, theatres, street food pop ups that have large attendee numbers</v>
          </cell>
          <cell r="D39"/>
          <cell r="E39">
            <v>66</v>
          </cell>
          <cell r="F39">
            <v>95</v>
          </cell>
          <cell r="G39">
            <v>115</v>
          </cell>
          <cell r="H39">
            <v>135</v>
          </cell>
          <cell r="I39">
            <v>155</v>
          </cell>
          <cell r="J39">
            <v>175</v>
          </cell>
          <cell r="K39">
            <v>175</v>
          </cell>
        </row>
        <row r="40">
          <cell r="A40" t="str">
            <v>Average ticket value</v>
          </cell>
          <cell r="B40" t="str">
            <v>£/ticket</v>
          </cell>
          <cell r="C40" t="str">
            <v>This started off higher because we didn’t work with large events with lower prices, we are now stabilsing, and in the future our plan is to target small festivals, which command higher ticket prices, so this should result in a higher ticket price over time</v>
          </cell>
          <cell r="D40"/>
          <cell r="E40">
            <v>18</v>
          </cell>
          <cell r="F40">
            <v>19</v>
          </cell>
          <cell r="G40">
            <v>20</v>
          </cell>
          <cell r="H40">
            <v>21</v>
          </cell>
          <cell r="I40">
            <v>22</v>
          </cell>
          <cell r="J40">
            <v>23</v>
          </cell>
          <cell r="K40">
            <v>24</v>
          </cell>
        </row>
        <row r="41">
          <cell r="A41" t="str">
            <v>Average ticket commission</v>
          </cell>
          <cell r="B41" t="str">
            <v>%</v>
          </cell>
          <cell r="C41" t="str">
            <v>This should remain constant</v>
          </cell>
          <cell r="D41"/>
          <cell r="E41">
            <v>7.0000000000000007E-2</v>
          </cell>
          <cell r="F41">
            <v>7.0000000000000007E-2</v>
          </cell>
          <cell r="G41">
            <v>7.0000000000000007E-2</v>
          </cell>
          <cell r="H41">
            <v>7.0000000000000007E-2</v>
          </cell>
          <cell r="I41">
            <v>7.0000000000000007E-2</v>
          </cell>
          <cell r="J41">
            <v>7.0000000000000007E-2</v>
          </cell>
          <cell r="K41">
            <v>7.0000000000000007E-2</v>
          </cell>
        </row>
        <row r="42">
          <cell r="A42" t="str">
            <v>Baseline events per fte</v>
          </cell>
          <cell r="B42" t="str">
            <v>events/fte/month</v>
          </cell>
          <cell r="C42"/>
          <cell r="D42"/>
          <cell r="E42">
            <v>150</v>
          </cell>
          <cell r="F42">
            <v>150</v>
          </cell>
          <cell r="G42">
            <v>150</v>
          </cell>
          <cell r="H42">
            <v>150</v>
          </cell>
          <cell r="I42">
            <v>150</v>
          </cell>
          <cell r="J42">
            <v>150</v>
          </cell>
          <cell r="K42">
            <v>150</v>
          </cell>
        </row>
        <row r="43">
          <cell r="A43" t="str">
            <v>Ticketing efficiency gains</v>
          </cell>
          <cell r="B43" t="str">
            <v>events/fte/month</v>
          </cell>
          <cell r="C43"/>
          <cell r="D43"/>
          <cell r="E43">
            <v>0</v>
          </cell>
          <cell r="F43">
            <v>0</v>
          </cell>
          <cell r="G43">
            <v>0</v>
          </cell>
          <cell r="H43">
            <v>0</v>
          </cell>
          <cell r="I43">
            <v>0</v>
          </cell>
          <cell r="J43">
            <v>0</v>
          </cell>
          <cell r="K43">
            <v>0</v>
          </cell>
        </row>
        <row r="44">
          <cell r="A44" t="str">
            <v>Ticketing basic salary</v>
          </cell>
          <cell r="B44" t="str">
            <v>£/fte/month</v>
          </cell>
          <cell r="C44"/>
          <cell r="D44"/>
          <cell r="E44">
            <v>1500</v>
          </cell>
          <cell r="F44">
            <v>1500</v>
          </cell>
          <cell r="G44">
            <v>1800</v>
          </cell>
          <cell r="H44">
            <v>1900</v>
          </cell>
          <cell r="I44">
            <v>2000</v>
          </cell>
          <cell r="J44">
            <v>2100</v>
          </cell>
          <cell r="K44">
            <v>2200</v>
          </cell>
        </row>
        <row r="45">
          <cell r="A45" t="str">
            <v>Ticketing bonus %</v>
          </cell>
          <cell r="B45" t="str">
            <v>% sales</v>
          </cell>
          <cell r="C45" t="str">
            <v>We don’t expect change in our commission structure</v>
          </cell>
          <cell r="D45"/>
          <cell r="E45">
            <v>0.01</v>
          </cell>
          <cell r="F45">
            <v>0.01</v>
          </cell>
          <cell r="G45">
            <v>0.01</v>
          </cell>
          <cell r="H45">
            <v>0.01</v>
          </cell>
          <cell r="I45">
            <v>0.01</v>
          </cell>
          <cell r="J45">
            <v>0.01</v>
          </cell>
          <cell r="K45">
            <v>0.01</v>
          </cell>
        </row>
        <row r="46">
          <cell r="A46" t="str">
            <v>Tickets per transaction</v>
          </cell>
          <cell r="B46" t="str">
            <v>tickets</v>
          </cell>
          <cell r="C46" t="str">
            <v>Very common behaviour for event organisers to buy in pairs</v>
          </cell>
          <cell r="D46"/>
          <cell r="E46">
            <v>2</v>
          </cell>
          <cell r="F46">
            <v>2</v>
          </cell>
          <cell r="G46">
            <v>2</v>
          </cell>
          <cell r="H46">
            <v>2</v>
          </cell>
          <cell r="I46">
            <v>2</v>
          </cell>
          <cell r="J46">
            <v>2</v>
          </cell>
          <cell r="K46">
            <v>2</v>
          </cell>
        </row>
        <row r="47">
          <cell r="A47" t="str">
            <v>Debit Credit Split</v>
          </cell>
          <cell r="B47" t="str">
            <v>%Dr/all transactions</v>
          </cell>
          <cell r="C47" t="str">
            <v>Fees from stripe  - hoping these will be lower in the future</v>
          </cell>
          <cell r="D47"/>
          <cell r="E47">
            <v>0.6</v>
          </cell>
          <cell r="F47">
            <v>0.6</v>
          </cell>
          <cell r="G47">
            <v>0.6</v>
          </cell>
          <cell r="H47">
            <v>0.6</v>
          </cell>
          <cell r="I47">
            <v>0.6</v>
          </cell>
          <cell r="J47">
            <v>0.6</v>
          </cell>
          <cell r="K47">
            <v>0.6</v>
          </cell>
        </row>
        <row r="48">
          <cell r="A48" t="str">
            <v>Credit Fees</v>
          </cell>
          <cell r="B48" t="str">
            <v>£/transaction value</v>
          </cell>
          <cell r="C48" t="str">
            <v>Fees from stripe  - hoping these will be lower in the future</v>
          </cell>
          <cell r="D48"/>
          <cell r="E48">
            <v>1.4999999999999999E-2</v>
          </cell>
          <cell r="F48">
            <v>1.7999999999999999E-2</v>
          </cell>
          <cell r="G48">
            <v>1.7999999999999999E-2</v>
          </cell>
          <cell r="H48">
            <v>1.4999999999999999E-2</v>
          </cell>
          <cell r="I48">
            <v>1.4500000000000001E-2</v>
          </cell>
          <cell r="J48">
            <v>1.2999999999999999E-2</v>
          </cell>
          <cell r="K48">
            <v>1.15E-2</v>
          </cell>
        </row>
        <row r="49">
          <cell r="A49" t="str">
            <v>Debit Fees</v>
          </cell>
          <cell r="B49" t="str">
            <v>£/transaction</v>
          </cell>
          <cell r="C49" t="str">
            <v>Fees from stripe  - hoping these will be lower in the future</v>
          </cell>
          <cell r="D49"/>
          <cell r="E49">
            <v>0.5</v>
          </cell>
          <cell r="F49">
            <v>6.4999999999999997E-3</v>
          </cell>
          <cell r="G49">
            <v>5.4999999999999997E-3</v>
          </cell>
          <cell r="H49">
            <v>5.4999999999999997E-3</v>
          </cell>
          <cell r="I49">
            <v>4.7999999999999996E-3</v>
          </cell>
          <cell r="J49">
            <v>4.4999999999999997E-3</v>
          </cell>
          <cell r="K49">
            <v>4.1999999999999997E-3</v>
          </cell>
        </row>
        <row r="50">
          <cell r="A50" t="str">
            <v>Transaction Fees</v>
          </cell>
          <cell r="B50" t="str">
            <v>£/transaction</v>
          </cell>
          <cell r="C50" t="str">
            <v>Fees from stripe  - hoping these will be lower in the future</v>
          </cell>
          <cell r="D50"/>
          <cell r="E50">
            <v>0.1</v>
          </cell>
          <cell r="F50">
            <v>0.1</v>
          </cell>
          <cell r="G50">
            <v>0.15</v>
          </cell>
          <cell r="H50">
            <v>0.15</v>
          </cell>
          <cell r="I50">
            <v>0.11</v>
          </cell>
          <cell r="J50">
            <v>0.1</v>
          </cell>
          <cell r="K50">
            <v>0.09</v>
          </cell>
        </row>
        <row r="51">
          <cell r="B51"/>
          <cell r="C51"/>
          <cell r="D51"/>
          <cell r="E51"/>
          <cell r="F51"/>
          <cell r="G51"/>
          <cell r="H51"/>
          <cell r="I51"/>
          <cell r="J51"/>
          <cell r="K51"/>
        </row>
        <row r="52">
          <cell r="B52"/>
          <cell r="C52"/>
          <cell r="D52"/>
          <cell r="E52"/>
          <cell r="F52"/>
          <cell r="G52"/>
          <cell r="H52"/>
          <cell r="I52"/>
          <cell r="J52"/>
          <cell r="K52"/>
        </row>
        <row r="53">
          <cell r="A53" t="str">
            <v>Advertising</v>
          </cell>
          <cell r="B53"/>
          <cell r="C53"/>
          <cell r="D53"/>
          <cell r="E53"/>
          <cell r="F53"/>
          <cell r="G53"/>
          <cell r="H53"/>
          <cell r="I53"/>
          <cell r="J53"/>
          <cell r="K53"/>
        </row>
        <row r="54">
          <cell r="A54" t="str">
            <v>Initial advertising per month</v>
          </cell>
          <cell r="B54" t="str">
            <v>£</v>
          </cell>
          <cell r="C54" t="str">
            <v>This is small part of our revenue, mainly comes from collins/booking partners upgrading, steady growth each year</v>
          </cell>
          <cell r="D54">
            <v>6000</v>
          </cell>
          <cell r="E54"/>
          <cell r="F54"/>
          <cell r="G54"/>
          <cell r="H54"/>
          <cell r="I54"/>
          <cell r="J54"/>
          <cell r="K54"/>
        </row>
        <row r="55">
          <cell r="A55" t="str">
            <v>Advertising annual growth rate</v>
          </cell>
          <cell r="B55" t="str">
            <v>%</v>
          </cell>
          <cell r="C55" t="str">
            <v>This is small part of our revenue, mainly comes from collins/booking partners upgrading, so media partners like Uber or mastercard doing adhoc campaigns with us</v>
          </cell>
          <cell r="D55">
            <v>0.15</v>
          </cell>
          <cell r="E55"/>
          <cell r="F55"/>
          <cell r="G55"/>
          <cell r="H55"/>
          <cell r="I55"/>
          <cell r="J55"/>
          <cell r="K55"/>
        </row>
        <row r="56">
          <cell r="A56" t="str">
            <v>Advertsing FTE</v>
          </cell>
          <cell r="B56" t="str">
            <v>Y/N</v>
          </cell>
          <cell r="C56" t="str">
            <v>n/a</v>
          </cell>
          <cell r="D56"/>
          <cell r="E56"/>
          <cell r="F56"/>
          <cell r="G56"/>
          <cell r="H56"/>
          <cell r="I56"/>
          <cell r="J56"/>
          <cell r="K56"/>
        </row>
        <row r="57">
          <cell r="A57" t="str">
            <v>Baseline advertising per fte</v>
          </cell>
          <cell r="B57" t="str">
            <v>£</v>
          </cell>
          <cell r="C57" t="str">
            <v>n/a</v>
          </cell>
          <cell r="D57"/>
          <cell r="E57"/>
          <cell r="F57"/>
          <cell r="G57"/>
          <cell r="H57"/>
          <cell r="I57"/>
          <cell r="J57"/>
          <cell r="K57"/>
        </row>
        <row r="58">
          <cell r="A58" t="str">
            <v>Advertising efficiency gains</v>
          </cell>
          <cell r="B58" t="str">
            <v>£</v>
          </cell>
          <cell r="C58" t="str">
            <v>n/a</v>
          </cell>
          <cell r="D58"/>
          <cell r="E58"/>
          <cell r="F58"/>
          <cell r="G58"/>
          <cell r="H58"/>
          <cell r="I58"/>
          <cell r="J58"/>
          <cell r="K58"/>
        </row>
        <row r="59">
          <cell r="A59" t="str">
            <v>Advertising basic salary</v>
          </cell>
          <cell r="B59" t="str">
            <v>£/fte/month</v>
          </cell>
          <cell r="C59" t="str">
            <v>n/a</v>
          </cell>
          <cell r="D59"/>
          <cell r="E59"/>
          <cell r="F59"/>
          <cell r="G59"/>
          <cell r="H59"/>
          <cell r="I59"/>
          <cell r="J59"/>
          <cell r="K59"/>
        </row>
        <row r="60">
          <cell r="A60" t="str">
            <v>Advertsing bonus %</v>
          </cell>
          <cell r="B60" t="str">
            <v>% sales</v>
          </cell>
          <cell r="C60" t="str">
            <v>n/a</v>
          </cell>
          <cell r="D60"/>
          <cell r="E60"/>
          <cell r="F60"/>
          <cell r="G60"/>
          <cell r="H60"/>
          <cell r="I60"/>
          <cell r="J60"/>
          <cell r="K60"/>
        </row>
        <row r="61">
          <cell r="B61"/>
          <cell r="C61"/>
          <cell r="D61"/>
          <cell r="E61"/>
          <cell r="F61"/>
          <cell r="G61"/>
          <cell r="H61"/>
          <cell r="I61"/>
          <cell r="J61"/>
          <cell r="K61"/>
        </row>
        <row r="62">
          <cell r="B62"/>
          <cell r="C62"/>
          <cell r="D62"/>
          <cell r="E62"/>
          <cell r="F62"/>
          <cell r="G62"/>
          <cell r="H62"/>
          <cell r="I62"/>
          <cell r="J62"/>
          <cell r="K62"/>
        </row>
        <row r="63">
          <cell r="A63" t="str">
            <v>COLLINS-UK</v>
          </cell>
          <cell r="B63"/>
          <cell r="C63"/>
          <cell r="D63"/>
          <cell r="E63"/>
          <cell r="F63"/>
          <cell r="G63"/>
          <cell r="H63"/>
          <cell r="I63"/>
          <cell r="J63"/>
          <cell r="K63"/>
        </row>
        <row r="64">
          <cell r="B64"/>
          <cell r="C64"/>
          <cell r="D64"/>
          <cell r="E64"/>
          <cell r="F64"/>
          <cell r="G64"/>
          <cell r="H64"/>
          <cell r="I64"/>
          <cell r="J64"/>
          <cell r="K64"/>
        </row>
        <row r="65">
          <cell r="A65" t="str">
            <v>Initial venues signed up</v>
          </cell>
          <cell r="B65" t="str">
            <v>Venues</v>
          </cell>
          <cell r="C65"/>
          <cell r="D65">
            <v>125</v>
          </cell>
          <cell r="E65"/>
          <cell r="F65"/>
          <cell r="G65"/>
          <cell r="H65"/>
          <cell r="I65"/>
          <cell r="J65"/>
          <cell r="K65"/>
        </row>
        <row r="66">
          <cell r="A66" t="str">
            <v>Long-run venues</v>
          </cell>
          <cell r="B66" t="str">
            <v>Venues</v>
          </cell>
          <cell r="C66"/>
          <cell r="D66"/>
          <cell r="E66"/>
          <cell r="F66"/>
          <cell r="G66"/>
          <cell r="H66"/>
          <cell r="I66"/>
          <cell r="J66"/>
          <cell r="K66"/>
        </row>
        <row r="67">
          <cell r="A67" t="str">
            <v>Sign up rate</v>
          </cell>
          <cell r="B67" t="str">
            <v>venues/month</v>
          </cell>
          <cell r="C67" t="str">
            <v>Expecting sales team to sign up more over time as they increase their network, and target bigger groups that require less meetings, we also plan to launch a "Collins lite" product to roll out to smaller venues, as well as Collins Wait for those that don’t take bookings</v>
          </cell>
          <cell r="D67"/>
          <cell r="E67">
            <v>15</v>
          </cell>
          <cell r="F67">
            <v>30</v>
          </cell>
          <cell r="G67">
            <v>45</v>
          </cell>
          <cell r="H67">
            <v>65</v>
          </cell>
          <cell r="I67">
            <v>125</v>
          </cell>
          <cell r="J67">
            <v>150</v>
          </cell>
          <cell r="K67">
            <v>150</v>
          </cell>
        </row>
        <row r="68">
          <cell r="A68" t="str">
            <v>Churn rate</v>
          </cell>
          <cell r="B68" t="str">
            <v>% per annum</v>
          </cell>
          <cell r="C68" t="str">
            <v>Slight increase over time, based on historical data</v>
          </cell>
          <cell r="D68"/>
          <cell r="E68">
            <v>0</v>
          </cell>
          <cell r="F68">
            <v>7.0000000000000007E-2</v>
          </cell>
          <cell r="G68">
            <v>0.08</v>
          </cell>
          <cell r="H68">
            <v>0.08</v>
          </cell>
          <cell r="I68">
            <v>0.08</v>
          </cell>
          <cell r="J68">
            <v>0.08</v>
          </cell>
          <cell r="K68">
            <v>0.08</v>
          </cell>
        </row>
        <row r="69">
          <cell r="A69" t="str">
            <v>Collins target licence fee</v>
          </cell>
          <cell r="B69" t="str">
            <v>£/month</v>
          </cell>
          <cell r="C69" t="str">
            <v>This includes bolt ons eg Collins Mail, Collins pre ordering, bigger groups tend to negotiate heavily discounted unit rates but this will be balanced by the new bolt ons and products we upsell to the client base</v>
          </cell>
          <cell r="D69"/>
          <cell r="E69">
            <v>90</v>
          </cell>
          <cell r="F69">
            <v>75</v>
          </cell>
          <cell r="G69">
            <v>75</v>
          </cell>
          <cell r="H69">
            <v>75</v>
          </cell>
          <cell r="I69">
            <v>75</v>
          </cell>
          <cell r="J69">
            <v>75</v>
          </cell>
          <cell r="K69">
            <v>75</v>
          </cell>
        </row>
        <row r="70">
          <cell r="B70"/>
          <cell r="C70"/>
          <cell r="D70"/>
          <cell r="E70"/>
          <cell r="F70"/>
          <cell r="G70"/>
          <cell r="H70"/>
          <cell r="I70"/>
          <cell r="J70"/>
          <cell r="K70"/>
        </row>
        <row r="71">
          <cell r="A71" t="str">
            <v>% Collins clients using text messaging</v>
          </cell>
          <cell r="B71" t="str">
            <v>%</v>
          </cell>
          <cell r="C71"/>
          <cell r="D71"/>
          <cell r="E71"/>
          <cell r="F71"/>
          <cell r="G71"/>
          <cell r="H71"/>
          <cell r="I71"/>
          <cell r="J71"/>
          <cell r="K71"/>
        </row>
        <row r="72">
          <cell r="A72" t="str">
            <v>Average no. of bookings per collins client</v>
          </cell>
          <cell r="B72" t="str">
            <v>bookings/client</v>
          </cell>
          <cell r="C72"/>
          <cell r="D72"/>
          <cell r="E72"/>
          <cell r="F72"/>
          <cell r="G72"/>
          <cell r="H72"/>
          <cell r="I72"/>
          <cell r="J72"/>
          <cell r="K72"/>
        </row>
        <row r="73">
          <cell r="A73" t="str">
            <v>No. text messages per booking</v>
          </cell>
          <cell r="B73" t="str">
            <v>message/booking</v>
          </cell>
          <cell r="C73"/>
          <cell r="D73"/>
          <cell r="E73"/>
          <cell r="F73"/>
          <cell r="G73"/>
          <cell r="H73"/>
          <cell r="I73"/>
          <cell r="J73"/>
          <cell r="K73"/>
        </row>
        <row r="74">
          <cell r="A74" t="str">
            <v>Collins income per text message</v>
          </cell>
          <cell r="B74" t="str">
            <v>£/message</v>
          </cell>
          <cell r="C74" t="str">
            <v>Very low volume so it isnt a revenue line for us anymore</v>
          </cell>
          <cell r="D74"/>
          <cell r="E74"/>
          <cell r="F74"/>
          <cell r="G74"/>
          <cell r="H74"/>
          <cell r="I74"/>
          <cell r="J74"/>
          <cell r="K74"/>
        </row>
        <row r="75">
          <cell r="A75" t="str">
            <v>Collins fee per text message</v>
          </cell>
          <cell r="B75" t="str">
            <v>£/message</v>
          </cell>
          <cell r="C75" t="str">
            <v>Very low volume so it isnt a revenue line for us anymore</v>
          </cell>
          <cell r="D75"/>
          <cell r="E75"/>
          <cell r="F75"/>
          <cell r="G75"/>
          <cell r="H75"/>
          <cell r="I75"/>
          <cell r="J75"/>
          <cell r="K75"/>
        </row>
        <row r="76">
          <cell r="A76" t="str">
            <v>% bookings requiring deposit</v>
          </cell>
          <cell r="B76" t="str">
            <v>%</v>
          </cell>
          <cell r="C76" t="str">
            <v>not used currently in the model</v>
          </cell>
          <cell r="D76"/>
          <cell r="E76"/>
          <cell r="F76"/>
          <cell r="G76"/>
          <cell r="H76"/>
          <cell r="I76"/>
          <cell r="J76"/>
          <cell r="K76"/>
        </row>
        <row r="77">
          <cell r="A77" t="str">
            <v>Average deposit value</v>
          </cell>
          <cell r="B77" t="str">
            <v>£/booking</v>
          </cell>
          <cell r="C77" t="str">
            <v>not used currently in the model</v>
          </cell>
          <cell r="D77"/>
          <cell r="E77"/>
          <cell r="F77"/>
          <cell r="G77"/>
          <cell r="H77"/>
          <cell r="I77"/>
          <cell r="J77"/>
          <cell r="K77"/>
        </row>
        <row r="78">
          <cell r="A78" t="str">
            <v>Collins credit income per transaction</v>
          </cell>
          <cell r="B78" t="str">
            <v>% of transaction value</v>
          </cell>
          <cell r="C78" t="str">
            <v>not used currently in the model</v>
          </cell>
          <cell r="D78"/>
          <cell r="E78"/>
          <cell r="F78"/>
          <cell r="G78"/>
          <cell r="H78"/>
          <cell r="I78"/>
          <cell r="J78"/>
          <cell r="K78"/>
        </row>
        <row r="79">
          <cell r="A79" t="str">
            <v>Collins debit income per transaction</v>
          </cell>
          <cell r="B79" t="str">
            <v>£/transaction</v>
          </cell>
          <cell r="C79" t="str">
            <v>not used currently in the model</v>
          </cell>
          <cell r="D79"/>
          <cell r="E79"/>
          <cell r="F79"/>
          <cell r="G79"/>
          <cell r="H79"/>
          <cell r="I79"/>
          <cell r="J79"/>
          <cell r="K79"/>
        </row>
        <row r="80">
          <cell r="B80"/>
          <cell r="C80"/>
          <cell r="D80"/>
          <cell r="E80"/>
          <cell r="F80"/>
          <cell r="G80"/>
          <cell r="H80"/>
          <cell r="I80"/>
          <cell r="J80"/>
          <cell r="K80"/>
        </row>
        <row r="81">
          <cell r="A81" t="str">
            <v>Baseline Collins new venues sign up capacity</v>
          </cell>
          <cell r="B81" t="str">
            <v>new venues/month</v>
          </cell>
          <cell r="C81" t="str">
            <v>2014 was our first proper year, slower rate, now we know a steady amount of sales each resource can bring once trained</v>
          </cell>
          <cell r="D81"/>
          <cell r="E81">
            <v>7</v>
          </cell>
          <cell r="F81">
            <v>15</v>
          </cell>
          <cell r="G81">
            <v>15</v>
          </cell>
          <cell r="H81">
            <v>15</v>
          </cell>
          <cell r="I81">
            <v>15</v>
          </cell>
          <cell r="J81">
            <v>15</v>
          </cell>
          <cell r="K81">
            <v>15</v>
          </cell>
        </row>
        <row r="82">
          <cell r="A82" t="str">
            <v>Collins Sales Efficiency Gains</v>
          </cell>
          <cell r="B82" t="str">
            <v>new venues/month</v>
          </cell>
          <cell r="C82" t="str">
            <v>Represents the growth of large clients and winning bigger deals per sales resource</v>
          </cell>
          <cell r="D82"/>
          <cell r="E82">
            <v>10</v>
          </cell>
          <cell r="F82">
            <v>10</v>
          </cell>
          <cell r="G82">
            <v>10</v>
          </cell>
          <cell r="H82">
            <v>10</v>
          </cell>
          <cell r="I82">
            <v>10</v>
          </cell>
          <cell r="J82">
            <v>10</v>
          </cell>
          <cell r="K82">
            <v>10</v>
          </cell>
        </row>
        <row r="83">
          <cell r="A83" t="str">
            <v>Baseline customer support capacity</v>
          </cell>
          <cell r="B83" t="str">
            <v>venues/month</v>
          </cell>
          <cell r="C83" t="str">
            <v>Number of collins clients are support team can service, as the client based grew 15/16, we needed more of team to service the clients, we see this remaining steady in future years as we continue ot make advances in remote training and support</v>
          </cell>
          <cell r="D83"/>
          <cell r="E83">
            <v>400</v>
          </cell>
          <cell r="F83">
            <v>300</v>
          </cell>
          <cell r="G83">
            <v>250</v>
          </cell>
          <cell r="H83">
            <v>250</v>
          </cell>
          <cell r="I83">
            <v>250</v>
          </cell>
          <cell r="J83">
            <v>250</v>
          </cell>
          <cell r="K83">
            <v>250</v>
          </cell>
        </row>
        <row r="84">
          <cell r="A84" t="str">
            <v>Collins support efficiency gains</v>
          </cell>
          <cell r="B84" t="str">
            <v>venues/month</v>
          </cell>
          <cell r="C84"/>
          <cell r="D84"/>
          <cell r="E84">
            <v>0</v>
          </cell>
          <cell r="F84">
            <v>0</v>
          </cell>
          <cell r="G84">
            <v>0</v>
          </cell>
          <cell r="H84">
            <v>0</v>
          </cell>
          <cell r="I84">
            <v>0</v>
          </cell>
          <cell r="J84">
            <v>0</v>
          </cell>
          <cell r="K84">
            <v>0</v>
          </cell>
        </row>
        <row r="85">
          <cell r="A85" t="str">
            <v>Collins basic salary</v>
          </cell>
          <cell r="B85" t="str">
            <v>£/fte/month</v>
          </cell>
          <cell r="C85"/>
          <cell r="D85"/>
          <cell r="E85">
            <v>1700</v>
          </cell>
          <cell r="F85">
            <v>1700</v>
          </cell>
          <cell r="G85">
            <v>1700</v>
          </cell>
          <cell r="H85">
            <v>1750</v>
          </cell>
          <cell r="I85">
            <v>1950</v>
          </cell>
          <cell r="J85">
            <v>2100</v>
          </cell>
          <cell r="K85">
            <v>2250</v>
          </cell>
        </row>
        <row r="86">
          <cell r="A86" t="str">
            <v>Colins bonus %</v>
          </cell>
          <cell r="B86" t="str">
            <v>% 12mth revenue</v>
          </cell>
          <cell r="C86" t="str">
            <v>No change to our commission structure expected</v>
          </cell>
          <cell r="D86"/>
          <cell r="E86">
            <v>0.05</v>
          </cell>
          <cell r="F86">
            <v>0.05</v>
          </cell>
          <cell r="G86">
            <v>0.05</v>
          </cell>
          <cell r="H86">
            <v>0.05</v>
          </cell>
          <cell r="I86">
            <v>0.05</v>
          </cell>
          <cell r="J86">
            <v>0.05</v>
          </cell>
          <cell r="K86">
            <v>0.05</v>
          </cell>
        </row>
        <row r="87">
          <cell r="A87" t="str">
            <v>Travel cost per week</v>
          </cell>
          <cell r="B87" t="str">
            <v>£/fte/wk</v>
          </cell>
          <cell r="C87" t="str">
            <v>More travelling around the UK expected</v>
          </cell>
          <cell r="D87"/>
          <cell r="E87">
            <v>66</v>
          </cell>
          <cell r="F87">
            <v>70</v>
          </cell>
          <cell r="G87">
            <v>80</v>
          </cell>
          <cell r="H87">
            <v>80</v>
          </cell>
          <cell r="I87">
            <v>80</v>
          </cell>
          <cell r="J87">
            <v>80</v>
          </cell>
          <cell r="K87">
            <v>80</v>
          </cell>
        </row>
        <row r="88">
          <cell r="A88" t="str">
            <v>Echo Fee</v>
          </cell>
          <cell r="B88" t="str">
            <v>£/month</v>
          </cell>
          <cell r="C88" t="str">
            <v>Software for signing up clients</v>
          </cell>
          <cell r="D88"/>
          <cell r="E88">
            <v>20</v>
          </cell>
          <cell r="F88">
            <v>20</v>
          </cell>
          <cell r="G88">
            <v>20</v>
          </cell>
          <cell r="H88">
            <v>20</v>
          </cell>
          <cell r="I88">
            <v>20</v>
          </cell>
          <cell r="J88">
            <v>20</v>
          </cell>
          <cell r="K88">
            <v>20</v>
          </cell>
        </row>
        <row r="89">
          <cell r="A89" t="str">
            <v>Collins server cost per venue</v>
          </cell>
          <cell r="B89" t="str">
            <v>£/venue</v>
          </cell>
          <cell r="C89" t="str">
            <v>Calculated based on current server demands</v>
          </cell>
          <cell r="D89"/>
          <cell r="E89">
            <v>3</v>
          </cell>
          <cell r="F89">
            <v>3</v>
          </cell>
          <cell r="G89">
            <v>3</v>
          </cell>
          <cell r="H89">
            <v>3</v>
          </cell>
          <cell r="I89">
            <v>3</v>
          </cell>
          <cell r="J89">
            <v>3</v>
          </cell>
          <cell r="K89">
            <v>3</v>
          </cell>
        </row>
        <row r="90">
          <cell r="A90" t="str">
            <v>Blank Assumption</v>
          </cell>
          <cell r="B90"/>
          <cell r="C90"/>
          <cell r="D90"/>
          <cell r="E90"/>
          <cell r="F90"/>
          <cell r="G90"/>
          <cell r="H90"/>
          <cell r="I90"/>
          <cell r="J90"/>
          <cell r="K90"/>
        </row>
        <row r="91">
          <cell r="A91" t="str">
            <v>COLLINS-INTERNATIONAL</v>
          </cell>
          <cell r="B91"/>
          <cell r="C91"/>
          <cell r="D91"/>
          <cell r="E91"/>
          <cell r="F91"/>
          <cell r="G91"/>
          <cell r="H91"/>
          <cell r="I91"/>
          <cell r="J91"/>
          <cell r="K91"/>
        </row>
        <row r="92">
          <cell r="A92" t="str">
            <v>Sign up rate per country</v>
          </cell>
          <cell r="B92"/>
          <cell r="C92" t="str">
            <v>NOT CURRENTLY USED</v>
          </cell>
          <cell r="D92"/>
          <cell r="E92"/>
          <cell r="F92"/>
          <cell r="G92"/>
          <cell r="H92"/>
          <cell r="I92"/>
          <cell r="J92"/>
          <cell r="K92"/>
        </row>
        <row r="93">
          <cell r="A93" t="str">
            <v>Country1</v>
          </cell>
          <cell r="B93" t="str">
            <v>venues/month</v>
          </cell>
          <cell r="C93"/>
          <cell r="D93"/>
          <cell r="E93"/>
          <cell r="F93"/>
          <cell r="G93"/>
          <cell r="H93"/>
          <cell r="I93"/>
          <cell r="J93"/>
          <cell r="K93"/>
        </row>
        <row r="94">
          <cell r="A94" t="str">
            <v>Country2</v>
          </cell>
          <cell r="B94" t="str">
            <v>venues/month</v>
          </cell>
          <cell r="C94"/>
          <cell r="D94"/>
          <cell r="E94"/>
          <cell r="F94"/>
          <cell r="G94"/>
          <cell r="H94"/>
          <cell r="I94"/>
          <cell r="J94"/>
          <cell r="K94"/>
        </row>
        <row r="95">
          <cell r="A95" t="str">
            <v>Country3</v>
          </cell>
          <cell r="B95" t="str">
            <v>venues/month</v>
          </cell>
          <cell r="C95"/>
          <cell r="D95"/>
          <cell r="E95"/>
          <cell r="F95"/>
          <cell r="G95"/>
          <cell r="H95"/>
          <cell r="I95"/>
          <cell r="J95"/>
          <cell r="K95"/>
        </row>
        <row r="96">
          <cell r="A96" t="str">
            <v>Country4</v>
          </cell>
          <cell r="B96" t="str">
            <v>venues/month</v>
          </cell>
          <cell r="C96"/>
          <cell r="D96"/>
          <cell r="E96"/>
          <cell r="F96"/>
          <cell r="G96"/>
          <cell r="H96"/>
          <cell r="I96"/>
          <cell r="J96"/>
          <cell r="K96"/>
        </row>
        <row r="97">
          <cell r="A97" t="str">
            <v>Country5</v>
          </cell>
          <cell r="B97" t="str">
            <v>venues/month</v>
          </cell>
          <cell r="C97"/>
          <cell r="D97"/>
          <cell r="E97"/>
          <cell r="F97"/>
          <cell r="G97"/>
          <cell r="H97"/>
          <cell r="I97"/>
          <cell r="J97"/>
          <cell r="K97"/>
        </row>
        <row r="98">
          <cell r="A98" t="str">
            <v>Country6</v>
          </cell>
          <cell r="B98" t="str">
            <v>venues/month</v>
          </cell>
          <cell r="C98"/>
          <cell r="D98"/>
          <cell r="E98"/>
          <cell r="F98"/>
          <cell r="G98"/>
          <cell r="H98"/>
          <cell r="I98"/>
          <cell r="J98"/>
          <cell r="K98"/>
        </row>
        <row r="99">
          <cell r="A99" t="str">
            <v>Country7</v>
          </cell>
          <cell r="B99" t="str">
            <v>venues/month</v>
          </cell>
          <cell r="C99"/>
          <cell r="D99"/>
          <cell r="E99"/>
          <cell r="F99"/>
          <cell r="G99"/>
          <cell r="H99"/>
          <cell r="I99"/>
          <cell r="J99"/>
          <cell r="K99"/>
        </row>
        <row r="100">
          <cell r="A100" t="str">
            <v>Country8</v>
          </cell>
          <cell r="B100" t="str">
            <v>venues/month</v>
          </cell>
          <cell r="C100"/>
          <cell r="D100"/>
          <cell r="E100"/>
          <cell r="F100"/>
          <cell r="G100"/>
          <cell r="H100"/>
          <cell r="I100"/>
          <cell r="J100"/>
          <cell r="K100"/>
        </row>
        <row r="101">
          <cell r="A101" t="str">
            <v>Country9</v>
          </cell>
          <cell r="B101" t="str">
            <v>venues/month</v>
          </cell>
          <cell r="C101"/>
          <cell r="D101"/>
          <cell r="E101"/>
          <cell r="F101"/>
          <cell r="G101"/>
          <cell r="H101"/>
          <cell r="I101"/>
          <cell r="J101"/>
          <cell r="K101"/>
        </row>
        <row r="102">
          <cell r="A102" t="str">
            <v>Country10</v>
          </cell>
          <cell r="B102" t="str">
            <v>venues/month</v>
          </cell>
          <cell r="C102"/>
          <cell r="D102"/>
          <cell r="E102"/>
          <cell r="F102"/>
          <cell r="G102"/>
          <cell r="H102"/>
          <cell r="I102"/>
          <cell r="J102"/>
          <cell r="K102"/>
        </row>
        <row r="103">
          <cell r="A103" t="str">
            <v>Collins international churn rate</v>
          </cell>
          <cell r="B103" t="str">
            <v>% per annum</v>
          </cell>
          <cell r="C103"/>
          <cell r="D103"/>
          <cell r="E103"/>
          <cell r="F103"/>
          <cell r="G103"/>
          <cell r="H103"/>
          <cell r="I103"/>
          <cell r="J103"/>
          <cell r="K103"/>
        </row>
        <row r="104">
          <cell r="A104" t="str">
            <v>Collins international licence fee</v>
          </cell>
          <cell r="B104" t="str">
            <v>£/month</v>
          </cell>
          <cell r="C104"/>
          <cell r="D104"/>
          <cell r="E104"/>
          <cell r="F104"/>
          <cell r="G104"/>
          <cell r="H104"/>
          <cell r="I104"/>
          <cell r="J104"/>
          <cell r="K104"/>
        </row>
        <row r="105">
          <cell r="B105"/>
          <cell r="C105"/>
          <cell r="D105"/>
          <cell r="E105"/>
          <cell r="F105"/>
          <cell r="G105"/>
          <cell r="H105"/>
          <cell r="I105"/>
          <cell r="J105"/>
          <cell r="K105"/>
        </row>
        <row r="106">
          <cell r="A106" t="str">
            <v>Collins international Average no. of bookings per client</v>
          </cell>
          <cell r="B106" t="str">
            <v>bookings/client</v>
          </cell>
          <cell r="C106"/>
          <cell r="D106"/>
          <cell r="E106"/>
          <cell r="F106"/>
          <cell r="G106"/>
          <cell r="H106"/>
          <cell r="I106"/>
          <cell r="J106"/>
          <cell r="K106"/>
        </row>
        <row r="107">
          <cell r="A107" t="str">
            <v>Collins international % clients using text messaging</v>
          </cell>
          <cell r="B107" t="str">
            <v>% clients</v>
          </cell>
          <cell r="C107"/>
          <cell r="D107"/>
          <cell r="E107"/>
          <cell r="F107"/>
          <cell r="G107"/>
          <cell r="H107"/>
          <cell r="I107"/>
          <cell r="J107"/>
          <cell r="K107"/>
        </row>
        <row r="108">
          <cell r="A108" t="str">
            <v>Collins international No. text messages per booking</v>
          </cell>
          <cell r="B108" t="str">
            <v>message/booking</v>
          </cell>
          <cell r="C108"/>
          <cell r="D108"/>
          <cell r="E108"/>
          <cell r="F108"/>
          <cell r="G108"/>
          <cell r="H108"/>
          <cell r="I108"/>
          <cell r="J108"/>
          <cell r="K108"/>
        </row>
        <row r="109">
          <cell r="A109" t="str">
            <v>Collins international % bookings requiring deposit</v>
          </cell>
          <cell r="B109" t="str">
            <v>%</v>
          </cell>
          <cell r="C109"/>
          <cell r="D109"/>
          <cell r="E109"/>
          <cell r="F109"/>
          <cell r="G109"/>
          <cell r="H109"/>
          <cell r="I109"/>
          <cell r="J109"/>
          <cell r="K109"/>
        </row>
        <row r="110">
          <cell r="A110" t="str">
            <v>Collins international Average deposit value</v>
          </cell>
          <cell r="B110" t="str">
            <v>£/booking</v>
          </cell>
          <cell r="C110"/>
          <cell r="D110"/>
          <cell r="E110"/>
          <cell r="F110"/>
          <cell r="G110"/>
          <cell r="H110"/>
          <cell r="I110"/>
          <cell r="J110"/>
          <cell r="K110"/>
        </row>
        <row r="111">
          <cell r="A111" t="str">
            <v>Collins international income per text message</v>
          </cell>
          <cell r="B111" t="str">
            <v>£/message</v>
          </cell>
          <cell r="C111"/>
          <cell r="D111"/>
          <cell r="E111"/>
          <cell r="F111"/>
          <cell r="G111"/>
          <cell r="H111"/>
          <cell r="I111"/>
          <cell r="J111"/>
          <cell r="K111"/>
        </row>
        <row r="112">
          <cell r="A112" t="str">
            <v>Collins international fee per text message</v>
          </cell>
          <cell r="B112" t="str">
            <v>£/message</v>
          </cell>
          <cell r="C112"/>
          <cell r="D112"/>
          <cell r="E112"/>
          <cell r="F112"/>
          <cell r="G112"/>
          <cell r="H112"/>
          <cell r="I112"/>
          <cell r="J112"/>
          <cell r="K112"/>
        </row>
        <row r="113">
          <cell r="A113" t="str">
            <v>Collins international credit income per transaction</v>
          </cell>
          <cell r="B113" t="str">
            <v>% of transaction value</v>
          </cell>
          <cell r="C113"/>
          <cell r="D113"/>
          <cell r="E113"/>
          <cell r="F113"/>
          <cell r="G113"/>
          <cell r="H113"/>
          <cell r="I113"/>
          <cell r="J113"/>
          <cell r="K113"/>
        </row>
        <row r="114">
          <cell r="A114" t="str">
            <v>Collins international debit income per transaction</v>
          </cell>
          <cell r="B114" t="str">
            <v>£/transaction</v>
          </cell>
          <cell r="C114"/>
          <cell r="D114"/>
          <cell r="E114"/>
          <cell r="F114"/>
          <cell r="G114"/>
          <cell r="H114"/>
          <cell r="I114"/>
          <cell r="J114"/>
          <cell r="K114"/>
        </row>
        <row r="115">
          <cell r="B115"/>
          <cell r="C115"/>
          <cell r="D115"/>
          <cell r="E115"/>
          <cell r="F115"/>
          <cell r="G115"/>
          <cell r="H115"/>
          <cell r="I115"/>
          <cell r="J115"/>
          <cell r="K115"/>
        </row>
        <row r="116">
          <cell r="A116" t="str">
            <v>Collins international Baseline Collins new venues sign up capacity</v>
          </cell>
          <cell r="B116" t="str">
            <v>new venues/month</v>
          </cell>
          <cell r="C116"/>
          <cell r="D116"/>
          <cell r="E116"/>
          <cell r="F116"/>
          <cell r="G116"/>
          <cell r="H116"/>
          <cell r="I116"/>
          <cell r="J116"/>
          <cell r="K116"/>
        </row>
        <row r="117">
          <cell r="A117" t="str">
            <v>Collins international Sales Efficiency Gains</v>
          </cell>
          <cell r="B117" t="str">
            <v>new venues/month</v>
          </cell>
          <cell r="C117"/>
          <cell r="D117"/>
          <cell r="E117"/>
          <cell r="F117"/>
          <cell r="G117"/>
          <cell r="H117"/>
          <cell r="I117"/>
          <cell r="J117"/>
          <cell r="K117"/>
        </row>
        <row r="118">
          <cell r="A118" t="str">
            <v>Collins international basic salary</v>
          </cell>
          <cell r="B118" t="str">
            <v>£/fte/month</v>
          </cell>
          <cell r="C118"/>
          <cell r="D118"/>
          <cell r="E118"/>
          <cell r="F118"/>
          <cell r="G118"/>
          <cell r="H118"/>
          <cell r="I118"/>
          <cell r="J118"/>
          <cell r="K118"/>
        </row>
        <row r="119">
          <cell r="A119" t="str">
            <v>Colins international bonus %</v>
          </cell>
          <cell r="B119" t="str">
            <v>% 12mth revenue</v>
          </cell>
          <cell r="C119"/>
          <cell r="D119"/>
          <cell r="E119"/>
          <cell r="F119"/>
          <cell r="G119"/>
          <cell r="H119"/>
          <cell r="I119"/>
          <cell r="J119"/>
          <cell r="K119"/>
        </row>
        <row r="120">
          <cell r="A120" t="str">
            <v>Collins international recurring cost per fte</v>
          </cell>
          <cell r="B120" t="str">
            <v>£/fte/month</v>
          </cell>
          <cell r="C120"/>
          <cell r="D120"/>
          <cell r="E120"/>
          <cell r="F120"/>
          <cell r="G120"/>
          <cell r="H120"/>
          <cell r="I120"/>
          <cell r="J120"/>
          <cell r="K120"/>
        </row>
        <row r="121">
          <cell r="A121" t="str">
            <v>Launch cost per country</v>
          </cell>
          <cell r="B121" t="str">
            <v>£/new country</v>
          </cell>
          <cell r="C121"/>
          <cell r="D121"/>
          <cell r="E121"/>
          <cell r="F121"/>
          <cell r="G121"/>
          <cell r="H121"/>
          <cell r="I121"/>
          <cell r="J121"/>
          <cell r="K121"/>
        </row>
        <row r="122">
          <cell r="A122" t="str">
            <v>Collins international server cost per venue</v>
          </cell>
          <cell r="B122" t="str">
            <v>£/venue</v>
          </cell>
          <cell r="C122"/>
          <cell r="D122"/>
          <cell r="E122"/>
          <cell r="F122"/>
          <cell r="G122"/>
          <cell r="H122"/>
          <cell r="I122"/>
          <cell r="J122"/>
          <cell r="K122"/>
        </row>
        <row r="123">
          <cell r="A123" t="str">
            <v>Blank Assumption</v>
          </cell>
          <cell r="B123"/>
          <cell r="C123"/>
          <cell r="D123"/>
          <cell r="E123"/>
          <cell r="F123"/>
          <cell r="G123"/>
          <cell r="H123"/>
          <cell r="I123"/>
          <cell r="J123"/>
          <cell r="K123"/>
        </row>
        <row r="124">
          <cell r="A124" t="str">
            <v>Blank Assumption</v>
          </cell>
          <cell r="B124"/>
          <cell r="C124"/>
          <cell r="D124"/>
          <cell r="E124"/>
          <cell r="F124"/>
          <cell r="G124"/>
          <cell r="H124"/>
          <cell r="I124"/>
          <cell r="J124"/>
          <cell r="K124"/>
        </row>
        <row r="125">
          <cell r="A125" t="str">
            <v>Overheads</v>
          </cell>
          <cell r="B125"/>
          <cell r="C125"/>
          <cell r="D125"/>
          <cell r="E125"/>
          <cell r="F125"/>
          <cell r="G125"/>
          <cell r="H125"/>
          <cell r="I125"/>
          <cell r="J125"/>
          <cell r="K125"/>
        </row>
        <row r="126">
          <cell r="B126"/>
          <cell r="C126"/>
          <cell r="D126" t="str">
            <v>Month appointed</v>
          </cell>
          <cell r="E126"/>
          <cell r="F126"/>
          <cell r="G126"/>
          <cell r="H126"/>
          <cell r="I126"/>
          <cell r="J126"/>
          <cell r="K126"/>
        </row>
        <row r="127">
          <cell r="A127" t="str">
            <v>Senior 1</v>
          </cell>
          <cell r="B127"/>
          <cell r="C127" t="str">
            <v>Founder salaries</v>
          </cell>
          <cell r="D127">
            <v>1</v>
          </cell>
          <cell r="E127">
            <v>35000</v>
          </cell>
          <cell r="F127">
            <v>45000</v>
          </cell>
          <cell r="G127">
            <v>56000</v>
          </cell>
          <cell r="H127">
            <v>70000</v>
          </cell>
          <cell r="I127">
            <v>75000</v>
          </cell>
          <cell r="J127">
            <v>90000</v>
          </cell>
          <cell r="K127">
            <v>100000</v>
          </cell>
        </row>
        <row r="128">
          <cell r="A128" t="str">
            <v>Senior 2</v>
          </cell>
          <cell r="B128"/>
          <cell r="C128" t="str">
            <v>Founder salaries</v>
          </cell>
          <cell r="D128">
            <v>1</v>
          </cell>
          <cell r="E128">
            <v>35000</v>
          </cell>
          <cell r="F128">
            <v>45000</v>
          </cell>
          <cell r="G128">
            <v>56000</v>
          </cell>
          <cell r="H128">
            <v>70000</v>
          </cell>
          <cell r="I128">
            <v>75000</v>
          </cell>
          <cell r="J128">
            <v>90000</v>
          </cell>
          <cell r="K128">
            <v>100000</v>
          </cell>
        </row>
        <row r="129">
          <cell r="A129" t="str">
            <v>CTO</v>
          </cell>
          <cell r="B129"/>
          <cell r="C129" t="str">
            <v>Founder salaries</v>
          </cell>
          <cell r="D129">
            <v>1</v>
          </cell>
          <cell r="E129">
            <v>35000</v>
          </cell>
          <cell r="F129">
            <v>45000</v>
          </cell>
          <cell r="G129">
            <v>56000</v>
          </cell>
          <cell r="H129">
            <v>70000</v>
          </cell>
          <cell r="I129">
            <v>75000</v>
          </cell>
          <cell r="J129">
            <v>90000</v>
          </cell>
          <cell r="K129">
            <v>100000</v>
          </cell>
        </row>
        <row r="130">
          <cell r="A130" t="str">
            <v>Senior developer</v>
          </cell>
          <cell r="B130"/>
          <cell r="C130" t="str">
            <v>Sensible increased based on good performance and inflation</v>
          </cell>
          <cell r="D130">
            <v>1</v>
          </cell>
          <cell r="E130">
            <v>32000</v>
          </cell>
          <cell r="F130">
            <v>42000</v>
          </cell>
          <cell r="G130">
            <v>45000</v>
          </cell>
          <cell r="H130">
            <v>45000</v>
          </cell>
          <cell r="I130">
            <v>55000</v>
          </cell>
          <cell r="J130">
            <v>60000</v>
          </cell>
          <cell r="K130">
            <v>65000</v>
          </cell>
        </row>
        <row r="131">
          <cell r="A131" t="str">
            <v>UX expert</v>
          </cell>
          <cell r="B131"/>
          <cell r="C131" t="str">
            <v>Sensible increased based on good performance and inflation</v>
          </cell>
          <cell r="D131">
            <v>18</v>
          </cell>
          <cell r="E131">
            <v>0</v>
          </cell>
          <cell r="F131"/>
          <cell r="G131">
            <v>28000</v>
          </cell>
          <cell r="H131">
            <v>30000</v>
          </cell>
          <cell r="I131">
            <v>32000</v>
          </cell>
          <cell r="J131">
            <v>34000</v>
          </cell>
          <cell r="K131">
            <v>36000</v>
          </cell>
        </row>
        <row r="132">
          <cell r="A132" t="str">
            <v>Junior developer 2</v>
          </cell>
          <cell r="B132"/>
          <cell r="C132" t="str">
            <v>Sensible increased based on good performance and inflation</v>
          </cell>
          <cell r="D132">
            <v>1</v>
          </cell>
          <cell r="E132"/>
          <cell r="F132"/>
          <cell r="G132">
            <v>30000</v>
          </cell>
          <cell r="H132">
            <v>35000</v>
          </cell>
          <cell r="I132">
            <v>38000</v>
          </cell>
          <cell r="J132">
            <v>40000</v>
          </cell>
          <cell r="K132">
            <v>42000</v>
          </cell>
        </row>
        <row r="133">
          <cell r="A133" t="str">
            <v>CMO</v>
          </cell>
          <cell r="B133"/>
          <cell r="C133" t="str">
            <v>Sensible increased based on good performance and inflation</v>
          </cell>
          <cell r="D133">
            <v>13</v>
          </cell>
          <cell r="E133"/>
          <cell r="F133"/>
          <cell r="G133">
            <v>30000</v>
          </cell>
          <cell r="H133">
            <v>45000</v>
          </cell>
          <cell r="I133">
            <v>38000</v>
          </cell>
          <cell r="J133">
            <v>40000</v>
          </cell>
          <cell r="K133">
            <v>42000</v>
          </cell>
        </row>
        <row r="134">
          <cell r="A134" t="str">
            <v>Sales Manager</v>
          </cell>
          <cell r="B134"/>
          <cell r="C134" t="str">
            <v>Sensible increased based on good performance and inflation</v>
          </cell>
          <cell r="D134">
            <v>24</v>
          </cell>
          <cell r="E134"/>
          <cell r="F134"/>
          <cell r="G134">
            <v>30000</v>
          </cell>
          <cell r="H134">
            <v>28000</v>
          </cell>
          <cell r="I134">
            <v>37000</v>
          </cell>
          <cell r="J134">
            <v>39000</v>
          </cell>
          <cell r="K134">
            <v>41000</v>
          </cell>
        </row>
        <row r="135">
          <cell r="A135" t="str">
            <v>Marketing 3</v>
          </cell>
          <cell r="B135" t="str">
            <v>*Collins AM</v>
          </cell>
          <cell r="C135" t="str">
            <v>Sensible increased based on good performance and inflation</v>
          </cell>
          <cell r="D135">
            <v>1</v>
          </cell>
          <cell r="E135">
            <v>0</v>
          </cell>
          <cell r="F135">
            <v>0</v>
          </cell>
          <cell r="G135">
            <v>25000</v>
          </cell>
          <cell r="H135">
            <v>28000</v>
          </cell>
          <cell r="I135">
            <v>30000</v>
          </cell>
          <cell r="J135">
            <v>32000</v>
          </cell>
          <cell r="K135">
            <v>34000</v>
          </cell>
        </row>
        <row r="136">
          <cell r="A136" t="str">
            <v>National editor</v>
          </cell>
          <cell r="B136"/>
          <cell r="C136" t="str">
            <v>Sensible increased based on good performance and inflation</v>
          </cell>
          <cell r="D136">
            <v>1</v>
          </cell>
          <cell r="E136">
            <v>25000</v>
          </cell>
          <cell r="F136">
            <v>32000</v>
          </cell>
          <cell r="G136">
            <v>34000</v>
          </cell>
          <cell r="H136">
            <v>35000</v>
          </cell>
          <cell r="I136">
            <v>36000</v>
          </cell>
          <cell r="J136">
            <v>37000</v>
          </cell>
          <cell r="K136">
            <v>38000</v>
          </cell>
        </row>
        <row r="137">
          <cell r="A137" t="str">
            <v>FD</v>
          </cell>
          <cell r="B137" t="str">
            <v>New Tech</v>
          </cell>
          <cell r="C137" t="str">
            <v>Sensible increased based on good performance and inflation</v>
          </cell>
          <cell r="D137">
            <v>37</v>
          </cell>
          <cell r="E137"/>
          <cell r="F137"/>
          <cell r="G137"/>
          <cell r="H137"/>
          <cell r="I137">
            <v>60000</v>
          </cell>
          <cell r="J137">
            <v>90000</v>
          </cell>
          <cell r="K137">
            <v>100000</v>
          </cell>
        </row>
        <row r="138">
          <cell r="A138" t="str">
            <v>Finance manager</v>
          </cell>
          <cell r="B138"/>
          <cell r="C138" t="str">
            <v>Sensible increased based on good performance and inflation</v>
          </cell>
          <cell r="D138">
            <v>1</v>
          </cell>
          <cell r="E138">
            <v>12000</v>
          </cell>
          <cell r="F138">
            <v>24500</v>
          </cell>
          <cell r="G138">
            <v>25000</v>
          </cell>
          <cell r="H138">
            <v>32000</v>
          </cell>
          <cell r="I138">
            <v>35000</v>
          </cell>
          <cell r="J138">
            <v>40000</v>
          </cell>
          <cell r="K138">
            <v>45000</v>
          </cell>
        </row>
        <row r="139">
          <cell r="A139" t="str">
            <v>Sales ledger</v>
          </cell>
          <cell r="B139"/>
          <cell r="C139" t="str">
            <v>Sensible increased based on good performance and inflation</v>
          </cell>
          <cell r="D139">
            <v>25</v>
          </cell>
          <cell r="E139">
            <v>0</v>
          </cell>
          <cell r="F139">
            <v>0</v>
          </cell>
          <cell r="G139">
            <v>0</v>
          </cell>
          <cell r="H139">
            <v>30000</v>
          </cell>
          <cell r="I139">
            <v>32000</v>
          </cell>
          <cell r="J139">
            <v>35000</v>
          </cell>
          <cell r="K139">
            <v>38000</v>
          </cell>
        </row>
        <row r="140">
          <cell r="A140" t="str">
            <v>Content Team 1</v>
          </cell>
          <cell r="B140"/>
          <cell r="C140" t="str">
            <v>Sensible increased based on good performance and inflation</v>
          </cell>
          <cell r="D140">
            <v>1</v>
          </cell>
          <cell r="E140">
            <v>23000</v>
          </cell>
          <cell r="F140">
            <v>25000</v>
          </cell>
          <cell r="G140">
            <v>25000</v>
          </cell>
          <cell r="H140">
            <v>26000</v>
          </cell>
          <cell r="I140">
            <v>27000</v>
          </cell>
          <cell r="J140">
            <v>28000</v>
          </cell>
          <cell r="K140">
            <v>29000</v>
          </cell>
        </row>
        <row r="141">
          <cell r="A141" t="str">
            <v>Content Team 2</v>
          </cell>
          <cell r="B141"/>
          <cell r="C141" t="str">
            <v>Sensible increased based on good performance and inflation</v>
          </cell>
          <cell r="D141">
            <v>1</v>
          </cell>
          <cell r="E141">
            <v>18000</v>
          </cell>
          <cell r="F141">
            <v>20000</v>
          </cell>
          <cell r="G141">
            <v>20000</v>
          </cell>
          <cell r="H141">
            <v>20000</v>
          </cell>
          <cell r="I141">
            <v>22000</v>
          </cell>
          <cell r="J141">
            <v>23000</v>
          </cell>
          <cell r="K141">
            <v>24000</v>
          </cell>
        </row>
        <row r="142">
          <cell r="A142" t="str">
            <v>Content Team 3</v>
          </cell>
          <cell r="B142"/>
          <cell r="C142" t="str">
            <v>Sensible increased based on good performance and inflation</v>
          </cell>
          <cell r="D142">
            <v>1</v>
          </cell>
          <cell r="E142">
            <v>18000</v>
          </cell>
          <cell r="F142">
            <v>18000</v>
          </cell>
          <cell r="G142">
            <v>18000</v>
          </cell>
          <cell r="H142">
            <v>20000</v>
          </cell>
          <cell r="I142">
            <v>22000</v>
          </cell>
          <cell r="J142">
            <v>23000</v>
          </cell>
          <cell r="K142">
            <v>24000</v>
          </cell>
        </row>
        <row r="143">
          <cell r="A143" t="str">
            <v>Other 1</v>
          </cell>
          <cell r="B143"/>
          <cell r="C143"/>
          <cell r="D143"/>
          <cell r="E143">
            <v>0</v>
          </cell>
          <cell r="F143">
            <v>0</v>
          </cell>
          <cell r="G143">
            <v>18000</v>
          </cell>
          <cell r="H143">
            <v>20000</v>
          </cell>
          <cell r="I143">
            <v>22000</v>
          </cell>
          <cell r="J143">
            <v>23000</v>
          </cell>
          <cell r="K143">
            <v>24000</v>
          </cell>
        </row>
        <row r="144">
          <cell r="A144" t="str">
            <v>Central bonus %</v>
          </cell>
          <cell r="B144"/>
          <cell r="C144"/>
          <cell r="D144"/>
          <cell r="E144"/>
          <cell r="F144"/>
          <cell r="G144"/>
          <cell r="H144"/>
          <cell r="I144"/>
          <cell r="J144"/>
          <cell r="K144"/>
        </row>
        <row r="145">
          <cell r="A145" t="str">
            <v>Accomodation per unit</v>
          </cell>
          <cell r="B145" t="str">
            <v>fte/unit</v>
          </cell>
          <cell r="C145" t="str">
            <v>Ignore this field, not used</v>
          </cell>
          <cell r="D145"/>
          <cell r="E145">
            <v>24</v>
          </cell>
          <cell r="F145">
            <v>24</v>
          </cell>
          <cell r="G145">
            <v>24</v>
          </cell>
          <cell r="H145">
            <v>24</v>
          </cell>
          <cell r="I145">
            <v>24</v>
          </cell>
          <cell r="J145">
            <v>24</v>
          </cell>
          <cell r="K145">
            <v>24</v>
          </cell>
        </row>
        <row r="146">
          <cell r="A146" t="str">
            <v>Rent per unit</v>
          </cell>
          <cell r="B146" t="str">
            <v>£/unit/year</v>
          </cell>
          <cell r="C146" t="str">
            <v>Lease expires mid 2018 when we expect to move to a larger office</v>
          </cell>
          <cell r="D146"/>
          <cell r="E146">
            <v>54000</v>
          </cell>
          <cell r="F146">
            <v>75000</v>
          </cell>
          <cell r="G146">
            <v>75000</v>
          </cell>
          <cell r="H146">
            <v>75000</v>
          </cell>
          <cell r="I146">
            <v>110000</v>
          </cell>
          <cell r="J146">
            <v>110000</v>
          </cell>
          <cell r="K146">
            <v>110000</v>
          </cell>
        </row>
        <row r="147">
          <cell r="A147" t="str">
            <v>Professional fees</v>
          </cell>
          <cell r="B147" t="str">
            <v>£/year</v>
          </cell>
          <cell r="C147" t="str">
            <v xml:space="preserve">Eg accountancy, legal, advisors. </v>
          </cell>
          <cell r="D147"/>
          <cell r="E147">
            <v>10000</v>
          </cell>
          <cell r="F147">
            <v>12500</v>
          </cell>
          <cell r="G147">
            <v>16000</v>
          </cell>
          <cell r="H147">
            <v>19000</v>
          </cell>
          <cell r="I147">
            <v>25000</v>
          </cell>
          <cell r="J147">
            <v>30000</v>
          </cell>
          <cell r="K147">
            <v>30000</v>
          </cell>
        </row>
        <row r="148">
          <cell r="A148" t="str">
            <v>Sundry - semi fixed</v>
          </cell>
          <cell r="B148" t="str">
            <v>£/year</v>
          </cell>
          <cell r="C148" t="str">
            <v>Covers office costs, entertaining, stationary, food</v>
          </cell>
          <cell r="D148"/>
          <cell r="E148">
            <v>10000</v>
          </cell>
          <cell r="F148">
            <v>14000</v>
          </cell>
          <cell r="G148">
            <v>25000</v>
          </cell>
          <cell r="H148">
            <v>30000</v>
          </cell>
          <cell r="I148">
            <v>35000</v>
          </cell>
          <cell r="J148">
            <v>40000</v>
          </cell>
          <cell r="K148">
            <v>45000</v>
          </cell>
        </row>
        <row r="149">
          <cell r="A149" t="str">
            <v>Sundry-fixed</v>
          </cell>
          <cell r="B149" t="str">
            <v>£/year</v>
          </cell>
          <cell r="C149" t="str">
            <v>Covers office costs, entertaining, stationary, food</v>
          </cell>
          <cell r="D149"/>
          <cell r="E149">
            <v>17500</v>
          </cell>
          <cell r="F149">
            <v>17500</v>
          </cell>
          <cell r="G149">
            <v>25000</v>
          </cell>
          <cell r="H149">
            <v>30000</v>
          </cell>
          <cell r="I149">
            <v>35000</v>
          </cell>
          <cell r="J149">
            <v>40000</v>
          </cell>
          <cell r="K149">
            <v>45000</v>
          </cell>
        </row>
        <row r="150">
          <cell r="A150" t="str">
            <v>Central Marketing</v>
          </cell>
          <cell r="B150" t="str">
            <v>£/year</v>
          </cell>
          <cell r="C150" t="str">
            <v>Plan to launch larger marketing campaigns in 2018 onwards</v>
          </cell>
          <cell r="D150"/>
          <cell r="E150">
            <v>1800</v>
          </cell>
          <cell r="F150">
            <v>23000</v>
          </cell>
          <cell r="G150">
            <v>90000</v>
          </cell>
          <cell r="H150">
            <v>82000</v>
          </cell>
          <cell r="I150">
            <v>115000</v>
          </cell>
          <cell r="J150">
            <v>170000</v>
          </cell>
          <cell r="K150">
            <v>220000</v>
          </cell>
        </row>
        <row r="151">
          <cell r="A151" t="str">
            <v>Other Central expense 3</v>
          </cell>
          <cell r="B151"/>
          <cell r="C151" t="str">
            <v>Advertising sales executive</v>
          </cell>
          <cell r="D151"/>
          <cell r="E151"/>
          <cell r="F151"/>
          <cell r="G151">
            <v>22000</v>
          </cell>
          <cell r="H151">
            <v>24500</v>
          </cell>
          <cell r="I151">
            <v>26000</v>
          </cell>
          <cell r="J151">
            <v>28000</v>
          </cell>
          <cell r="K151">
            <v>30000</v>
          </cell>
        </row>
        <row r="152">
          <cell r="A152" t="str">
            <v>Other Central expense 4</v>
          </cell>
          <cell r="B152"/>
          <cell r="C152" t="str">
            <v>Marketing Manager + intern</v>
          </cell>
          <cell r="D152"/>
          <cell r="E152"/>
          <cell r="F152"/>
          <cell r="G152">
            <v>20000</v>
          </cell>
          <cell r="H152">
            <v>39000</v>
          </cell>
          <cell r="I152">
            <v>41000</v>
          </cell>
          <cell r="J152">
            <v>51000</v>
          </cell>
          <cell r="K152">
            <v>60000</v>
          </cell>
        </row>
        <row r="153">
          <cell r="A153" t="str">
            <v>Other Central expense 5</v>
          </cell>
          <cell r="B153" t="str">
            <v>Collins Account Manager</v>
          </cell>
          <cell r="C153" t="str">
            <v>New role to support Collins clients</v>
          </cell>
          <cell r="D153"/>
          <cell r="E153"/>
          <cell r="F153"/>
          <cell r="G153"/>
          <cell r="H153">
            <v>24000</v>
          </cell>
          <cell r="I153">
            <v>25000</v>
          </cell>
          <cell r="J153">
            <v>28000</v>
          </cell>
          <cell r="K153">
            <v>30000</v>
          </cell>
        </row>
        <row r="154">
          <cell r="A154" t="str">
            <v>General assumptions</v>
          </cell>
          <cell r="B154"/>
          <cell r="C154"/>
          <cell r="D154"/>
          <cell r="E154"/>
          <cell r="F154"/>
          <cell r="G154"/>
          <cell r="H154"/>
          <cell r="I154"/>
          <cell r="J154"/>
          <cell r="K154"/>
        </row>
        <row r="155">
          <cell r="A155" t="str">
            <v>Basic salary</v>
          </cell>
          <cell r="B155" t="str">
            <v>£/month</v>
          </cell>
          <cell r="C155"/>
          <cell r="D155"/>
          <cell r="E155"/>
          <cell r="F155"/>
          <cell r="G155"/>
          <cell r="H155"/>
          <cell r="I155"/>
          <cell r="J155"/>
          <cell r="K155"/>
        </row>
        <row r="156">
          <cell r="A156" t="str">
            <v>Corporation tax rate</v>
          </cell>
          <cell r="B156" t="str">
            <v>%</v>
          </cell>
          <cell r="C156"/>
          <cell r="D156">
            <v>2.2000000000000001E-3</v>
          </cell>
          <cell r="E156"/>
          <cell r="F156"/>
          <cell r="G156"/>
          <cell r="H156"/>
          <cell r="I156"/>
          <cell r="J156"/>
          <cell r="K156"/>
        </row>
        <row r="157">
          <cell r="A157" t="str">
            <v>VAT rate</v>
          </cell>
          <cell r="B157" t="str">
            <v>%</v>
          </cell>
          <cell r="C157"/>
          <cell r="D157">
            <v>0.2</v>
          </cell>
          <cell r="E157"/>
          <cell r="F157"/>
          <cell r="G157"/>
          <cell r="H157"/>
          <cell r="I157"/>
          <cell r="J157"/>
          <cell r="K157"/>
        </row>
        <row r="158">
          <cell r="A158" t="str">
            <v>NI rate</v>
          </cell>
          <cell r="B158" t="str">
            <v>%</v>
          </cell>
          <cell r="C158"/>
          <cell r="D158"/>
          <cell r="E158">
            <v>0.11799999999999999</v>
          </cell>
          <cell r="F158">
            <v>0.11799999999999999</v>
          </cell>
          <cell r="G158">
            <v>0.11799999999999999</v>
          </cell>
          <cell r="H158">
            <v>0.11799999999999999</v>
          </cell>
          <cell r="I158">
            <v>0.11799999999999999</v>
          </cell>
          <cell r="J158">
            <v>0.11799999999999999</v>
          </cell>
          <cell r="K158">
            <v>0.11799999999999999</v>
          </cell>
        </row>
        <row r="159">
          <cell r="A159" t="str">
            <v>Balance Sheet and Cashflow Assumptions</v>
          </cell>
          <cell r="B159"/>
          <cell r="C159"/>
          <cell r="D159"/>
          <cell r="E159"/>
          <cell r="F159"/>
          <cell r="G159"/>
          <cell r="H159"/>
          <cell r="I159"/>
          <cell r="J159"/>
          <cell r="K159"/>
        </row>
        <row r="160">
          <cell r="A160" t="str">
            <v>F&amp;F per head</v>
          </cell>
          <cell r="B160" t="str">
            <v>£/fte</v>
          </cell>
          <cell r="C160" t="str">
            <v>NOT USED</v>
          </cell>
          <cell r="D160">
            <v>1000</v>
          </cell>
          <cell r="E160">
            <v>1000</v>
          </cell>
          <cell r="F160">
            <v>1000</v>
          </cell>
          <cell r="G160">
            <v>1000</v>
          </cell>
          <cell r="H160">
            <v>1000</v>
          </cell>
          <cell r="I160">
            <v>1000</v>
          </cell>
          <cell r="J160">
            <v>1000</v>
          </cell>
          <cell r="K160">
            <v>1000</v>
          </cell>
        </row>
        <row r="161">
          <cell r="A161" t="str">
            <v>Depreciation rate</v>
          </cell>
          <cell r="B161" t="str">
            <v>% (db)</v>
          </cell>
          <cell r="C161"/>
          <cell r="D161">
            <v>0.25</v>
          </cell>
          <cell r="E161">
            <v>0.25</v>
          </cell>
          <cell r="F161">
            <v>0.25</v>
          </cell>
          <cell r="G161">
            <v>0.25</v>
          </cell>
          <cell r="H161">
            <v>0.25</v>
          </cell>
          <cell r="I161">
            <v>0.25</v>
          </cell>
          <cell r="J161">
            <v>0.25</v>
          </cell>
          <cell r="K161">
            <v>0.25</v>
          </cell>
        </row>
        <row r="162">
          <cell r="A162" t="str">
            <v>Bookings</v>
          </cell>
          <cell r="B162" t="str">
            <v>months to payment</v>
          </cell>
          <cell r="C162"/>
          <cell r="D162">
            <v>4</v>
          </cell>
          <cell r="E162"/>
          <cell r="F162"/>
          <cell r="G162"/>
          <cell r="H162"/>
          <cell r="I162"/>
          <cell r="J162"/>
          <cell r="K162"/>
        </row>
        <row r="163">
          <cell r="A163" t="str">
            <v>Ticketing</v>
          </cell>
          <cell r="B163" t="str">
            <v>months to payment</v>
          </cell>
          <cell r="C163"/>
          <cell r="D163">
            <v>2</v>
          </cell>
          <cell r="E163"/>
          <cell r="F163"/>
          <cell r="G163"/>
          <cell r="H163"/>
          <cell r="I163"/>
          <cell r="J163"/>
          <cell r="K163"/>
        </row>
        <row r="164">
          <cell r="A164" t="str">
            <v>Advertising</v>
          </cell>
          <cell r="B164" t="str">
            <v>months to payment</v>
          </cell>
          <cell r="C164"/>
          <cell r="D164">
            <v>0</v>
          </cell>
          <cell r="E164"/>
          <cell r="F164"/>
          <cell r="G164"/>
          <cell r="H164"/>
          <cell r="I164"/>
          <cell r="J164"/>
          <cell r="K164"/>
        </row>
        <row r="165">
          <cell r="A165" t="str">
            <v>Collins</v>
          </cell>
          <cell r="B165" t="str">
            <v>months to payment</v>
          </cell>
          <cell r="C165"/>
          <cell r="D165">
            <v>0</v>
          </cell>
          <cell r="E165"/>
          <cell r="F165"/>
          <cell r="G165"/>
          <cell r="H165"/>
          <cell r="I165"/>
          <cell r="J165"/>
          <cell r="K165"/>
        </row>
        <row r="166">
          <cell r="A166" t="str">
            <v>Collins International</v>
          </cell>
          <cell r="B166" t="str">
            <v>months to payment</v>
          </cell>
          <cell r="C166"/>
          <cell r="D166">
            <v>0</v>
          </cell>
          <cell r="E166"/>
          <cell r="F166"/>
          <cell r="G166"/>
          <cell r="H166"/>
          <cell r="I166"/>
          <cell r="J166"/>
          <cell r="K166"/>
        </row>
        <row r="167">
          <cell r="A167" t="str">
            <v>Trade creditors</v>
          </cell>
          <cell r="B167" t="str">
            <v>months to payment</v>
          </cell>
          <cell r="C167"/>
          <cell r="D167">
            <v>1</v>
          </cell>
          <cell r="E167"/>
          <cell r="F167"/>
          <cell r="G167"/>
          <cell r="H167"/>
          <cell r="I167"/>
          <cell r="J167"/>
          <cell r="K167"/>
        </row>
        <row r="168">
          <cell r="A168" t="str">
            <v>Exisiting fixed assets</v>
          </cell>
          <cell r="B168"/>
          <cell r="C168"/>
          <cell r="D168">
            <v>26000</v>
          </cell>
          <cell r="E168"/>
          <cell r="F168"/>
          <cell r="G168"/>
          <cell r="H168"/>
          <cell r="I168"/>
          <cell r="J168"/>
          <cell r="K168"/>
        </row>
        <row r="169">
          <cell r="A169" t="str">
            <v>Existing trade debtors</v>
          </cell>
          <cell r="B169" t="str">
            <v>£</v>
          </cell>
          <cell r="C169"/>
          <cell r="D169">
            <v>25000</v>
          </cell>
          <cell r="E169"/>
          <cell r="F169"/>
          <cell r="G169"/>
          <cell r="H169"/>
          <cell r="I169"/>
          <cell r="J169"/>
          <cell r="K169"/>
        </row>
        <row r="170">
          <cell r="A170" t="str">
            <v>Existing VAT debtor</v>
          </cell>
          <cell r="B170" t="str">
            <v>£</v>
          </cell>
          <cell r="C170"/>
          <cell r="D170">
            <v>1000</v>
          </cell>
          <cell r="E170"/>
          <cell r="F170"/>
          <cell r="G170"/>
          <cell r="H170"/>
          <cell r="I170"/>
          <cell r="J170"/>
          <cell r="K170"/>
        </row>
        <row r="171">
          <cell r="A171" t="str">
            <v>Existing cash</v>
          </cell>
          <cell r="B171" t="str">
            <v>£</v>
          </cell>
          <cell r="C171"/>
          <cell r="D171">
            <v>50000</v>
          </cell>
          <cell r="E171"/>
          <cell r="F171"/>
          <cell r="G171"/>
          <cell r="H171"/>
          <cell r="I171"/>
          <cell r="J171"/>
          <cell r="K171"/>
        </row>
        <row r="172">
          <cell r="A172" t="str">
            <v>Existing trade creditors</v>
          </cell>
          <cell r="B172" t="str">
            <v>£</v>
          </cell>
          <cell r="C172"/>
          <cell r="D172">
            <v>10000</v>
          </cell>
          <cell r="E172"/>
          <cell r="F172"/>
          <cell r="G172"/>
          <cell r="H172"/>
          <cell r="I172"/>
          <cell r="J172"/>
          <cell r="K172"/>
        </row>
        <row r="173">
          <cell r="A173" t="str">
            <v>Existing VAT creditors</v>
          </cell>
          <cell r="B173" t="str">
            <v>£</v>
          </cell>
          <cell r="C173"/>
          <cell r="D173">
            <v>8000</v>
          </cell>
          <cell r="E173"/>
          <cell r="F173"/>
          <cell r="G173"/>
          <cell r="H173"/>
          <cell r="I173"/>
          <cell r="J173"/>
          <cell r="K173"/>
        </row>
        <row r="174">
          <cell r="A174" t="str">
            <v>Existing retained earnings</v>
          </cell>
          <cell r="B174" t="str">
            <v>£</v>
          </cell>
          <cell r="C174"/>
          <cell r="D174">
            <v>84000</v>
          </cell>
          <cell r="E174"/>
          <cell r="F174"/>
          <cell r="G174"/>
          <cell r="H174"/>
          <cell r="I174"/>
          <cell r="J174"/>
          <cell r="K174"/>
        </row>
      </sheetData>
      <sheetData sheetId="1">
        <row r="1">
          <cell r="B1" t="str">
            <v>DESIGN MY NIGHT - CALCULATION SHEET</v>
          </cell>
        </row>
      </sheetData>
      <sheetData sheetId="2">
        <row r="5">
          <cell r="B5">
            <v>1</v>
          </cell>
          <cell r="C5">
            <v>2</v>
          </cell>
          <cell r="D5">
            <v>3</v>
          </cell>
          <cell r="E5">
            <v>4</v>
          </cell>
          <cell r="F5">
            <v>5</v>
          </cell>
          <cell r="G5">
            <v>6</v>
          </cell>
          <cell r="H5">
            <v>7</v>
          </cell>
          <cell r="I5">
            <v>8</v>
          </cell>
          <cell r="J5">
            <v>9</v>
          </cell>
          <cell r="K5">
            <v>10</v>
          </cell>
          <cell r="L5">
            <v>11</v>
          </cell>
          <cell r="M5">
            <v>12</v>
          </cell>
        </row>
        <row r="6">
          <cell r="B6">
            <v>0.08</v>
          </cell>
          <cell r="C6">
            <v>0.09</v>
          </cell>
          <cell r="D6">
            <v>0.09</v>
          </cell>
          <cell r="E6">
            <v>0.08</v>
          </cell>
          <cell r="F6">
            <v>0.09</v>
          </cell>
          <cell r="G6">
            <v>8.3333333333333329E-2</v>
          </cell>
          <cell r="H6">
            <v>0.08</v>
          </cell>
          <cell r="I6">
            <v>7.0000000000000007E-2</v>
          </cell>
          <cell r="J6">
            <v>0.08</v>
          </cell>
          <cell r="K6">
            <v>0.08</v>
          </cell>
          <cell r="L6">
            <v>0.08</v>
          </cell>
          <cell r="M6">
            <v>9.666666666666679E-2</v>
          </cell>
        </row>
        <row r="7">
          <cell r="B7">
            <v>0.96000000000000008</v>
          </cell>
          <cell r="C7">
            <v>1.08</v>
          </cell>
          <cell r="D7">
            <v>1.08</v>
          </cell>
          <cell r="E7">
            <v>0.96000000000000008</v>
          </cell>
          <cell r="F7">
            <v>1.08</v>
          </cell>
          <cell r="G7">
            <v>1</v>
          </cell>
          <cell r="H7">
            <v>0.96000000000000008</v>
          </cell>
          <cell r="I7">
            <v>0.84000000000000008</v>
          </cell>
          <cell r="J7">
            <v>0.96000000000000008</v>
          </cell>
          <cell r="K7">
            <v>0.96000000000000008</v>
          </cell>
          <cell r="L7">
            <v>0.96000000000000008</v>
          </cell>
          <cell r="M7">
            <v>1.1600000000000015</v>
          </cell>
        </row>
        <row r="20">
          <cell r="B20">
            <v>1</v>
          </cell>
          <cell r="C20">
            <v>2</v>
          </cell>
          <cell r="D20">
            <v>3</v>
          </cell>
          <cell r="E20">
            <v>4</v>
          </cell>
          <cell r="F20">
            <v>5</v>
          </cell>
          <cell r="G20">
            <v>6</v>
          </cell>
          <cell r="H20">
            <v>7</v>
          </cell>
          <cell r="I20">
            <v>8</v>
          </cell>
          <cell r="J20">
            <v>9</v>
          </cell>
          <cell r="K20">
            <v>10</v>
          </cell>
          <cell r="L20">
            <v>11</v>
          </cell>
          <cell r="M20">
            <v>12</v>
          </cell>
        </row>
        <row r="21">
          <cell r="B21">
            <v>0.12</v>
          </cell>
          <cell r="C21">
            <v>7.0000000000000007E-2</v>
          </cell>
          <cell r="D21">
            <v>7.0000000000000007E-2</v>
          </cell>
          <cell r="E21">
            <v>7.0000000000000007E-2</v>
          </cell>
          <cell r="F21">
            <v>7.0000000000000007E-2</v>
          </cell>
          <cell r="G21">
            <v>7.0000000000000007E-2</v>
          </cell>
          <cell r="H21">
            <v>7.0000000000000007E-2</v>
          </cell>
          <cell r="I21">
            <v>7.0000000000000007E-2</v>
          </cell>
          <cell r="J21">
            <v>0.09</v>
          </cell>
          <cell r="K21">
            <v>0.1</v>
          </cell>
          <cell r="L21">
            <v>0.1</v>
          </cell>
          <cell r="M21">
            <v>9.9999999999999978E-2</v>
          </cell>
        </row>
        <row r="22">
          <cell r="B22">
            <v>0.95</v>
          </cell>
          <cell r="C22">
            <v>0.95</v>
          </cell>
          <cell r="D22">
            <v>0.95</v>
          </cell>
          <cell r="E22">
            <v>0.95</v>
          </cell>
          <cell r="F22">
            <v>0.95</v>
          </cell>
          <cell r="G22">
            <v>0.84000000000000008</v>
          </cell>
          <cell r="H22">
            <v>0.84000000000000008</v>
          </cell>
          <cell r="I22">
            <v>0.84000000000000008</v>
          </cell>
          <cell r="J22">
            <v>1.08</v>
          </cell>
          <cell r="K22">
            <v>1.2000000000000002</v>
          </cell>
          <cell r="L22">
            <v>1.2000000000000002</v>
          </cell>
          <cell r="M22">
            <v>1.1999999999999997</v>
          </cell>
        </row>
        <row r="34">
          <cell r="B34">
            <v>1</v>
          </cell>
          <cell r="C34">
            <v>2</v>
          </cell>
          <cell r="D34">
            <v>3</v>
          </cell>
          <cell r="E34">
            <v>4</v>
          </cell>
          <cell r="F34">
            <v>5</v>
          </cell>
          <cell r="G34">
            <v>6</v>
          </cell>
          <cell r="H34">
            <v>7</v>
          </cell>
          <cell r="I34">
            <v>8</v>
          </cell>
          <cell r="J34">
            <v>9</v>
          </cell>
          <cell r="K34">
            <v>10</v>
          </cell>
          <cell r="L34">
            <v>11</v>
          </cell>
          <cell r="M34">
            <v>12</v>
          </cell>
        </row>
        <row r="35">
          <cell r="B35">
            <v>3.5000000000000003E-2</v>
          </cell>
          <cell r="C35">
            <v>0.06</v>
          </cell>
          <cell r="D35">
            <v>0.05</v>
          </cell>
          <cell r="E35">
            <v>0.05</v>
          </cell>
          <cell r="F35">
            <v>0.06</v>
          </cell>
          <cell r="G35">
            <v>7.0000000000000007E-2</v>
          </cell>
          <cell r="H35">
            <v>7.0000000000000007E-2</v>
          </cell>
          <cell r="I35">
            <v>7.0000000000000007E-2</v>
          </cell>
          <cell r="J35">
            <v>0.06</v>
          </cell>
          <cell r="K35">
            <v>0.12</v>
          </cell>
          <cell r="L35">
            <v>7.0000000000000007E-2</v>
          </cell>
          <cell r="M35">
            <v>0.28499999999999992</v>
          </cell>
        </row>
        <row r="36">
          <cell r="B36">
            <v>0.42000000000000004</v>
          </cell>
          <cell r="C36">
            <v>0.72</v>
          </cell>
          <cell r="D36">
            <v>0.60000000000000009</v>
          </cell>
          <cell r="E36">
            <v>0.60000000000000009</v>
          </cell>
          <cell r="F36">
            <v>0.72</v>
          </cell>
          <cell r="G36">
            <v>0.84000000000000008</v>
          </cell>
          <cell r="H36">
            <v>0.84000000000000008</v>
          </cell>
          <cell r="I36">
            <v>0.84000000000000008</v>
          </cell>
          <cell r="J36">
            <v>0.72</v>
          </cell>
          <cell r="K36">
            <v>1.44</v>
          </cell>
          <cell r="L36">
            <v>0.84000000000000008</v>
          </cell>
          <cell r="M36">
            <v>3.419999999999999</v>
          </cell>
        </row>
      </sheetData>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Drivers &amp; Assumptions"/>
      <sheetName val="DRIVERS&gt;&gt;"/>
      <sheetName val="Parameters"/>
      <sheetName val="Revenue Inputs"/>
      <sheetName val="COS Inputs"/>
      <sheetName val="Staff Cost Inputs"/>
      <sheetName val="Staff&amp;OtherCosts F'cst Workings"/>
      <sheetName val="Revenue F'cast Workings"/>
      <sheetName val="FORECAST SUMMARIES&gt;&gt;"/>
      <sheetName val="Consolidated Forecast"/>
      <sheetName val="Rec to PwC Report"/>
      <sheetName val="Product Level Forecasts"/>
      <sheetName val="Bal Sheet &amp; NAV"/>
      <sheetName val="Order Intake Summary"/>
      <sheetName val="OUTPUTS&gt;&gt;"/>
      <sheetName val="Charts"/>
      <sheetName val="Summary tables"/>
      <sheetName val="HISTORIC DATA&gt;&gt;"/>
      <sheetName val="Historic P&amp;L Summary"/>
      <sheetName val="Historic Staff Cost Workings"/>
      <sheetName val="Ratios for Historic Calc's"/>
      <sheetName val="SOURCE DOCS&gt;&gt;"/>
      <sheetName val="Computing Rolling Monthly P&amp;L"/>
      <sheetName val="Outsourcing Rolling Monthly P&amp;L"/>
      <sheetName val="EMCOM Rolling Monthly P&amp;L"/>
      <sheetName val="InterSoft Rolling Monthly P&amp;L"/>
      <sheetName val="Rev Recs"/>
    </sheetNames>
    <sheetDataSet>
      <sheetData sheetId="0"/>
      <sheetData sheetId="1"/>
      <sheetData sheetId="2"/>
      <sheetData sheetId="3">
        <row r="7">
          <cell r="B7">
            <v>42735</v>
          </cell>
        </row>
        <row r="27">
          <cell r="B27">
            <v>0.02</v>
          </cell>
        </row>
        <row r="28">
          <cell r="B2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94">
          <cell r="I94">
            <v>2366826.9400000013</v>
          </cell>
        </row>
      </sheetData>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Seasonality assumptions"/>
      <sheetName val="Calculation"/>
      <sheetName val="Sum_FS_5YR"/>
      <sheetName val="Sum_HeadCount"/>
      <sheetName val="Sum_DB"/>
      <sheetName val="Order Intake"/>
      <sheetName val="P&amp;L_Access"/>
      <sheetName val="Summary P&amp;L By (Incl Monthly)"/>
    </sheetNames>
    <sheetDataSet>
      <sheetData sheetId="0">
        <row r="16">
          <cell r="A16" t="str">
            <v>Item</v>
          </cell>
        </row>
        <row r="17">
          <cell r="A17" t="str">
            <v>Counter</v>
          </cell>
          <cell r="N17">
            <v>49</v>
          </cell>
          <cell r="O17">
            <v>50</v>
          </cell>
          <cell r="P17">
            <v>51</v>
          </cell>
          <cell r="Q17">
            <v>52</v>
          </cell>
          <cell r="R17">
            <v>53</v>
          </cell>
          <cell r="S17">
            <v>54</v>
          </cell>
          <cell r="T17">
            <v>55</v>
          </cell>
          <cell r="U17">
            <v>56</v>
          </cell>
          <cell r="V17">
            <v>57</v>
          </cell>
          <cell r="W17">
            <v>58</v>
          </cell>
          <cell r="X17">
            <v>59</v>
          </cell>
          <cell r="Y17">
            <v>60</v>
          </cell>
          <cell r="Z17">
            <v>61</v>
          </cell>
          <cell r="AA17">
            <v>62</v>
          </cell>
          <cell r="AB17">
            <v>63</v>
          </cell>
          <cell r="AC17">
            <v>64</v>
          </cell>
          <cell r="AD17">
            <v>65</v>
          </cell>
          <cell r="AE17">
            <v>66</v>
          </cell>
          <cell r="AF17">
            <v>67</v>
          </cell>
          <cell r="AG17">
            <v>68</v>
          </cell>
          <cell r="AH17">
            <v>69</v>
          </cell>
          <cell r="AI17">
            <v>70</v>
          </cell>
          <cell r="AJ17">
            <v>71</v>
          </cell>
          <cell r="AK17">
            <v>72</v>
          </cell>
          <cell r="AL17">
            <v>73</v>
          </cell>
          <cell r="AM17">
            <v>74</v>
          </cell>
          <cell r="AN17">
            <v>75</v>
          </cell>
          <cell r="AO17">
            <v>76</v>
          </cell>
          <cell r="AP17">
            <v>77</v>
          </cell>
          <cell r="AQ17">
            <v>78</v>
          </cell>
          <cell r="AR17">
            <v>79</v>
          </cell>
          <cell r="AS17">
            <v>80</v>
          </cell>
          <cell r="AT17">
            <v>81</v>
          </cell>
          <cell r="AU17">
            <v>82</v>
          </cell>
          <cell r="AV17">
            <v>83</v>
          </cell>
          <cell r="AW17">
            <v>84</v>
          </cell>
        </row>
        <row r="236">
          <cell r="D236">
            <v>0</v>
          </cell>
        </row>
      </sheetData>
      <sheetData sheetId="1">
        <row r="5">
          <cell r="B5">
            <v>1</v>
          </cell>
        </row>
      </sheetData>
      <sheetData sheetId="2">
        <row r="3">
          <cell r="H3">
            <v>41640</v>
          </cell>
        </row>
        <row r="5">
          <cell r="B5"/>
          <cell r="D5" t="str">
            <v>Counter</v>
          </cell>
          <cell r="E5"/>
          <cell r="H5">
            <v>1</v>
          </cell>
          <cell r="I5">
            <v>2</v>
          </cell>
          <cell r="J5">
            <v>3</v>
          </cell>
          <cell r="K5">
            <v>4</v>
          </cell>
          <cell r="L5">
            <v>5</v>
          </cell>
          <cell r="M5">
            <v>6</v>
          </cell>
          <cell r="N5">
            <v>7</v>
          </cell>
          <cell r="O5">
            <v>8</v>
          </cell>
          <cell r="P5">
            <v>9</v>
          </cell>
          <cell r="Q5">
            <v>10</v>
          </cell>
          <cell r="R5">
            <v>11</v>
          </cell>
          <cell r="S5">
            <v>12</v>
          </cell>
          <cell r="T5">
            <v>13</v>
          </cell>
          <cell r="U5">
            <v>14</v>
          </cell>
          <cell r="V5">
            <v>15</v>
          </cell>
          <cell r="W5">
            <v>16</v>
          </cell>
          <cell r="X5">
            <v>17</v>
          </cell>
          <cell r="Y5">
            <v>18</v>
          </cell>
          <cell r="Z5">
            <v>19</v>
          </cell>
          <cell r="AA5">
            <v>20</v>
          </cell>
          <cell r="AB5">
            <v>21</v>
          </cell>
          <cell r="AC5">
            <v>22</v>
          </cell>
          <cell r="AD5">
            <v>23</v>
          </cell>
          <cell r="AE5">
            <v>24</v>
          </cell>
          <cell r="AF5">
            <v>25</v>
          </cell>
          <cell r="AG5">
            <v>26</v>
          </cell>
          <cell r="AH5">
            <v>27</v>
          </cell>
          <cell r="AI5">
            <v>28</v>
          </cell>
          <cell r="AJ5">
            <v>29</v>
          </cell>
          <cell r="AK5">
            <v>30</v>
          </cell>
          <cell r="AL5">
            <v>31</v>
          </cell>
          <cell r="AM5">
            <v>32</v>
          </cell>
          <cell r="AN5">
            <v>33</v>
          </cell>
          <cell r="AO5">
            <v>34</v>
          </cell>
          <cell r="AP5">
            <v>35</v>
          </cell>
          <cell r="AQ5">
            <v>36</v>
          </cell>
          <cell r="AR5">
            <v>37</v>
          </cell>
          <cell r="AS5">
            <v>38</v>
          </cell>
          <cell r="AT5">
            <v>39</v>
          </cell>
          <cell r="AU5">
            <v>40</v>
          </cell>
          <cell r="AV5">
            <v>41</v>
          </cell>
          <cell r="AW5">
            <v>42</v>
          </cell>
          <cell r="AX5">
            <v>43</v>
          </cell>
          <cell r="AY5">
            <v>44</v>
          </cell>
          <cell r="AZ5">
            <v>45</v>
          </cell>
          <cell r="BA5">
            <v>46</v>
          </cell>
          <cell r="BB5">
            <v>47</v>
          </cell>
          <cell r="BC5">
            <v>48</v>
          </cell>
          <cell r="BD5">
            <v>49</v>
          </cell>
          <cell r="BE5">
            <v>50</v>
          </cell>
          <cell r="BF5">
            <v>51</v>
          </cell>
          <cell r="BG5">
            <v>52</v>
          </cell>
          <cell r="BH5">
            <v>53</v>
          </cell>
          <cell r="BI5">
            <v>54</v>
          </cell>
          <cell r="BJ5">
            <v>55</v>
          </cell>
          <cell r="BK5">
            <v>56</v>
          </cell>
          <cell r="BL5">
            <v>57</v>
          </cell>
          <cell r="BM5">
            <v>58</v>
          </cell>
          <cell r="BN5">
            <v>59</v>
          </cell>
          <cell r="BO5">
            <v>60</v>
          </cell>
          <cell r="BP5">
            <v>61</v>
          </cell>
          <cell r="BQ5">
            <v>62</v>
          </cell>
          <cell r="BR5">
            <v>63</v>
          </cell>
          <cell r="BS5">
            <v>64</v>
          </cell>
          <cell r="BT5">
            <v>65</v>
          </cell>
          <cell r="BU5">
            <v>66</v>
          </cell>
          <cell r="BV5">
            <v>67</v>
          </cell>
          <cell r="BW5">
            <v>68</v>
          </cell>
          <cell r="BX5">
            <v>69</v>
          </cell>
          <cell r="BY5">
            <v>70</v>
          </cell>
          <cell r="BZ5">
            <v>71</v>
          </cell>
          <cell r="CA5">
            <v>72</v>
          </cell>
          <cell r="CB5">
            <v>73</v>
          </cell>
          <cell r="CC5">
            <v>74</v>
          </cell>
          <cell r="CD5">
            <v>75</v>
          </cell>
          <cell r="CE5">
            <v>76</v>
          </cell>
          <cell r="CF5">
            <v>77</v>
          </cell>
          <cell r="CG5">
            <v>78</v>
          </cell>
          <cell r="CH5">
            <v>79</v>
          </cell>
          <cell r="CI5">
            <v>80</v>
          </cell>
          <cell r="CJ5">
            <v>81</v>
          </cell>
          <cell r="CK5">
            <v>82</v>
          </cell>
          <cell r="CL5">
            <v>83</v>
          </cell>
          <cell r="CM5">
            <v>84</v>
          </cell>
          <cell r="CN5"/>
          <cell r="CO5"/>
          <cell r="CP5"/>
          <cell r="CQ5"/>
          <cell r="CR5"/>
          <cell r="CS5"/>
          <cell r="CT5"/>
        </row>
      </sheetData>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R&amp;D Memo"/>
      <sheetName val="Total UK"/>
      <sheetName val="SBD"/>
      <sheetName val="MMD"/>
      <sheetName val="AD"/>
      <sheetName val="Sage Online"/>
      <sheetName val="Ireland"/>
      <sheetName val="Ireland Euro"/>
      <sheetName val="IS"/>
      <sheetName val="Central"/>
      <sheetName val="BP&amp;C"/>
      <sheetName val="HR&amp;P"/>
      <sheetName val="Outsource"/>
      <sheetName val="Construction"/>
      <sheetName val="Cons Sals"/>
      <sheetName val="Cons Mthly by Dept"/>
      <sheetName val="Mkting FY10"/>
      <sheetName val="ConsSals"/>
      <sheetName val="Mthly By Dept"/>
      <sheetName val="Sage Pay"/>
      <sheetName val="Sage Apps"/>
      <sheetName val="Sage Retail"/>
      <sheetName val="SBD Dir 2 Ex"/>
      <sheetName val="SBD Dir 2 New"/>
      <sheetName val="SBD Spare"/>
      <sheetName val="SBD Act"/>
      <sheetName val="SBD TAS"/>
      <sheetName val="SBD Renewals"/>
      <sheetName val="SBD 3P"/>
      <sheetName val="SBD Sage Live"/>
      <sheetName val="SBD PYE"/>
      <sheetName val="SBD Cent"/>
      <sheetName val="SBD Cust Svs"/>
      <sheetName val="SBD R&amp;D"/>
      <sheetName val="SBD Olympiad"/>
      <sheetName val="SBD Tot Svs Memo"/>
      <sheetName val="SBD Budget Challenge"/>
      <sheetName val="BP&amp;C Enterprise"/>
      <sheetName val="BP&amp;C Central"/>
      <sheetName val="BP&amp;C BP"/>
      <sheetName val="BP&amp;C Cust Svs"/>
      <sheetName val="BP&amp;C Retail"/>
      <sheetName val="BP&amp;C Developers"/>
      <sheetName val="BP&amp;C Spare 4"/>
      <sheetName val="AD Accounts"/>
      <sheetName val="AD Indirect"/>
      <sheetName val="Ireland Trading"/>
      <sheetName val="Ireland R&amp;D"/>
      <sheetName val="Legal"/>
      <sheetName val="Fulfillment"/>
      <sheetName val="Total Directors"/>
      <sheetName val="Directors"/>
      <sheetName val="Directors Challenge"/>
      <sheetName val="HR"/>
      <sheetName val="Marketing"/>
      <sheetName val="SSDP"/>
      <sheetName val="Central Svs"/>
      <sheetName val="Total Facilities"/>
      <sheetName val="North Park"/>
      <sheetName val="Winnersh"/>
      <sheetName val="Manchester"/>
      <sheetName val="Training"/>
      <sheetName val="Business Svs"/>
      <sheetName val="Fac Protx"/>
      <sheetName val="Fac Outsource"/>
      <sheetName val="Fac HR&amp;P"/>
      <sheetName val="Fac Tekton"/>
      <sheetName val="Total Finance"/>
      <sheetName val="Fin Cent"/>
      <sheetName val="Fin SBD"/>
      <sheetName val="Fin BP&amp;C"/>
      <sheetName val="Fin AD"/>
      <sheetName val="Fin Protx"/>
      <sheetName val="Fin HR&amp;P"/>
      <sheetName val="Fin Outsource"/>
      <sheetName val="IS Exec"/>
      <sheetName val="IS Apps"/>
      <sheetName val="IS Shared Svs"/>
      <sheetName val="IS Cust Svs"/>
      <sheetName val="IS Prog"/>
      <sheetName val="IS Inf &amp; Sec"/>
      <sheetName val="IS Ireland"/>
      <sheetName val="IS Ex Diffs"/>
      <sheetName val="IS Acquis"/>
      <sheetName val="IS Challenge"/>
      <sheetName val="Central IFRS"/>
      <sheetName val="IFRS"/>
      <sheetName val="Facilities Central Fin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alculation"/>
      <sheetName val="Seasonality assumptions"/>
      <sheetName val="Collins_Pay_assumptions"/>
      <sheetName val="Sum_HeadCount"/>
      <sheetName val="Sum_DB"/>
      <sheetName val="Sum_FS_5YR"/>
    </sheetNames>
    <sheetDataSet>
      <sheetData sheetId="0">
        <row r="16">
          <cell r="A16" t="str">
            <v>Item</v>
          </cell>
        </row>
        <row r="55">
          <cell r="D55">
            <v>0.15</v>
          </cell>
        </row>
      </sheetData>
      <sheetData sheetId="1">
        <row r="1">
          <cell r="B1" t="str">
            <v>DESIGN MY NIGHT - CALCULATION SHEET</v>
          </cell>
        </row>
      </sheetData>
      <sheetData sheetId="2">
        <row r="5">
          <cell r="B5">
            <v>1</v>
          </cell>
        </row>
      </sheetData>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formation on Model"/>
      <sheetName val="DRIVERS&gt;&gt;"/>
      <sheetName val="Drivers &amp; Assumptions"/>
      <sheetName val="Detailed Rev Assumptions"/>
      <sheetName val="Detailed Staff Assumptions"/>
      <sheetName val="Seasonality"/>
      <sheetName val="Employee Growth (Forecast)"/>
      <sheetName val="Employee Growth Model (LIVE)"/>
      <sheetName val="Overhead Workings (Live)"/>
      <sheetName val="Salary Recalculation"/>
      <sheetName val="Outturn Check"/>
      <sheetName val="Forecast Outlook Check"/>
      <sheetName val="Website Rev Gen Check"/>
      <sheetName val="Valuation"/>
      <sheetName val="OUTPUTS&gt;&gt;"/>
      <sheetName val="Forecasts - P&amp;L"/>
      <sheetName val="Summary P&amp;L - Access Template"/>
      <sheetName val="Summary P&amp;L By Product"/>
      <sheetName val="Transaction Funding"/>
      <sheetName val="Source Docs &gt;&gt;"/>
      <sheetName val="MGMT ACC - ALT FORMAT"/>
      <sheetName val="ACC FORECAST 2015"/>
      <sheetName val="MGMT ACC 2015"/>
      <sheetName val="MGMT ACC 2016"/>
      <sheetName val="MGMT ACC 2017"/>
      <sheetName val="MGMT MODEL Calculation"/>
      <sheetName val="MGMT MODEL Sum_DB"/>
      <sheetName val="MGMT MODEL Sum_FS_5YR"/>
      <sheetName val="Collins Customer List"/>
      <sheetName val="Concierge Revenue"/>
      <sheetName val="EMPLOYEE SUMMARY"/>
      <sheetName val="Website Metrics"/>
      <sheetName val="Drop Off Analysis"/>
      <sheetName val="KPI Aug 2017"/>
      <sheetName val="Misc. Workings &gt;&gt;"/>
      <sheetName val="2017"/>
      <sheetName val="Collins Pay Illustration"/>
      <sheetName val="Employees - Supersceeded"/>
      <sheetName val="Employees Changes"/>
      <sheetName val="Rent Work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4">
          <cell r="F4">
            <v>41640</v>
          </cell>
          <cell r="G4">
            <v>41671</v>
          </cell>
          <cell r="H4">
            <v>41699</v>
          </cell>
          <cell r="I4">
            <v>41730</v>
          </cell>
          <cell r="J4">
            <v>41760</v>
          </cell>
          <cell r="K4">
            <v>41791</v>
          </cell>
          <cell r="L4">
            <v>41821</v>
          </cell>
          <cell r="M4">
            <v>41852</v>
          </cell>
          <cell r="N4">
            <v>41883</v>
          </cell>
          <cell r="O4">
            <v>41913</v>
          </cell>
          <cell r="P4">
            <v>41944</v>
          </cell>
          <cell r="Q4">
            <v>41974</v>
          </cell>
          <cell r="R4">
            <v>42005</v>
          </cell>
          <cell r="S4">
            <v>42036</v>
          </cell>
          <cell r="T4">
            <v>42064</v>
          </cell>
          <cell r="U4">
            <v>42095</v>
          </cell>
          <cell r="V4">
            <v>42125</v>
          </cell>
          <cell r="W4">
            <v>42156</v>
          </cell>
          <cell r="X4">
            <v>42186</v>
          </cell>
          <cell r="Y4">
            <v>42217</v>
          </cell>
          <cell r="Z4">
            <v>42248</v>
          </cell>
          <cell r="AA4">
            <v>42278</v>
          </cell>
          <cell r="AB4">
            <v>42309</v>
          </cell>
          <cell r="AC4">
            <v>42339</v>
          </cell>
          <cell r="AD4">
            <v>42370</v>
          </cell>
          <cell r="AE4">
            <v>42401</v>
          </cell>
          <cell r="AF4">
            <v>42430</v>
          </cell>
          <cell r="AG4">
            <v>42461</v>
          </cell>
          <cell r="AH4">
            <v>42491</v>
          </cell>
          <cell r="AI4">
            <v>42522</v>
          </cell>
          <cell r="AJ4">
            <v>42552</v>
          </cell>
          <cell r="AK4">
            <v>42583</v>
          </cell>
          <cell r="AL4">
            <v>42614</v>
          </cell>
          <cell r="AM4">
            <v>42644</v>
          </cell>
          <cell r="AN4">
            <v>42675</v>
          </cell>
          <cell r="AO4">
            <v>42705</v>
          </cell>
          <cell r="AP4">
            <v>42736</v>
          </cell>
          <cell r="AQ4">
            <v>42767</v>
          </cell>
          <cell r="AR4">
            <v>42795</v>
          </cell>
          <cell r="AS4">
            <v>42826</v>
          </cell>
          <cell r="AT4">
            <v>42856</v>
          </cell>
          <cell r="AU4">
            <v>42887</v>
          </cell>
          <cell r="AV4">
            <v>42917</v>
          </cell>
          <cell r="AW4">
            <v>42948</v>
          </cell>
          <cell r="AX4">
            <v>42979</v>
          </cell>
          <cell r="AY4">
            <v>43009</v>
          </cell>
          <cell r="AZ4">
            <v>43040</v>
          </cell>
          <cell r="BA4">
            <v>43070</v>
          </cell>
          <cell r="BB4">
            <v>43101</v>
          </cell>
          <cell r="BC4">
            <v>43132</v>
          </cell>
          <cell r="BD4">
            <v>43160</v>
          </cell>
          <cell r="BE4">
            <v>43191</v>
          </cell>
          <cell r="BF4">
            <v>43221</v>
          </cell>
          <cell r="BG4">
            <v>43252</v>
          </cell>
          <cell r="BH4">
            <v>43282</v>
          </cell>
          <cell r="BI4">
            <v>43313</v>
          </cell>
          <cell r="BJ4">
            <v>43344</v>
          </cell>
          <cell r="BK4">
            <v>43374</v>
          </cell>
          <cell r="BL4">
            <v>43405</v>
          </cell>
          <cell r="BM4">
            <v>43435</v>
          </cell>
          <cell r="BN4">
            <v>43466</v>
          </cell>
          <cell r="BO4">
            <v>43497</v>
          </cell>
          <cell r="BP4">
            <v>43525</v>
          </cell>
          <cell r="BQ4">
            <v>43556</v>
          </cell>
          <cell r="BR4">
            <v>43586</v>
          </cell>
          <cell r="BS4">
            <v>43617</v>
          </cell>
          <cell r="BT4">
            <v>43647</v>
          </cell>
          <cell r="BU4">
            <v>43678</v>
          </cell>
          <cell r="BV4">
            <v>43709</v>
          </cell>
          <cell r="BW4">
            <v>43739</v>
          </cell>
          <cell r="BX4">
            <v>43770</v>
          </cell>
          <cell r="BY4">
            <v>43800</v>
          </cell>
          <cell r="BZ4">
            <v>43831</v>
          </cell>
          <cell r="CA4">
            <v>43862</v>
          </cell>
          <cell r="CB4">
            <v>43891</v>
          </cell>
          <cell r="CC4">
            <v>43922</v>
          </cell>
          <cell r="CD4">
            <v>43952</v>
          </cell>
          <cell r="CE4">
            <v>43983</v>
          </cell>
          <cell r="CF4">
            <v>44013</v>
          </cell>
          <cell r="CG4">
            <v>44044</v>
          </cell>
          <cell r="CH4">
            <v>44075</v>
          </cell>
          <cell r="CI4">
            <v>44105</v>
          </cell>
          <cell r="CJ4">
            <v>44136</v>
          </cell>
          <cell r="CK4">
            <v>44166</v>
          </cell>
          <cell r="CL4">
            <v>2014</v>
          </cell>
          <cell r="CM4">
            <v>2015</v>
          </cell>
          <cell r="CN4">
            <v>2016</v>
          </cell>
          <cell r="CO4">
            <v>2017</v>
          </cell>
          <cell r="CP4">
            <v>2018</v>
          </cell>
          <cell r="CQ4">
            <v>2019</v>
          </cell>
          <cell r="CR4">
            <v>2020</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VERS"/>
      <sheetName val="PROJECTIONS"/>
      <sheetName val="Calculations"/>
      <sheetName val="REPORTING&gt;&gt;"/>
      <sheetName val="Tables"/>
      <sheetName val="Charts"/>
      <sheetName val="INPUTS&gt;&gt;"/>
      <sheetName val="Staffing"/>
      <sheetName val="P&amp;L Summary"/>
      <sheetName val="Capitalised R&amp;D"/>
      <sheetName val="BS Summary"/>
      <sheetName val="Employee Data"/>
      <sheetName val="LIST"/>
    </sheetNames>
    <sheetDataSet>
      <sheetData sheetId="0">
        <row r="14">
          <cell r="D14">
            <v>1</v>
          </cell>
        </row>
        <row r="15">
          <cell r="D15">
            <v>1</v>
          </cell>
        </row>
        <row r="16">
          <cell r="D16">
            <v>1</v>
          </cell>
        </row>
        <row r="19">
          <cell r="D19">
            <v>0</v>
          </cell>
          <cell r="E19">
            <v>0</v>
          </cell>
          <cell r="F19">
            <v>0</v>
          </cell>
        </row>
        <row r="20">
          <cell r="D20">
            <v>0</v>
          </cell>
          <cell r="E20">
            <v>0</v>
          </cell>
          <cell r="F20">
            <v>0</v>
          </cell>
        </row>
        <row r="42">
          <cell r="D42">
            <v>2350</v>
          </cell>
          <cell r="E42">
            <v>3850</v>
          </cell>
        </row>
        <row r="46">
          <cell r="D46">
            <v>3750</v>
          </cell>
          <cell r="E46">
            <v>2250</v>
          </cell>
        </row>
        <row r="49">
          <cell r="D49">
            <v>96</v>
          </cell>
          <cell r="E49">
            <v>280</v>
          </cell>
        </row>
        <row r="56">
          <cell r="D56">
            <v>0</v>
          </cell>
          <cell r="E56">
            <v>1200</v>
          </cell>
          <cell r="F56">
            <v>1</v>
          </cell>
        </row>
        <row r="57">
          <cell r="D57">
            <v>0</v>
          </cell>
          <cell r="E57">
            <v>900</v>
          </cell>
          <cell r="F57">
            <v>0</v>
          </cell>
        </row>
        <row r="58">
          <cell r="D58">
            <v>0</v>
          </cell>
          <cell r="E58">
            <v>300</v>
          </cell>
          <cell r="F58">
            <v>0</v>
          </cell>
        </row>
        <row r="60">
          <cell r="D60">
            <v>550</v>
          </cell>
        </row>
        <row r="63">
          <cell r="D63">
            <v>612</v>
          </cell>
          <cell r="E63">
            <v>612</v>
          </cell>
          <cell r="F63">
            <v>612</v>
          </cell>
          <cell r="G63">
            <v>612</v>
          </cell>
        </row>
        <row r="64">
          <cell r="D64">
            <v>48</v>
          </cell>
          <cell r="E64">
            <v>48</v>
          </cell>
          <cell r="F64">
            <v>48</v>
          </cell>
          <cell r="G64">
            <v>48</v>
          </cell>
        </row>
        <row r="65">
          <cell r="D65">
            <v>12</v>
          </cell>
          <cell r="E65">
            <v>12</v>
          </cell>
          <cell r="F65">
            <v>12</v>
          </cell>
        </row>
        <row r="69">
          <cell r="D69">
            <v>0.04</v>
          </cell>
        </row>
        <row r="74">
          <cell r="D74">
            <v>290</v>
          </cell>
          <cell r="E74">
            <v>319</v>
          </cell>
          <cell r="F74">
            <v>350.90000000000003</v>
          </cell>
          <cell r="G74">
            <v>385.99000000000007</v>
          </cell>
        </row>
        <row r="77">
          <cell r="D77">
            <v>625</v>
          </cell>
        </row>
        <row r="78">
          <cell r="D78">
            <v>0.7</v>
          </cell>
        </row>
        <row r="82">
          <cell r="D82">
            <v>0.02</v>
          </cell>
        </row>
        <row r="85">
          <cell r="G85">
            <v>125000</v>
          </cell>
          <cell r="H85">
            <v>175000</v>
          </cell>
        </row>
        <row r="90">
          <cell r="D90">
            <v>0.03</v>
          </cell>
        </row>
        <row r="94">
          <cell r="D94">
            <v>9.5000000000000001E-2</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DMN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M25"/>
  <sheetViews>
    <sheetView showGridLines="0" workbookViewId="0">
      <selection activeCell="J19" sqref="J19"/>
    </sheetView>
  </sheetViews>
  <sheetFormatPr defaultColWidth="9" defaultRowHeight="14.25" x14ac:dyDescent="0.45"/>
  <cols>
    <col min="1" max="1" width="9" style="460"/>
    <col min="2" max="2" width="21.5625" style="460" customWidth="1"/>
    <col min="3" max="3" width="15.6875" style="460" customWidth="1"/>
    <col min="4" max="4" width="12.625" style="460" customWidth="1"/>
    <col min="5" max="5" width="12.5" style="460" bestFit="1" customWidth="1"/>
    <col min="6" max="6" width="9.125" style="460" customWidth="1"/>
    <col min="7" max="8" width="9" style="460"/>
    <col min="9" max="9" width="13.1875" style="460" customWidth="1"/>
    <col min="10" max="10" width="16.875" style="460" customWidth="1"/>
    <col min="11" max="16384" width="9" style="460"/>
  </cols>
  <sheetData>
    <row r="3" spans="2:13" x14ac:dyDescent="0.45">
      <c r="C3" s="460">
        <v>2017</v>
      </c>
      <c r="D3" s="467" t="s">
        <v>901</v>
      </c>
      <c r="E3" s="467" t="s">
        <v>900</v>
      </c>
      <c r="F3" s="467" t="s">
        <v>899</v>
      </c>
    </row>
    <row r="4" spans="2:13" ht="15.75" x14ac:dyDescent="0.5">
      <c r="B4" s="476" t="s">
        <v>31</v>
      </c>
      <c r="C4" s="466">
        <v>640000</v>
      </c>
      <c r="D4" s="462">
        <v>700000</v>
      </c>
      <c r="E4" s="462">
        <v>700000</v>
      </c>
      <c r="F4" s="461">
        <f t="shared" ref="F4:F12" si="0">(E4-D4)/D4</f>
        <v>0</v>
      </c>
      <c r="G4" s="466"/>
    </row>
    <row r="5" spans="2:13" ht="15.75" x14ac:dyDescent="0.5">
      <c r="B5" s="476" t="s">
        <v>7</v>
      </c>
      <c r="C5" s="466">
        <v>1085000</v>
      </c>
      <c r="D5" s="462">
        <v>1521420</v>
      </c>
      <c r="E5" s="462">
        <v>2100000</v>
      </c>
      <c r="F5" s="461">
        <f t="shared" si="0"/>
        <v>0.3802894664195291</v>
      </c>
      <c r="L5" s="460" t="s">
        <v>902</v>
      </c>
      <c r="M5" s="466">
        <v>687000</v>
      </c>
    </row>
    <row r="6" spans="2:13" ht="15.75" x14ac:dyDescent="0.5">
      <c r="B6" s="460" t="s">
        <v>32</v>
      </c>
      <c r="C6" s="466">
        <v>252883</v>
      </c>
      <c r="D6" s="462">
        <v>131000</v>
      </c>
      <c r="E6" s="462">
        <v>170000</v>
      </c>
      <c r="F6" s="461">
        <f t="shared" si="0"/>
        <v>0.29770992366412213</v>
      </c>
      <c r="G6" s="466"/>
      <c r="L6" s="460" t="s">
        <v>903</v>
      </c>
      <c r="M6" s="466">
        <v>1400000</v>
      </c>
    </row>
    <row r="7" spans="2:13" ht="15.75" x14ac:dyDescent="0.5">
      <c r="B7" s="476" t="s">
        <v>916</v>
      </c>
      <c r="C7" s="466">
        <v>1089000</v>
      </c>
      <c r="D7" s="462">
        <v>1873994.8495906701</v>
      </c>
      <c r="E7" s="462">
        <v>3300000</v>
      </c>
      <c r="F7" s="461">
        <f t="shared" si="0"/>
        <v>0.76094400724783584</v>
      </c>
    </row>
    <row r="8" spans="2:13" ht="15.75" x14ac:dyDescent="0.5">
      <c r="B8" s="476" t="s">
        <v>914</v>
      </c>
      <c r="C8" s="466">
        <v>428441</v>
      </c>
      <c r="D8" s="462">
        <v>905000</v>
      </c>
      <c r="E8" s="462">
        <v>1500000</v>
      </c>
      <c r="F8" s="461">
        <f t="shared" si="0"/>
        <v>0.65745856353591159</v>
      </c>
    </row>
    <row r="9" spans="2:13" ht="15.75" x14ac:dyDescent="0.5">
      <c r="B9" s="476" t="s">
        <v>915</v>
      </c>
      <c r="C9" s="460">
        <v>0</v>
      </c>
      <c r="D9" s="462">
        <v>17773</v>
      </c>
      <c r="E9" s="462">
        <v>70000</v>
      </c>
      <c r="F9" s="461">
        <f t="shared" si="0"/>
        <v>2.9385584875935407</v>
      </c>
      <c r="G9" s="466"/>
    </row>
    <row r="10" spans="2:13" ht="15.75" x14ac:dyDescent="0.5">
      <c r="B10" s="470" t="s">
        <v>699</v>
      </c>
      <c r="D10" s="462">
        <v>13000</v>
      </c>
      <c r="E10" s="462">
        <v>10000</v>
      </c>
      <c r="F10" s="461">
        <f t="shared" si="0"/>
        <v>-0.23076923076923078</v>
      </c>
    </row>
    <row r="11" spans="2:13" ht="15.75" x14ac:dyDescent="0.5">
      <c r="B11" s="465" t="s">
        <v>898</v>
      </c>
      <c r="C11" s="468">
        <f>SUM(C4:C9)</f>
        <v>3495324</v>
      </c>
      <c r="D11" s="464">
        <f>SUM(D4:D10)</f>
        <v>5162187.8495906703</v>
      </c>
      <c r="E11" s="464">
        <f>SUM(E4:E10)</f>
        <v>7850000</v>
      </c>
      <c r="F11" s="463">
        <f t="shared" si="0"/>
        <v>0.5206730612529834</v>
      </c>
      <c r="I11" s="476" t="s">
        <v>917</v>
      </c>
      <c r="J11" s="466">
        <v>500000</v>
      </c>
    </row>
    <row r="12" spans="2:13" ht="15.75" x14ac:dyDescent="0.5">
      <c r="B12" s="469" t="s">
        <v>781</v>
      </c>
      <c r="D12" s="462">
        <f>D11-J11</f>
        <v>4662187.8495906703</v>
      </c>
      <c r="E12" s="462">
        <f>E11-J19</f>
        <v>6738300</v>
      </c>
      <c r="F12" s="461">
        <f t="shared" si="0"/>
        <v>0.44530855842533407</v>
      </c>
    </row>
    <row r="13" spans="2:13" x14ac:dyDescent="0.45">
      <c r="I13" s="476" t="s">
        <v>904</v>
      </c>
    </row>
    <row r="15" spans="2:13" x14ac:dyDescent="0.45">
      <c r="I15" s="476" t="s">
        <v>916</v>
      </c>
      <c r="J15" s="471">
        <f>E8*0.54</f>
        <v>810000</v>
      </c>
    </row>
    <row r="16" spans="2:13" x14ac:dyDescent="0.45">
      <c r="I16" s="476" t="s">
        <v>7</v>
      </c>
      <c r="J16" s="471">
        <f>E5*0.14</f>
        <v>294000</v>
      </c>
    </row>
    <row r="17" spans="2:10" x14ac:dyDescent="0.45">
      <c r="I17" s="476" t="s">
        <v>918</v>
      </c>
      <c r="J17" s="471">
        <f>E9*0.11</f>
        <v>7700</v>
      </c>
    </row>
    <row r="18" spans="2:10" x14ac:dyDescent="0.45">
      <c r="C18" s="470" t="s">
        <v>844</v>
      </c>
      <c r="D18" s="460" t="s">
        <v>899</v>
      </c>
    </row>
    <row r="19" spans="2:10" x14ac:dyDescent="0.45">
      <c r="B19" s="476" t="s">
        <v>31</v>
      </c>
      <c r="C19" s="472">
        <v>800000</v>
      </c>
      <c r="D19" s="473">
        <v>0.1111111111111111</v>
      </c>
      <c r="I19" s="470" t="s">
        <v>8</v>
      </c>
      <c r="J19" s="471">
        <f>SUM(J15:J17)</f>
        <v>1111700</v>
      </c>
    </row>
    <row r="20" spans="2:10" x14ac:dyDescent="0.45">
      <c r="B20" s="476" t="s">
        <v>7</v>
      </c>
      <c r="C20" s="472">
        <v>2100000</v>
      </c>
      <c r="D20" s="473">
        <v>0.36238014298503979</v>
      </c>
    </row>
    <row r="21" spans="2:10" x14ac:dyDescent="0.45">
      <c r="B21" s="460" t="s">
        <v>32</v>
      </c>
      <c r="C21" s="472">
        <v>200000</v>
      </c>
      <c r="D21" s="473">
        <v>0.37931034482758619</v>
      </c>
    </row>
    <row r="22" spans="2:10" x14ac:dyDescent="0.45">
      <c r="B22" s="476" t="s">
        <v>916</v>
      </c>
      <c r="C22" s="472">
        <v>3500000</v>
      </c>
      <c r="D22" s="473">
        <v>0.86766788647497739</v>
      </c>
    </row>
    <row r="23" spans="2:10" x14ac:dyDescent="0.45">
      <c r="B23" s="476" t="s">
        <v>914</v>
      </c>
      <c r="C23" s="472">
        <v>1400000</v>
      </c>
      <c r="D23" s="473">
        <v>0.54696132596685088</v>
      </c>
    </row>
    <row r="24" spans="2:10" x14ac:dyDescent="0.45">
      <c r="B24" s="476" t="s">
        <v>915</v>
      </c>
      <c r="C24" s="472">
        <v>100000</v>
      </c>
      <c r="D24" s="473">
        <v>4.6265121251336296</v>
      </c>
    </row>
    <row r="25" spans="2:10" x14ac:dyDescent="0.45">
      <c r="B25" s="470" t="s">
        <v>898</v>
      </c>
      <c r="C25" s="474">
        <f>SUM(C19:C24)</f>
        <v>8100000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A1:CL78"/>
  <sheetViews>
    <sheetView topLeftCell="A55" workbookViewId="0">
      <pane xSplit="4" topLeftCell="E1" activePane="topRight" state="frozen"/>
      <selection pane="topRight" activeCell="C11" sqref="C11"/>
    </sheetView>
  </sheetViews>
  <sheetFormatPr defaultColWidth="11" defaultRowHeight="15.75" outlineLevelRow="1" outlineLevelCol="1" x14ac:dyDescent="0.5"/>
  <cols>
    <col min="1" max="1" width="22.6875" hidden="1" customWidth="1" outlineLevel="1"/>
    <col min="2" max="2" width="10.6875" hidden="1" customWidth="1" outlineLevel="1"/>
    <col min="3" max="3" width="21" bestFit="1" customWidth="1" collapsed="1"/>
    <col min="4" max="4" width="18.625" customWidth="1"/>
    <col min="5" max="5" width="12" customWidth="1" outlineLevel="1"/>
    <col min="6" max="6" width="13.875" customWidth="1" outlineLevel="1"/>
    <col min="7" max="7" width="15.6875" customWidth="1" outlineLevel="1"/>
    <col min="8" max="11" width="16.125" customWidth="1" outlineLevel="1"/>
    <col min="12" max="12" width="17.375" customWidth="1" outlineLevel="1"/>
    <col min="13" max="13" width="12.625" customWidth="1" outlineLevel="1"/>
    <col min="14" max="14" width="13.125" customWidth="1"/>
    <col min="15" max="15" width="11" hidden="1" customWidth="1" outlineLevel="1"/>
    <col min="16" max="16" width="11.6875" hidden="1" customWidth="1" outlineLevel="1"/>
    <col min="17" max="27" width="11" hidden="1" customWidth="1" outlineLevel="1"/>
    <col min="28" max="29" width="12.1875" hidden="1" customWidth="1" outlineLevel="1"/>
    <col min="30" max="30" width="13.125" hidden="1" customWidth="1" outlineLevel="1"/>
    <col min="31" max="40" width="12.1875" hidden="1" customWidth="1" outlineLevel="1"/>
    <col min="41" max="42" width="13.6875" hidden="1" customWidth="1" outlineLevel="1"/>
    <col min="43" max="43" width="13.6875" hidden="1" customWidth="1" outlineLevel="1" collapsed="1"/>
    <col min="44" max="53" width="12.625" hidden="1" customWidth="1" outlineLevel="1"/>
    <col min="54" max="54" width="13.6875" hidden="1" customWidth="1" outlineLevel="1"/>
    <col min="55" max="55" width="13.6875" customWidth="1" collapsed="1"/>
    <col min="56" max="66" width="13.6875" customWidth="1"/>
  </cols>
  <sheetData>
    <row r="1" spans="1:90" ht="22.5" x14ac:dyDescent="0.6">
      <c r="C1" s="5"/>
      <c r="D1" s="5"/>
      <c r="E1" s="5"/>
      <c r="F1" s="5"/>
      <c r="G1" s="5"/>
      <c r="H1" s="5"/>
      <c r="I1" s="5"/>
    </row>
    <row r="3" spans="1:90" hidden="1" outlineLevel="1" x14ac:dyDescent="0.5">
      <c r="C3" s="31" t="s">
        <v>443</v>
      </c>
      <c r="D3" s="31"/>
      <c r="E3" s="31"/>
      <c r="F3" s="40">
        <v>41974</v>
      </c>
      <c r="G3" s="40">
        <v>42339</v>
      </c>
      <c r="H3" s="40">
        <v>42705</v>
      </c>
      <c r="I3" s="40">
        <v>43070</v>
      </c>
      <c r="J3" s="40">
        <v>43435</v>
      </c>
      <c r="K3" s="40">
        <v>43800</v>
      </c>
      <c r="L3" s="40">
        <v>44166</v>
      </c>
      <c r="M3" s="39"/>
    </row>
    <row r="4" spans="1:90" ht="16.149999999999999" collapsed="1" thickBot="1" x14ac:dyDescent="0.55000000000000004">
      <c r="C4" s="9"/>
      <c r="D4" s="9"/>
      <c r="E4" s="36">
        <v>41883</v>
      </c>
      <c r="F4" s="9">
        <v>2014</v>
      </c>
      <c r="G4" s="9">
        <v>2015</v>
      </c>
      <c r="H4" s="9">
        <v>2016</v>
      </c>
      <c r="I4" s="9">
        <v>2017</v>
      </c>
      <c r="J4" s="9">
        <v>2018</v>
      </c>
      <c r="K4" s="9">
        <v>2019</v>
      </c>
      <c r="L4" s="9">
        <v>2020</v>
      </c>
      <c r="M4" s="9" t="s">
        <v>316</v>
      </c>
      <c r="O4" s="36">
        <v>41913</v>
      </c>
      <c r="P4" s="36">
        <v>41944</v>
      </c>
      <c r="Q4" s="36">
        <v>41974</v>
      </c>
      <c r="R4" s="36">
        <v>42005</v>
      </c>
      <c r="S4" s="36">
        <v>42036</v>
      </c>
      <c r="T4" s="36">
        <v>42064</v>
      </c>
      <c r="U4" s="36">
        <v>42095</v>
      </c>
      <c r="V4" s="36">
        <v>42125</v>
      </c>
      <c r="W4" s="36">
        <v>42156</v>
      </c>
      <c r="X4" s="36">
        <v>42186</v>
      </c>
      <c r="Y4" s="36">
        <v>42217</v>
      </c>
      <c r="Z4" s="36">
        <v>42248</v>
      </c>
      <c r="AA4" s="36">
        <v>42278</v>
      </c>
      <c r="AB4" s="36">
        <v>42309</v>
      </c>
      <c r="AC4" s="36">
        <v>42339</v>
      </c>
      <c r="AD4" s="197" t="s">
        <v>639</v>
      </c>
      <c r="AE4" s="47">
        <v>42370</v>
      </c>
      <c r="AF4" s="36">
        <v>42401</v>
      </c>
      <c r="AG4" s="36">
        <v>42430</v>
      </c>
      <c r="AH4" s="36">
        <v>42461</v>
      </c>
      <c r="AI4" s="36">
        <v>42491</v>
      </c>
      <c r="AJ4" s="36">
        <v>42522</v>
      </c>
      <c r="AK4" s="36">
        <v>42552</v>
      </c>
      <c r="AL4" s="36">
        <v>42583</v>
      </c>
      <c r="AM4" s="36">
        <v>42614</v>
      </c>
      <c r="AN4" s="36">
        <v>42644</v>
      </c>
      <c r="AO4" s="36">
        <v>42675</v>
      </c>
      <c r="AP4" s="36">
        <v>42705</v>
      </c>
      <c r="AQ4" s="36">
        <v>42736</v>
      </c>
      <c r="AR4" s="36">
        <v>42767</v>
      </c>
      <c r="AS4" s="36">
        <v>42795</v>
      </c>
      <c r="AT4" s="36">
        <v>42826</v>
      </c>
      <c r="AU4" s="36">
        <v>42856</v>
      </c>
      <c r="AV4" s="36">
        <v>42887</v>
      </c>
      <c r="AW4" s="36">
        <v>42917</v>
      </c>
      <c r="AX4" s="36">
        <v>42948</v>
      </c>
      <c r="AY4" s="36">
        <v>42979</v>
      </c>
      <c r="AZ4" s="36">
        <v>43009</v>
      </c>
      <c r="BA4" s="36">
        <v>43040</v>
      </c>
      <c r="BB4" s="36">
        <v>43070</v>
      </c>
      <c r="BC4" s="36">
        <v>43101</v>
      </c>
      <c r="BD4" s="36">
        <v>43132</v>
      </c>
      <c r="BE4" s="36">
        <v>43160</v>
      </c>
      <c r="BF4" s="36">
        <v>43191</v>
      </c>
      <c r="BG4" s="36">
        <v>43221</v>
      </c>
      <c r="BH4" s="36">
        <v>43252</v>
      </c>
      <c r="BI4" s="36">
        <v>43282</v>
      </c>
      <c r="BJ4" s="36">
        <v>43313</v>
      </c>
      <c r="BK4" s="36">
        <v>43344</v>
      </c>
      <c r="BL4" s="36">
        <v>43374</v>
      </c>
      <c r="BM4" s="36">
        <v>43405</v>
      </c>
      <c r="BN4" s="36">
        <f>DATE(YEAR(BM4),MONTH(BM4)+1,DAY(BM4))</f>
        <v>43435</v>
      </c>
      <c r="BO4" s="36">
        <f t="shared" ref="BO4:CA4" si="0">DATE(YEAR(BN4),MONTH(BN4)+1,DAY(BN4))</f>
        <v>43466</v>
      </c>
      <c r="BP4" s="36">
        <f t="shared" si="0"/>
        <v>43497</v>
      </c>
      <c r="BQ4" s="36">
        <f t="shared" si="0"/>
        <v>43525</v>
      </c>
      <c r="BR4" s="36">
        <f t="shared" si="0"/>
        <v>43556</v>
      </c>
      <c r="BS4" s="36">
        <f t="shared" si="0"/>
        <v>43586</v>
      </c>
      <c r="BT4" s="36">
        <f t="shared" si="0"/>
        <v>43617</v>
      </c>
      <c r="BU4" s="36">
        <f t="shared" si="0"/>
        <v>43647</v>
      </c>
      <c r="BV4" s="36">
        <f t="shared" si="0"/>
        <v>43678</v>
      </c>
      <c r="BW4" s="36">
        <f t="shared" si="0"/>
        <v>43709</v>
      </c>
      <c r="BX4" s="36">
        <f t="shared" si="0"/>
        <v>43739</v>
      </c>
      <c r="BY4" s="36">
        <f t="shared" si="0"/>
        <v>43770</v>
      </c>
      <c r="BZ4" s="36">
        <f t="shared" si="0"/>
        <v>43800</v>
      </c>
      <c r="CA4" s="36">
        <f t="shared" si="0"/>
        <v>43831</v>
      </c>
      <c r="CB4" s="36">
        <f t="shared" ref="CB4" si="1">DATE(YEAR(CA4),MONTH(CA4)+1,DAY(CA4))</f>
        <v>43862</v>
      </c>
      <c r="CC4" s="36">
        <f t="shared" ref="CC4" si="2">DATE(YEAR(CB4),MONTH(CB4)+1,DAY(CB4))</f>
        <v>43891</v>
      </c>
      <c r="CD4" s="36">
        <f t="shared" ref="CD4" si="3">DATE(YEAR(CC4),MONTH(CC4)+1,DAY(CC4))</f>
        <v>43922</v>
      </c>
      <c r="CE4" s="36">
        <f t="shared" ref="CE4" si="4">DATE(YEAR(CD4),MONTH(CD4)+1,DAY(CD4))</f>
        <v>43952</v>
      </c>
      <c r="CF4" s="36">
        <f t="shared" ref="CF4" si="5">DATE(YEAR(CE4),MONTH(CE4)+1,DAY(CE4))</f>
        <v>43983</v>
      </c>
      <c r="CG4" s="36">
        <f t="shared" ref="CG4" si="6">DATE(YEAR(CF4),MONTH(CF4)+1,DAY(CF4))</f>
        <v>44013</v>
      </c>
      <c r="CH4" s="36">
        <f t="shared" ref="CH4" si="7">DATE(YEAR(CG4),MONTH(CG4)+1,DAY(CG4))</f>
        <v>44044</v>
      </c>
      <c r="CI4" s="36">
        <f t="shared" ref="CI4" si="8">DATE(YEAR(CH4),MONTH(CH4)+1,DAY(CH4))</f>
        <v>44075</v>
      </c>
      <c r="CJ4" s="36">
        <f t="shared" ref="CJ4" si="9">DATE(YEAR(CI4),MONTH(CI4)+1,DAY(CI4))</f>
        <v>44105</v>
      </c>
      <c r="CK4" s="36">
        <f t="shared" ref="CK4" si="10">DATE(YEAR(CJ4),MONTH(CJ4)+1,DAY(CJ4))</f>
        <v>44136</v>
      </c>
      <c r="CL4" s="36">
        <f t="shared" ref="CL4" si="11">DATE(YEAR(CK4),MONTH(CK4)+1,DAY(CK4))</f>
        <v>44166</v>
      </c>
    </row>
    <row r="5" spans="1:90" x14ac:dyDescent="0.5">
      <c r="A5" s="32" t="s">
        <v>307</v>
      </c>
      <c r="B5" s="32" t="s">
        <v>308</v>
      </c>
      <c r="C5" s="3" t="s">
        <v>912</v>
      </c>
      <c r="D5" s="2"/>
      <c r="E5" s="2"/>
      <c r="F5" s="2"/>
      <c r="G5" s="2"/>
      <c r="H5" s="2"/>
      <c r="I5" s="2"/>
      <c r="J5" s="2"/>
      <c r="K5" s="2"/>
      <c r="L5" s="2"/>
      <c r="M5" s="2"/>
      <c r="O5" s="2"/>
      <c r="P5" s="2"/>
      <c r="Q5" s="2"/>
      <c r="R5" s="2"/>
      <c r="S5" s="2"/>
      <c r="T5" s="2"/>
      <c r="U5" s="2"/>
      <c r="V5" s="2"/>
      <c r="W5" s="2"/>
      <c r="X5" s="2"/>
      <c r="Y5" s="2"/>
      <c r="Z5" s="2"/>
      <c r="AA5" s="2"/>
      <c r="AB5" s="2"/>
      <c r="AC5" s="2"/>
      <c r="AD5" s="198"/>
    </row>
    <row r="6" spans="1:90" x14ac:dyDescent="0.5">
      <c r="A6" s="32"/>
      <c r="B6" s="32"/>
      <c r="C6" s="3"/>
      <c r="D6" s="2"/>
      <c r="E6" s="2"/>
      <c r="F6" s="2"/>
      <c r="G6" s="2"/>
      <c r="H6" s="2"/>
      <c r="I6" s="2"/>
      <c r="J6" s="2"/>
      <c r="K6" s="2"/>
      <c r="L6" s="2"/>
      <c r="M6" s="432"/>
      <c r="N6" s="30">
        <v>2650000</v>
      </c>
      <c r="O6" s="2"/>
      <c r="P6" s="2"/>
      <c r="Q6" s="2"/>
      <c r="R6" s="2"/>
      <c r="S6" s="2"/>
      <c r="T6" s="2"/>
      <c r="U6" s="2"/>
      <c r="V6" s="2"/>
      <c r="W6" s="2"/>
      <c r="X6" s="2"/>
      <c r="Y6" s="2"/>
      <c r="Z6" s="2"/>
      <c r="AA6" s="2"/>
      <c r="AB6" s="2"/>
      <c r="AC6" s="2"/>
      <c r="AD6" s="198"/>
      <c r="BC6" s="30"/>
      <c r="BD6" s="30"/>
      <c r="BE6" s="30"/>
      <c r="BF6" s="30"/>
      <c r="BG6" s="30"/>
      <c r="BH6" s="30"/>
      <c r="BI6" s="30"/>
    </row>
    <row r="7" spans="1:90" x14ac:dyDescent="0.5">
      <c r="A7" s="31"/>
      <c r="B7" s="31" t="s">
        <v>310</v>
      </c>
      <c r="C7" s="4" t="s">
        <v>310</v>
      </c>
      <c r="E7" s="1"/>
      <c r="J7">
        <v>800</v>
      </c>
      <c r="AK7" s="57"/>
      <c r="AL7" s="57"/>
      <c r="AM7" s="57"/>
      <c r="AN7" s="57"/>
      <c r="AO7" s="57"/>
      <c r="AQ7" s="6"/>
      <c r="AR7" s="6"/>
      <c r="AS7" s="6"/>
      <c r="AT7" s="6"/>
      <c r="AU7" s="6"/>
      <c r="AV7" s="6"/>
      <c r="AW7" s="6"/>
      <c r="AX7" s="6"/>
      <c r="AY7" s="6"/>
      <c r="AZ7" s="6"/>
      <c r="BA7" s="6"/>
      <c r="BB7" s="6"/>
    </row>
    <row r="8" spans="1:90" x14ac:dyDescent="0.5">
      <c r="A8" s="31" t="str">
        <f>D8&amp;"_"&amp;B8</f>
        <v>Bookings_Sales</v>
      </c>
      <c r="B8" s="31" t="s">
        <v>310</v>
      </c>
      <c r="D8" t="s">
        <v>31</v>
      </c>
      <c r="E8" s="1">
        <f>VLOOKUP($A8,Calculation!$A:$CS,MATCH(E$4,Calc_heading,0),0)</f>
        <v>5670.0000000000009</v>
      </c>
      <c r="F8" s="1">
        <v>242478</v>
      </c>
      <c r="G8" s="1">
        <v>293498</v>
      </c>
      <c r="H8" s="1">
        <v>432317</v>
      </c>
      <c r="I8" s="1">
        <f ca="1">VLOOKUP($A8,Calculation!$A:$CT,MATCH(I$4,Calc_heading,0),0)</f>
        <v>676509.62812500063</v>
      </c>
      <c r="J8" s="1">
        <f ca="1">VLOOKUP($A8,Calculation!$A:$CT,MATCH(J$4,Calc_heading,0),0)</f>
        <v>704372.0267187506</v>
      </c>
      <c r="K8" s="1">
        <f t="shared" ref="K8:K11" ca="1" si="12">SUM(BO8:BZ8)</f>
        <v>720127.95600000047</v>
      </c>
      <c r="L8" s="1">
        <f ca="1">VLOOKUP($A8,Calculation!$A:$CT,MATCH(L$4,Calc_heading,0),0)</f>
        <v>1490406.6500000013</v>
      </c>
      <c r="N8" s="53"/>
      <c r="O8" s="1">
        <f>IFERROR(VLOOKUP($A8,Calculation!$A:$CT,MATCH(O$4,Calc_heading,0),0),)</f>
        <v>5481.0000000000018</v>
      </c>
      <c r="P8" s="1">
        <f>IFERROR(VLOOKUP($A8,Calculation!$A:$CT,MATCH(P$4,Calc_heading,0),0),)</f>
        <v>6292.1250000000018</v>
      </c>
      <c r="Q8" s="1">
        <f>IFERROR(VLOOKUP($A8,Calculation!$A:$CT,MATCH(Q$4,Calc_heading,0),0),)</f>
        <v>10567.625000000015</v>
      </c>
      <c r="R8" s="1">
        <f ca="1">IFERROR(VLOOKUP($A8,Calculation!$A:$CT,MATCH(R$4,Calc_heading,0),0),)</f>
        <v>7378.5599999999995</v>
      </c>
      <c r="S8" s="1">
        <f ca="1">IFERROR(VLOOKUP($A8,Calculation!$A:$CT,MATCH(S$4,Calc_heading,0),0),)</f>
        <v>8983.7999999999993</v>
      </c>
      <c r="T8" s="1">
        <f ca="1">IFERROR(VLOOKUP($A8,Calculation!$A:$CT,MATCH(T$4,Calc_heading,0),0),)</f>
        <v>9684.36</v>
      </c>
      <c r="U8" s="1">
        <f ca="1">IFERROR(VLOOKUP($A8,Calculation!$A:$CT,MATCH(U$4,Calc_heading,0),0),)</f>
        <v>10980.480000000003</v>
      </c>
      <c r="V8" s="1">
        <f ca="1">IFERROR(VLOOKUP($A8,Calculation!$A:$CT,MATCH(V$4,Calc_heading,0),0),)</f>
        <v>11138.400000000005</v>
      </c>
      <c r="W8" s="1">
        <f ca="1">IFERROR(VLOOKUP($A8,Calculation!$A:$CT,MATCH(W$4,Calc_heading,0),0),)</f>
        <v>11891.880000000005</v>
      </c>
      <c r="X8" s="1">
        <f ca="1">IFERROR(VLOOKUP($A8,Calculation!$A:$CT,MATCH(X$4,Calc_heading,0),0),)</f>
        <v>12663.000000000007</v>
      </c>
      <c r="Y8" s="1">
        <f ca="1">IFERROR(VLOOKUP($A8,Calculation!$A:$CT,MATCH(Y$4,Calc_heading,0),0),)</f>
        <v>7473.2000000000044</v>
      </c>
      <c r="Z8" s="1">
        <f ca="1">IFERROR(VLOOKUP($A8,Calculation!$A:$CT,MATCH(Z$4,Calc_heading,0),0),)</f>
        <v>14258.160000000005</v>
      </c>
      <c r="AA8" s="1">
        <f ca="1">IFERROR(VLOOKUP($A8,Calculation!$A:$CT,MATCH(AA$4,Calc_heading,0),0),)</f>
        <v>13406.400000000009</v>
      </c>
      <c r="AB8" s="1">
        <f ca="1">IFERROR(VLOOKUP($A8,Calculation!$A:$CT,MATCH(AB$4,Calc_heading,0),0),)</f>
        <v>15039.220000000012</v>
      </c>
      <c r="AC8" s="1">
        <f ca="1">IFERROR(VLOOKUP($A8,Calculation!$A:$CT,MATCH(AC$4,Calc_heading,0),0),)</f>
        <v>23053.600000000042</v>
      </c>
      <c r="AD8" s="1">
        <f>IFERROR(VLOOKUP($A8,Calculation!$A:$CS,MATCH(AD$4,Calc_heading,0),0),)</f>
        <v>0</v>
      </c>
      <c r="AE8" s="1">
        <f ca="1">IFERROR(VLOOKUP($A8,Calculation!$A:$CT,MATCH(AE$4,Calc_heading,0),0),)</f>
        <v>17169.600000000009</v>
      </c>
      <c r="AF8" s="1">
        <f ca="1">IFERROR(VLOOKUP($A8,Calculation!$A:$CT,MATCH(AF$4,Calc_heading,0),0),)</f>
        <v>20294.268750000017</v>
      </c>
      <c r="AG8" s="1">
        <f ca="1">IFERROR(VLOOKUP($A8,Calculation!$A:$CT,MATCH(AG$4,Calc_heading,0),0),)</f>
        <v>21292.031250000015</v>
      </c>
      <c r="AH8" s="1">
        <f ca="1">IFERROR(VLOOKUP($A8,Calculation!$A:$CT,MATCH(AH$4,Calc_heading,0),0),)</f>
        <v>23548.481250000026</v>
      </c>
      <c r="AI8" s="1">
        <f ca="1">IFERROR(VLOOKUP($A8,Calculation!$A:$CT,MATCH(AI$4,Calc_heading,0),0),)</f>
        <v>23345.437500000022</v>
      </c>
      <c r="AJ8" s="1">
        <f ca="1">IFERROR(VLOOKUP($A8,Calculation!$A:$CT,MATCH(AJ$4,Calc_heading,0),0),)</f>
        <v>24401.081250000025</v>
      </c>
      <c r="AK8" s="1">
        <f ca="1">IFERROR(VLOOKUP($A8,Calculation!$A:$CT,MATCH(AK$4,Calc_heading,0),0),)</f>
        <v>25476.018750000025</v>
      </c>
      <c r="AL8" s="1">
        <f ca="1">IFERROR(VLOOKUP($A8,Calculation!$A:$CT,MATCH(AL$4,Calc_heading,0),0),)</f>
        <v>14761.250000000016</v>
      </c>
      <c r="AM8" s="1">
        <f ca="1">IFERROR(VLOOKUP($A8,Calculation!$A:$CT,MATCH(AM$4,Calc_heading,0),0),)</f>
        <v>27683.775000000031</v>
      </c>
      <c r="AN8" s="1">
        <f ca="1">IFERROR(VLOOKUP($A8,Calculation!$A:$CT,MATCH(AN$4,Calc_heading,0),0),)</f>
        <v>25614.750000000036</v>
      </c>
      <c r="AO8" s="1">
        <f ca="1">IFERROR(VLOOKUP($A8,Calculation!$A:$CT,MATCH(AO$4,Calc_heading,0),0),)</f>
        <v>28303.778125000044</v>
      </c>
      <c r="AP8" s="1">
        <f ca="1">IFERROR(VLOOKUP($A8,Calculation!$A:$CT,MATCH(AP$4,Calc_heading,0),0),)</f>
        <v>89220.087500000081</v>
      </c>
      <c r="AQ8" s="1">
        <f ca="1">IFERROR(VLOOKUP($A8,Calculation!$A:$CT,MATCH(AQ$4,Calc_heading,0),0),)</f>
        <v>37018.260000000046</v>
      </c>
      <c r="AR8" s="1">
        <f ca="1">IFERROR(VLOOKUP($A8,Calculation!$A:$CT,MATCH(AR$4,Calc_heading,0),0),)</f>
        <v>43992.293750000048</v>
      </c>
      <c r="AS8" s="1">
        <f ca="1">IFERROR(VLOOKUP($A8,Calculation!$A:$CT,MATCH(AS$4,Calc_heading,0),0),)</f>
        <v>45099.518750000047</v>
      </c>
      <c r="AT8" s="1">
        <f ca="1">IFERROR(VLOOKUP($A8,Calculation!$A:$CT,MATCH(AT$4,Calc_heading,0),0),)</f>
        <v>48340.396250000042</v>
      </c>
      <c r="AU8" s="1">
        <f ca="1">IFERROR(VLOOKUP($A8,Calculation!$A:$CT,MATCH(AU$4,Calc_heading,0),0),)</f>
        <v>47345.390000000043</v>
      </c>
      <c r="AV8" s="1">
        <f ca="1">IFERROR(VLOOKUP($A8,Calculation!$A:$CT,MATCH(AV$4,Calc_heading,0),0),)</f>
        <v>56484.036250000041</v>
      </c>
      <c r="AW8" s="1">
        <f ca="1">IFERROR(VLOOKUP($A8,Calculation!$A:$CT,MATCH(AW$4,Calc_heading,0),0),)</f>
        <v>57633.156250000036</v>
      </c>
      <c r="AX8" s="1">
        <f ca="1">IFERROR(VLOOKUP($A8,Calculation!$A:$CT,MATCH(AX$4,Calc_heading,0),0),)</f>
        <v>39773.750000000029</v>
      </c>
      <c r="AY8" s="1">
        <f ca="1">IFERROR(VLOOKUP($A8,Calculation!$A:$CT,MATCH(AY$4,Calc_heading,0),0),)</f>
        <v>55962.817500000041</v>
      </c>
      <c r="AZ8" s="1">
        <f ca="1">IFERROR(VLOOKUP($A8,Calculation!$A:$CT,MATCH(AZ$4,Calc_heading,0),0),)</f>
        <v>52127.430000000037</v>
      </c>
      <c r="BA8" s="1">
        <f ca="1">IFERROR(VLOOKUP($A8,Calculation!$A:$CT,MATCH(BA$4,Calc_heading,0),0),)</f>
        <v>55760.241875000043</v>
      </c>
      <c r="BB8" s="1">
        <f ca="1">IFERROR(VLOOKUP($A8,Calculation!$A:$CT,MATCH(BB$4,Calc_heading,0),0),)</f>
        <v>136972.33750000011</v>
      </c>
      <c r="BC8" s="1">
        <f ca="1">IFERROR(VLOOKUP($A8,Calculation!$A:$CT,MATCH(BC$4,Calc_heading,0),0),)</f>
        <v>38756.35000000002</v>
      </c>
      <c r="BD8" s="1">
        <f ca="1">IFERROR(VLOOKUP($A8,Calculation!$A:$CT,MATCH(BD$4,Calc_heading,0),0),)</f>
        <v>44795.693437500027</v>
      </c>
      <c r="BE8" s="1">
        <f ca="1">IFERROR(VLOOKUP($A8,Calculation!$A:$CT,MATCH(BE$4,Calc_heading,0),0),)</f>
        <v>45233.46468750004</v>
      </c>
      <c r="BF8" s="1">
        <f ca="1">IFERROR(VLOOKUP($A8,Calculation!$A:$CT,MATCH(BF$4,Calc_heading,0),0),)</f>
        <v>47534.44125000004</v>
      </c>
      <c r="BG8" s="1">
        <f ca="1">IFERROR(VLOOKUP($A8,Calculation!$A:$CT,MATCH(BG$4,Calc_heading,0),0),)</f>
        <v>46087.921875000036</v>
      </c>
      <c r="BH8" s="1">
        <f ca="1">IFERROR(VLOOKUP($A8,Calculation!$A:$CT,MATCH(BH$4,Calc_heading,0),0),)</f>
        <v>54504.607812500035</v>
      </c>
      <c r="BI8" s="1">
        <f ca="1">IFERROR(VLOOKUP($A8,Calculation!$A:$CT,MATCH(BI$4,Calc_heading,0),0),)</f>
        <v>54914.265312500043</v>
      </c>
      <c r="BJ8" s="1">
        <f ca="1">IFERROR(VLOOKUP($A8,Calculation!$A:$CT,MATCH(BJ$4,Calc_heading,0),0),)</f>
        <v>39620.496875000026</v>
      </c>
      <c r="BK8" s="1">
        <f ca="1">IFERROR(VLOOKUP($A8,Calculation!$A:$CT,MATCH(BK$4,Calc_heading,0),0),)</f>
        <v>51712.495000000046</v>
      </c>
      <c r="BL8" s="1">
        <f ca="1">IFERROR(VLOOKUP($A8,Calculation!$A:$CT,MATCH(BL$4,Calc_heading,0),0),)</f>
        <v>52089.837500000038</v>
      </c>
      <c r="BM8" s="1">
        <f ca="1">IFERROR(VLOOKUP($A8,Calculation!$A:$CT,MATCH(BM$4,Calc_heading,0),0),)</f>
        <v>50455.799218750049</v>
      </c>
      <c r="BN8" s="1">
        <f ca="1">IFERROR(VLOOKUP($A8,Calculation!$A:$CT,MATCH(BN$4,Calc_heading,0),0),)</f>
        <v>178666.65375000011</v>
      </c>
      <c r="BO8" s="1">
        <f ca="1">IFERROR(VLOOKUP($A8,Calculation!$A:$CT,MATCH(BO$4,Calc_heading,0),0),)</f>
        <v>41240.064000000042</v>
      </c>
      <c r="BP8" s="1">
        <f ca="1">IFERROR(VLOOKUP($A8,Calculation!$A:$CT,MATCH(BP$4,Calc_heading,0),0),)</f>
        <v>47813.688000000046</v>
      </c>
      <c r="BQ8" s="1">
        <f ca="1">IFERROR(VLOOKUP($A8,Calculation!$A:$CT,MATCH(BQ$4,Calc_heading,0),0),)</f>
        <v>48332.30400000004</v>
      </c>
      <c r="BR8" s="1">
        <f ca="1">IFERROR(VLOOKUP($A8,Calculation!$A:$CT,MATCH(BR$4,Calc_heading,0),0),)</f>
        <v>50764.860000000059</v>
      </c>
      <c r="BS8" s="1">
        <f ca="1">IFERROR(VLOOKUP($A8,Calculation!$A:$CT,MATCH(BS$4,Calc_heading,0),0),)</f>
        <v>49369.536000000044</v>
      </c>
      <c r="BT8" s="1">
        <f ca="1">IFERROR(VLOOKUP($A8,Calculation!$A:$CT,MATCH(BT$4,Calc_heading,0),0),)</f>
        <v>59488.152000000053</v>
      </c>
      <c r="BU8" s="1">
        <f ca="1">IFERROR(VLOOKUP($A8,Calculation!$A:$CT,MATCH(BU$4,Calc_heading,0),0),)</f>
        <v>60006.768000000055</v>
      </c>
      <c r="BV8" s="1">
        <f ca="1">IFERROR(VLOOKUP($A8,Calculation!$A:$CT,MATCH(BV$4,Calc_heading,0),0),)</f>
        <v>44291.880000000034</v>
      </c>
      <c r="BW8" s="1">
        <f ca="1">IFERROR(VLOOKUP($A8,Calculation!$A:$CT,MATCH(BW$4,Calc_heading,0),0),)</f>
        <v>56244.000000000051</v>
      </c>
      <c r="BX8" s="1">
        <f ca="1">IFERROR(VLOOKUP($A8,Calculation!$A:$CT,MATCH(BX$4,Calc_heading,0),0),)</f>
        <v>57388.992000000049</v>
      </c>
      <c r="BY8" s="1">
        <f ca="1">IFERROR(VLOOKUP($A8,Calculation!$A:$CT,MATCH(BY$4,Calc_heading,0),0),)</f>
        <v>55165.608000000066</v>
      </c>
      <c r="BZ8" s="1">
        <f ca="1">IFERROR(VLOOKUP($A8,Calculation!$A:$CT,MATCH(BZ$4,Calc_heading,0),0),)</f>
        <v>150022.10400000011</v>
      </c>
      <c r="CA8" s="1">
        <f ca="1">IFERROR(VLOOKUP($A8,Calculation!$A:$CT,MATCH(CA$4,Calc_heading,0),0),)</f>
        <v>77049.600000000093</v>
      </c>
      <c r="CB8" s="1">
        <f ca="1">IFERROR(VLOOKUP($A8,Calculation!$A:$CT,MATCH(CB$4,Calc_heading,0),0),)</f>
        <v>91921.500000000102</v>
      </c>
      <c r="CC8" s="1">
        <f ca="1">IFERROR(VLOOKUP($A8,Calculation!$A:$CT,MATCH(CC$4,Calc_heading,0),0),)</f>
        <v>96350.400000000111</v>
      </c>
      <c r="CD8" s="1">
        <f ca="1">IFERROR(VLOOKUP($A8,Calculation!$A:$CT,MATCH(CD$4,Calc_heading,0),0),)</f>
        <v>105671.2500000001</v>
      </c>
      <c r="CE8" s="1">
        <f ca="1">IFERROR(VLOOKUP($A8,Calculation!$A:$CT,MATCH(CE$4,Calc_heading,0),0),)</f>
        <v>105472.8000000001</v>
      </c>
      <c r="CF8" s="1">
        <f ca="1">IFERROR(VLOOKUP($A8,Calculation!$A:$CT,MATCH(CF$4,Calc_heading,0),0),)</f>
        <v>119766.3000000001</v>
      </c>
      <c r="CG8" s="1">
        <f ca="1">IFERROR(VLOOKUP($A8,Calculation!$A:$CT,MATCH(CG$4,Calc_heading,0),0),)</f>
        <v>124548.0000000001</v>
      </c>
      <c r="CH8" s="1">
        <f ca="1">IFERROR(VLOOKUP($A8,Calculation!$A:$CT,MATCH(CH$4,Calc_heading,0),0),)</f>
        <v>82565.500000000058</v>
      </c>
      <c r="CI8" s="1">
        <f ca="1">IFERROR(VLOOKUP($A8,Calculation!$A:$CT,MATCH(CI$4,Calc_heading,0),0),)</f>
        <v>129576.0000000001</v>
      </c>
      <c r="CJ8" s="1">
        <f ca="1">IFERROR(VLOOKUP($A8,Calculation!$A:$CT,MATCH(CJ$4,Calc_heading,0),0),)</f>
        <v>126597.60000000008</v>
      </c>
      <c r="CK8" s="1">
        <f ca="1">IFERROR(VLOOKUP($A8,Calculation!$A:$CT,MATCH(CK$4,Calc_heading,0),0),)</f>
        <v>133059.2000000001</v>
      </c>
      <c r="CL8" s="1">
        <f ca="1">IFERROR(VLOOKUP($A8,Calculation!$A:$CT,MATCH(CL$4,Calc_heading,0),0),)</f>
        <v>297828.50000000029</v>
      </c>
    </row>
    <row r="9" spans="1:90" x14ac:dyDescent="0.5">
      <c r="A9" s="31" t="str">
        <f t="shared" ref="A9:A20" si="13">D9&amp;"_"&amp;B9</f>
        <v>Ticketing_Sales</v>
      </c>
      <c r="B9" s="31" t="s">
        <v>310</v>
      </c>
      <c r="D9" t="s">
        <v>7</v>
      </c>
      <c r="E9" s="1">
        <f>VLOOKUP($A9,Calculation!$A:$CS,MATCH(E$4,Calc_heading,0),0)</f>
        <v>6892.3008000000009</v>
      </c>
      <c r="F9" s="1">
        <v>157344</v>
      </c>
      <c r="G9" s="1">
        <v>340933</v>
      </c>
      <c r="H9" s="1">
        <v>644464</v>
      </c>
      <c r="I9" s="1">
        <f>VLOOKUP($A9,Calculation!$A:$CT,MATCH(I$4,Calc_heading,0),0)</f>
        <v>992250.00000000023</v>
      </c>
      <c r="J9" s="1">
        <f>VLOOKUP($A9,Calculation!$A:$CT,MATCH(J$4,Calc_heading,0),0)</f>
        <v>1575420.0000000005</v>
      </c>
      <c r="K9" s="1">
        <f t="shared" si="12"/>
        <v>2119636.3175000004</v>
      </c>
      <c r="L9" s="1">
        <f>VLOOKUP($A9,Calculation!$A:$CT,MATCH(L$4,Calc_heading,0),0)</f>
        <v>2675400.0000000009</v>
      </c>
      <c r="N9" s="53"/>
      <c r="O9" s="1">
        <f>IFERROR(VLOOKUP($A9,Calculation!$A:$CT,MATCH(O$4,Calc_heading,0),0),)</f>
        <v>7323.0696000000016</v>
      </c>
      <c r="P9" s="1">
        <f>IFERROR(VLOOKUP($A9,Calculation!$A:$CT,MATCH(P$4,Calc_heading,0),0),)</f>
        <v>6892.3008000000009</v>
      </c>
      <c r="Q9" s="1">
        <f>IFERROR(VLOOKUP($A9,Calculation!$A:$CT,MATCH(Q$4,Calc_heading,0),0),)</f>
        <v>17230.752000000004</v>
      </c>
      <c r="R9" s="1">
        <f>IFERROR(VLOOKUP($A9,Calculation!$A:$CT,MATCH(R$4,Calc_heading,0),0),)</f>
        <v>9354.9540000000015</v>
      </c>
      <c r="S9" s="1">
        <f>IFERROR(VLOOKUP($A9,Calculation!$A:$CT,MATCH(S$4,Calc_heading,0),0),)</f>
        <v>15201.80025</v>
      </c>
      <c r="T9" s="1">
        <f>IFERROR(VLOOKUP($A9,Calculation!$A:$CT,MATCH(T$4,Calc_heading,0),0),)</f>
        <v>15201.80025</v>
      </c>
      <c r="U9" s="1">
        <f>IFERROR(VLOOKUP($A9,Calculation!$A:$CT,MATCH(U$4,Calc_heading,0),0),)</f>
        <v>16371.169500000004</v>
      </c>
      <c r="V9" s="1">
        <f>IFERROR(VLOOKUP($A9,Calculation!$A:$CT,MATCH(V$4,Calc_heading,0),0),)</f>
        <v>16371.169500000004</v>
      </c>
      <c r="W9" s="1">
        <f>IFERROR(VLOOKUP($A9,Calculation!$A:$CT,MATCH(W$4,Calc_heading,0),0),)</f>
        <v>16371.169500000004</v>
      </c>
      <c r="X9" s="1">
        <f>IFERROR(VLOOKUP($A9,Calculation!$A:$CT,MATCH(X$4,Calc_heading,0),0),)</f>
        <v>22218.015750000006</v>
      </c>
      <c r="Y9" s="1">
        <f>IFERROR(VLOOKUP($A9,Calculation!$A:$CT,MATCH(Y$4,Calc_heading,0),0),)</f>
        <v>18709.908000000003</v>
      </c>
      <c r="Z9" s="1">
        <f>IFERROR(VLOOKUP($A9,Calculation!$A:$CT,MATCH(Z$4,Calc_heading,0),0),)</f>
        <v>18709.908000000003</v>
      </c>
      <c r="AA9" s="1">
        <f>IFERROR(VLOOKUP($A9,Calculation!$A:$CT,MATCH(AA$4,Calc_heading,0),0),)</f>
        <v>19879.27725000001</v>
      </c>
      <c r="AB9" s="1">
        <f>IFERROR(VLOOKUP($A9,Calculation!$A:$CT,MATCH(AB$4,Calc_heading,0),0),)</f>
        <v>18709.908000000003</v>
      </c>
      <c r="AC9" s="1">
        <f>IFERROR(VLOOKUP($A9,Calculation!$A:$CT,MATCH(AC$4,Calc_heading,0),0),)</f>
        <v>46774.770000000011</v>
      </c>
      <c r="AD9" s="1">
        <f>IFERROR(VLOOKUP($A9,Calculation!$A:$CS,MATCH(AD$4,Calc_heading,0),0),)</f>
        <v>0</v>
      </c>
      <c r="AE9" s="1">
        <f>IFERROR(VLOOKUP($A9,Calculation!$A:$CT,MATCH(AE$4,Calc_heading,0),0),)</f>
        <v>24633.000000000004</v>
      </c>
      <c r="AF9" s="1">
        <f>IFERROR(VLOOKUP($A9,Calculation!$A:$CT,MATCH(AF$4,Calc_heading,0),0),)</f>
        <v>40028.625000000007</v>
      </c>
      <c r="AG9" s="1">
        <f>IFERROR(VLOOKUP($A9,Calculation!$A:$CT,MATCH(AG$4,Calc_heading,0),0),)</f>
        <v>40028.625000000007</v>
      </c>
      <c r="AH9" s="1">
        <f>IFERROR(VLOOKUP($A9,Calculation!$A:$CT,MATCH(AH$4,Calc_heading,0),0),)</f>
        <v>43107.750000000007</v>
      </c>
      <c r="AI9" s="1">
        <f>IFERROR(VLOOKUP($A9,Calculation!$A:$CT,MATCH(AI$4,Calc_heading,0),0),)</f>
        <v>43107.750000000007</v>
      </c>
      <c r="AJ9" s="1">
        <f>IFERROR(VLOOKUP($A9,Calculation!$A:$CT,MATCH(AJ$4,Calc_heading,0),0),)</f>
        <v>43107.750000000007</v>
      </c>
      <c r="AK9" s="1">
        <f>IFERROR(VLOOKUP($A9,Calculation!$A:$CT,MATCH(AK$4,Calc_heading,0),0),)</f>
        <v>58503.375000000015</v>
      </c>
      <c r="AL9" s="1">
        <f>IFERROR(VLOOKUP($A9,Calculation!$A:$CT,MATCH(AL$4,Calc_heading,0),0),)</f>
        <v>49266.000000000007</v>
      </c>
      <c r="AM9" s="1">
        <f>IFERROR(VLOOKUP($A9,Calculation!$A:$CT,MATCH(AM$4,Calc_heading,0),0),)</f>
        <v>49266.000000000007</v>
      </c>
      <c r="AN9" s="1">
        <f>IFERROR(VLOOKUP($A9,Calculation!$A:$CT,MATCH(AN$4,Calc_heading,0),0),)</f>
        <v>52345.125000000015</v>
      </c>
      <c r="AO9" s="1">
        <f>IFERROR(VLOOKUP($A9,Calculation!$A:$CT,MATCH(AO$4,Calc_heading,0),0),)</f>
        <v>49266.000000000007</v>
      </c>
      <c r="AP9" s="1">
        <f>IFERROR(VLOOKUP($A9,Calculation!$A:$CT,MATCH(AP$4,Calc_heading,0),0),)</f>
        <v>123165.00000000004</v>
      </c>
      <c r="AQ9" s="1">
        <f>IFERROR(VLOOKUP($A9,Calculation!$A:$CT,MATCH(AQ$4,Calc_heading,0),0),)</f>
        <v>39690.000000000015</v>
      </c>
      <c r="AR9" s="1">
        <f>IFERROR(VLOOKUP($A9,Calculation!$A:$CT,MATCH(AR$4,Calc_heading,0),0),)</f>
        <v>64496.250000000007</v>
      </c>
      <c r="AS9" s="1">
        <f>IFERROR(VLOOKUP($A9,Calculation!$A:$CT,MATCH(AS$4,Calc_heading,0),0),)</f>
        <v>64496.250000000007</v>
      </c>
      <c r="AT9" s="1">
        <f>IFERROR(VLOOKUP($A9,Calculation!$A:$CT,MATCH(AT$4,Calc_heading,0),0),)</f>
        <v>69457.500000000015</v>
      </c>
      <c r="AU9" s="1">
        <f>IFERROR(VLOOKUP($A9,Calculation!$A:$CT,MATCH(AU$4,Calc_heading,0),0),)</f>
        <v>69457.500000000015</v>
      </c>
      <c r="AV9" s="1">
        <f>IFERROR(VLOOKUP($A9,Calculation!$A:$CT,MATCH(AV$4,Calc_heading,0),0),)</f>
        <v>69457.500000000015</v>
      </c>
      <c r="AW9" s="1">
        <f>IFERROR(VLOOKUP($A9,Calculation!$A:$CT,MATCH(AW$4,Calc_heading,0),0),)</f>
        <v>94263.750000000029</v>
      </c>
      <c r="AX9" s="1">
        <f>IFERROR(VLOOKUP($A9,Calculation!$A:$CT,MATCH(AX$4,Calc_heading,0),0),)</f>
        <v>79380.000000000029</v>
      </c>
      <c r="AY9" s="1">
        <f>IFERROR(VLOOKUP($A9,Calculation!$A:$CT,MATCH(AY$4,Calc_heading,0),0),)</f>
        <v>79380.000000000029</v>
      </c>
      <c r="AZ9" s="1">
        <f>IFERROR(VLOOKUP($A9,Calculation!$A:$CT,MATCH(AZ$4,Calc_heading,0),0),)</f>
        <v>84341.250000000029</v>
      </c>
      <c r="BA9" s="1">
        <f>IFERROR(VLOOKUP($A9,Calculation!$A:$CT,MATCH(BA$4,Calc_heading,0),0),)</f>
        <v>79380.000000000029</v>
      </c>
      <c r="BB9" s="1">
        <f>IFERROR(VLOOKUP($A9,Calculation!$A:$CT,MATCH(BB$4,Calc_heading,0),0),)</f>
        <v>198450.00000000012</v>
      </c>
      <c r="BC9" s="1">
        <f>IFERROR(VLOOKUP($A9,Calculation!$A:$CT,MATCH(BC$4,Calc_heading,0),0),)</f>
        <v>63016.800000000003</v>
      </c>
      <c r="BD9" s="1">
        <f>IFERROR(VLOOKUP($A9,Calculation!$A:$CT,MATCH(BD$4,Calc_heading,0),0),)</f>
        <v>102402.3</v>
      </c>
      <c r="BE9" s="1">
        <f>IFERROR(VLOOKUP($A9,Calculation!$A:$CT,MATCH(BE$4,Calc_heading,0),0),)</f>
        <v>102402.3</v>
      </c>
      <c r="BF9" s="1">
        <f>IFERROR(VLOOKUP($A9,Calculation!$A:$CT,MATCH(BF$4,Calc_heading,0),0),)</f>
        <v>110279.40000000002</v>
      </c>
      <c r="BG9" s="1">
        <f>IFERROR(VLOOKUP($A9,Calculation!$A:$CT,MATCH(BG$4,Calc_heading,0),0),)</f>
        <v>110279.40000000002</v>
      </c>
      <c r="BH9" s="1">
        <f>IFERROR(VLOOKUP($A9,Calculation!$A:$CT,MATCH(BH$4,Calc_heading,0),0),)</f>
        <v>110279.40000000002</v>
      </c>
      <c r="BI9" s="1">
        <f>IFERROR(VLOOKUP($A9,Calculation!$A:$CT,MATCH(BI$4,Calc_heading,0),0),)</f>
        <v>149664.90000000005</v>
      </c>
      <c r="BJ9" s="1">
        <f>IFERROR(VLOOKUP($A9,Calculation!$A:$CT,MATCH(BJ$4,Calc_heading,0),0),)</f>
        <v>126033.60000000001</v>
      </c>
      <c r="BK9" s="1">
        <f>IFERROR(VLOOKUP($A9,Calculation!$A:$CT,MATCH(BK$4,Calc_heading,0),0),)</f>
        <v>126033.60000000001</v>
      </c>
      <c r="BL9" s="1">
        <f>IFERROR(VLOOKUP($A9,Calculation!$A:$CT,MATCH(BL$4,Calc_heading,0),0),)</f>
        <v>133910.70000000004</v>
      </c>
      <c r="BM9" s="1">
        <f>IFERROR(VLOOKUP($A9,Calculation!$A:$CT,MATCH(BM$4,Calc_heading,0),0),)</f>
        <v>126033.60000000001</v>
      </c>
      <c r="BN9" s="1">
        <f>IFERROR(VLOOKUP($A9,Calculation!$A:$CT,MATCH(BN$4,Calc_heading,0),0),)</f>
        <v>315084.00000000012</v>
      </c>
      <c r="BO9" s="1">
        <v>88000</v>
      </c>
      <c r="BP9" s="1">
        <v>120000</v>
      </c>
      <c r="BQ9" s="1">
        <f>IFERROR(VLOOKUP($A9,Calculation!$A:$CT,MATCH(BQ$4,Calc_heading,0),0),)</f>
        <v>138833.92250000002</v>
      </c>
      <c r="BR9" s="1">
        <f>IFERROR(VLOOKUP($A9,Calculation!$A:$CT,MATCH(BR$4,Calc_heading,0),0),)</f>
        <v>149513.45500000002</v>
      </c>
      <c r="BS9" s="1">
        <f>IFERROR(VLOOKUP($A9,Calculation!$A:$CT,MATCH(BS$4,Calc_heading,0),0),)</f>
        <v>149513.45500000002</v>
      </c>
      <c r="BT9" s="1">
        <f>IFERROR(VLOOKUP($A9,Calculation!$A:$CT,MATCH(BT$4,Calc_heading,0),0),)</f>
        <v>149513.45500000002</v>
      </c>
      <c r="BU9" s="1">
        <f>IFERROR(VLOOKUP($A9,Calculation!$A:$CT,MATCH(BU$4,Calc_heading,0),0),)</f>
        <v>202911.11750000002</v>
      </c>
      <c r="BV9" s="1">
        <f>IFERROR(VLOOKUP($A9,Calculation!$A:$CT,MATCH(BV$4,Calc_heading,0),0),)</f>
        <v>170872.52000000002</v>
      </c>
      <c r="BW9" s="1">
        <f>IFERROR(VLOOKUP($A9,Calculation!$A:$CT,MATCH(BW$4,Calc_heading,0),0),)</f>
        <v>170872.52000000002</v>
      </c>
      <c r="BX9" s="1">
        <f>IFERROR(VLOOKUP($A9,Calculation!$A:$CT,MATCH(BX$4,Calc_heading,0),0),)</f>
        <v>181552.05250000005</v>
      </c>
      <c r="BY9" s="1">
        <f>IFERROR(VLOOKUP($A9,Calculation!$A:$CT,MATCH(BY$4,Calc_heading,0),0),)</f>
        <v>170872.52000000002</v>
      </c>
      <c r="BZ9" s="1">
        <f>IFERROR(VLOOKUP($A9,Calculation!$A:$CT,MATCH(BZ$4,Calc_heading,0),0),)</f>
        <v>427181.3000000001</v>
      </c>
      <c r="CA9" s="1">
        <f>IFERROR(VLOOKUP($A9,Calculation!$A:$CT,MATCH(CA$4,Calc_heading,0),0),)</f>
        <v>107016.00000000003</v>
      </c>
      <c r="CB9" s="1">
        <f>IFERROR(VLOOKUP($A9,Calculation!$A:$CT,MATCH(CB$4,Calc_heading,0),0),)</f>
        <v>173901.00000000003</v>
      </c>
      <c r="CC9" s="1">
        <f>IFERROR(VLOOKUP($A9,Calculation!$A:$CT,MATCH(CC$4,Calc_heading,0),0),)</f>
        <v>173901.00000000003</v>
      </c>
      <c r="CD9" s="1">
        <f>IFERROR(VLOOKUP($A9,Calculation!$A:$CT,MATCH(CD$4,Calc_heading,0),0),)</f>
        <v>187278.00000000006</v>
      </c>
      <c r="CE9" s="1">
        <f>IFERROR(VLOOKUP($A9,Calculation!$A:$CT,MATCH(CE$4,Calc_heading,0),0),)</f>
        <v>187278.00000000006</v>
      </c>
      <c r="CF9" s="1">
        <f>IFERROR(VLOOKUP($A9,Calculation!$A:$CT,MATCH(CF$4,Calc_heading,0),0),)</f>
        <v>187278.00000000006</v>
      </c>
      <c r="CG9" s="1">
        <f>IFERROR(VLOOKUP($A9,Calculation!$A:$CT,MATCH(CG$4,Calc_heading,0),0),)</f>
        <v>254163.00000000009</v>
      </c>
      <c r="CH9" s="1">
        <f>IFERROR(VLOOKUP($A9,Calculation!$A:$CT,MATCH(CH$4,Calc_heading,0),0),)</f>
        <v>214032.00000000006</v>
      </c>
      <c r="CI9" s="1">
        <f>IFERROR(VLOOKUP($A9,Calculation!$A:$CT,MATCH(CI$4,Calc_heading,0),0),)</f>
        <v>214032.00000000006</v>
      </c>
      <c r="CJ9" s="1">
        <f>IFERROR(VLOOKUP($A9,Calculation!$A:$CT,MATCH(CJ$4,Calc_heading,0),0),)</f>
        <v>227409.00000000009</v>
      </c>
      <c r="CK9" s="1">
        <f>IFERROR(VLOOKUP($A9,Calculation!$A:$CT,MATCH(CK$4,Calc_heading,0),0),)</f>
        <v>214032.00000000006</v>
      </c>
      <c r="CL9" s="1">
        <f>IFERROR(VLOOKUP($A9,Calculation!$A:$CT,MATCH(CL$4,Calc_heading,0),0),)</f>
        <v>535080.00000000023</v>
      </c>
    </row>
    <row r="10" spans="1:90" x14ac:dyDescent="0.5">
      <c r="A10" s="31" t="str">
        <f t="shared" si="13"/>
        <v>Advertising_Sales</v>
      </c>
      <c r="B10" s="31" t="s">
        <v>310</v>
      </c>
      <c r="D10" t="s">
        <v>32</v>
      </c>
      <c r="E10" s="1">
        <f>VLOOKUP($A10,Calculation!$A:$CS,MATCH(E$4,Calc_heading,0),0)</f>
        <v>8640</v>
      </c>
      <c r="F10" s="1">
        <v>94593</v>
      </c>
      <c r="G10" s="1">
        <v>115837</v>
      </c>
      <c r="H10" s="1">
        <v>189313</v>
      </c>
      <c r="I10" s="1">
        <f>VLOOKUP($A10,Calculation!$A:$CT,MATCH(I$4,Calc_heading,0),0)</f>
        <v>152675.07503734631</v>
      </c>
      <c r="J10" s="1">
        <f>VLOOKUP($A10,Calculation!$A:$CT,MATCH(J$4,Calc_heading,0),0)</f>
        <v>161835.57953958714</v>
      </c>
      <c r="K10" s="1">
        <f t="shared" si="12"/>
        <v>171545.71431196239</v>
      </c>
      <c r="L10" s="1">
        <f>VLOOKUP($A10,Calculation!$A:$CT,MATCH(L$4,Calc_heading,0),0)</f>
        <v>181838.45717068014</v>
      </c>
      <c r="N10" s="53"/>
      <c r="O10" s="1">
        <f>IFERROR(VLOOKUP($A10,Calculation!$A:$CT,MATCH(O$4,Calc_heading,0),0),)</f>
        <v>9646.7284854272948</v>
      </c>
      <c r="P10" s="1">
        <f>IFERROR(VLOOKUP($A10,Calculation!$A:$CT,MATCH(P$4,Calc_heading,0),0),)</f>
        <v>9693.6844241202489</v>
      </c>
      <c r="Q10" s="1">
        <f>IFERROR(VLOOKUP($A10,Calculation!$A:$CT,MATCH(Q$4,Calc_heading,0),0),)</f>
        <v>13199.999999999996</v>
      </c>
      <c r="R10" s="1">
        <f>IFERROR(VLOOKUP($A10,Calculation!$A:$CT,MATCH(R$4,Calc_heading,0),0),)</f>
        <v>10500.865903407836</v>
      </c>
      <c r="S10" s="1">
        <f>IFERROR(VLOOKUP($A10,Calculation!$A:$CT,MATCH(S$4,Calc_heading,0),0),)</f>
        <v>10551.97939917256</v>
      </c>
      <c r="T10" s="1">
        <f>IFERROR(VLOOKUP($A10,Calculation!$A:$CT,MATCH(T$4,Calc_heading,0),0),)</f>
        <v>10603.341692462489</v>
      </c>
      <c r="U10" s="1">
        <f>IFERROR(VLOOKUP($A10,Calculation!$A:$CT,MATCH(U$4,Calc_heading,0),0),)</f>
        <v>10654.95399431216</v>
      </c>
      <c r="V10" s="1">
        <f>IFERROR(VLOOKUP($A10,Calculation!$A:$CT,MATCH(V$4,Calc_heading,0),0),)</f>
        <v>10706.817521650879</v>
      </c>
      <c r="W10" s="1">
        <f>IFERROR(VLOOKUP($A10,Calculation!$A:$CT,MATCH(W$4,Calc_heading,0),0),)</f>
        <v>9513.1622502719893</v>
      </c>
      <c r="X10" s="1">
        <f>IFERROR(VLOOKUP($A10,Calculation!$A:$CT,MATCH(X$4,Calc_heading,0),0),)</f>
        <v>9559.4680485615008</v>
      </c>
      <c r="Y10" s="1">
        <f>IFERROR(VLOOKUP($A10,Calculation!$A:$CT,MATCH(Y$4,Calc_heading,0),0),)</f>
        <v>9605.9992426656554</v>
      </c>
      <c r="Z10" s="1">
        <f>IFERROR(VLOOKUP($A10,Calculation!$A:$CT,MATCH(Z$4,Calc_heading,0),0),)</f>
        <v>12410.687481055684</v>
      </c>
      <c r="AA10" s="1">
        <f>IFERROR(VLOOKUP($A10,Calculation!$A:$CT,MATCH(AA$4,Calc_heading,0),0),)</f>
        <v>13856.774588800437</v>
      </c>
      <c r="AB10" s="1">
        <f>IFERROR(VLOOKUP($A10,Calculation!$A:$CT,MATCH(AB$4,Calc_heading,0),0),)</f>
        <v>13924.223139783984</v>
      </c>
      <c r="AC10" s="1">
        <f>IFERROR(VLOOKUP($A10,Calculation!$A:$CT,MATCH(AC$4,Calc_heading,0),0),)</f>
        <v>13991.999999999996</v>
      </c>
      <c r="AD10" s="1">
        <f>IFERROR(VLOOKUP($A10,Calculation!$A:$CS,MATCH(AD$4,Calc_heading,0),0),)</f>
        <v>0</v>
      </c>
      <c r="AE10" s="1">
        <f>IFERROR(VLOOKUP($A10,Calculation!$A:$CT,MATCH(AE$4,Calc_heading,0),0),)</f>
        <v>11130.917857612305</v>
      </c>
      <c r="AF10" s="1">
        <f>IFERROR(VLOOKUP($A10,Calculation!$A:$CT,MATCH(AF$4,Calc_heading,0),0),)</f>
        <v>11185.098163122913</v>
      </c>
      <c r="AG10" s="1">
        <f>IFERROR(VLOOKUP($A10,Calculation!$A:$CT,MATCH(AG$4,Calc_heading,0),0),)</f>
        <v>11239.542194010239</v>
      </c>
      <c r="AH10" s="1">
        <f>IFERROR(VLOOKUP($A10,Calculation!$A:$CT,MATCH(AH$4,Calc_heading,0),0),)</f>
        <v>11294.25123397089</v>
      </c>
      <c r="AI10" s="1">
        <f>IFERROR(VLOOKUP($A10,Calculation!$A:$CT,MATCH(AI$4,Calc_heading,0),0),)</f>
        <v>11349.22657294993</v>
      </c>
      <c r="AJ10" s="1">
        <f>IFERROR(VLOOKUP($A10,Calculation!$A:$CT,MATCH(AJ$4,Calc_heading,0),0),)</f>
        <v>10083.95198528831</v>
      </c>
      <c r="AK10" s="1">
        <f>IFERROR(VLOOKUP($A10,Calculation!$A:$CT,MATCH(AK$4,Calc_heading,0),0),)</f>
        <v>10133.036131475192</v>
      </c>
      <c r="AL10" s="1">
        <f>IFERROR(VLOOKUP($A10,Calculation!$A:$CT,MATCH(AL$4,Calc_heading,0),0),)</f>
        <v>10182.359197225596</v>
      </c>
      <c r="AM10" s="1">
        <f>IFERROR(VLOOKUP($A10,Calculation!$A:$CT,MATCH(AM$4,Calc_heading,0),0),)</f>
        <v>13155.328729919027</v>
      </c>
      <c r="AN10" s="1">
        <f>IFERROR(VLOOKUP($A10,Calculation!$A:$CT,MATCH(AN$4,Calc_heading,0),0),)</f>
        <v>14688.181064128465</v>
      </c>
      <c r="AO10" s="1">
        <f>IFERROR(VLOOKUP($A10,Calculation!$A:$CT,MATCH(AO$4,Calc_heading,0),0),)</f>
        <v>14759.676528171025</v>
      </c>
      <c r="AP10" s="1">
        <f>IFERROR(VLOOKUP($A10,Calculation!$A:$CT,MATCH(AP$4,Calc_heading,0),0),)</f>
        <v>14831.519999999999</v>
      </c>
      <c r="AQ10" s="1">
        <f>IFERROR(VLOOKUP($A10,Calculation!$A:$CT,MATCH(AQ$4,Calc_heading,0),0),)</f>
        <v>11798.772929069046</v>
      </c>
      <c r="AR10" s="1">
        <f>IFERROR(VLOOKUP($A10,Calculation!$A:$CT,MATCH(AR$4,Calc_heading,0),0),)</f>
        <v>11856.204052910291</v>
      </c>
      <c r="AS10" s="1">
        <f>IFERROR(VLOOKUP($A10,Calculation!$A:$CT,MATCH(AS$4,Calc_heading,0),0),)</f>
        <v>11913.914725650855</v>
      </c>
      <c r="AT10" s="1">
        <f>IFERROR(VLOOKUP($A10,Calculation!$A:$CT,MATCH(AT$4,Calc_heading,0),0),)</f>
        <v>11971.906308009146</v>
      </c>
      <c r="AU10" s="1">
        <f>IFERROR(VLOOKUP($A10,Calculation!$A:$CT,MATCH(AU$4,Calc_heading,0),0),)</f>
        <v>12030.180167326929</v>
      </c>
      <c r="AV10" s="1">
        <f>IFERROR(VLOOKUP($A10,Calculation!$A:$CT,MATCH(AV$4,Calc_heading,0),0),)</f>
        <v>10688.989104405609</v>
      </c>
      <c r="AW10" s="1">
        <f>IFERROR(VLOOKUP($A10,Calculation!$A:$CT,MATCH(AW$4,Calc_heading,0),0),)</f>
        <v>10741.018299363703</v>
      </c>
      <c r="AX10" s="1">
        <f>IFERROR(VLOOKUP($A10,Calculation!$A:$CT,MATCH(AX$4,Calc_heading,0),0),)</f>
        <v>10793.30074905913</v>
      </c>
      <c r="AY10" s="1">
        <f>IFERROR(VLOOKUP($A10,Calculation!$A:$CT,MATCH(AY$4,Calc_heading,0),0),)</f>
        <v>13944.648453714168</v>
      </c>
      <c r="AZ10" s="1">
        <f>IFERROR(VLOOKUP($A10,Calculation!$A:$CT,MATCH(AZ$4,Calc_heading,0),0),)</f>
        <v>15569.471927976172</v>
      </c>
      <c r="BA10" s="1">
        <f>IFERROR(VLOOKUP($A10,Calculation!$A:$CT,MATCH(BA$4,Calc_heading,0),0),)</f>
        <v>15645.257119861286</v>
      </c>
      <c r="BB10" s="1">
        <f>IFERROR(VLOOKUP($A10,Calculation!$A:$CT,MATCH(BB$4,Calc_heading,0),0),)</f>
        <v>15721.411199999999</v>
      </c>
      <c r="BC10" s="1">
        <f>IFERROR(VLOOKUP($A10,Calculation!$A:$CT,MATCH(BC$4,Calc_heading,0),0),)</f>
        <v>12506.699304813186</v>
      </c>
      <c r="BD10" s="1">
        <f>IFERROR(VLOOKUP($A10,Calculation!$A:$CT,MATCH(BD$4,Calc_heading,0),0),)</f>
        <v>12567.576296084906</v>
      </c>
      <c r="BE10" s="1">
        <f>IFERROR(VLOOKUP($A10,Calculation!$A:$CT,MATCH(BE$4,Calc_heading,0),0),)</f>
        <v>12628.749609189905</v>
      </c>
      <c r="BF10" s="1">
        <f>IFERROR(VLOOKUP($A10,Calculation!$A:$CT,MATCH(BF$4,Calc_heading,0),0),)</f>
        <v>12690.220686489694</v>
      </c>
      <c r="BG10" s="1">
        <f>IFERROR(VLOOKUP($A10,Calculation!$A:$CT,MATCH(BG$4,Calc_heading,0),0),)</f>
        <v>12751.990977366544</v>
      </c>
      <c r="BH10" s="1">
        <f>IFERROR(VLOOKUP($A10,Calculation!$A:$CT,MATCH(BH$4,Calc_heading,0),0),)</f>
        <v>11330.328450669946</v>
      </c>
      <c r="BI10" s="1">
        <f>IFERROR(VLOOKUP($A10,Calculation!$A:$CT,MATCH(BI$4,Calc_heading,0),0),)</f>
        <v>11385.479397325525</v>
      </c>
      <c r="BJ10" s="1">
        <f>IFERROR(VLOOKUP($A10,Calculation!$A:$CT,MATCH(BJ$4,Calc_heading,0),0),)</f>
        <v>11440.89879400268</v>
      </c>
      <c r="BK10" s="1">
        <f>IFERROR(VLOOKUP($A10,Calculation!$A:$CT,MATCH(BK$4,Calc_heading,0),0),)</f>
        <v>14781.327360937017</v>
      </c>
      <c r="BL10" s="1">
        <f>IFERROR(VLOOKUP($A10,Calculation!$A:$CT,MATCH(BL$4,Calc_heading,0),0),)</f>
        <v>16503.640243654743</v>
      </c>
      <c r="BM10" s="1">
        <f>IFERROR(VLOOKUP($A10,Calculation!$A:$CT,MATCH(BM$4,Calc_heading,0),0),)</f>
        <v>16583.972547052963</v>
      </c>
      <c r="BN10" s="1">
        <f>IFERROR(VLOOKUP($A10,Calculation!$A:$CT,MATCH(BN$4,Calc_heading,0),0),)</f>
        <v>16664.695871999997</v>
      </c>
      <c r="BO10" s="1">
        <f>IFERROR(VLOOKUP($A10,Calculation!$A:$CT,MATCH(BO$4,Calc_heading,0),0),)</f>
        <v>13257.101263101978</v>
      </c>
      <c r="BP10" s="1">
        <f>IFERROR(VLOOKUP($A10,Calculation!$A:$CT,MATCH(BP$4,Calc_heading,0),0),)</f>
        <v>13321.630873850001</v>
      </c>
      <c r="BQ10" s="1">
        <f>IFERROR(VLOOKUP($A10,Calculation!$A:$CT,MATCH(BQ$4,Calc_heading,0),0),)</f>
        <v>13386.4745857413</v>
      </c>
      <c r="BR10" s="1">
        <f>IFERROR(VLOOKUP($A10,Calculation!$A:$CT,MATCH(BR$4,Calc_heading,0),0),)</f>
        <v>13451.633927679077</v>
      </c>
      <c r="BS10" s="1">
        <f>IFERROR(VLOOKUP($A10,Calculation!$A:$CT,MATCH(BS$4,Calc_heading,0),0),)</f>
        <v>13517.110436008539</v>
      </c>
      <c r="BT10" s="1">
        <f>IFERROR(VLOOKUP($A10,Calculation!$A:$CT,MATCH(BT$4,Calc_heading,0),0),)</f>
        <v>12010.148157710144</v>
      </c>
      <c r="BU10" s="1">
        <f>IFERROR(VLOOKUP($A10,Calculation!$A:$CT,MATCH(BU$4,Calc_heading,0),0),)</f>
        <v>12068.608161165061</v>
      </c>
      <c r="BV10" s="1">
        <f>IFERROR(VLOOKUP($A10,Calculation!$A:$CT,MATCH(BV$4,Calc_heading,0),0),)</f>
        <v>12127.352721642843</v>
      </c>
      <c r="BW10" s="1">
        <f>IFERROR(VLOOKUP($A10,Calculation!$A:$CT,MATCH(BW$4,Calc_heading,0),0),)</f>
        <v>15668.207002593243</v>
      </c>
      <c r="BX10" s="1">
        <f>IFERROR(VLOOKUP($A10,Calculation!$A:$CT,MATCH(BX$4,Calc_heading,0),0),)</f>
        <v>17493.858658274032</v>
      </c>
      <c r="BY10" s="1">
        <f>IFERROR(VLOOKUP($A10,Calculation!$A:$CT,MATCH(BY$4,Calc_heading,0),0),)</f>
        <v>17579.010899876146</v>
      </c>
      <c r="BZ10" s="1">
        <f>IFERROR(VLOOKUP($A10,Calculation!$A:$CT,MATCH(BZ$4,Calc_heading,0),0),)</f>
        <v>17664.577624320002</v>
      </c>
      <c r="CA10" s="1">
        <f>IFERROR(VLOOKUP($A10,Calculation!$A:$CT,MATCH(CA$4,Calc_heading,0),0),)</f>
        <v>14052.5273388881</v>
      </c>
      <c r="CB10" s="1">
        <f>IFERROR(VLOOKUP($A10,Calculation!$A:$CT,MATCH(CB$4,Calc_heading,0),0),)</f>
        <v>14120.928726281005</v>
      </c>
      <c r="CC10" s="1">
        <f>IFERROR(VLOOKUP($A10,Calculation!$A:$CT,MATCH(CC$4,Calc_heading,0),0),)</f>
        <v>14189.663060885783</v>
      </c>
      <c r="CD10" s="1">
        <f>IFERROR(VLOOKUP($A10,Calculation!$A:$CT,MATCH(CD$4,Calc_heading,0),0),)</f>
        <v>14258.731963339826</v>
      </c>
      <c r="CE10" s="1">
        <f>IFERROR(VLOOKUP($A10,Calculation!$A:$CT,MATCH(CE$4,Calc_heading,0),0),)</f>
        <v>14328.137062169055</v>
      </c>
      <c r="CF10" s="1">
        <f>IFERROR(VLOOKUP($A10,Calculation!$A:$CT,MATCH(CF$4,Calc_heading,0),0),)</f>
        <v>12730.757047172756</v>
      </c>
      <c r="CG10" s="1">
        <f>IFERROR(VLOOKUP($A10,Calculation!$A:$CT,MATCH(CG$4,Calc_heading,0),0),)</f>
        <v>12792.724650834967</v>
      </c>
      <c r="CH10" s="1">
        <f>IFERROR(VLOOKUP($A10,Calculation!$A:$CT,MATCH(CH$4,Calc_heading,0),0),)</f>
        <v>12854.993884941417</v>
      </c>
      <c r="CI10" s="1">
        <f>IFERROR(VLOOKUP($A10,Calculation!$A:$CT,MATCH(CI$4,Calc_heading,0),0),)</f>
        <v>16608.299422748845</v>
      </c>
      <c r="CJ10" s="1">
        <f>IFERROR(VLOOKUP($A10,Calculation!$A:$CT,MATCH(CJ$4,Calc_heading,0),0),)</f>
        <v>18543.49017777048</v>
      </c>
      <c r="CK10" s="1">
        <f>IFERROR(VLOOKUP($A10,Calculation!$A:$CT,MATCH(CK$4,Calc_heading,0),0),)</f>
        <v>18633.751553868722</v>
      </c>
      <c r="CL10" s="1">
        <f>IFERROR(VLOOKUP($A10,Calculation!$A:$CT,MATCH(CL$4,Calc_heading,0),0),)</f>
        <v>18724.452281779209</v>
      </c>
    </row>
    <row r="11" spans="1:90" ht="16.149999999999999" thickBot="1" x14ac:dyDescent="0.55000000000000004">
      <c r="A11" s="31" t="s">
        <v>446</v>
      </c>
      <c r="B11" s="31" t="s">
        <v>310</v>
      </c>
      <c r="D11" t="s">
        <v>909</v>
      </c>
      <c r="E11" s="1">
        <f>VLOOKUP($A11,Calculation!$A:$CS,MATCH(E$4,Calc_heading,0),0)</f>
        <v>6000</v>
      </c>
      <c r="F11" s="1">
        <f>69635-F12</f>
        <v>69488.44</v>
      </c>
      <c r="G11" s="1">
        <f>328567-G12</f>
        <v>291349.5</v>
      </c>
      <c r="H11" s="1">
        <f>821334-H12</f>
        <v>643199.93999999994</v>
      </c>
      <c r="I11" s="1">
        <f ca="1">VLOOKUP($A11,Calculation!$A:$CT,MATCH(I$4,Calc_heading,0),0)</f>
        <v>1063112.4956367626</v>
      </c>
      <c r="J11" s="1">
        <f ca="1">VLOOKUP($A11,Calculation!$A:$CT,MATCH(J$4,Calc_heading,0),0)</f>
        <v>1830994.8495906747</v>
      </c>
      <c r="K11" s="1">
        <f t="shared" ca="1" si="12"/>
        <v>3310516.6497041928</v>
      </c>
      <c r="L11" s="1">
        <f ca="1">VLOOKUP($A11,Calculation!$A:$CT,MATCH(L$4,Calc_heading,0),0)</f>
        <v>4581756.9092414845</v>
      </c>
      <c r="N11" s="53"/>
      <c r="O11" s="1">
        <f>IFERROR(VLOOKUP($A11,Calculation!$A:$CT,MATCH(O$4,Calc_heading,0),0),)</f>
        <v>7600</v>
      </c>
      <c r="P11" s="1">
        <f>IFERROR(VLOOKUP($A11,Calculation!$A:$CT,MATCH(P$4,Calc_heading,0),0),)</f>
        <v>9200</v>
      </c>
      <c r="Q11" s="1">
        <f>IFERROR(VLOOKUP($A11,Calculation!$A:$CT,MATCH(Q$4,Calc_heading,0),0),)</f>
        <v>10800</v>
      </c>
      <c r="R11" s="1">
        <f ca="1">IFERROR(VLOOKUP($A11,Calculation!$A:$CT,MATCH(R$4,Calc_heading,0),0),)</f>
        <v>12400</v>
      </c>
      <c r="S11" s="1">
        <f ca="1">IFERROR(VLOOKUP($A11,Calculation!$A:$CT,MATCH(S$4,Calc_heading,0),0),)</f>
        <v>14000</v>
      </c>
      <c r="T11" s="1">
        <f ca="1">IFERROR(VLOOKUP($A11,Calculation!$A:$CT,MATCH(T$4,Calc_heading,0),0),)</f>
        <v>15600</v>
      </c>
      <c r="U11" s="1">
        <f ca="1">IFERROR(VLOOKUP($A11,Calculation!$A:$CT,MATCH(U$4,Calc_heading,0),0),)</f>
        <v>17200</v>
      </c>
      <c r="V11" s="1">
        <f ca="1">IFERROR(VLOOKUP($A11,Calculation!$A:$CT,MATCH(V$4,Calc_heading,0),0),)</f>
        <v>18800</v>
      </c>
      <c r="W11" s="1">
        <f ca="1">IFERROR(VLOOKUP($A11,Calculation!$A:$CT,MATCH(W$4,Calc_heading,0),0),)</f>
        <v>20400</v>
      </c>
      <c r="X11" s="1">
        <f ca="1">IFERROR(VLOOKUP($A11,Calculation!$A:$CT,MATCH(X$4,Calc_heading,0),0),)</f>
        <v>22000</v>
      </c>
      <c r="Y11" s="1">
        <f ca="1">IFERROR(VLOOKUP($A11,Calculation!$A:$CT,MATCH(Y$4,Calc_heading,0),0),)</f>
        <v>23600</v>
      </c>
      <c r="Z11" s="1">
        <f ca="1">IFERROR(VLOOKUP($A11,Calculation!$A:$CT,MATCH(Z$4,Calc_heading,0),0),)</f>
        <v>25200</v>
      </c>
      <c r="AA11" s="1">
        <f ca="1">IFERROR(VLOOKUP($A11,Calculation!$A:$CT,MATCH(AA$4,Calc_heading,0),0),)</f>
        <v>26800</v>
      </c>
      <c r="AB11" s="1">
        <f ca="1">IFERROR(VLOOKUP($A11,Calculation!$A:$CT,MATCH(AB$4,Calc_heading,0),0),)</f>
        <v>28400</v>
      </c>
      <c r="AC11" s="1">
        <f ca="1">IFERROR(VLOOKUP($A11,Calculation!$A:$CT,MATCH(AC$4,Calc_heading,0),0),)</f>
        <v>30000</v>
      </c>
      <c r="AD11" s="1">
        <f>IFERROR(VLOOKUP($A11,Calculation!$A:$CS,MATCH(AD$4,Calc_heading,0),0),)</f>
        <v>0</v>
      </c>
      <c r="AE11" s="1">
        <f ca="1">IFERROR(VLOOKUP($A11,Calculation!$A:$CT,MATCH(AE$4,Calc_heading,0),0),)</f>
        <v>31435.416666666664</v>
      </c>
      <c r="AF11" s="1">
        <f ca="1">IFERROR(VLOOKUP($A11,Calculation!$A:$CT,MATCH(AF$4,Calc_heading,0),0),)</f>
        <v>35027.969183435096</v>
      </c>
      <c r="AG11" s="1">
        <f ca="1">IFERROR(VLOOKUP($A11,Calculation!$A:$CT,MATCH(AG$4,Calc_heading,0),0),)</f>
        <v>38556.926605674409</v>
      </c>
      <c r="AH11" s="1">
        <f ca="1">IFERROR(VLOOKUP($A11,Calculation!$A:$CT,MATCH(AH$4,Calc_heading,0),0),)</f>
        <v>42022.824516621848</v>
      </c>
      <c r="AI11" s="1">
        <f ca="1">IFERROR(VLOOKUP($A11,Calculation!$A:$CT,MATCH(AI$4,Calc_heading,0),0),)</f>
        <v>45426.194240227123</v>
      </c>
      <c r="AJ11" s="1">
        <f ca="1">IFERROR(VLOOKUP($A11,Calculation!$A:$CT,MATCH(AJ$4,Calc_heading,0),0),)</f>
        <v>48767.562873789779</v>
      </c>
      <c r="AK11" s="1">
        <f ca="1">IFERROR(VLOOKUP($A11,Calculation!$A:$CT,MATCH(AK$4,Calc_heading,0),0),)</f>
        <v>52047.453320352906</v>
      </c>
      <c r="AL11" s="1">
        <f ca="1">IFERROR(VLOOKUP($A11,Calculation!$A:$CT,MATCH(AL$4,Calc_heading,0),0),)</f>
        <v>55266.384320854952</v>
      </c>
      <c r="AM11" s="1">
        <f ca="1">IFERROR(VLOOKUP($A11,Calculation!$A:$CT,MATCH(AM$4,Calc_heading,0),0),)</f>
        <v>58424.870486041458</v>
      </c>
      <c r="AN11" s="1">
        <f ca="1">IFERROR(VLOOKUP($A11,Calculation!$A:$CT,MATCH(AN$4,Calc_heading,0),0),)</f>
        <v>61523.422328138477</v>
      </c>
      <c r="AO11" s="1">
        <f ca="1">IFERROR(VLOOKUP($A11,Calculation!$A:$CT,MATCH(AO$4,Calc_heading,0),0),)</f>
        <v>64562.546292289306</v>
      </c>
      <c r="AP11" s="1">
        <f ca="1">IFERROR(VLOOKUP($A11,Calculation!$A:$CT,MATCH(AP$4,Calc_heading,0),0),)</f>
        <v>67542.74478775647</v>
      </c>
      <c r="AQ11" s="1">
        <f ca="1">IFERROR(VLOOKUP($A11,Calculation!$A:$CT,MATCH(AQ$4,Calc_heading,0),0),)</f>
        <v>70858.172734079752</v>
      </c>
      <c r="AR11" s="1">
        <f ca="1">IFERROR(VLOOKUP($A11,Calculation!$A:$CT,MATCH(AR$4,Calc_heading,0),0),)</f>
        <v>74152.269117168864</v>
      </c>
      <c r="AS11" s="1">
        <f ca="1">IFERROR(VLOOKUP($A11,Calculation!$A:$CT,MATCH(AS$4,Calc_heading,0),0),)</f>
        <v>77425.171184943902</v>
      </c>
      <c r="AT11" s="1">
        <f ca="1">IFERROR(VLOOKUP($A11,Calculation!$A:$CT,MATCH(AT$4,Calc_heading,0),0),)</f>
        <v>80677.015302267799</v>
      </c>
      <c r="AU11" s="1">
        <f ca="1">IFERROR(VLOOKUP($A11,Calculation!$A:$CT,MATCH(AU$4,Calc_heading,0),0),)</f>
        <v>83907.936956627804</v>
      </c>
      <c r="AV11" s="1">
        <f ca="1">IFERROR(VLOOKUP($A11,Calculation!$A:$CT,MATCH(AV$4,Calc_heading,0),0),)</f>
        <v>87118.07076378059</v>
      </c>
      <c r="AW11" s="1">
        <f ca="1">IFERROR(VLOOKUP($A11,Calculation!$A:$CT,MATCH(AW$4,Calc_heading,0),0),)</f>
        <v>90307.550473361014</v>
      </c>
      <c r="AX11" s="1">
        <f ca="1">IFERROR(VLOOKUP($A11,Calculation!$A:$CT,MATCH(AX$4,Calc_heading,0),0),)</f>
        <v>93476.508974454744</v>
      </c>
      <c r="AY11" s="1">
        <f ca="1">IFERROR(VLOOKUP($A11,Calculation!$A:$CT,MATCH(AY$4,Calc_heading,0),0),)</f>
        <v>96625.078301135101</v>
      </c>
      <c r="AZ11" s="1">
        <f ca="1">IFERROR(VLOOKUP($A11,Calculation!$A:$CT,MATCH(AZ$4,Calc_heading,0),0),)</f>
        <v>99753.389637964152</v>
      </c>
      <c r="BA11" s="1">
        <f ca="1">IFERROR(VLOOKUP($A11,Calculation!$A:$CT,MATCH(BA$4,Calc_heading,0),0),)</f>
        <v>102861.57332545859</v>
      </c>
      <c r="BB11" s="1">
        <f ca="1">IFERROR(VLOOKUP($A11,Calculation!$A:$CT,MATCH(BB$4,Calc_heading,0),0),)</f>
        <v>105949.75886552027</v>
      </c>
      <c r="BC11" s="1">
        <f ca="1">IFERROR(VLOOKUP($A11,Calculation!$A:$CT,MATCH(BC$4,Calc_heading,0),0),)</f>
        <v>110229.38687046336</v>
      </c>
      <c r="BD11" s="1">
        <f ca="1">IFERROR(VLOOKUP($A11,Calculation!$A:$CT,MATCH(BD$4,Calc_heading,0),0),)</f>
        <v>117623.68600244512</v>
      </c>
      <c r="BE11" s="1">
        <f ca="1">IFERROR(VLOOKUP($A11,Calculation!$A:$CT,MATCH(BE$4,Calc_heading,0),0),)</f>
        <v>125112.18396576292</v>
      </c>
      <c r="BF11" s="1">
        <f ca="1">IFERROR(VLOOKUP($A11,Calculation!$A:$CT,MATCH(BF$4,Calc_heading,0),0),)</f>
        <v>132693.84505653652</v>
      </c>
      <c r="BG11" s="1">
        <f ca="1">IFERROR(VLOOKUP($A11,Calculation!$A:$CT,MATCH(BG$4,Calc_heading,0),0),)</f>
        <v>140367.64299886071</v>
      </c>
      <c r="BH11" s="1">
        <f ca="1">IFERROR(VLOOKUP($A11,Calculation!$A:$CT,MATCH(BH$4,Calc_heading,0),0),)</f>
        <v>148132.56086636041</v>
      </c>
      <c r="BI11" s="1">
        <f ca="1">IFERROR(VLOOKUP($A11,Calculation!$A:$CT,MATCH(BI$4,Calc_heading,0),0),)</f>
        <v>155987.59100436466</v>
      </c>
      <c r="BJ11" s="1">
        <f ca="1">IFERROR(VLOOKUP($A11,Calculation!$A:$CT,MATCH(BJ$4,Calc_heading,0),0),)</f>
        <v>163931.73495269541</v>
      </c>
      <c r="BK11" s="1">
        <f ca="1">IFERROR(VLOOKUP($A11,Calculation!$A:$CT,MATCH(BK$4,Calc_heading,0),0),)</f>
        <v>171964.0033690657</v>
      </c>
      <c r="BL11" s="1">
        <f ca="1">IFERROR(VLOOKUP($A11,Calculation!$A:$CT,MATCH(BL$4,Calc_heading,0),0),)</f>
        <v>180083.4159530832</v>
      </c>
      <c r="BM11" s="1">
        <f ca="1">IFERROR(VLOOKUP($A11,Calculation!$A:$CT,MATCH(BM$4,Calc_heading,0),0),)</f>
        <v>188289.00137085406</v>
      </c>
      <c r="BN11" s="1">
        <f ca="1">IFERROR(VLOOKUP($A11,Calculation!$A:$CT,MATCH(BN$4,Calc_heading,0),0),)</f>
        <v>196579.79718018271</v>
      </c>
      <c r="BO11" s="1">
        <v>191000</v>
      </c>
      <c r="BP11" s="1">
        <v>202000</v>
      </c>
      <c r="BQ11" s="1">
        <v>215000</v>
      </c>
      <c r="BR11" s="1">
        <v>236000</v>
      </c>
      <c r="BS11" s="1">
        <f ca="1">IFERROR(VLOOKUP($A11,Calculation!$A:$CT,MATCH(BS$4,Calc_heading,0),0),)</f>
        <v>259067.29926166227</v>
      </c>
      <c r="BT11" s="1">
        <f ca="1">IFERROR(VLOOKUP($A11,Calculation!$A:$CT,MATCH(BT$4,Calc_heading,0),0),)</f>
        <v>272903.34304276441</v>
      </c>
      <c r="BU11" s="1">
        <f ca="1">IFERROR(VLOOKUP($A11,Calculation!$A:$CT,MATCH(BU$4,Calc_heading,0),0),)</f>
        <v>286858.9065494336</v>
      </c>
      <c r="BV11" s="1">
        <f ca="1">IFERROR(VLOOKUP($A11,Calculation!$A:$CT,MATCH(BV$4,Calc_heading,0),0),)</f>
        <v>300932.20062372403</v>
      </c>
      <c r="BW11" s="1">
        <f ca="1">IFERROR(VLOOKUP($A11,Calculation!$A:$CT,MATCH(BW$4,Calc_heading,0),0),)</f>
        <v>315121.45704179292</v>
      </c>
      <c r="BX11" s="1">
        <f ca="1">IFERROR(VLOOKUP($A11,Calculation!$A:$CT,MATCH(BX$4,Calc_heading,0),0),)</f>
        <v>329424.92829380411</v>
      </c>
      <c r="BY11" s="1">
        <f ca="1">IFERROR(VLOOKUP($A11,Calculation!$A:$CT,MATCH(BY$4,Calc_heading,0),0),)</f>
        <v>343840.88736601139</v>
      </c>
      <c r="BZ11" s="1">
        <f ca="1">IFERROR(VLOOKUP($A11,Calculation!$A:$CT,MATCH(BZ$4,Calc_heading,0),0),)</f>
        <v>358367.62752499979</v>
      </c>
      <c r="CA11" s="1">
        <f ca="1">IFERROR(VLOOKUP($A11,Calculation!$A:$CT,MATCH(CA$4,Calc_heading,0),0),)</f>
        <v>363272.93700569769</v>
      </c>
      <c r="CB11" s="1">
        <f ca="1">IFERROR(VLOOKUP($A11,Calculation!$A:$CT,MATCH(CB$4,Calc_heading,0),0),)</f>
        <v>368240.34891958832</v>
      </c>
      <c r="CC11" s="1">
        <f ca="1">IFERROR(VLOOKUP($A11,Calculation!$A:$CT,MATCH(CC$4,Calc_heading,0),0),)</f>
        <v>372718.87798279565</v>
      </c>
      <c r="CD11" s="1">
        <f ca="1">IFERROR(VLOOKUP($A11,Calculation!$A:$CT,MATCH(CD$4,Calc_heading,0),0),)</f>
        <v>376713.00102707854</v>
      </c>
      <c r="CE11" s="1">
        <f ca="1">IFERROR(VLOOKUP($A11,Calculation!$A:$CT,MATCH(CE$4,Calc_heading,0),0),)</f>
        <v>380227.15751421329</v>
      </c>
      <c r="CF11" s="1">
        <f ca="1">IFERROR(VLOOKUP($A11,Calculation!$A:$CT,MATCH(CF$4,Calc_heading,0),0),)</f>
        <v>383265.74983154639</v>
      </c>
      <c r="CG11" s="1">
        <f ca="1">IFERROR(VLOOKUP($A11,Calculation!$A:$CT,MATCH(CG$4,Calc_heading,0),0),)</f>
        <v>385833.14358529134</v>
      </c>
      <c r="CH11" s="1">
        <f ca="1">IFERROR(VLOOKUP($A11,Calculation!$A:$CT,MATCH(CH$4,Calc_heading,0),0),)</f>
        <v>387933.66789158568</v>
      </c>
      <c r="CI11" s="1">
        <f ca="1">IFERROR(VLOOKUP($A11,Calculation!$A:$CT,MATCH(CI$4,Calc_heading,0),0),)</f>
        <v>389571.61566532607</v>
      </c>
      <c r="CJ11" s="1">
        <f ca="1">IFERROR(VLOOKUP($A11,Calculation!$A:$CT,MATCH(CJ$4,Calc_heading,0),0),)</f>
        <v>390751.2439067965</v>
      </c>
      <c r="CK11" s="1">
        <f ca="1">IFERROR(VLOOKUP($A11,Calculation!$A:$CT,MATCH(CK$4,Calc_heading,0),0),)</f>
        <v>391476.77398610691</v>
      </c>
      <c r="CL11" s="1">
        <f ca="1">IFERROR(VLOOKUP($A11,Calculation!$A:$CT,MATCH(CL$4,Calc_heading,0),0),)</f>
        <v>391752.39192545856</v>
      </c>
    </row>
    <row r="12" spans="1:90" s="10" customFormat="1" ht="16.149999999999999" thickBot="1" x14ac:dyDescent="0.55000000000000004">
      <c r="A12" s="31" t="s">
        <v>445</v>
      </c>
      <c r="B12" s="31" t="s">
        <v>310</v>
      </c>
      <c r="D12" t="s">
        <v>908</v>
      </c>
      <c r="E12" s="59"/>
      <c r="F12" s="59">
        <v>146.56</v>
      </c>
      <c r="G12" s="59">
        <v>37217.5</v>
      </c>
      <c r="H12" s="59">
        <v>178134.06</v>
      </c>
      <c r="I12" s="1">
        <f>VLOOKUP($A12,Calculation!$A:$CT,MATCH(I$4,Calc_heading,0),0)</f>
        <v>311500.80981000012</v>
      </c>
      <c r="J12" s="1">
        <f>VLOOKUP($A12,Calculation!$A:$CT,MATCH(J$4,Calc_heading,0),0)</f>
        <v>941483.41200000048</v>
      </c>
      <c r="K12" s="1">
        <f>SUM(BO12:BZ12)</f>
        <v>1494519</v>
      </c>
      <c r="L12" s="1">
        <f>VLOOKUP($A12,Calculation!$A:$CT,MATCH(L$4,Calc_heading,0),0)</f>
        <v>1690245.8527500005</v>
      </c>
      <c r="N12" s="53"/>
      <c r="O12" s="1">
        <f>IFERROR(VLOOKUP($A12,Calculation!$A:$CT,MATCH(O$4,Calc_heading,0),0),)</f>
        <v>0</v>
      </c>
      <c r="P12" s="1">
        <f>IFERROR(VLOOKUP($A12,Calculation!$A:$CT,MATCH(P$4,Calc_heading,0),0),)</f>
        <v>0</v>
      </c>
      <c r="Q12" s="1">
        <f>IFERROR(VLOOKUP($A12,Calculation!$A:$CT,MATCH(Q$4,Calc_heading,0),0),)</f>
        <v>0</v>
      </c>
      <c r="R12" s="1">
        <f>IFERROR(VLOOKUP($A12,Calculation!$A:$CT,MATCH(R$4,Calc_heading,0),0),)</f>
        <v>0</v>
      </c>
      <c r="S12" s="1">
        <f>IFERROR(VLOOKUP($A12,Calculation!$A:$CT,MATCH(S$4,Calc_heading,0),0),)</f>
        <v>0</v>
      </c>
      <c r="T12" s="1">
        <f>IFERROR(VLOOKUP($A12,Calculation!$A:$CT,MATCH(T$4,Calc_heading,0),0),)</f>
        <v>0</v>
      </c>
      <c r="U12" s="1">
        <f>IFERROR(VLOOKUP($A12,Calculation!$A:$CT,MATCH(U$4,Calc_heading,0),0),)</f>
        <v>0</v>
      </c>
      <c r="V12" s="1">
        <f>IFERROR(VLOOKUP($A12,Calculation!$A:$CT,MATCH(V$4,Calc_heading,0),0),)</f>
        <v>0</v>
      </c>
      <c r="W12" s="1">
        <f>IFERROR(VLOOKUP($A12,Calculation!$A:$CT,MATCH(W$4,Calc_heading,0),0),)</f>
        <v>0</v>
      </c>
      <c r="X12" s="1">
        <f>IFERROR(VLOOKUP($A12,Calculation!$A:$CT,MATCH(X$4,Calc_heading,0),0),)</f>
        <v>0</v>
      </c>
      <c r="Y12" s="1">
        <f>IFERROR(VLOOKUP($A12,Calculation!$A:$CT,MATCH(Y$4,Calc_heading,0),0),)</f>
        <v>0</v>
      </c>
      <c r="Z12" s="1">
        <f>IFERROR(VLOOKUP($A12,Calculation!$A:$CT,MATCH(Z$4,Calc_heading,0),0),)</f>
        <v>0</v>
      </c>
      <c r="AA12" s="1">
        <f>IFERROR(VLOOKUP($A12,Calculation!$A:$CT,MATCH(AA$4,Calc_heading,0),0),)</f>
        <v>0</v>
      </c>
      <c r="AB12" s="1">
        <f>IFERROR(VLOOKUP($A12,Calculation!$A:$CT,MATCH(AB$4,Calc_heading,0),0),)</f>
        <v>0</v>
      </c>
      <c r="AC12" s="1">
        <f>IFERROR(VLOOKUP($A12,Calculation!$A:$CT,MATCH(AC$4,Calc_heading,0),0),)</f>
        <v>0</v>
      </c>
      <c r="AD12" s="1">
        <f>IFERROR(VLOOKUP($A12,Calculation!$A:$CS,MATCH(AD$4,Calc_heading,0),0),)</f>
        <v>0</v>
      </c>
      <c r="AE12" s="1">
        <f>IFERROR(VLOOKUP($A12,Calculation!$A:$CT,MATCH(AE$4,Calc_heading,0),0),)</f>
        <v>4687.6032000000005</v>
      </c>
      <c r="AF12" s="1">
        <f>IFERROR(VLOOKUP($A12,Calculation!$A:$CT,MATCH(AF$4,Calc_heading,0),0),)</f>
        <v>6026.9184000000005</v>
      </c>
      <c r="AG12" s="1">
        <f>IFERROR(VLOOKUP($A12,Calculation!$A:$CT,MATCH(AG$4,Calc_heading,0),0),)</f>
        <v>6780.2832000000017</v>
      </c>
      <c r="AH12" s="1">
        <f>IFERROR(VLOOKUP($A12,Calculation!$A:$CT,MATCH(AH$4,Calc_heading,0),0),)</f>
        <v>7952.184000000002</v>
      </c>
      <c r="AI12" s="1">
        <f>IFERROR(VLOOKUP($A12,Calculation!$A:$CT,MATCH(AI$4,Calc_heading,0),0),)</f>
        <v>8287.0128000000004</v>
      </c>
      <c r="AJ12" s="1">
        <f>IFERROR(VLOOKUP($A12,Calculation!$A:$CT,MATCH(AJ$4,Calc_heading,0),0),)</f>
        <v>9040.3776000000016</v>
      </c>
      <c r="AK12" s="1">
        <f>IFERROR(VLOOKUP($A12,Calculation!$A:$CT,MATCH(AK$4,Calc_heading,0),0),)</f>
        <v>9793.742400000001</v>
      </c>
      <c r="AL12" s="1">
        <f>IFERROR(VLOOKUP($A12,Calculation!$A:$CT,MATCH(AL$4,Calc_heading,0),0),)</f>
        <v>5859.5040000000008</v>
      </c>
      <c r="AM12" s="1">
        <f>IFERROR(VLOOKUP($A12,Calculation!$A:$CT,MATCH(AM$4,Calc_heading,0),0),)</f>
        <v>11300.472000000002</v>
      </c>
      <c r="AN12" s="1">
        <f>IFERROR(VLOOKUP($A12,Calculation!$A:$CT,MATCH(AN$4,Calc_heading,0),0),)</f>
        <v>10714.521600000002</v>
      </c>
      <c r="AO12" s="1">
        <f>IFERROR(VLOOKUP($A12,Calculation!$A:$CT,MATCH(AO$4,Calc_heading,0),0),)</f>
        <v>12095.690400000003</v>
      </c>
      <c r="AP12" s="1">
        <f>IFERROR(VLOOKUP($A12,Calculation!$A:$CT,MATCH(AP$4,Calc_heading,0),0),)</f>
        <v>10547.107200000026</v>
      </c>
      <c r="AQ12" s="1">
        <f>IFERROR(VLOOKUP($A12,Calculation!$A:$CT,MATCH(AQ$4,Calc_heading,0),0),)</f>
        <v>18011.596320000004</v>
      </c>
      <c r="AR12" s="1">
        <f>IFERROR(VLOOKUP($A12,Calculation!$A:$CT,MATCH(AR$4,Calc_heading,0),0),)</f>
        <v>21725.327519999999</v>
      </c>
      <c r="AS12" s="1">
        <f>IFERROR(VLOOKUP($A12,Calculation!$A:$CT,MATCH(AS$4,Calc_heading,0),0),)</f>
        <v>23187.609180000003</v>
      </c>
      <c r="AT12" s="1">
        <f>IFERROR(VLOOKUP($A12,Calculation!$A:$CT,MATCH(AT$4,Calc_heading,0),0),)</f>
        <v>26019.329220000003</v>
      </c>
      <c r="AU12" s="1">
        <f>IFERROR(VLOOKUP($A12,Calculation!$A:$CT,MATCH(AU$4,Calc_heading,0),0),)</f>
        <v>26112.172500000004</v>
      </c>
      <c r="AV12" s="1">
        <f>IFERROR(VLOOKUP($A12,Calculation!$A:$CT,MATCH(AV$4,Calc_heading,0),0),)</f>
        <v>27574.454160000005</v>
      </c>
      <c r="AW12" s="1">
        <f>IFERROR(VLOOKUP($A12,Calculation!$A:$CT,MATCH(AW$4,Calc_heading,0),0),)</f>
        <v>29036.735820000005</v>
      </c>
      <c r="AX12" s="1">
        <f>IFERROR(VLOOKUP($A12,Calculation!$A:$CT,MATCH(AX$4,Calc_heading,0),0),)</f>
        <v>16943.898600000004</v>
      </c>
      <c r="AY12" s="1">
        <f>IFERROR(VLOOKUP($A12,Calculation!$A:$CT,MATCH(AY$4,Calc_heading,0),0),)</f>
        <v>31961.299140000006</v>
      </c>
      <c r="AZ12" s="1">
        <f>IFERROR(VLOOKUP($A12,Calculation!$A:$CT,MATCH(AZ$4,Calc_heading,0),0),)</f>
        <v>29709.849600000009</v>
      </c>
      <c r="BA12" s="1">
        <f>IFERROR(VLOOKUP($A12,Calculation!$A:$CT,MATCH(BA$4,Calc_heading,0),0),)</f>
        <v>32947.758990000009</v>
      </c>
      <c r="BB12" s="1">
        <f>IFERROR(VLOOKUP($A12,Calculation!$A:$CT,MATCH(BB$4,Calc_heading,0),0),)</f>
        <v>28270.778760000077</v>
      </c>
      <c r="BC12" s="1">
        <f>IFERROR(VLOOKUP($A12,Calculation!$A:$CT,MATCH(BC$4,Calc_heading,0),0),)</f>
        <v>52973.222400000006</v>
      </c>
      <c r="BD12" s="1">
        <f>IFERROR(VLOOKUP($A12,Calculation!$A:$CT,MATCH(BD$4,Calc_heading,0),0),)</f>
        <v>64324.627200000017</v>
      </c>
      <c r="BE12" s="1">
        <f>IFERROR(VLOOKUP($A12,Calculation!$A:$CT,MATCH(BE$4,Calc_heading,0),0),)</f>
        <v>69054.37920000001</v>
      </c>
      <c r="BF12" s="1">
        <f>IFERROR(VLOOKUP($A12,Calculation!$A:$CT,MATCH(BF$4,Calc_heading,0),0),)</f>
        <v>77883.249600000025</v>
      </c>
      <c r="BG12" s="1">
        <f>IFERROR(VLOOKUP($A12,Calculation!$A:$CT,MATCH(BG$4,Calc_heading,0),0),)</f>
        <v>78513.883200000026</v>
      </c>
      <c r="BH12" s="1">
        <f>IFERROR(VLOOKUP($A12,Calculation!$A:$CT,MATCH(BH$4,Calc_heading,0),0),)</f>
        <v>83243.635200000019</v>
      </c>
      <c r="BI12" s="1">
        <f>IFERROR(VLOOKUP($A12,Calculation!$A:$CT,MATCH(BI$4,Calc_heading,0),0),)</f>
        <v>87973.387200000026</v>
      </c>
      <c r="BJ12" s="1">
        <f>IFERROR(VLOOKUP($A12,Calculation!$A:$CT,MATCH(BJ$4,Calc_heading,0),0),)</f>
        <v>51501.744000000006</v>
      </c>
      <c r="BK12" s="1">
        <f>IFERROR(VLOOKUP($A12,Calculation!$A:$CT,MATCH(BK$4,Calc_heading,0),0),)</f>
        <v>97432.891200000013</v>
      </c>
      <c r="BL12" s="1">
        <f>IFERROR(VLOOKUP($A12,Calculation!$A:$CT,MATCH(BL$4,Calc_heading,0),0),)</f>
        <v>90811.238400000017</v>
      </c>
      <c r="BM12" s="1">
        <f>IFERROR(VLOOKUP($A12,Calculation!$A:$CT,MATCH(BM$4,Calc_heading,0),0),)</f>
        <v>100953.92880000004</v>
      </c>
      <c r="BN12" s="1">
        <f>IFERROR(VLOOKUP($A12,Calculation!$A:$CT,MATCH(BN$4,Calc_heading,0),0),)</f>
        <v>86817.225600000209</v>
      </c>
      <c r="BO12" s="475">
        <v>84000</v>
      </c>
      <c r="BP12" s="475">
        <v>75000</v>
      </c>
      <c r="BQ12" s="475">
        <v>90000</v>
      </c>
      <c r="BR12" s="475">
        <v>95000</v>
      </c>
      <c r="BS12" s="475">
        <v>100000</v>
      </c>
      <c r="BT12" s="475">
        <v>110000</v>
      </c>
      <c r="BU12" s="475">
        <v>121811</v>
      </c>
      <c r="BV12" s="475">
        <v>110000</v>
      </c>
      <c r="BW12" s="475">
        <v>128708</v>
      </c>
      <c r="BX12" s="475">
        <v>170000</v>
      </c>
      <c r="BY12" s="475">
        <v>250000</v>
      </c>
      <c r="BZ12" s="475">
        <v>160000</v>
      </c>
      <c r="CA12" s="1">
        <f>IFERROR(VLOOKUP($A12,Calculation!$A:$CT,MATCH(CA$4,Calc_heading,0),0),)</f>
        <v>125443.53360000001</v>
      </c>
      <c r="CB12" s="1">
        <f>IFERROR(VLOOKUP($A12,Calculation!$A:$CT,MATCH(CB$4,Calc_heading,0),0),)</f>
        <v>143193.24180000002</v>
      </c>
      <c r="CC12" s="1">
        <f>IFERROR(VLOOKUP($A12,Calculation!$A:$CT,MATCH(CC$4,Calc_heading,0),0),)</f>
        <v>145262.50830000002</v>
      </c>
      <c r="CD12" s="1">
        <f>IFERROR(VLOOKUP($A12,Calculation!$A:$CT,MATCH(CD$4,Calc_heading,0),0),)</f>
        <v>155516.87340000004</v>
      </c>
      <c r="CE12" s="1">
        <f>IFERROR(VLOOKUP($A12,Calculation!$A:$CT,MATCH(CE$4,Calc_heading,0),0),)</f>
        <v>149401.04130000001</v>
      </c>
      <c r="CF12" s="1">
        <f>IFERROR(VLOOKUP($A12,Calculation!$A:$CT,MATCH(CF$4,Calc_heading,0),0),)</f>
        <v>151470.30780000001</v>
      </c>
      <c r="CG12" s="1">
        <f>IFERROR(VLOOKUP($A12,Calculation!$A:$CT,MATCH(CG$4,Calc_heading,0),0),)</f>
        <v>153539.57430000004</v>
      </c>
      <c r="CH12" s="1">
        <f>IFERROR(VLOOKUP($A12,Calculation!$A:$CT,MATCH(CH$4,Calc_heading,0),0),)</f>
        <v>86449.356000000014</v>
      </c>
      <c r="CI12" s="1">
        <f>IFERROR(VLOOKUP($A12,Calculation!$A:$CT,MATCH(CI$4,Calc_heading,0),0),)</f>
        <v>157678.1073</v>
      </c>
      <c r="CJ12" s="1">
        <f>IFERROR(VLOOKUP($A12,Calculation!$A:$CT,MATCH(CJ$4,Calc_heading,0),0),)</f>
        <v>141997.66560000001</v>
      </c>
      <c r="CK12" s="1">
        <f>IFERROR(VLOOKUP($A12,Calculation!$A:$CT,MATCH(CK$4,Calc_heading,0),0),)</f>
        <v>152826.82695000008</v>
      </c>
      <c r="CL12" s="1">
        <f>IFERROR(VLOOKUP($A12,Calculation!$A:$CT,MATCH(CL$4,Calc_heading,0),0),)</f>
        <v>127466.81640000033</v>
      </c>
    </row>
    <row r="13" spans="1:90" x14ac:dyDescent="0.5">
      <c r="A13" s="31" t="s">
        <v>771</v>
      </c>
      <c r="B13" s="31"/>
      <c r="D13" t="s">
        <v>910</v>
      </c>
      <c r="E13" s="1">
        <f>VLOOKUP($A13,Calculation!$A:$CS,MATCH(E$4,Calc_heading,0),0)</f>
        <v>0</v>
      </c>
      <c r="F13" s="1">
        <f>VLOOKUP($A13,Calculation!$A:$CS,MATCH(F$4,Calc_heading,0),0)</f>
        <v>0</v>
      </c>
      <c r="G13" s="1">
        <f>VLOOKUP($A13,Calculation!$A:$CS,MATCH(G$4,Calc_heading,0),0)</f>
        <v>0</v>
      </c>
      <c r="H13" s="1">
        <f>VLOOKUP($A13,Calculation!$A:$CS,MATCH(H$4,Calc_heading,0),0)</f>
        <v>0</v>
      </c>
      <c r="I13" s="1">
        <f>VLOOKUP($A13,Calculation!$A:$CT,MATCH(I$4,Calc_heading,0),0)</f>
        <v>0</v>
      </c>
      <c r="J13" s="1">
        <f>VLOOKUP($A13,Calculation!$A:$CT,MATCH(J$4,Calc_heading,0),0)</f>
        <v>5991.8737500000061</v>
      </c>
      <c r="K13" s="1">
        <v>70000</v>
      </c>
      <c r="L13" s="1">
        <f>VLOOKUP($A13,Calculation!$A:$CT,MATCH(L$4,Calc_heading,0),0)</f>
        <v>1856662.6950000005</v>
      </c>
      <c r="N13" s="53"/>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f>IFERROR(VLOOKUP($A13,Calculation!$A:$CT,MATCH(BC$4,Calc_heading,0),0),)</f>
        <v>0</v>
      </c>
      <c r="BD13" s="1">
        <f>IFERROR(VLOOKUP($A13,Calculation!$A:$CT,MATCH(BD$4,Calc_heading,0),0),)</f>
        <v>0</v>
      </c>
      <c r="BE13" s="1">
        <f>IFERROR(VLOOKUP($A13,Calculation!$A:$CT,MATCH(BE$4,Calc_heading,0),0),)</f>
        <v>0</v>
      </c>
      <c r="BF13" s="1">
        <f>IFERROR(VLOOKUP($A13,Calculation!$A:$CT,MATCH(BF$4,Calc_heading,0),0),)</f>
        <v>0</v>
      </c>
      <c r="BG13" s="1">
        <f>IFERROR(VLOOKUP($A13,Calculation!$A:$CT,MATCH(BG$4,Calc_heading,0),0),)</f>
        <v>0</v>
      </c>
      <c r="BH13" s="1">
        <f>IFERROR(VLOOKUP($A13,Calculation!$A:$CT,MATCH(BH$4,Calc_heading,0),0),)</f>
        <v>0</v>
      </c>
      <c r="BI13" s="1">
        <f>IFERROR(VLOOKUP($A13,Calculation!$A:$CT,MATCH(BI$4,Calc_heading,0),0),)</f>
        <v>0</v>
      </c>
      <c r="BJ13" s="1">
        <f>IFERROR(VLOOKUP($A13,Calculation!$A:$CT,MATCH(BJ$4,Calc_heading,0),0),)</f>
        <v>0</v>
      </c>
      <c r="BK13" s="1">
        <f>IFERROR(VLOOKUP($A13,Calculation!$A:$CT,MATCH(BK$4,Calc_heading,0),0),)</f>
        <v>433.14750000000004</v>
      </c>
      <c r="BL13" s="1">
        <f>IFERROR(VLOOKUP($A13,Calculation!$A:$CT,MATCH(BL$4,Calc_heading,0),0),)</f>
        <v>1155.06</v>
      </c>
      <c r="BM13" s="1">
        <f>IFERROR(VLOOKUP($A13,Calculation!$A:$CT,MATCH(BM$4,Calc_heading,0),0),)</f>
        <v>2045.4187500000003</v>
      </c>
      <c r="BN13" s="1">
        <f>IFERROR(VLOOKUP($A13,Calculation!$A:$CT,MATCH(BN$4,Calc_heading,0),0),)</f>
        <v>2358.2475000000054</v>
      </c>
      <c r="BO13" s="1">
        <v>2100</v>
      </c>
      <c r="BP13" s="1">
        <v>2500</v>
      </c>
      <c r="BQ13" s="1">
        <v>2300</v>
      </c>
      <c r="BR13" s="1">
        <v>4000</v>
      </c>
      <c r="BS13" s="1">
        <v>4000</v>
      </c>
      <c r="BT13" s="1">
        <v>5000</v>
      </c>
      <c r="BU13" s="1">
        <v>5500</v>
      </c>
      <c r="BV13" s="1">
        <v>4000</v>
      </c>
      <c r="BW13" s="1">
        <v>6000</v>
      </c>
      <c r="BX13" s="1">
        <v>8000</v>
      </c>
      <c r="BY13" s="1">
        <v>9000</v>
      </c>
      <c r="BZ13" s="1">
        <v>15000</v>
      </c>
      <c r="CA13" s="1">
        <f>IFERROR(VLOOKUP($A13,Calculation!$A:$CT,MATCH(CA$4,Calc_heading,0),0),)</f>
        <v>123976.44000000003</v>
      </c>
      <c r="CB13" s="1">
        <f>IFERROR(VLOOKUP($A13,Calculation!$A:$CT,MATCH(CB$4,Calc_heading,0),0),)</f>
        <v>144671.26500000001</v>
      </c>
      <c r="CC13" s="1">
        <f>IFERROR(VLOOKUP($A13,Calculation!$A:$CT,MATCH(CC$4,Calc_heading,0),0),)</f>
        <v>149869.03500000003</v>
      </c>
      <c r="CD13" s="1">
        <f>IFERROR(VLOOKUP($A13,Calculation!$A:$CT,MATCH(CD$4,Calc_heading,0),0),)</f>
        <v>163681.62750000003</v>
      </c>
      <c r="CE13" s="1">
        <f>IFERROR(VLOOKUP($A13,Calculation!$A:$CT,MATCH(CE$4,Calc_heading,0),0),)</f>
        <v>160264.57500000001</v>
      </c>
      <c r="CF13" s="1">
        <f>IFERROR(VLOOKUP($A13,Calculation!$A:$CT,MATCH(CF$4,Calc_heading,0),0),)</f>
        <v>165462.34500000003</v>
      </c>
      <c r="CG13" s="1">
        <f>IFERROR(VLOOKUP($A13,Calculation!$A:$CT,MATCH(CG$4,Calc_heading,0),0),)</f>
        <v>170660.11500000005</v>
      </c>
      <c r="CH13" s="1">
        <f>IFERROR(VLOOKUP($A13,Calculation!$A:$CT,MATCH(CH$4,Calc_heading,0),0),)</f>
        <v>97698.825000000026</v>
      </c>
      <c r="CI13" s="1">
        <f>IFERROR(VLOOKUP($A13,Calculation!$A:$CT,MATCH(CI$4,Calc_heading,0),0),)</f>
        <v>181055.655</v>
      </c>
      <c r="CJ13" s="1">
        <f>IFERROR(VLOOKUP($A13,Calculation!$A:$CT,MATCH(CJ$4,Calc_heading,0),0),)</f>
        <v>165558.60000000003</v>
      </c>
      <c r="CK13" s="1">
        <f>IFERROR(VLOOKUP($A13,Calculation!$A:$CT,MATCH(CK$4,Calc_heading,0),0),)</f>
        <v>180815.01750000005</v>
      </c>
      <c r="CL13" s="1">
        <f>IFERROR(VLOOKUP($A13,Calculation!$A:$CT,MATCH(CL$4,Calc_heading,0),0),)</f>
        <v>152949.19500000039</v>
      </c>
    </row>
    <row r="14" spans="1:90" x14ac:dyDescent="0.5">
      <c r="A14" s="31" t="str">
        <f t="shared" si="13"/>
        <v>Total Sales_</v>
      </c>
      <c r="B14" s="31"/>
      <c r="D14" s="11" t="s">
        <v>482</v>
      </c>
      <c r="E14" s="12">
        <f t="shared" ref="E14:K14" si="14">SUM(E8:E13)</f>
        <v>27202.300800000001</v>
      </c>
      <c r="F14" s="12">
        <f t="shared" si="14"/>
        <v>564050</v>
      </c>
      <c r="G14" s="12">
        <f t="shared" si="14"/>
        <v>1078835</v>
      </c>
      <c r="H14" s="12">
        <f t="shared" si="14"/>
        <v>2087428</v>
      </c>
      <c r="I14" s="12">
        <f ca="1">SUM(I8:I13)</f>
        <v>3196048.0086091096</v>
      </c>
      <c r="J14" s="12">
        <f ca="1">SUM(J8:J13)</f>
        <v>5220097.741599014</v>
      </c>
      <c r="K14" s="12">
        <f t="shared" ca="1" si="14"/>
        <v>7886345.6375161558</v>
      </c>
      <c r="L14" s="12">
        <f t="shared" ref="L14" ca="1" si="15">SUM(L8:L13)</f>
        <v>12476310.564162169</v>
      </c>
      <c r="N14" s="53"/>
      <c r="O14" s="12">
        <f t="shared" ref="O14:AT14" si="16">SUM(O8:O12)</f>
        <v>30050.798085427297</v>
      </c>
      <c r="P14" s="12">
        <f t="shared" si="16"/>
        <v>32078.110224120253</v>
      </c>
      <c r="Q14" s="12">
        <f t="shared" si="16"/>
        <v>51798.377000000015</v>
      </c>
      <c r="R14" s="12">
        <f t="shared" ca="1" si="16"/>
        <v>39634.37990340784</v>
      </c>
      <c r="S14" s="12">
        <f t="shared" ca="1" si="16"/>
        <v>48737.579649172563</v>
      </c>
      <c r="T14" s="12">
        <f t="shared" ca="1" si="16"/>
        <v>51089.501942462492</v>
      </c>
      <c r="U14" s="12">
        <f t="shared" ca="1" si="16"/>
        <v>55206.603494312163</v>
      </c>
      <c r="V14" s="12">
        <f t="shared" ca="1" si="16"/>
        <v>57016.387021650888</v>
      </c>
      <c r="W14" s="12">
        <f t="shared" ca="1" si="16"/>
        <v>58176.211750271999</v>
      </c>
      <c r="X14" s="12">
        <f t="shared" ca="1" si="16"/>
        <v>66440.483798561516</v>
      </c>
      <c r="Y14" s="12">
        <f t="shared" ca="1" si="16"/>
        <v>59389.107242665661</v>
      </c>
      <c r="Z14" s="12">
        <f t="shared" ca="1" si="16"/>
        <v>70578.75548105569</v>
      </c>
      <c r="AA14" s="12">
        <f t="shared" ca="1" si="16"/>
        <v>73942.451838800451</v>
      </c>
      <c r="AB14" s="12">
        <f t="shared" ca="1" si="16"/>
        <v>76073.351139784005</v>
      </c>
      <c r="AC14" s="12">
        <f t="shared" ca="1" si="16"/>
        <v>113820.37000000005</v>
      </c>
      <c r="AD14" s="12">
        <f t="shared" si="16"/>
        <v>0</v>
      </c>
      <c r="AE14" s="12">
        <f t="shared" ca="1" si="16"/>
        <v>89056.537724278969</v>
      </c>
      <c r="AF14" s="12">
        <f t="shared" ca="1" si="16"/>
        <v>112562.87949655803</v>
      </c>
      <c r="AG14" s="12">
        <f t="shared" ca="1" si="16"/>
        <v>117897.40824968467</v>
      </c>
      <c r="AH14" s="12">
        <f t="shared" ca="1" si="16"/>
        <v>127925.4910005928</v>
      </c>
      <c r="AI14" s="12">
        <f t="shared" ca="1" si="16"/>
        <v>131515.6211131771</v>
      </c>
      <c r="AJ14" s="12">
        <f t="shared" ca="1" si="16"/>
        <v>135400.72370907813</v>
      </c>
      <c r="AK14" s="12">
        <f t="shared" ca="1" si="16"/>
        <v>155953.62560182813</v>
      </c>
      <c r="AL14" s="12">
        <f t="shared" ca="1" si="16"/>
        <v>135335.49751808058</v>
      </c>
      <c r="AM14" s="12">
        <f t="shared" ca="1" si="16"/>
        <v>159830.44621596055</v>
      </c>
      <c r="AN14" s="12">
        <f t="shared" ca="1" si="16"/>
        <v>164885.99999226702</v>
      </c>
      <c r="AO14" s="12">
        <f t="shared" ca="1" si="16"/>
        <v>168987.69134546039</v>
      </c>
      <c r="AP14" s="12">
        <f t="shared" ca="1" si="16"/>
        <v>305306.45948775666</v>
      </c>
      <c r="AQ14" s="12">
        <f t="shared" ca="1" si="16"/>
        <v>177376.80198314888</v>
      </c>
      <c r="AR14" s="12">
        <f t="shared" ca="1" si="16"/>
        <v>216222.34444007921</v>
      </c>
      <c r="AS14" s="12">
        <f t="shared" ca="1" si="16"/>
        <v>222122.46384059481</v>
      </c>
      <c r="AT14" s="12">
        <f t="shared" ca="1" si="16"/>
        <v>236466.14708027701</v>
      </c>
      <c r="AU14" s="12">
        <f t="shared" ref="AU14:BN14" ca="1" si="17">SUM(AU8:AU12)</f>
        <v>238853.17962395478</v>
      </c>
      <c r="AV14" s="12">
        <f t="shared" ca="1" si="17"/>
        <v>251323.05027818625</v>
      </c>
      <c r="AW14" s="12">
        <f t="shared" ca="1" si="17"/>
        <v>281982.21084272477</v>
      </c>
      <c r="AX14" s="12">
        <f t="shared" ca="1" si="17"/>
        <v>240367.45832351394</v>
      </c>
      <c r="AY14" s="12">
        <f t="shared" ca="1" si="17"/>
        <v>277873.84339484933</v>
      </c>
      <c r="AZ14" s="12">
        <f t="shared" ca="1" si="17"/>
        <v>281501.39116594038</v>
      </c>
      <c r="BA14" s="12">
        <f t="shared" ca="1" si="17"/>
        <v>286594.83131031995</v>
      </c>
      <c r="BB14" s="12">
        <f t="shared" ca="1" si="17"/>
        <v>485364.28632552054</v>
      </c>
      <c r="BC14" s="12">
        <f t="shared" ca="1" si="17"/>
        <v>277482.4585752766</v>
      </c>
      <c r="BD14" s="12">
        <f t="shared" ca="1" si="17"/>
        <v>341713.88293603004</v>
      </c>
      <c r="BE14" s="12">
        <f t="shared" ca="1" si="17"/>
        <v>354431.07746245287</v>
      </c>
      <c r="BF14" s="12">
        <f t="shared" ca="1" si="17"/>
        <v>381081.1565930263</v>
      </c>
      <c r="BG14" s="12">
        <f t="shared" ca="1" si="17"/>
        <v>388000.83905122732</v>
      </c>
      <c r="BH14" s="12">
        <f t="shared" ca="1" si="17"/>
        <v>407490.53232953046</v>
      </c>
      <c r="BI14" s="12">
        <f t="shared" ca="1" si="17"/>
        <v>459925.62291419029</v>
      </c>
      <c r="BJ14" s="12">
        <f t="shared" ca="1" si="17"/>
        <v>392528.47462169814</v>
      </c>
      <c r="BK14" s="12">
        <f t="shared" ca="1" si="17"/>
        <v>461924.31693000282</v>
      </c>
      <c r="BL14" s="12">
        <f t="shared" ca="1" si="17"/>
        <v>473398.83209673804</v>
      </c>
      <c r="BM14" s="12">
        <f t="shared" ca="1" si="17"/>
        <v>482316.30193665711</v>
      </c>
      <c r="BN14" s="12">
        <f t="shared" ca="1" si="17"/>
        <v>793812.37240218325</v>
      </c>
      <c r="BO14" s="12">
        <f ca="1">SUM(BO8:BO13)</f>
        <v>419597.16526310204</v>
      </c>
      <c r="BP14" s="12">
        <f t="shared" ref="BP14:BZ14" ca="1" si="18">SUM(BP8:BP13)</f>
        <v>460635.31887385005</v>
      </c>
      <c r="BQ14" s="12">
        <f t="shared" ca="1" si="18"/>
        <v>507852.70108574134</v>
      </c>
      <c r="BR14" s="12">
        <f t="shared" ca="1" si="18"/>
        <v>548729.9489276791</v>
      </c>
      <c r="BS14" s="12">
        <f t="shared" ca="1" si="18"/>
        <v>575467.40069767088</v>
      </c>
      <c r="BT14" s="12">
        <f t="shared" ca="1" si="18"/>
        <v>608915.09820047463</v>
      </c>
      <c r="BU14" s="12">
        <f t="shared" ca="1" si="18"/>
        <v>689156.40021059872</v>
      </c>
      <c r="BV14" s="12">
        <f t="shared" ca="1" si="18"/>
        <v>642223.95334536699</v>
      </c>
      <c r="BW14" s="12">
        <f t="shared" ca="1" si="18"/>
        <v>692614.18404438626</v>
      </c>
      <c r="BX14" s="12">
        <f t="shared" ca="1" si="18"/>
        <v>763859.83145207819</v>
      </c>
      <c r="BY14" s="12">
        <f t="shared" ca="1" si="18"/>
        <v>846458.02626588766</v>
      </c>
      <c r="BZ14" s="12">
        <f t="shared" ca="1" si="18"/>
        <v>1128235.6091493201</v>
      </c>
      <c r="CA14" s="12">
        <f t="shared" ref="CA14:CL14" ca="1" si="19">SUM(CA8:CA12)</f>
        <v>686834.59794458584</v>
      </c>
      <c r="CB14" s="12">
        <f t="shared" ca="1" si="19"/>
        <v>791377.01944586937</v>
      </c>
      <c r="CC14" s="12">
        <f t="shared" ca="1" si="19"/>
        <v>802422.44934368157</v>
      </c>
      <c r="CD14" s="12">
        <f t="shared" ca="1" si="19"/>
        <v>839437.8563904186</v>
      </c>
      <c r="CE14" s="12">
        <f t="shared" ca="1" si="19"/>
        <v>836707.13587638258</v>
      </c>
      <c r="CF14" s="12">
        <f t="shared" ca="1" si="19"/>
        <v>854511.11467871931</v>
      </c>
      <c r="CG14" s="12">
        <f t="shared" ca="1" si="19"/>
        <v>930876.44253612659</v>
      </c>
      <c r="CH14" s="12">
        <f t="shared" ca="1" si="19"/>
        <v>783835.51777652733</v>
      </c>
      <c r="CI14" s="12">
        <f t="shared" ca="1" si="19"/>
        <v>907466.02238807513</v>
      </c>
      <c r="CJ14" s="12">
        <f t="shared" ca="1" si="19"/>
        <v>905298.9996845671</v>
      </c>
      <c r="CK14" s="12">
        <f t="shared" ca="1" si="19"/>
        <v>910028.55248997593</v>
      </c>
      <c r="CL14" s="12">
        <f t="shared" ca="1" si="19"/>
        <v>1370852.1606072388</v>
      </c>
    </row>
    <row r="15" spans="1:90" x14ac:dyDescent="0.5">
      <c r="A15" s="31"/>
      <c r="B15" s="31"/>
      <c r="D15" t="s">
        <v>646</v>
      </c>
      <c r="E15" s="14"/>
      <c r="F15" s="12"/>
      <c r="G15" s="52">
        <f t="shared" ref="G15:L15" si="20">(G14-F14)/F14</f>
        <v>0.91265845226487019</v>
      </c>
      <c r="H15" s="52">
        <f t="shared" si="20"/>
        <v>0.93489087765969769</v>
      </c>
      <c r="I15" s="52">
        <f ca="1">(I14-H14)/H14</f>
        <v>0.53109377119072354</v>
      </c>
      <c r="J15" s="52">
        <f t="shared" ca="1" si="20"/>
        <v>0.63329766246870367</v>
      </c>
      <c r="K15" s="52">
        <f t="shared" ca="1" si="20"/>
        <v>0.51076589518042625</v>
      </c>
      <c r="L15" s="52">
        <f t="shared" ca="1" si="20"/>
        <v>0.58201417204073314</v>
      </c>
      <c r="N15" s="53"/>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v>350</v>
      </c>
      <c r="BE15" s="14">
        <v>330</v>
      </c>
      <c r="BF15" s="14">
        <v>350</v>
      </c>
      <c r="BG15" s="14">
        <v>400</v>
      </c>
      <c r="BH15" s="14">
        <v>400</v>
      </c>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row>
    <row r="16" spans="1:90" x14ac:dyDescent="0.5">
      <c r="A16" s="31"/>
      <c r="B16" s="31"/>
      <c r="D16" t="s">
        <v>781</v>
      </c>
      <c r="E16" s="50"/>
      <c r="F16" s="51"/>
      <c r="G16" s="51"/>
      <c r="H16" s="51"/>
      <c r="I16" s="51"/>
      <c r="J16" s="53"/>
      <c r="K16" s="53"/>
      <c r="L16" s="53"/>
      <c r="M16" s="53">
        <f t="shared" ref="M16" si="21">M14-(M12*0.6)-(M9*0.15)</f>
        <v>0</v>
      </c>
      <c r="N16" s="53"/>
      <c r="AD16" s="6"/>
      <c r="AQ16" s="6">
        <f ca="1">AQ14-Calculation!AR265-Calculation!AR129</f>
        <v>159438.06582314888</v>
      </c>
      <c r="AR16" s="6">
        <f ca="1">AR14-Calculation!AS265-Calculation!AS129</f>
        <v>191528.3501800792</v>
      </c>
      <c r="AS16" s="6">
        <f ca="1">AS14-Calculation!AT265-Calculation!AT129</f>
        <v>196564.60350059479</v>
      </c>
      <c r="AT16" s="6">
        <f ca="1">AT14-Calculation!AU265-Calculation!AU129</f>
        <v>208323.14072027701</v>
      </c>
      <c r="AU16" s="6">
        <f ca="1">AU14-Calculation!AV265-Calculation!AV129</f>
        <v>210655.3246239548</v>
      </c>
      <c r="AV16" s="6">
        <f ca="1">AV14-Calculation!AW265-Calculation!AW129</f>
        <v>222261.32919818626</v>
      </c>
      <c r="AW16" s="6">
        <f ca="1">AW14-Calculation!AX265-Calculation!AX129</f>
        <v>247495.31118272478</v>
      </c>
      <c r="AX16" s="6">
        <f ca="1">AX14-Calculation!AY265-Calculation!AY129</f>
        <v>215761.38152351393</v>
      </c>
      <c r="AY16" s="6">
        <f ca="1">AY14-Calculation!AZ265-Calculation!AZ129</f>
        <v>244395.99907484933</v>
      </c>
      <c r="AZ16" s="6">
        <f ca="1">AZ14-Calculation!BA265-Calculation!BA129</f>
        <v>248441.3638659404</v>
      </c>
      <c r="BA16" s="6">
        <f ca="1">BA14-Calculation!BB265-Calculation!BB129</f>
        <v>252534.22019031993</v>
      </c>
      <c r="BB16" s="6">
        <f ca="1">BB14-Calculation!BC265-Calculation!BC129</f>
        <v>438662.87544552051</v>
      </c>
      <c r="BC16" s="6">
        <f ca="1">BC14-Calculation!BD265-Calculation!BD129</f>
        <v>236123.00417527658</v>
      </c>
      <c r="BD16" s="6">
        <f ca="1">BD14-Calculation!BE265-Calculation!BE129</f>
        <v>287357.97913603007</v>
      </c>
      <c r="BE16" s="6">
        <f ca="1">BE14-Calculation!BF265-Calculation!BF129</f>
        <v>297280.99766245286</v>
      </c>
      <c r="BF16" s="6">
        <f ca="1">BF14-Calculation!BG265-Calculation!BG129</f>
        <v>317457.19619302632</v>
      </c>
      <c r="BG16" s="6">
        <f ca="1">BG14-Calculation!BH265-Calculation!BH129</f>
        <v>324004.32185122732</v>
      </c>
      <c r="BH16" s="6">
        <f ca="1">BH14-Calculation!BI265-Calculation!BI129</f>
        <v>340699.83912953048</v>
      </c>
      <c r="BI16" s="6">
        <f ca="1">BI14-Calculation!BJ265-Calculation!BJ129</f>
        <v>384050.32671419031</v>
      </c>
      <c r="BJ16" s="6">
        <f ca="1">BJ14-Calculation!BK265-Calculation!BK129</f>
        <v>341973.63622169814</v>
      </c>
      <c r="BK16" s="6">
        <f ca="1">BK14-Calculation!BL265-Calculation!BL129</f>
        <v>384234.92493000283</v>
      </c>
      <c r="BL16" s="6">
        <f ca="1">BL14-Calculation!BM265-Calculation!BM129</f>
        <v>398363.20109673805</v>
      </c>
      <c r="BM16" s="6">
        <f ca="1">BM14-Calculation!BN265-Calculation!BN129</f>
        <v>402546.80113665707</v>
      </c>
      <c r="BN16" s="6">
        <f ca="1">BN14-Calculation!BO265-Calculation!BO129</f>
        <v>692200.30360218312</v>
      </c>
      <c r="BO16" s="6">
        <f ca="1">BO14-Calculation!BP265-Calculation!BP129</f>
        <v>351049.59386310203</v>
      </c>
      <c r="BP16" s="6">
        <f ca="1">BP14-Calculation!BQ265-Calculation!BQ129</f>
        <v>375213.22494884999</v>
      </c>
      <c r="BQ16" s="6">
        <f ca="1">BQ14-Calculation!BR265-Calculation!BR129</f>
        <v>420272.22716074134</v>
      </c>
      <c r="BR16" s="6">
        <f ca="1">BR14-Calculation!BS265-Calculation!BS129</f>
        <v>453578.67977767903</v>
      </c>
      <c r="BS16" s="6">
        <f ca="1">BS14-Calculation!BT265-Calculation!BT129</f>
        <v>482033.24274767085</v>
      </c>
      <c r="BT16" s="6">
        <f ca="1">BT14-Calculation!BU265-Calculation!BU129</f>
        <v>513322.56025047472</v>
      </c>
      <c r="BU16" s="6">
        <f ca="1">BU14-Calculation!BV265-Calculation!BV129</f>
        <v>583720.86213559867</v>
      </c>
      <c r="BV16" s="6">
        <f ca="1">BV14-Calculation!BW265-Calculation!BW129</f>
        <v>574081.85694536695</v>
      </c>
      <c r="BW16" s="6">
        <f ca="1">BW14-Calculation!BX265-Calculation!BX129</f>
        <v>587472.65804438619</v>
      </c>
      <c r="BX16" s="6">
        <f ca="1">BX14-Calculation!BY265-Calculation!BY129</f>
        <v>664212.90382707817</v>
      </c>
      <c r="BY16" s="6">
        <f ca="1">BY14-Calculation!BZ265-Calculation!BZ129</f>
        <v>741714.60146588762</v>
      </c>
      <c r="BZ16" s="6">
        <f ca="1">BZ14-Calculation!CA265-Calculation!CA129</f>
        <v>999071.85134931991</v>
      </c>
      <c r="CA16" s="6">
        <f ca="1">CA14-Calculation!CB265-Calculation!CB129</f>
        <v>598975.28514458588</v>
      </c>
      <c r="CB16" s="6">
        <f ca="1">CB14-Calculation!CC265-Calculation!CC129</f>
        <v>684437.06254586938</v>
      </c>
      <c r="CC16" s="6">
        <f ca="1">CC14-Calculation!CD265-Calculation!CD129</f>
        <v>694260.04044368153</v>
      </c>
      <c r="CD16" s="6">
        <f ca="1">CD14-Calculation!CE265-Calculation!CE129</f>
        <v>723498.57419041859</v>
      </c>
      <c r="CE16" s="6">
        <f ca="1">CE14-Calculation!CF265-Calculation!CF129</f>
        <v>724380.87847638258</v>
      </c>
      <c r="CF16" s="6">
        <f ca="1">CF14-Calculation!CG265-Calculation!CG129</f>
        <v>740962.40527871926</v>
      </c>
      <c r="CG16" s="6">
        <f ca="1">CG14-Calculation!CH265-Calculation!CH129</f>
        <v>807510.55863612657</v>
      </c>
      <c r="CH16" s="6">
        <f ca="1">CH14-Calculation!CI265-Calculation!CI129</f>
        <v>705261.07777652738</v>
      </c>
      <c r="CI16" s="6">
        <f ca="1">CI14-Calculation!CJ265-Calculation!CJ129</f>
        <v>786812.0679880752</v>
      </c>
      <c r="CJ16" s="6">
        <f ca="1">CJ14-Calculation!CK265-Calculation!CK129</f>
        <v>792189.57038456714</v>
      </c>
      <c r="CK16" s="6">
        <f ca="1">CK14-Calculation!CL265-Calculation!CL129</f>
        <v>792240.5688899759</v>
      </c>
      <c r="CL16" s="6">
        <f ca="1">CL14-Calculation!CM265-Calculation!CM129</f>
        <v>1226791.3374072385</v>
      </c>
    </row>
    <row r="17" spans="1:90" x14ac:dyDescent="0.5">
      <c r="A17" s="31"/>
      <c r="B17" s="31"/>
      <c r="C17" s="4" t="s">
        <v>34</v>
      </c>
      <c r="L17" s="205"/>
      <c r="AD17" s="6"/>
    </row>
    <row r="18" spans="1:90" x14ac:dyDescent="0.5">
      <c r="A18" s="31" t="str">
        <f>D18&amp;"_"&amp;B18</f>
        <v>Bookings_Cont</v>
      </c>
      <c r="B18" s="31" t="s">
        <v>252</v>
      </c>
      <c r="D18" s="432" t="s">
        <v>31</v>
      </c>
      <c r="E18" s="1">
        <f>VLOOKUP($A18,Calculation!$A:$CS,MATCH(E$4,Calc_heading,0),0)</f>
        <v>-5669.1811999999982</v>
      </c>
      <c r="F18" s="1">
        <f>VLOOKUP($A18,Calculation!$A:$CT,MATCH(F$4,Calc_heading,0),0)</f>
        <v>-59985.919369999967</v>
      </c>
      <c r="G18" s="1">
        <f ca="1">VLOOKUP($A18,Calculation!$A:$CT,MATCH(G$4,Calc_heading,0),0)</f>
        <v>-42365.053101599908</v>
      </c>
      <c r="H18" s="1">
        <f ca="1">VLOOKUP($A18,Calculation!$A:$CT,MATCH(H$4,Calc_heading,0),0)</f>
        <v>14064.439954875343</v>
      </c>
      <c r="I18" s="1">
        <f ca="1">VLOOKUP($A18,Calculation!$A:$CT,MATCH(I$4,Calc_heading,0),0)</f>
        <v>330598.92363700049</v>
      </c>
      <c r="J18" s="1">
        <f ca="1">VLOOKUP($A18,Calculation!$A:$CT,MATCH(J$4,Calc_heading,0),0)</f>
        <v>687976.26479506923</v>
      </c>
      <c r="K18" s="1">
        <f ca="1">VLOOKUP($A18,Calculation!$A:$CT,MATCH(K$4,Calc_heading,0),0)</f>
        <v>703318.52355384058</v>
      </c>
      <c r="L18" s="1">
        <f ca="1">VLOOKUP($A18,Calculation!$A:$CT,MATCH(L$4,Calc_heading,0),0)</f>
        <v>1455529.1478060014</v>
      </c>
      <c r="O18" s="1">
        <f>IFERROR(VLOOKUP($A18,Calculation!$A:$CT,MATCH(O$4,Calc_heading,0),0),)</f>
        <v>-5852.8751599999978</v>
      </c>
      <c r="P18" s="1">
        <f>IFERROR(VLOOKUP($A18,Calculation!$A:$CT,MATCH(P$4,Calc_heading,0),0),)</f>
        <v>-5064.5219149999994</v>
      </c>
      <c r="Q18" s="1">
        <f>IFERROR(VLOOKUP($A18,Calculation!$A:$CT,MATCH(Q$4,Calc_heading,0),0),)</f>
        <v>-880.48209499998666</v>
      </c>
      <c r="R18" s="1">
        <f ca="1">IFERROR(VLOOKUP($A18,Calculation!$A:$CT,MATCH(R$4,Calc_heading,0),0),)</f>
        <v>-3998.0470016000017</v>
      </c>
      <c r="S18" s="1">
        <f ca="1">IFERROR(VLOOKUP($A18,Calculation!$A:$CT,MATCH(S$4,Calc_heading,0),0),)</f>
        <v>-2435.5797679999996</v>
      </c>
      <c r="T18" s="1">
        <f ca="1">IFERROR(VLOOKUP($A18,Calculation!$A:$CT,MATCH(T$4,Calc_heading,0),0),)</f>
        <v>-1753.6866895999992</v>
      </c>
      <c r="U18" s="1">
        <f ca="1">IFERROR(VLOOKUP($A18,Calculation!$A:$CT,MATCH(U$4,Calc_heading,0),0),)</f>
        <v>-6082.1027327999946</v>
      </c>
      <c r="V18" s="1">
        <f ca="1">IFERROR(VLOOKUP($A18,Calculation!$A:$CT,MATCH(V$4,Calc_heading,0),0),)</f>
        <v>-5928.390623999996</v>
      </c>
      <c r="W18" s="1">
        <f ca="1">IFERROR(VLOOKUP($A18,Calculation!$A:$CT,MATCH(W$4,Calc_heading,0),0),)</f>
        <v>-5194.9876367999932</v>
      </c>
      <c r="X18" s="1">
        <f ca="1">IFERROR(VLOOKUP($A18,Calculation!$A:$CT,MATCH(X$4,Calc_heading,0),0),)</f>
        <v>-4444.4146799999944</v>
      </c>
      <c r="Y18" s="1">
        <f ca="1">IFERROR(VLOOKUP($A18,Calculation!$A:$CT,MATCH(Y$4,Calc_heading,0),0),)</f>
        <v>-3905.9287519999962</v>
      </c>
      <c r="Z18" s="1">
        <f ca="1">IFERROR(VLOOKUP($A18,Calculation!$A:$CT,MATCH(Z$4,Calc_heading,0),0),)</f>
        <v>-2891.7588575999962</v>
      </c>
      <c r="AA18" s="1">
        <f ca="1">IFERROR(VLOOKUP($A18,Calculation!$A:$CT,MATCH(AA$4,Calc_heading,0),0),)</f>
        <v>-3720.8231039999919</v>
      </c>
      <c r="AB18" s="1">
        <f ca="1">IFERROR(VLOOKUP($A18,Calculation!$A:$CT,MATCH(AB$4,Calc_heading,0),0),)</f>
        <v>-7721.5107591999877</v>
      </c>
      <c r="AC18" s="1">
        <f ca="1">IFERROR(VLOOKUP($A18,Calculation!$A:$CT,MATCH(AC$4,Calc_heading,0),0),)</f>
        <v>5712.177504000043</v>
      </c>
      <c r="AD18" s="1">
        <f>IFERROR(VLOOKUP($A18,Calculation!$A:$CS,MATCH(AD$4,Calc_heading,0),0),)</f>
        <v>0</v>
      </c>
      <c r="AE18" s="1">
        <f ca="1">IFERROR(VLOOKUP($A18,Calculation!$A:$CT,MATCH(AE$4,Calc_heading,0),0),)</f>
        <v>-5623.3682559999907</v>
      </c>
      <c r="AF18" s="1">
        <f ca="1">IFERROR(VLOOKUP($A18,Calculation!$A:$CT,MATCH(AF$4,Calc_heading,0),0),)</f>
        <v>-2577.4947242499838</v>
      </c>
      <c r="AG18" s="1">
        <f ca="1">IFERROR(VLOOKUP($A18,Calculation!$A:$CT,MATCH(AG$4,Calc_heading,0),0),)</f>
        <v>-1604.8929437499828</v>
      </c>
      <c r="AH18" s="1">
        <f ca="1">IFERROR(VLOOKUP($A18,Calculation!$A:$CT,MATCH(AH$4,Calc_heading,0),0),)</f>
        <v>-4995.3441657499752</v>
      </c>
      <c r="AI18" s="1">
        <f ca="1">IFERROR(VLOOKUP($A18,Calculation!$A:$CT,MATCH(AI$4,Calc_heading,0),0),)</f>
        <v>-5193.267732499975</v>
      </c>
      <c r="AJ18" s="1">
        <f ca="1">IFERROR(VLOOKUP($A18,Calculation!$A:$CT,MATCH(AJ$4,Calc_heading,0),0),)</f>
        <v>-4164.2443017499754</v>
      </c>
      <c r="AK18" s="1">
        <f ca="1">IFERROR(VLOOKUP($A18,Calculation!$A:$CT,MATCH(AK$4,Calc_heading,0),0),)</f>
        <v>-3116.4136542499764</v>
      </c>
      <c r="AL18" s="1">
        <f ca="1">IFERROR(VLOOKUP($A18,Calculation!$A:$CT,MATCH(AL$4,Calc_heading,0),0),)</f>
        <v>-2380.9865499999814</v>
      </c>
      <c r="AM18" s="1">
        <f ca="1">IFERROR(VLOOKUP($A18,Calculation!$A:$CT,MATCH(AM$4,Calc_heading,0),0),)</f>
        <v>-6554.3307089999726</v>
      </c>
      <c r="AN18" s="1">
        <f ca="1">IFERROR(VLOOKUP($A18,Calculation!$A:$CT,MATCH(AN$4,Calc_heading,0),0),)</f>
        <v>-2981.1808099999653</v>
      </c>
      <c r="AO18" s="1">
        <f ca="1">IFERROR(VLOOKUP($A18,Calculation!$A:$CT,MATCH(AO$4,Calc_heading,0),0),)</f>
        <v>-5949.962291374959</v>
      </c>
      <c r="AP18" s="1">
        <f ca="1">IFERROR(VLOOKUP($A18,Calculation!$A:$CT,MATCH(AP$4,Calc_heading,0),0),)</f>
        <v>59205.926093500078</v>
      </c>
      <c r="AQ18" s="1">
        <f ca="1">IFERROR(VLOOKUP($A18,Calculation!$A:$CT,MATCH(AQ$4,Calc_heading,0),0),)</f>
        <v>13764.064006400044</v>
      </c>
      <c r="AR18" s="1">
        <f ca="1">IFERROR(VLOOKUP($A18,Calculation!$A:$CT,MATCH(AR$4,Calc_heading,0),0),)</f>
        <v>14981.499718000046</v>
      </c>
      <c r="AS18" s="1">
        <f ca="1">IFERROR(VLOOKUP($A18,Calculation!$A:$CT,MATCH(AS$4,Calc_heading,0),0),)</f>
        <v>16061.594542000046</v>
      </c>
      <c r="AT18" s="1">
        <f ca="1">IFERROR(VLOOKUP($A18,Calculation!$A:$CT,MATCH(AT$4,Calc_heading,0),0),)</f>
        <v>19223.06128360004</v>
      </c>
      <c r="AU18" s="1">
        <f ca="1">IFERROR(VLOOKUP($A18,Calculation!$A:$CT,MATCH(AU$4,Calc_heading,0),0),)</f>
        <v>18252.435529600043</v>
      </c>
      <c r="AV18" s="1">
        <f ca="1">IFERROR(VLOOKUP($A18,Calculation!$A:$CT,MATCH(AV$4,Calc_heading,0),0),)</f>
        <v>27184.301693200039</v>
      </c>
      <c r="AW18" s="1">
        <f ca="1">IFERROR(VLOOKUP($A18,Calculation!$A:$CT,MATCH(AW$4,Calc_heading,0),0),)</f>
        <v>28305.26497000004</v>
      </c>
      <c r="AX18" s="1">
        <f ca="1">IFERROR(VLOOKUP($A18,Calculation!$A:$CT,MATCH(AX$4,Calc_heading,0),0),)</f>
        <v>22063.465200000031</v>
      </c>
      <c r="AY18" s="1">
        <f ca="1">IFERROR(VLOOKUP($A18,Calculation!$A:$CT,MATCH(AY$4,Calc_heading,0),0),)</f>
        <v>21077.282863200038</v>
      </c>
      <c r="AZ18" s="1">
        <f ca="1">IFERROR(VLOOKUP($A18,Calculation!$A:$CT,MATCH(AZ$4,Calc_heading,0),0),)</f>
        <v>22925.873315200035</v>
      </c>
      <c r="BA18" s="1">
        <f ca="1">IFERROR(VLOOKUP($A18,Calculation!$A:$CT,MATCH(BA$4,Calc_heading,0),0),)</f>
        <v>20879.670919800039</v>
      </c>
      <c r="BB18" s="1">
        <f ca="1">IFERROR(VLOOKUP($A18,Calculation!$A:$CT,MATCH(BB$4,Calc_heading,0),0),)</f>
        <v>105880.4095960001</v>
      </c>
      <c r="BC18" s="1">
        <f ca="1">IFERROR(VLOOKUP($A18,Calculation!$A:$CT,MATCH(BC$4,Calc_heading,0),0),)</f>
        <v>37841.428014000019</v>
      </c>
      <c r="BD18" s="1">
        <f ca="1">IFERROR(VLOOKUP($A18,Calculation!$A:$CT,MATCH(BD$4,Calc_heading,0),0),)</f>
        <v>43738.942919737528</v>
      </c>
      <c r="BE18" s="1">
        <f ca="1">IFERROR(VLOOKUP($A18,Calculation!$A:$CT,MATCH(BE$4,Calc_heading,0),0),)</f>
        <v>44166.189854587537</v>
      </c>
      <c r="BF18" s="1">
        <f ca="1">IFERROR(VLOOKUP($A18,Calculation!$A:$CT,MATCH(BF$4,Calc_heading,0),0),)</f>
        <v>46411.849393650038</v>
      </c>
      <c r="BG18" s="1">
        <f ca="1">IFERROR(VLOOKUP($A18,Calculation!$A:$CT,MATCH(BG$4,Calc_heading,0),0),)</f>
        <v>45000.105316875037</v>
      </c>
      <c r="BH18" s="1">
        <f ca="1">IFERROR(VLOOKUP($A18,Calculation!$A:$CT,MATCH(BH$4,Calc_heading,0),0),)</f>
        <v>53227.893844312537</v>
      </c>
      <c r="BI18" s="1">
        <f ca="1">IFERROR(VLOOKUP($A18,Calculation!$A:$CT,MATCH(BI$4,Calc_heading,0),0),)</f>
        <v>53627.702902612546</v>
      </c>
      <c r="BJ18" s="1">
        <f ca="1">IFERROR(VLOOKUP($A18,Calculation!$A:$CT,MATCH(BJ$4,Calc_heading,0),0),)</f>
        <v>38701.606939875026</v>
      </c>
      <c r="BK18" s="1">
        <f ca="1">IFERROR(VLOOKUP($A18,Calculation!$A:$CT,MATCH(BK$4,Calc_heading,0),0),)</f>
        <v>50496.182611800046</v>
      </c>
      <c r="BL18" s="1">
        <f ca="1">IFERROR(VLOOKUP($A18,Calculation!$A:$CT,MATCH(BL$4,Calc_heading,0),0),)</f>
        <v>50871.176233500039</v>
      </c>
      <c r="BM18" s="1">
        <f ca="1">IFERROR(VLOOKUP($A18,Calculation!$A:$CT,MATCH(BM$4,Calc_heading,0),0),)</f>
        <v>49269.698641968796</v>
      </c>
      <c r="BN18" s="1">
        <f ca="1">IFERROR(VLOOKUP($A18,Calculation!$A:$CT,MATCH(BN$4,Calc_heading,0),0),)</f>
        <v>174623.4881221501</v>
      </c>
      <c r="BO18" s="1">
        <f ca="1">IFERROR(VLOOKUP($A18,Calculation!$A:$CT,MATCH(BO$4,Calc_heading,0),0),)</f>
        <v>40265.721768960044</v>
      </c>
      <c r="BP18" s="1">
        <f ca="1">IFERROR(VLOOKUP($A18,Calculation!$A:$CT,MATCH(BP$4,Calc_heading,0),0),)</f>
        <v>46684.906636320047</v>
      </c>
      <c r="BQ18" s="1">
        <f ca="1">IFERROR(VLOOKUP($A18,Calculation!$A:$CT,MATCH(BQ$4,Calc_heading,0),0),)</f>
        <v>47191.000282560039</v>
      </c>
      <c r="BR18" s="1">
        <f ca="1">IFERROR(VLOOKUP($A18,Calculation!$A:$CT,MATCH(BR$4,Calc_heading,0),0),)</f>
        <v>49564.820480400056</v>
      </c>
      <c r="BS18" s="1">
        <f ca="1">IFERROR(VLOOKUP($A18,Calculation!$A:$CT,MATCH(BS$4,Calc_heading,0),0),)</f>
        <v>48203.187575040043</v>
      </c>
      <c r="BT18" s="1">
        <f ca="1">IFERROR(VLOOKUP($A18,Calculation!$A:$CT,MATCH(BT$4,Calc_heading,0),0),)</f>
        <v>58094.625221280054</v>
      </c>
      <c r="BU18" s="1">
        <f ca="1">IFERROR(VLOOKUP($A18,Calculation!$A:$CT,MATCH(BU$4,Calc_heading,0),0),)</f>
        <v>58600.718867520052</v>
      </c>
      <c r="BV18" s="1">
        <f ca="1">IFERROR(VLOOKUP($A18,Calculation!$A:$CT,MATCH(BV$4,Calc_heading,0),0),)</f>
        <v>43265.278063200036</v>
      </c>
      <c r="BW18" s="1">
        <f ca="1">IFERROR(VLOOKUP($A18,Calculation!$A:$CT,MATCH(BW$4,Calc_heading,0),0),)</f>
        <v>54920.234160000051</v>
      </c>
      <c r="BX18" s="1">
        <f ca="1">IFERROR(VLOOKUP($A18,Calculation!$A:$CT,MATCH(BX$4,Calc_heading,0),0),)</f>
        <v>56046.150938880048</v>
      </c>
      <c r="BY18" s="1">
        <f ca="1">IFERROR(VLOOKUP($A18,Calculation!$A:$CT,MATCH(BY$4,Calc_heading,0),0),)</f>
        <v>53867.880705120064</v>
      </c>
      <c r="BZ18" s="1">
        <f ca="1">IFERROR(VLOOKUP($A18,Calculation!$A:$CT,MATCH(BZ$4,Calc_heading,0),0),)</f>
        <v>146613.99885456011</v>
      </c>
      <c r="CA18" s="1">
        <f ca="1">IFERROR(VLOOKUP($A18,Calculation!$A:$CT,MATCH(CA$4,Calc_heading,0),0),)</f>
        <v>75233.842944000091</v>
      </c>
      <c r="CB18" s="1">
        <f ca="1">IFERROR(VLOOKUP($A18,Calculation!$A:$CT,MATCH(CB$4,Calc_heading,0),0),)</f>
        <v>89755.390260000102</v>
      </c>
      <c r="CC18" s="1">
        <f ca="1">IFERROR(VLOOKUP($A18,Calculation!$A:$CT,MATCH(CC$4,Calc_heading,0),0),)</f>
        <v>94078.933056000111</v>
      </c>
      <c r="CD18" s="1">
        <f ca="1">IFERROR(VLOOKUP($A18,Calculation!$A:$CT,MATCH(CD$4,Calc_heading,0),0),)</f>
        <v>103178.0533500001</v>
      </c>
      <c r="CE18" s="1">
        <f ca="1">IFERROR(VLOOKUP($A18,Calculation!$A:$CT,MATCH(CE$4,Calc_heading,0),0),)</f>
        <v>102984.3241920001</v>
      </c>
      <c r="CF18" s="1">
        <f ca="1">IFERROR(VLOOKUP($A18,Calculation!$A:$CT,MATCH(CF$4,Calc_heading,0),0),)</f>
        <v>116951.5165320001</v>
      </c>
      <c r="CG18" s="1">
        <f ca="1">IFERROR(VLOOKUP($A18,Calculation!$A:$CT,MATCH(CG$4,Calc_heading,0),0),)</f>
        <v>121619.4667200001</v>
      </c>
      <c r="CH18" s="1">
        <f ca="1">IFERROR(VLOOKUP($A18,Calculation!$A:$CT,MATCH(CH$4,Calc_heading,0),0),)</f>
        <v>80635.670420000053</v>
      </c>
      <c r="CI18" s="1">
        <f ca="1">IFERROR(VLOOKUP($A18,Calculation!$A:$CT,MATCH(CI$4,Calc_heading,0),0),)</f>
        <v>126521.0006400001</v>
      </c>
      <c r="CJ18" s="1">
        <f ca="1">IFERROR(VLOOKUP($A18,Calculation!$A:$CT,MATCH(CJ$4,Calc_heading,0),0),)</f>
        <v>123620.30966400007</v>
      </c>
      <c r="CK18" s="1">
        <f ca="1">IFERROR(VLOOKUP($A18,Calculation!$A:$CT,MATCH(CK$4,Calc_heading,0),0),)</f>
        <v>129921.34028800009</v>
      </c>
      <c r="CL18" s="1">
        <f ca="1">IFERROR(VLOOKUP($A18,Calculation!$A:$CT,MATCH(CL$4,Calc_heading,0),0),)</f>
        <v>291029.29974000028</v>
      </c>
    </row>
    <row r="19" spans="1:90" x14ac:dyDescent="0.5">
      <c r="A19" s="31" t="str">
        <f t="shared" si="13"/>
        <v>Ticketing_Cont</v>
      </c>
      <c r="B19" s="31" t="s">
        <v>252</v>
      </c>
      <c r="D19" s="432" t="s">
        <v>7</v>
      </c>
      <c r="E19" s="1">
        <f>VLOOKUP($A19,Calculation!$A:$CS,MATCH(E$4,Calc_heading,0),0)</f>
        <v>3453.460237056001</v>
      </c>
      <c r="F19" s="1">
        <f>VLOOKUP($A19,Calculation!$A:$CT,MATCH(F$4,Calc_heading,0),0)</f>
        <v>40652.752963200022</v>
      </c>
      <c r="G19" s="1">
        <f>VLOOKUP($A19,Calculation!$A:$CT,MATCH(G$4,Calc_heading,0),0)</f>
        <v>154466.39660700003</v>
      </c>
      <c r="H19" s="1">
        <f>VLOOKUP($A19,Calculation!$A:$CT,MATCH(H$4,Calc_heading,0),0)</f>
        <v>405092.10150000011</v>
      </c>
      <c r="I19" s="1">
        <f>VLOOKUP($A19,Calculation!$A:$CT,MATCH(I$4,Calc_heading,0),0)</f>
        <v>685767.09000000032</v>
      </c>
      <c r="J19" s="1">
        <f>VLOOKUP($A19,Calculation!$A:$CT,MATCH(J$4,Calc_heading,0),0)</f>
        <v>1288576.5288000002</v>
      </c>
      <c r="K19" s="1">
        <f>VLOOKUP($A19,Calculation!$A:$CT,MATCH(K$4,Calc_heading,0),0)</f>
        <v>1780762.8256600001</v>
      </c>
      <c r="L19" s="1">
        <f>VLOOKUP($A19,Calculation!$A:$CT,MATCH(L$4,Calc_heading,0),0)</f>
        <v>2271789.1560000009</v>
      </c>
      <c r="O19" s="1">
        <f>IFERROR(VLOOKUP($A19,Calculation!$A:$CT,MATCH(O$4,Calc_heading,0),0),)</f>
        <v>3774.1140018720016</v>
      </c>
      <c r="P19" s="1">
        <f>IFERROR(VLOOKUP($A19,Calculation!$A:$CT,MATCH(P$4,Calc_heading,0),0),)</f>
        <v>1776.4602370560006</v>
      </c>
      <c r="Q19" s="1">
        <f>IFERROR(VLOOKUP($A19,Calculation!$A:$CT,MATCH(Q$4,Calc_heading,0),0),)</f>
        <v>9472.1505926400041</v>
      </c>
      <c r="R19" s="1">
        <f>IFERROR(VLOOKUP($A19,Calculation!$A:$CT,MATCH(R$4,Calc_heading,0),0),)</f>
        <v>4568.7358642800009</v>
      </c>
      <c r="S19" s="1">
        <f>IFERROR(VLOOKUP($A19,Calculation!$A:$CT,MATCH(S$4,Calc_heading,0),0),)</f>
        <v>9520.4457794549999</v>
      </c>
      <c r="T19" s="1">
        <f>IFERROR(VLOOKUP($A19,Calculation!$A:$CT,MATCH(T$4,Calc_heading,0),0),)</f>
        <v>9520.4457794549999</v>
      </c>
      <c r="U19" s="1">
        <f>IFERROR(VLOOKUP($A19,Calculation!$A:$CT,MATCH(U$4,Calc_heading,0),0),)</f>
        <v>10510.787762490003</v>
      </c>
      <c r="V19" s="1">
        <f>IFERROR(VLOOKUP($A19,Calculation!$A:$CT,MATCH(V$4,Calc_heading,0),0),)</f>
        <v>10510.787762490003</v>
      </c>
      <c r="W19" s="1">
        <f>IFERROR(VLOOKUP($A19,Calculation!$A:$CT,MATCH(W$4,Calc_heading,0),0),)</f>
        <v>10510.787762490003</v>
      </c>
      <c r="X19" s="1">
        <f>IFERROR(VLOOKUP($A19,Calculation!$A:$CT,MATCH(X$4,Calc_heading,0),0),)</f>
        <v>15462.497677665006</v>
      </c>
      <c r="Y19" s="1">
        <f>IFERROR(VLOOKUP($A19,Calculation!$A:$CT,MATCH(Y$4,Calc_heading,0),0),)</f>
        <v>12491.471728560004</v>
      </c>
      <c r="Z19" s="1">
        <f>IFERROR(VLOOKUP($A19,Calculation!$A:$CT,MATCH(Z$4,Calc_heading,0),0),)</f>
        <v>12491.471728560004</v>
      </c>
      <c r="AA19" s="1">
        <f>IFERROR(VLOOKUP($A19,Calculation!$A:$CT,MATCH(AA$4,Calc_heading,0),0),)</f>
        <v>13481.813711595008</v>
      </c>
      <c r="AB19" s="1">
        <f>IFERROR(VLOOKUP($A19,Calculation!$A:$CT,MATCH(AB$4,Calc_heading,0),0),)</f>
        <v>10814.471728560002</v>
      </c>
      <c r="AC19" s="1">
        <f>IFERROR(VLOOKUP($A19,Calculation!$A:$CT,MATCH(AC$4,Calc_heading,0),0),)</f>
        <v>34582.679321400006</v>
      </c>
      <c r="AD19" s="1">
        <f>IFERROR(VLOOKUP($A19,Calculation!$A:$CS,MATCH(AD$4,Calc_heading,0),0),)</f>
        <v>0</v>
      </c>
      <c r="AE19" s="1">
        <f>IFERROR(VLOOKUP($A19,Calculation!$A:$CT,MATCH(AE$4,Calc_heading,0),0),)</f>
        <v>13305.828060000003</v>
      </c>
      <c r="AF19" s="1">
        <f>IFERROR(VLOOKUP($A19,Calculation!$A:$CT,MATCH(AF$4,Calc_heading,0),0),)</f>
        <v>25395.220597500007</v>
      </c>
      <c r="AG19" s="1">
        <f>IFERROR(VLOOKUP($A19,Calculation!$A:$CT,MATCH(AG$4,Calc_heading,0),0),)</f>
        <v>25395.220597500007</v>
      </c>
      <c r="AH19" s="1">
        <f>IFERROR(VLOOKUP($A19,Calculation!$A:$CT,MATCH(AH$4,Calc_heading,0),0),)</f>
        <v>27813.099105000008</v>
      </c>
      <c r="AI19" s="1">
        <f>IFERROR(VLOOKUP($A19,Calculation!$A:$CT,MATCH(AI$4,Calc_heading,0),0),)</f>
        <v>27813.099105000008</v>
      </c>
      <c r="AJ19" s="1">
        <f>IFERROR(VLOOKUP($A19,Calculation!$A:$CT,MATCH(AJ$4,Calc_heading,0),0),)</f>
        <v>27813.099105000008</v>
      </c>
      <c r="AK19" s="1">
        <f>IFERROR(VLOOKUP($A19,Calculation!$A:$CT,MATCH(AK$4,Calc_heading,0),0),)</f>
        <v>39902.491642500012</v>
      </c>
      <c r="AL19" s="1">
        <f>IFERROR(VLOOKUP($A19,Calculation!$A:$CT,MATCH(AL$4,Calc_heading,0),0),)</f>
        <v>32648.856120000008</v>
      </c>
      <c r="AM19" s="1">
        <f>IFERROR(VLOOKUP($A19,Calculation!$A:$CT,MATCH(AM$4,Calc_heading,0),0),)</f>
        <v>32648.856120000008</v>
      </c>
      <c r="AN19" s="1">
        <f>IFERROR(VLOOKUP($A19,Calculation!$A:$CT,MATCH(AN$4,Calc_heading,0),0),)</f>
        <v>33054.334627500015</v>
      </c>
      <c r="AO19" s="1">
        <f>IFERROR(VLOOKUP($A19,Calculation!$A:$CT,MATCH(AO$4,Calc_heading,0),0),)</f>
        <v>30636.45612000001</v>
      </c>
      <c r="AP19" s="1">
        <f>IFERROR(VLOOKUP($A19,Calculation!$A:$CT,MATCH(AP$4,Calc_heading,0),0),)</f>
        <v>88665.540300000037</v>
      </c>
      <c r="AQ19" s="1">
        <f>IFERROR(VLOOKUP($A19,Calculation!$A:$CT,MATCH(AQ$4,Calc_heading,0),0),)</f>
        <v>23007.631600000015</v>
      </c>
      <c r="AR19" s="1">
        <f>IFERROR(VLOOKUP($A19,Calculation!$A:$CT,MATCH(AR$4,Calc_heading,0),0),)</f>
        <v>42697.901350000007</v>
      </c>
      <c r="AS19" s="1">
        <f>IFERROR(VLOOKUP($A19,Calculation!$A:$CT,MATCH(AS$4,Calc_heading,0),0),)</f>
        <v>42697.901350000007</v>
      </c>
      <c r="AT19" s="1">
        <f>IFERROR(VLOOKUP($A19,Calculation!$A:$CT,MATCH(AT$4,Calc_heading,0),0),)</f>
        <v>46635.955300000016</v>
      </c>
      <c r="AU19" s="1">
        <f>IFERROR(VLOOKUP($A19,Calculation!$A:$CT,MATCH(AU$4,Calc_heading,0),0),)</f>
        <v>46635.955300000016</v>
      </c>
      <c r="AV19" s="1">
        <f>IFERROR(VLOOKUP($A19,Calculation!$A:$CT,MATCH(AV$4,Calc_heading,0),0),)</f>
        <v>46635.955300000016</v>
      </c>
      <c r="AW19" s="1">
        <f>IFERROR(VLOOKUP($A19,Calculation!$A:$CT,MATCH(AW$4,Calc_heading,0),0),)</f>
        <v>66326.225050000037</v>
      </c>
      <c r="AX19" s="1">
        <f>IFERROR(VLOOKUP($A19,Calculation!$A:$CT,MATCH(AX$4,Calc_heading,0),0),)</f>
        <v>54512.063200000026</v>
      </c>
      <c r="AY19" s="1">
        <f>IFERROR(VLOOKUP($A19,Calculation!$A:$CT,MATCH(AY$4,Calc_heading,0),0),)</f>
        <v>54512.063200000026</v>
      </c>
      <c r="AZ19" s="1">
        <f>IFERROR(VLOOKUP($A19,Calculation!$A:$CT,MATCH(AZ$4,Calc_heading,0),0),)</f>
        <v>56325.917150000023</v>
      </c>
      <c r="BA19" s="1">
        <f>IFERROR(VLOOKUP($A19,Calculation!$A:$CT,MATCH(BA$4,Calc_heading,0),0),)</f>
        <v>52387.863200000029</v>
      </c>
      <c r="BB19" s="1">
        <f>IFERROR(VLOOKUP($A19,Calculation!$A:$CT,MATCH(BB$4,Calc_heading,0),0),)</f>
        <v>153391.65800000011</v>
      </c>
      <c r="BC19" s="1">
        <f>IFERROR(VLOOKUP($A19,Calculation!$A:$CT,MATCH(BC$4,Calc_heading,0),0),)</f>
        <v>51543.061152000002</v>
      </c>
      <c r="BD19" s="1">
        <f>IFERROR(VLOOKUP($A19,Calculation!$A:$CT,MATCH(BD$4,Calc_heading,0),0),)</f>
        <v>83757.474371999997</v>
      </c>
      <c r="BE19" s="1">
        <f>IFERROR(VLOOKUP($A19,Calculation!$A:$CT,MATCH(BE$4,Calc_heading,0),0),)</f>
        <v>83757.474371999997</v>
      </c>
      <c r="BF19" s="1">
        <f>IFERROR(VLOOKUP($A19,Calculation!$A:$CT,MATCH(BF$4,Calc_heading,0),0),)</f>
        <v>90200.357016000024</v>
      </c>
      <c r="BG19" s="1">
        <f>IFERROR(VLOOKUP($A19,Calculation!$A:$CT,MATCH(BG$4,Calc_heading,0),0),)</f>
        <v>90200.357016000024</v>
      </c>
      <c r="BH19" s="1">
        <f>IFERROR(VLOOKUP($A19,Calculation!$A:$CT,MATCH(BH$4,Calc_heading,0),0),)</f>
        <v>90200.357016000024</v>
      </c>
      <c r="BI19" s="1">
        <f>IFERROR(VLOOKUP($A19,Calculation!$A:$CT,MATCH(BI$4,Calc_heading,0),0),)</f>
        <v>122414.77023600004</v>
      </c>
      <c r="BJ19" s="1">
        <f>IFERROR(VLOOKUP($A19,Calculation!$A:$CT,MATCH(BJ$4,Calc_heading,0),0),)</f>
        <v>103086.122304</v>
      </c>
      <c r="BK19" s="1">
        <f>IFERROR(VLOOKUP($A19,Calculation!$A:$CT,MATCH(BK$4,Calc_heading,0),0),)</f>
        <v>103086.122304</v>
      </c>
      <c r="BL19" s="1">
        <f>IFERROR(VLOOKUP($A19,Calculation!$A:$CT,MATCH(BL$4,Calc_heading,0),0),)</f>
        <v>109529.00494800005</v>
      </c>
      <c r="BM19" s="1">
        <f>IFERROR(VLOOKUP($A19,Calculation!$A:$CT,MATCH(BM$4,Calc_heading,0),0),)</f>
        <v>103086.122304</v>
      </c>
      <c r="BN19" s="1">
        <f>IFERROR(VLOOKUP($A19,Calculation!$A:$CT,MATCH(BN$4,Calc_heading,0),0),)</f>
        <v>257715.3057600001</v>
      </c>
      <c r="BO19" s="1">
        <f>IFERROR(VLOOKUP($A19,Calculation!$A:$CT,MATCH(BO$4,Calc_heading,0),0),)</f>
        <v>71230.513026400004</v>
      </c>
      <c r="BP19" s="1">
        <f>IFERROR(VLOOKUP($A19,Calculation!$A:$CT,MATCH(BP$4,Calc_heading,0),0),)</f>
        <v>115749.58366790001</v>
      </c>
      <c r="BQ19" s="1">
        <f>IFERROR(VLOOKUP($A19,Calculation!$A:$CT,MATCH(BQ$4,Calc_heading,0),0),)</f>
        <v>115749.58366790001</v>
      </c>
      <c r="BR19" s="1">
        <f>IFERROR(VLOOKUP($A19,Calculation!$A:$CT,MATCH(BR$4,Calc_heading,0),0),)</f>
        <v>124653.39779620001</v>
      </c>
      <c r="BS19" s="1">
        <f>IFERROR(VLOOKUP($A19,Calculation!$A:$CT,MATCH(BS$4,Calc_heading,0),0),)</f>
        <v>124653.39779620001</v>
      </c>
      <c r="BT19" s="1">
        <f>IFERROR(VLOOKUP($A19,Calculation!$A:$CT,MATCH(BT$4,Calc_heading,0),0),)</f>
        <v>124653.39779620001</v>
      </c>
      <c r="BU19" s="1">
        <f>IFERROR(VLOOKUP($A19,Calculation!$A:$CT,MATCH(BU$4,Calc_heading,0),0),)</f>
        <v>169172.46843770001</v>
      </c>
      <c r="BV19" s="1">
        <f>IFERROR(VLOOKUP($A19,Calculation!$A:$CT,MATCH(BV$4,Calc_heading,0),0),)</f>
        <v>142461.02605280001</v>
      </c>
      <c r="BW19" s="1">
        <f>IFERROR(VLOOKUP($A19,Calculation!$A:$CT,MATCH(BW$4,Calc_heading,0),0),)</f>
        <v>142461.02605280001</v>
      </c>
      <c r="BX19" s="1">
        <f>IFERROR(VLOOKUP($A19,Calculation!$A:$CT,MATCH(BX$4,Calc_heading,0),0),)</f>
        <v>151364.84018110004</v>
      </c>
      <c r="BY19" s="1">
        <f>IFERROR(VLOOKUP($A19,Calculation!$A:$CT,MATCH(BY$4,Calc_heading,0),0),)</f>
        <v>142461.02605280001</v>
      </c>
      <c r="BZ19" s="1">
        <f>IFERROR(VLOOKUP($A19,Calculation!$A:$CT,MATCH(BZ$4,Calc_heading,0),0),)</f>
        <v>356152.56513200008</v>
      </c>
      <c r="CA19" s="1">
        <f>IFERROR(VLOOKUP($A19,Calculation!$A:$CT,MATCH(CA$4,Calc_heading,0),0),)</f>
        <v>90871.566240000029</v>
      </c>
      <c r="CB19" s="1">
        <f>IFERROR(VLOOKUP($A19,Calculation!$A:$CT,MATCH(CB$4,Calc_heading,0),0),)</f>
        <v>147666.29514000003</v>
      </c>
      <c r="CC19" s="1">
        <f>IFERROR(VLOOKUP($A19,Calculation!$A:$CT,MATCH(CC$4,Calc_heading,0),0),)</f>
        <v>147666.29514000003</v>
      </c>
      <c r="CD19" s="1">
        <f>IFERROR(VLOOKUP($A19,Calculation!$A:$CT,MATCH(CD$4,Calc_heading,0),0),)</f>
        <v>159025.24092000004</v>
      </c>
      <c r="CE19" s="1">
        <f>IFERROR(VLOOKUP($A19,Calculation!$A:$CT,MATCH(CE$4,Calc_heading,0),0),)</f>
        <v>159025.24092000004</v>
      </c>
      <c r="CF19" s="1">
        <f>IFERROR(VLOOKUP($A19,Calculation!$A:$CT,MATCH(CF$4,Calc_heading,0),0),)</f>
        <v>159025.24092000004</v>
      </c>
      <c r="CG19" s="1">
        <f>IFERROR(VLOOKUP($A19,Calculation!$A:$CT,MATCH(CG$4,Calc_heading,0),0),)</f>
        <v>215819.96982000009</v>
      </c>
      <c r="CH19" s="1">
        <f>IFERROR(VLOOKUP($A19,Calculation!$A:$CT,MATCH(CH$4,Calc_heading,0),0),)</f>
        <v>181743.13248000006</v>
      </c>
      <c r="CI19" s="1">
        <f>IFERROR(VLOOKUP($A19,Calculation!$A:$CT,MATCH(CI$4,Calc_heading,0),0),)</f>
        <v>181743.13248000006</v>
      </c>
      <c r="CJ19" s="1">
        <f>IFERROR(VLOOKUP($A19,Calculation!$A:$CT,MATCH(CJ$4,Calc_heading,0),0),)</f>
        <v>193102.0782600001</v>
      </c>
      <c r="CK19" s="1">
        <f>IFERROR(VLOOKUP($A19,Calculation!$A:$CT,MATCH(CK$4,Calc_heading,0),0),)</f>
        <v>181743.13248000006</v>
      </c>
      <c r="CL19" s="1">
        <f>IFERROR(VLOOKUP($A19,Calculation!$A:$CT,MATCH(CL$4,Calc_heading,0),0),)</f>
        <v>454357.83120000019</v>
      </c>
    </row>
    <row r="20" spans="1:90" x14ac:dyDescent="0.5">
      <c r="A20" s="31" t="str">
        <f t="shared" si="13"/>
        <v>Advertising_Cont</v>
      </c>
      <c r="B20" s="31" t="s">
        <v>252</v>
      </c>
      <c r="D20" s="432" t="s">
        <v>32</v>
      </c>
      <c r="E20" s="1">
        <f>VLOOKUP($A20,Calculation!$A:$CS,MATCH(E$4,Calc_heading,0),0)</f>
        <v>8640</v>
      </c>
      <c r="F20" s="1">
        <f>VLOOKUP($A20,Calculation!$A:$CT,MATCH(F$4,Calc_heading,0),0)</f>
        <v>89840.412909547551</v>
      </c>
      <c r="G20" s="1">
        <f>VLOOKUP($A20,Calculation!$A:$CT,MATCH(G$4,Calc_heading,0),0)</f>
        <v>135880.27326214517</v>
      </c>
      <c r="H20" s="1">
        <f>VLOOKUP($A20,Calculation!$A:$CT,MATCH(H$4,Calc_heading,0),0)</f>
        <v>144033.0896578739</v>
      </c>
      <c r="I20" s="1">
        <f>VLOOKUP($A20,Calculation!$A:$CT,MATCH(I$4,Calc_heading,0),0)</f>
        <v>152675.07503734631</v>
      </c>
      <c r="J20" s="1">
        <f>VLOOKUP($A20,Calculation!$A:$CT,MATCH(J$4,Calc_heading,0),0)</f>
        <v>161835.57953958714</v>
      </c>
      <c r="K20" s="1">
        <f>VLOOKUP($A20,Calculation!$A:$CT,MATCH(K$4,Calc_heading,0),0)</f>
        <v>171545.71431196239</v>
      </c>
      <c r="L20" s="1">
        <f>VLOOKUP($A20,Calculation!$A:$CT,MATCH(L$4,Calc_heading,0),0)</f>
        <v>181838.45717068014</v>
      </c>
      <c r="O20" s="1">
        <f>IFERROR(VLOOKUP($A20,Calculation!$A:$CT,MATCH(O$4,Calc_heading,0),0),)</f>
        <v>9646.7284854272948</v>
      </c>
      <c r="P20" s="1">
        <f>IFERROR(VLOOKUP($A20,Calculation!$A:$CT,MATCH(P$4,Calc_heading,0),0),)</f>
        <v>9693.6844241202489</v>
      </c>
      <c r="Q20" s="1">
        <f>IFERROR(VLOOKUP($A20,Calculation!$A:$CT,MATCH(Q$4,Calc_heading,0),0),)</f>
        <v>13199.999999999996</v>
      </c>
      <c r="R20" s="1">
        <f>IFERROR(VLOOKUP($A20,Calculation!$A:$CT,MATCH(R$4,Calc_heading,0),0),)</f>
        <v>10500.865903407836</v>
      </c>
      <c r="S20" s="1">
        <f>IFERROR(VLOOKUP($A20,Calculation!$A:$CT,MATCH(S$4,Calc_heading,0),0),)</f>
        <v>10551.97939917256</v>
      </c>
      <c r="T20" s="1">
        <f>IFERROR(VLOOKUP($A20,Calculation!$A:$CT,MATCH(T$4,Calc_heading,0),0),)</f>
        <v>10603.341692462489</v>
      </c>
      <c r="U20" s="1">
        <f>IFERROR(VLOOKUP($A20,Calculation!$A:$CT,MATCH(U$4,Calc_heading,0),0),)</f>
        <v>10654.95399431216</v>
      </c>
      <c r="V20" s="1">
        <f>IFERROR(VLOOKUP($A20,Calculation!$A:$CT,MATCH(V$4,Calc_heading,0),0),)</f>
        <v>10706.817521650879</v>
      </c>
      <c r="W20" s="1">
        <f>IFERROR(VLOOKUP($A20,Calculation!$A:$CT,MATCH(W$4,Calc_heading,0),0),)</f>
        <v>9513.1622502719893</v>
      </c>
      <c r="X20" s="1">
        <f>IFERROR(VLOOKUP($A20,Calculation!$A:$CT,MATCH(X$4,Calc_heading,0),0),)</f>
        <v>9559.4680485615008</v>
      </c>
      <c r="Y20" s="1">
        <f>IFERROR(VLOOKUP($A20,Calculation!$A:$CT,MATCH(Y$4,Calc_heading,0),0),)</f>
        <v>9605.9992426656554</v>
      </c>
      <c r="Z20" s="1">
        <f>IFERROR(VLOOKUP($A20,Calculation!$A:$CT,MATCH(Z$4,Calc_heading,0),0),)</f>
        <v>12410.687481055684</v>
      </c>
      <c r="AA20" s="1">
        <f>IFERROR(VLOOKUP($A20,Calculation!$A:$CT,MATCH(AA$4,Calc_heading,0),0),)</f>
        <v>13856.774588800437</v>
      </c>
      <c r="AB20" s="1">
        <f>IFERROR(VLOOKUP($A20,Calculation!$A:$CT,MATCH(AB$4,Calc_heading,0),0),)</f>
        <v>13924.223139783984</v>
      </c>
      <c r="AC20" s="1">
        <f>IFERROR(VLOOKUP($A20,Calculation!$A:$CT,MATCH(AC$4,Calc_heading,0),0),)</f>
        <v>13991.999999999996</v>
      </c>
      <c r="AD20" s="1">
        <f>IFERROR(VLOOKUP($A20,Calculation!$A:$CS,MATCH(AD$4,Calc_heading,0),0),)</f>
        <v>0</v>
      </c>
      <c r="AE20" s="1">
        <f>IFERROR(VLOOKUP($A20,Calculation!$A:$CT,MATCH(AE$4,Calc_heading,0),0),)</f>
        <v>11130.917857612305</v>
      </c>
      <c r="AF20" s="1">
        <f>IFERROR(VLOOKUP($A20,Calculation!$A:$CT,MATCH(AF$4,Calc_heading,0),0),)</f>
        <v>11185.098163122913</v>
      </c>
      <c r="AG20" s="1">
        <f>IFERROR(VLOOKUP($A20,Calculation!$A:$CT,MATCH(AG$4,Calc_heading,0),0),)</f>
        <v>11239.542194010239</v>
      </c>
      <c r="AH20" s="1">
        <f>IFERROR(VLOOKUP($A20,Calculation!$A:$CT,MATCH(AH$4,Calc_heading,0),0),)</f>
        <v>11294.25123397089</v>
      </c>
      <c r="AI20" s="1">
        <f>IFERROR(VLOOKUP($A20,Calculation!$A:$CT,MATCH(AI$4,Calc_heading,0),0),)</f>
        <v>11349.22657294993</v>
      </c>
      <c r="AJ20" s="1">
        <f>IFERROR(VLOOKUP($A20,Calculation!$A:$CT,MATCH(AJ$4,Calc_heading,0),0),)</f>
        <v>10083.95198528831</v>
      </c>
      <c r="AK20" s="1">
        <f>IFERROR(VLOOKUP($A20,Calculation!$A:$CT,MATCH(AK$4,Calc_heading,0),0),)</f>
        <v>10133.036131475192</v>
      </c>
      <c r="AL20" s="1">
        <f>IFERROR(VLOOKUP($A20,Calculation!$A:$CT,MATCH(AL$4,Calc_heading,0),0),)</f>
        <v>10182.359197225596</v>
      </c>
      <c r="AM20" s="1">
        <f>IFERROR(VLOOKUP($A20,Calculation!$A:$CT,MATCH(AM$4,Calc_heading,0),0),)</f>
        <v>13155.328729919027</v>
      </c>
      <c r="AN20" s="1">
        <f>IFERROR(VLOOKUP($A20,Calculation!$A:$CT,MATCH(AN$4,Calc_heading,0),0),)</f>
        <v>14688.181064128465</v>
      </c>
      <c r="AO20" s="1">
        <f>IFERROR(VLOOKUP($A20,Calculation!$A:$CT,MATCH(AO$4,Calc_heading,0),0),)</f>
        <v>14759.676528171025</v>
      </c>
      <c r="AP20" s="1">
        <f>IFERROR(VLOOKUP($A20,Calculation!$A:$CT,MATCH(AP$4,Calc_heading,0),0),)</f>
        <v>14831.519999999999</v>
      </c>
      <c r="AQ20" s="1">
        <f>IFERROR(VLOOKUP($A20,Calculation!$A:$CT,MATCH(AQ$4,Calc_heading,0),0),)</f>
        <v>11798.772929069046</v>
      </c>
      <c r="AR20" s="1">
        <f>IFERROR(VLOOKUP($A20,Calculation!$A:$CT,MATCH(AR$4,Calc_heading,0),0),)</f>
        <v>11856.204052910291</v>
      </c>
      <c r="AS20" s="1">
        <f>IFERROR(VLOOKUP($A20,Calculation!$A:$CT,MATCH(AS$4,Calc_heading,0),0),)</f>
        <v>11913.914725650855</v>
      </c>
      <c r="AT20" s="1">
        <f>IFERROR(VLOOKUP($A20,Calculation!$A:$CT,MATCH(AT$4,Calc_heading,0),0),)</f>
        <v>11971.906308009146</v>
      </c>
      <c r="AU20" s="1">
        <f>IFERROR(VLOOKUP($A20,Calculation!$A:$CT,MATCH(AU$4,Calc_heading,0),0),)</f>
        <v>12030.180167326929</v>
      </c>
      <c r="AV20" s="1">
        <f>IFERROR(VLOOKUP($A20,Calculation!$A:$CT,MATCH(AV$4,Calc_heading,0),0),)</f>
        <v>10688.989104405609</v>
      </c>
      <c r="AW20" s="1">
        <f>IFERROR(VLOOKUP($A20,Calculation!$A:$CT,MATCH(AW$4,Calc_heading,0),0),)</f>
        <v>10741.018299363703</v>
      </c>
      <c r="AX20" s="1">
        <f>IFERROR(VLOOKUP($A20,Calculation!$A:$CT,MATCH(AX$4,Calc_heading,0),0),)</f>
        <v>10793.30074905913</v>
      </c>
      <c r="AY20" s="1">
        <f>IFERROR(VLOOKUP($A20,Calculation!$A:$CT,MATCH(AY$4,Calc_heading,0),0),)</f>
        <v>13944.648453714168</v>
      </c>
      <c r="AZ20" s="1">
        <f>IFERROR(VLOOKUP($A20,Calculation!$A:$CT,MATCH(AZ$4,Calc_heading,0),0),)</f>
        <v>15569.471927976172</v>
      </c>
      <c r="BA20" s="1">
        <f>IFERROR(VLOOKUP($A20,Calculation!$A:$CT,MATCH(BA$4,Calc_heading,0),0),)</f>
        <v>15645.257119861286</v>
      </c>
      <c r="BB20" s="1">
        <f>IFERROR(VLOOKUP($A20,Calculation!$A:$CT,MATCH(BB$4,Calc_heading,0),0),)</f>
        <v>15721.411199999999</v>
      </c>
      <c r="BC20" s="1">
        <f>IFERROR(VLOOKUP($A20,Calculation!$A:$CT,MATCH(BC$4,Calc_heading,0),0),)</f>
        <v>12506.699304813186</v>
      </c>
      <c r="BD20" s="1">
        <f>IFERROR(VLOOKUP($A20,Calculation!$A:$CT,MATCH(BD$4,Calc_heading,0),0),)</f>
        <v>12567.576296084906</v>
      </c>
      <c r="BE20" s="1">
        <f>IFERROR(VLOOKUP($A20,Calculation!$A:$CT,MATCH(BE$4,Calc_heading,0),0),)</f>
        <v>12628.749609189905</v>
      </c>
      <c r="BF20" s="1">
        <f>IFERROR(VLOOKUP($A20,Calculation!$A:$CT,MATCH(BF$4,Calc_heading,0),0),)</f>
        <v>12690.220686489694</v>
      </c>
      <c r="BG20" s="1">
        <f>IFERROR(VLOOKUP($A20,Calculation!$A:$CT,MATCH(BG$4,Calc_heading,0),0),)</f>
        <v>12751.990977366544</v>
      </c>
      <c r="BH20" s="1">
        <f>IFERROR(VLOOKUP($A20,Calculation!$A:$CT,MATCH(BH$4,Calc_heading,0),0),)</f>
        <v>11330.328450669946</v>
      </c>
      <c r="BI20" s="1">
        <f>IFERROR(VLOOKUP($A20,Calculation!$A:$CT,MATCH(BI$4,Calc_heading,0),0),)</f>
        <v>11385.479397325525</v>
      </c>
      <c r="BJ20" s="1">
        <f>IFERROR(VLOOKUP($A20,Calculation!$A:$CT,MATCH(BJ$4,Calc_heading,0),0),)</f>
        <v>11440.89879400268</v>
      </c>
      <c r="BK20" s="1">
        <f>IFERROR(VLOOKUP($A20,Calculation!$A:$CT,MATCH(BK$4,Calc_heading,0),0),)</f>
        <v>14781.327360937017</v>
      </c>
      <c r="BL20" s="1">
        <f>IFERROR(VLOOKUP($A20,Calculation!$A:$CT,MATCH(BL$4,Calc_heading,0),0),)</f>
        <v>16503.640243654743</v>
      </c>
      <c r="BM20" s="1">
        <f>IFERROR(VLOOKUP($A20,Calculation!$A:$CT,MATCH(BM$4,Calc_heading,0),0),)</f>
        <v>16583.972547052963</v>
      </c>
      <c r="BN20" s="1">
        <f>IFERROR(VLOOKUP($A20,Calculation!$A:$CT,MATCH(BN$4,Calc_heading,0),0),)</f>
        <v>16664.695871999997</v>
      </c>
      <c r="BO20" s="1">
        <f>IFERROR(VLOOKUP($A20,Calculation!$A:$CT,MATCH(BO$4,Calc_heading,0),0),)</f>
        <v>13257.101263101978</v>
      </c>
      <c r="BP20" s="1">
        <f>IFERROR(VLOOKUP($A20,Calculation!$A:$CT,MATCH(BP$4,Calc_heading,0),0),)</f>
        <v>13321.630873850001</v>
      </c>
      <c r="BQ20" s="1">
        <f>IFERROR(VLOOKUP($A20,Calculation!$A:$CT,MATCH(BQ$4,Calc_heading,0),0),)</f>
        <v>13386.4745857413</v>
      </c>
      <c r="BR20" s="1">
        <f>IFERROR(VLOOKUP($A20,Calculation!$A:$CT,MATCH(BR$4,Calc_heading,0),0),)</f>
        <v>13451.633927679077</v>
      </c>
      <c r="BS20" s="1">
        <f>IFERROR(VLOOKUP($A20,Calculation!$A:$CT,MATCH(BS$4,Calc_heading,0),0),)</f>
        <v>13517.110436008539</v>
      </c>
      <c r="BT20" s="1">
        <f>IFERROR(VLOOKUP($A20,Calculation!$A:$CT,MATCH(BT$4,Calc_heading,0),0),)</f>
        <v>12010.148157710144</v>
      </c>
      <c r="BU20" s="1">
        <f>IFERROR(VLOOKUP($A20,Calculation!$A:$CT,MATCH(BU$4,Calc_heading,0),0),)</f>
        <v>12068.608161165061</v>
      </c>
      <c r="BV20" s="1">
        <f>IFERROR(VLOOKUP($A20,Calculation!$A:$CT,MATCH(BV$4,Calc_heading,0),0),)</f>
        <v>12127.352721642843</v>
      </c>
      <c r="BW20" s="1">
        <f>IFERROR(VLOOKUP($A20,Calculation!$A:$CT,MATCH(BW$4,Calc_heading,0),0),)</f>
        <v>15668.207002593243</v>
      </c>
      <c r="BX20" s="1">
        <f>IFERROR(VLOOKUP($A20,Calculation!$A:$CT,MATCH(BX$4,Calc_heading,0),0),)</f>
        <v>17493.858658274032</v>
      </c>
      <c r="BY20" s="1">
        <f>IFERROR(VLOOKUP($A20,Calculation!$A:$CT,MATCH(BY$4,Calc_heading,0),0),)</f>
        <v>17579.010899876146</v>
      </c>
      <c r="BZ20" s="1">
        <f>IFERROR(VLOOKUP($A20,Calculation!$A:$CT,MATCH(BZ$4,Calc_heading,0),0),)</f>
        <v>17664.577624320002</v>
      </c>
      <c r="CA20" s="1">
        <f>IFERROR(VLOOKUP($A20,Calculation!$A:$CT,MATCH(CA$4,Calc_heading,0),0),)</f>
        <v>14052.5273388881</v>
      </c>
      <c r="CB20" s="1">
        <f>IFERROR(VLOOKUP($A20,Calculation!$A:$CT,MATCH(CB$4,Calc_heading,0),0),)</f>
        <v>14120.928726281005</v>
      </c>
      <c r="CC20" s="1">
        <f>IFERROR(VLOOKUP($A20,Calculation!$A:$CT,MATCH(CC$4,Calc_heading,0),0),)</f>
        <v>14189.663060885783</v>
      </c>
      <c r="CD20" s="1">
        <f>IFERROR(VLOOKUP($A20,Calculation!$A:$CT,MATCH(CD$4,Calc_heading,0),0),)</f>
        <v>14258.731963339826</v>
      </c>
      <c r="CE20" s="1">
        <f>IFERROR(VLOOKUP($A20,Calculation!$A:$CT,MATCH(CE$4,Calc_heading,0),0),)</f>
        <v>14328.137062169055</v>
      </c>
      <c r="CF20" s="1">
        <f>IFERROR(VLOOKUP($A20,Calculation!$A:$CT,MATCH(CF$4,Calc_heading,0),0),)</f>
        <v>12730.757047172756</v>
      </c>
      <c r="CG20" s="1">
        <f>IFERROR(VLOOKUP($A20,Calculation!$A:$CT,MATCH(CG$4,Calc_heading,0),0),)</f>
        <v>12792.724650834967</v>
      </c>
      <c r="CH20" s="1">
        <f>IFERROR(VLOOKUP($A20,Calculation!$A:$CT,MATCH(CH$4,Calc_heading,0),0),)</f>
        <v>12854.993884941417</v>
      </c>
      <c r="CI20" s="1">
        <f>IFERROR(VLOOKUP($A20,Calculation!$A:$CT,MATCH(CI$4,Calc_heading,0),0),)</f>
        <v>16608.299422748845</v>
      </c>
      <c r="CJ20" s="1">
        <f>IFERROR(VLOOKUP($A20,Calculation!$A:$CT,MATCH(CJ$4,Calc_heading,0),0),)</f>
        <v>18543.49017777048</v>
      </c>
      <c r="CK20" s="1">
        <f>IFERROR(VLOOKUP($A20,Calculation!$A:$CT,MATCH(CK$4,Calc_heading,0),0),)</f>
        <v>18633.751553868722</v>
      </c>
      <c r="CL20" s="1">
        <f>IFERROR(VLOOKUP($A20,Calculation!$A:$CT,MATCH(CL$4,Calc_heading,0),0),)</f>
        <v>18724.452281779209</v>
      </c>
    </row>
    <row r="21" spans="1:90" x14ac:dyDescent="0.5">
      <c r="A21" s="31" t="s">
        <v>693</v>
      </c>
      <c r="B21" s="31" t="s">
        <v>252</v>
      </c>
      <c r="D21" s="432" t="s">
        <v>909</v>
      </c>
      <c r="E21" s="1">
        <f>VLOOKUP($A21,Calculation!$A:$CT,MATCH(E$4,Calc_heading,0),0)</f>
        <v>-12742.279999999999</v>
      </c>
      <c r="F21" s="1">
        <f>VLOOKUP($A21,Calculation!$A:$CS,MATCH(F$4,Calc_heading,0),0)</f>
        <v>-149442.35999999999</v>
      </c>
      <c r="G21" s="1">
        <f ca="1">VLOOKUP($A21,Calculation!$A:$CS,MATCH(G$4,Calc_heading,0),0)</f>
        <v>65130.64</v>
      </c>
      <c r="H21" s="1">
        <f ca="1">VLOOKUP($A21,Calculation!$A:$CS,MATCH(H$4,Calc_heading,0),0)</f>
        <v>183378.48740440456</v>
      </c>
      <c r="I21" s="1">
        <f ca="1">VLOOKUP($A21,Calculation!$A:$CS,MATCH(I$4,Calc_heading,0),0)</f>
        <v>488075.59972358192</v>
      </c>
      <c r="J21" s="1">
        <f ca="1">VLOOKUP($A21,Calculation!$A:$CS,MATCH(J$4,Calc_heading,0),0)</f>
        <v>1684453.7696247357</v>
      </c>
      <c r="K21" s="1">
        <f ca="1">VLOOKUP($A21,Calculation!$A:$CS,MATCH(K$4,Calc_heading,0),0)</f>
        <v>3115819.2155030784</v>
      </c>
      <c r="L21" s="1">
        <f ca="1">VLOOKUP($A21,Calculation!$A:$CT,MATCH(L$4,Calc_heading,0),0)</f>
        <v>4285289.9616932813</v>
      </c>
      <c r="O21" s="1">
        <f>IFERROR(VLOOKUP($A21,Calculation!$A:$CT,MATCH(O$4,Calc_heading,0),0),)</f>
        <v>-11202.279999999999</v>
      </c>
      <c r="P21" s="1">
        <f>IFERROR(VLOOKUP($A21,Calculation!$A:$CT,MATCH(P$4,Calc_heading,0),0),)</f>
        <v>-9662.2799999999988</v>
      </c>
      <c r="Q21" s="1">
        <f>IFERROR(VLOOKUP($A21,Calculation!$A:$CT,MATCH(Q$4,Calc_heading,0),0),)</f>
        <v>-8122.2799999999988</v>
      </c>
      <c r="R21" s="1">
        <f ca="1">IFERROR(VLOOKUP($A21,Calculation!$A:$CT,MATCH(R$4,Calc_heading,0),0),)</f>
        <v>-713.28000000000065</v>
      </c>
      <c r="S21" s="1">
        <f ca="1">IFERROR(VLOOKUP($A21,Calculation!$A:$CT,MATCH(S$4,Calc_heading,0),0),)</f>
        <v>826.71999999999935</v>
      </c>
      <c r="T21" s="1">
        <f ca="1">IFERROR(VLOOKUP($A21,Calculation!$A:$CT,MATCH(T$4,Calc_heading,0),0),)</f>
        <v>2366.7199999999993</v>
      </c>
      <c r="U21" s="1">
        <f ca="1">IFERROR(VLOOKUP($A21,Calculation!$A:$CT,MATCH(U$4,Calc_heading,0),0),)</f>
        <v>3906.7199999999993</v>
      </c>
      <c r="V21" s="1">
        <f ca="1">IFERROR(VLOOKUP($A21,Calculation!$A:$CT,MATCH(V$4,Calc_heading,0),0),)</f>
        <v>5446.7199999999993</v>
      </c>
      <c r="W21" s="1">
        <f ca="1">IFERROR(VLOOKUP($A21,Calculation!$A:$CT,MATCH(W$4,Calc_heading,0),0),)</f>
        <v>6986.7199999999993</v>
      </c>
      <c r="X21" s="1">
        <f ca="1">IFERROR(VLOOKUP($A21,Calculation!$A:$CT,MATCH(X$4,Calc_heading,0),0),)</f>
        <v>8526.7199999999993</v>
      </c>
      <c r="Y21" s="1">
        <f ca="1">IFERROR(VLOOKUP($A21,Calculation!$A:$CT,MATCH(Y$4,Calc_heading,0),0),)</f>
        <v>4476.7200000000012</v>
      </c>
      <c r="Z21" s="1">
        <f ca="1">IFERROR(VLOOKUP($A21,Calculation!$A:$CT,MATCH(Z$4,Calc_heading,0),0),)</f>
        <v>6016.7200000000012</v>
      </c>
      <c r="AA21" s="1">
        <f ca="1">IFERROR(VLOOKUP($A21,Calculation!$A:$CT,MATCH(AA$4,Calc_heading,0),0),)</f>
        <v>7556.7200000000012</v>
      </c>
      <c r="AB21" s="1">
        <f ca="1">IFERROR(VLOOKUP($A21,Calculation!$A:$CT,MATCH(AB$4,Calc_heading,0),0),)</f>
        <v>9096.7200000000012</v>
      </c>
      <c r="AC21" s="1">
        <f ca="1">IFERROR(VLOOKUP($A21,Calculation!$A:$CT,MATCH(AC$4,Calc_heading,0),0),)</f>
        <v>10636.720000000001</v>
      </c>
      <c r="AD21" s="1">
        <f>IFERROR(VLOOKUP($A21,Calculation!$A:$CS,MATCH(AD$4,Calc_heading,0),0),)</f>
        <v>0</v>
      </c>
      <c r="AE21" s="1">
        <f ca="1">IFERROR(VLOOKUP($A21,Calculation!$A:$CT,MATCH(AE$4,Calc_heading,0),0),)</f>
        <v>4338.8159923470175</v>
      </c>
      <c r="AF21" s="1">
        <f ca="1">IFERROR(VLOOKUP($A21,Calculation!$A:$CT,MATCH(AF$4,Calc_heading,0),0),)</f>
        <v>7803.8838841713077</v>
      </c>
      <c r="AG21" s="1">
        <f ca="1">IFERROR(VLOOKUP($A21,Calculation!$A:$CT,MATCH(AG$4,Calc_heading,0),0),)</f>
        <v>5616.26683695272</v>
      </c>
      <c r="AH21" s="1">
        <f ca="1">IFERROR(VLOOKUP($A21,Calculation!$A:$CT,MATCH(AH$4,Calc_heading,0),0),)</f>
        <v>8956.4945779606933</v>
      </c>
      <c r="AI21" s="1">
        <f ca="1">IFERROR(VLOOKUP($A21,Calculation!$A:$CT,MATCH(AI$4,Calc_heading,0),0),)</f>
        <v>12235.092612854613</v>
      </c>
      <c r="AJ21" s="1">
        <f ca="1">IFERROR(VLOOKUP($A21,Calculation!$A:$CT,MATCH(AJ$4,Calc_heading,0),0),)</f>
        <v>15452.58225807875</v>
      </c>
      <c r="AK21" s="1">
        <f ca="1">IFERROR(VLOOKUP($A21,Calculation!$A:$CT,MATCH(AK$4,Calc_heading,0),0),)</f>
        <v>18609.480673015099</v>
      </c>
      <c r="AL21" s="1">
        <f ca="1">IFERROR(VLOOKUP($A21,Calculation!$A:$CT,MATCH(AL$4,Calc_heading,0),0),)</f>
        <v>16116.300891895942</v>
      </c>
      <c r="AM21" s="1">
        <f ca="1">IFERROR(VLOOKUP($A21,Calculation!$A:$CT,MATCH(AM$4,Calc_heading,0),0),)</f>
        <v>19153.551855477723</v>
      </c>
      <c r="AN21" s="1">
        <f ca="1">IFERROR(VLOOKUP($A21,Calculation!$A:$CT,MATCH(AN$4,Calc_heading,0),0),)</f>
        <v>22131.738442478356</v>
      </c>
      <c r="AO21" s="1">
        <f ca="1">IFERROR(VLOOKUP($A21,Calculation!$A:$CT,MATCH(AO$4,Calc_heading,0),0),)</f>
        <v>25051.36150077905</v>
      </c>
      <c r="AP21" s="1">
        <f ca="1">IFERROR(VLOOKUP($A21,Calculation!$A:$CT,MATCH(AP$4,Calc_heading,0),0),)</f>
        <v>27912.917878393277</v>
      </c>
      <c r="AQ21" s="1">
        <f ca="1">IFERROR(VLOOKUP($A21,Calculation!$A:$CT,MATCH(AQ$4,Calc_heading,0),0),)</f>
        <v>31096.581969392981</v>
      </c>
      <c r="AR21" s="1">
        <f ca="1">IFERROR(VLOOKUP($A21,Calculation!$A:$CT,MATCH(AR$4,Calc_heading,0),0),)</f>
        <v>28669.762269771119</v>
      </c>
      <c r="AS21" s="1">
        <f ca="1">IFERROR(VLOOKUP($A21,Calculation!$A:$CT,MATCH(AS$4,Calc_heading,0),0),)</f>
        <v>31812.590572853187</v>
      </c>
      <c r="AT21" s="1">
        <f ca="1">IFERROR(VLOOKUP($A21,Calculation!$A:$CT,MATCH(AT$4,Calc_heading,0),0),)</f>
        <v>34935.197824002687</v>
      </c>
      <c r="AU21" s="1">
        <f ca="1">IFERROR(VLOOKUP($A21,Calculation!$A:$CT,MATCH(AU$4,Calc_heading,0),0),)</f>
        <v>38037.714126076571</v>
      </c>
      <c r="AV21" s="1">
        <f ca="1">IFERROR(VLOOKUP($A21,Calculation!$A:$CT,MATCH(AV$4,Calc_heading,0),0),)</f>
        <v>41120.268744846144</v>
      </c>
      <c r="AW21" s="1">
        <f ca="1">IFERROR(VLOOKUP($A21,Calculation!$A:$CT,MATCH(AW$4,Calc_heading,0),0),)</f>
        <v>44182.990114382817</v>
      </c>
      <c r="AX21" s="1">
        <f ca="1">IFERROR(VLOOKUP($A21,Calculation!$A:$CT,MATCH(AX$4,Calc_heading,0),0),)</f>
        <v>41636.005842409329</v>
      </c>
      <c r="AY21" s="1">
        <f ca="1">IFERROR(VLOOKUP($A21,Calculation!$A:$CT,MATCH(AY$4,Calc_heading,0),0),)</f>
        <v>44659.442715616533</v>
      </c>
      <c r="AZ21" s="1">
        <f ca="1">IFERROR(VLOOKUP($A21,Calculation!$A:$CT,MATCH(AZ$4,Calc_heading,0),0),)</f>
        <v>47663.426704945785</v>
      </c>
      <c r="BA21" s="1">
        <f ca="1">IFERROR(VLOOKUP($A21,Calculation!$A:$CT,MATCH(BA$4,Calc_heading,0),0),)</f>
        <v>50648.082970837771</v>
      </c>
      <c r="BB21" s="1">
        <f ca="1">IFERROR(VLOOKUP($A21,Calculation!$A:$CT,MATCH(BB$4,Calc_heading,0),0),)</f>
        <v>53613.535868446983</v>
      </c>
      <c r="BC21" s="1">
        <f ca="1">IFERROR(VLOOKUP($A21,Calculation!$A:$CT,MATCH(BC$4,Calc_heading,0),0),)</f>
        <v>99588.510896454653</v>
      </c>
      <c r="BD21" s="1">
        <f ca="1">IFERROR(VLOOKUP($A21,Calculation!$A:$CT,MATCH(BD$4,Calc_heading,0),0),)</f>
        <v>106692.11371989945</v>
      </c>
      <c r="BE21" s="1">
        <f ca="1">IFERROR(VLOOKUP($A21,Calculation!$A:$CT,MATCH(BE$4,Calc_heading,0),0),)</f>
        <v>113891.46202742748</v>
      </c>
      <c r="BF21" s="1">
        <f ca="1">IFERROR(VLOOKUP($A21,Calculation!$A:$CT,MATCH(BF$4,Calc_heading,0),0),)</f>
        <v>121185.51016394809</v>
      </c>
      <c r="BG21" s="1">
        <f ca="1">IFERROR(VLOOKUP($A21,Calculation!$A:$CT,MATCH(BG$4,Calc_heading,0),0),)</f>
        <v>128573.22196637216</v>
      </c>
      <c r="BH21" s="1">
        <f ca="1">IFERROR(VLOOKUP($A21,Calculation!$A:$CT,MATCH(BH$4,Calc_heading,0),0),)</f>
        <v>136053.5706847551</v>
      </c>
      <c r="BI21" s="1">
        <f ca="1">IFERROR(VLOOKUP($A21,Calculation!$A:$CT,MATCH(BI$4,Calc_heading,0),0),)</f>
        <v>143625.53890406157</v>
      </c>
      <c r="BJ21" s="1">
        <f ca="1">IFERROR(VLOOKUP($A21,Calculation!$A:$CT,MATCH(BJ$4,Calc_heading,0),0),)</f>
        <v>151288.11846654757</v>
      </c>
      <c r="BK21" s="1">
        <f ca="1">IFERROR(VLOOKUP($A21,Calculation!$A:$CT,MATCH(BK$4,Calc_heading,0),0),)</f>
        <v>159040.31039475469</v>
      </c>
      <c r="BL21" s="1">
        <f ca="1">IFERROR(VLOOKUP($A21,Calculation!$A:$CT,MATCH(BL$4,Calc_heading,0),0),)</f>
        <v>166881.12481511215</v>
      </c>
      <c r="BM21" s="1">
        <f ca="1">IFERROR(VLOOKUP($A21,Calculation!$A:$CT,MATCH(BM$4,Calc_heading,0),0),)</f>
        <v>174809.58088214169</v>
      </c>
      <c r="BN21" s="1">
        <f ca="1">IFERROR(VLOOKUP($A21,Calculation!$A:$CT,MATCH(BN$4,Calc_heading,0),0),)</f>
        <v>182824.70670326127</v>
      </c>
      <c r="BO21" s="1">
        <f ca="1">IFERROR(VLOOKUP($A21,Calculation!$A:$CT,MATCH(BO$4,Calc_heading,0),0),)</f>
        <v>186581.95179898283</v>
      </c>
      <c r="BP21" s="1">
        <f ca="1">IFERROR(VLOOKUP($A21,Calculation!$A:$CT,MATCH(BP$4,Calc_heading,0),0),)</f>
        <v>199448.00396889917</v>
      </c>
      <c r="BQ21" s="1">
        <f ca="1">IFERROR(VLOOKUP($A21,Calculation!$A:$CT,MATCH(BQ$4,Calc_heading,0),0),)</f>
        <v>212444.05419488827</v>
      </c>
      <c r="BR21" s="1">
        <f ca="1">IFERROR(VLOOKUP($A21,Calculation!$A:$CT,MATCH(BR$4,Calc_heading,0),0),)</f>
        <v>225568.20255465835</v>
      </c>
      <c r="BS21" s="1">
        <f ca="1">IFERROR(VLOOKUP($A21,Calculation!$A:$CT,MATCH(BS$4,Calc_heading,0),0),)</f>
        <v>238818.57116023678</v>
      </c>
      <c r="BT21" s="1">
        <f ca="1">IFERROR(VLOOKUP($A21,Calculation!$A:$CT,MATCH(BT$4,Calc_heading,0),0),)</f>
        <v>252193.30392737026</v>
      </c>
      <c r="BU21" s="1">
        <f ca="1">IFERROR(VLOOKUP($A21,Calculation!$A:$CT,MATCH(BU$4,Calc_heading,0),0),)</f>
        <v>265690.56634720264</v>
      </c>
      <c r="BV21" s="1">
        <f ca="1">IFERROR(VLOOKUP($A21,Calculation!$A:$CT,MATCH(BV$4,Calc_heading,0),0),)</f>
        <v>279308.54526020645</v>
      </c>
      <c r="BW21" s="1">
        <f ca="1">IFERROR(VLOOKUP($A21,Calculation!$A:$CT,MATCH(BW$4,Calc_heading,0),0),)</f>
        <v>293045.4486323492</v>
      </c>
      <c r="BX21" s="1">
        <f ca="1">IFERROR(VLOOKUP($A21,Calculation!$A:$CT,MATCH(BX$4,Calc_heading,0),0),)</f>
        <v>306899.505333471</v>
      </c>
      <c r="BY21" s="1">
        <f ca="1">IFERROR(VLOOKUP($A21,Calculation!$A:$CT,MATCH(BY$4,Calc_heading,0),0),)</f>
        <v>320868.96491785347</v>
      </c>
      <c r="BZ21" s="1">
        <f ca="1">IFERROR(VLOOKUP($A21,Calculation!$A:$CT,MATCH(BZ$4,Calc_heading,0),0),)</f>
        <v>334952.09740695951</v>
      </c>
      <c r="CA21" s="1">
        <f ca="1">IFERROR(VLOOKUP($A21,Calculation!$A:$CT,MATCH(CA$4,Calc_heading,0),0),)</f>
        <v>339650.23467742023</v>
      </c>
      <c r="CB21" s="1">
        <f ca="1">IFERROR(VLOOKUP($A21,Calculation!$A:$CT,MATCH(CB$4,Calc_heading,0),0),)</f>
        <v>344412.88632016175</v>
      </c>
      <c r="CC21" s="1">
        <f ca="1">IFERROR(VLOOKUP($A21,Calculation!$A:$CT,MATCH(CC$4,Calc_heading,0),0),)</f>
        <v>348689.05153281946</v>
      </c>
      <c r="CD21" s="1">
        <f ca="1">IFERROR(VLOOKUP($A21,Calculation!$A:$CT,MATCH(CD$4,Calc_heading,0),0),)</f>
        <v>352483.19172850956</v>
      </c>
      <c r="CE21" s="1">
        <f ca="1">IFERROR(VLOOKUP($A21,Calculation!$A:$CT,MATCH(CE$4,Calc_heading,0),0),)</f>
        <v>355799.73104957043</v>
      </c>
      <c r="CF21" s="1">
        <f ca="1">IFERROR(VLOOKUP($A21,Calculation!$A:$CT,MATCH(CF$4,Calc_heading,0),0),)</f>
        <v>358643.05666247586</v>
      </c>
      <c r="CG21" s="1">
        <f ca="1">IFERROR(VLOOKUP($A21,Calculation!$A:$CT,MATCH(CG$4,Calc_heading,0),0),)</f>
        <v>361017.51905049843</v>
      </c>
      <c r="CH21" s="1">
        <f ca="1">IFERROR(VLOOKUP($A21,Calculation!$A:$CT,MATCH(CH$4,Calc_heading,0),0),)</f>
        <v>362927.43230413587</v>
      </c>
      <c r="CI21" s="1">
        <f ca="1">IFERROR(VLOOKUP($A21,Calculation!$A:$CT,MATCH(CI$4,Calc_heading,0),0),)</f>
        <v>364377.07440932107</v>
      </c>
      <c r="CJ21" s="1">
        <f ca="1">IFERROR(VLOOKUP($A21,Calculation!$A:$CT,MATCH(CJ$4,Calc_heading,0),0),)</f>
        <v>365370.68753342709</v>
      </c>
      <c r="CK21" s="1">
        <f ca="1">IFERROR(VLOOKUP($A21,Calculation!$A:$CT,MATCH(CK$4,Calc_heading,0),0),)</f>
        <v>365912.47830908856</v>
      </c>
      <c r="CL21" s="1">
        <f ca="1">IFERROR(VLOOKUP($A21,Calculation!$A:$CT,MATCH(CL$4,Calc_heading,0),0),)</f>
        <v>366006.61811585276</v>
      </c>
    </row>
    <row r="22" spans="1:90" x14ac:dyDescent="0.5">
      <c r="A22" s="41" t="s">
        <v>695</v>
      </c>
      <c r="B22" s="31" t="s">
        <v>252</v>
      </c>
      <c r="D22" s="432" t="s">
        <v>908</v>
      </c>
      <c r="E22" s="1">
        <f>VLOOKUP($A22,Calculation!$A:$CS,MATCH(E$4,Calc_heading,0),0)</f>
        <v>0</v>
      </c>
      <c r="F22" s="1">
        <f>VLOOKUP($A22,Calculation!$A:$CT,MATCH(F$4,Calc_heading,0),0)</f>
        <v>0</v>
      </c>
      <c r="G22" s="1">
        <f>VLOOKUP($A22,Calculation!$A:$CT,MATCH(G$4,Calc_heading,0),0)</f>
        <v>0</v>
      </c>
      <c r="H22" s="1">
        <f>VLOOKUP($A22,Calculation!$A:$CT,MATCH(H$4,Calc_heading,0),0)</f>
        <v>42010.89840000002</v>
      </c>
      <c r="I22" s="1">
        <f>VLOOKUP($A22,Calculation!$A:$CT,MATCH(I$4,Calc_heading,0),0)</f>
        <v>127476.76653000008</v>
      </c>
      <c r="J22" s="1">
        <f>VLOOKUP($A22,Calculation!$A:$CT,MATCH(J$4,Calc_heading,0),0)</f>
        <v>385287.15600000019</v>
      </c>
      <c r="K22" s="1">
        <f>VLOOKUP($A22,Calculation!$A:$CT,MATCH(K$4,Calc_heading,0),0)</f>
        <v>580595.1637500003</v>
      </c>
      <c r="L22" s="1">
        <f>VLOOKUP($A22,Calculation!$A:$CT,MATCH(L$4,Calc_heading,0),0)</f>
        <v>691706.31075000041</v>
      </c>
      <c r="O22" s="1">
        <f>IFERROR(VLOOKUP($A22,Calculation!$A:$CT,MATCH(O$4,Calc_heading,0),0),)</f>
        <v>0</v>
      </c>
      <c r="P22" s="1">
        <f>IFERROR(VLOOKUP($A22,Calculation!$A:$CT,MATCH(P$4,Calc_heading,0),0),)</f>
        <v>0</v>
      </c>
      <c r="Q22" s="1">
        <f>IFERROR(VLOOKUP($A22,Calculation!$A:$CT,MATCH(Q$4,Calc_heading,0),0),)</f>
        <v>0</v>
      </c>
      <c r="R22" s="1">
        <f>IFERROR(VLOOKUP($A22,Calculation!$A:$CT,MATCH(R$4,Calc_heading,0),0),)</f>
        <v>0</v>
      </c>
      <c r="S22" s="1">
        <f>IFERROR(VLOOKUP($A22,Calculation!$A:$CT,MATCH(S$4,Calc_heading,0),0),)</f>
        <v>0</v>
      </c>
      <c r="T22" s="1">
        <f>IFERROR(VLOOKUP($A22,Calculation!$A:$CT,MATCH(T$4,Calc_heading,0),0),)</f>
        <v>0</v>
      </c>
      <c r="U22" s="1">
        <f>IFERROR(VLOOKUP($A22,Calculation!$A:$CT,MATCH(U$4,Calc_heading,0),0),)</f>
        <v>0</v>
      </c>
      <c r="V22" s="1">
        <f>IFERROR(VLOOKUP($A22,Calculation!$A:$CT,MATCH(V$4,Calc_heading,0),0),)</f>
        <v>0</v>
      </c>
      <c r="W22" s="1">
        <f>IFERROR(VLOOKUP($A22,Calculation!$A:$CT,MATCH(W$4,Calc_heading,0),0),)</f>
        <v>0</v>
      </c>
      <c r="X22" s="1">
        <f>IFERROR(VLOOKUP($A22,Calculation!$A:$CT,MATCH(X$4,Calc_heading,0),0),)</f>
        <v>0</v>
      </c>
      <c r="Y22" s="1">
        <f>IFERROR(VLOOKUP($A22,Calculation!$A:$CT,MATCH(Y$4,Calc_heading,0),0),)</f>
        <v>0</v>
      </c>
      <c r="Z22" s="1">
        <f>IFERROR(VLOOKUP($A22,Calculation!$A:$CT,MATCH(Z$4,Calc_heading,0),0),)</f>
        <v>0</v>
      </c>
      <c r="AA22" s="1">
        <f>IFERROR(VLOOKUP($A22,Calculation!$A:$CT,MATCH(AA$4,Calc_heading,0),0),)</f>
        <v>0</v>
      </c>
      <c r="AB22" s="1">
        <f>IFERROR(VLOOKUP($A22,Calculation!$A:$CT,MATCH(AB$4,Calc_heading,0),0),)</f>
        <v>0</v>
      </c>
      <c r="AC22" s="1">
        <f>IFERROR(VLOOKUP($A22,Calculation!$A:$CT,MATCH(AC$4,Calc_heading,0),0),)</f>
        <v>0</v>
      </c>
      <c r="AD22" s="1">
        <f>IFERROR(VLOOKUP($A22,Calculation!$A:$CS,MATCH(AD$4,Calc_heading,0),0),)</f>
        <v>0</v>
      </c>
      <c r="AE22" s="1">
        <f>IFERROR(VLOOKUP($A22,Calculation!$A:$CT,MATCH(AE$4,Calc_heading,0),0),)</f>
        <v>1910.3616000000006</v>
      </c>
      <c r="AF22" s="1">
        <f>IFERROR(VLOOKUP($A22,Calculation!$A:$CT,MATCH(AF$4,Calc_heading,0),0),)</f>
        <v>2456.1792</v>
      </c>
      <c r="AG22" s="1">
        <f>IFERROR(VLOOKUP($A22,Calculation!$A:$CT,MATCH(AG$4,Calc_heading,0),0),)</f>
        <v>2763.2016000000003</v>
      </c>
      <c r="AH22" s="1">
        <f>IFERROR(VLOOKUP($A22,Calculation!$A:$CT,MATCH(AH$4,Calc_heading,0),0),)</f>
        <v>3240.7920000000013</v>
      </c>
      <c r="AI22" s="1">
        <f>IFERROR(VLOOKUP($A22,Calculation!$A:$CT,MATCH(AI$4,Calc_heading,0),0),)</f>
        <v>3377.2464</v>
      </c>
      <c r="AJ22" s="1">
        <f>IFERROR(VLOOKUP($A22,Calculation!$A:$CT,MATCH(AJ$4,Calc_heading,0),0),)</f>
        <v>3684.2688000000007</v>
      </c>
      <c r="AK22" s="1">
        <f>IFERROR(VLOOKUP($A22,Calculation!$A:$CT,MATCH(AK$4,Calc_heading,0),0),)</f>
        <v>3991.2912000000015</v>
      </c>
      <c r="AL22" s="1">
        <f>IFERROR(VLOOKUP($A22,Calculation!$A:$CT,MATCH(AL$4,Calc_heading,0),0),)</f>
        <v>2387.9520000000002</v>
      </c>
      <c r="AM22" s="1">
        <f>IFERROR(VLOOKUP($A22,Calculation!$A:$CT,MATCH(AM$4,Calc_heading,0),0),)</f>
        <v>4605.3360000000011</v>
      </c>
      <c r="AN22" s="1">
        <f>IFERROR(VLOOKUP($A22,Calculation!$A:$CT,MATCH(AN$4,Calc_heading,0),0),)</f>
        <v>4366.5408000000007</v>
      </c>
      <c r="AO22" s="1">
        <f>IFERROR(VLOOKUP($A22,Calculation!$A:$CT,MATCH(AO$4,Calc_heading,0),0),)</f>
        <v>4929.4152000000004</v>
      </c>
      <c r="AP22" s="1">
        <f>IFERROR(VLOOKUP($A22,Calculation!$A:$CT,MATCH(AP$4,Calc_heading,0),0),)</f>
        <v>4298.3136000000104</v>
      </c>
      <c r="AQ22" s="1">
        <f>IFERROR(VLOOKUP($A22,Calculation!$A:$CT,MATCH(AQ$4,Calc_heading,0),0),)</f>
        <v>7370.9601600000024</v>
      </c>
      <c r="AR22" s="1">
        <f>IFERROR(VLOOKUP($A22,Calculation!$A:$CT,MATCH(AR$4,Calc_heading,0),0),)</f>
        <v>8890.745759999998</v>
      </c>
      <c r="AS22" s="1">
        <f>IFERROR(VLOOKUP($A22,Calculation!$A:$CT,MATCH(AS$4,Calc_heading,0),0),)</f>
        <v>9489.1613400000006</v>
      </c>
      <c r="AT22" s="1">
        <f>IFERROR(VLOOKUP($A22,Calculation!$A:$CT,MATCH(AT$4,Calc_heading,0),0),)</f>
        <v>10647.997860000001</v>
      </c>
      <c r="AU22" s="1">
        <f>IFERROR(VLOOKUP($A22,Calculation!$A:$CT,MATCH(AU$4,Calc_heading,0),0),)</f>
        <v>10685.992500000002</v>
      </c>
      <c r="AV22" s="1">
        <f>IFERROR(VLOOKUP($A22,Calculation!$A:$CT,MATCH(AV$4,Calc_heading,0),0),)</f>
        <v>11284.408080000003</v>
      </c>
      <c r="AW22" s="1">
        <f>IFERROR(VLOOKUP($A22,Calculation!$A:$CT,MATCH(AW$4,Calc_heading,0),0),)</f>
        <v>11882.823660000002</v>
      </c>
      <c r="AX22" s="1">
        <f>IFERROR(VLOOKUP($A22,Calculation!$A:$CT,MATCH(AX$4,Calc_heading,0),0),)</f>
        <v>6934.0218000000023</v>
      </c>
      <c r="AY22" s="1">
        <f>IFERROR(VLOOKUP($A22,Calculation!$A:$CT,MATCH(AY$4,Calc_heading,0),0),)</f>
        <v>13079.654820000003</v>
      </c>
      <c r="AZ22" s="1">
        <f>IFERROR(VLOOKUP($A22,Calculation!$A:$CT,MATCH(AZ$4,Calc_heading,0),0),)</f>
        <v>12158.284800000005</v>
      </c>
      <c r="BA22" s="1">
        <f>IFERROR(VLOOKUP($A22,Calculation!$A:$CT,MATCH(BA$4,Calc_heading,0),0),)</f>
        <v>13483.347870000005</v>
      </c>
      <c r="BB22" s="1">
        <f>IFERROR(VLOOKUP($A22,Calculation!$A:$CT,MATCH(BB$4,Calc_heading,0),0),)</f>
        <v>11569.367880000034</v>
      </c>
      <c r="BC22" s="1">
        <f>IFERROR(VLOOKUP($A22,Calculation!$A:$CT,MATCH(BC$4,Calc_heading,0),0),)</f>
        <v>21678.451200000003</v>
      </c>
      <c r="BD22" s="1">
        <f>IFERROR(VLOOKUP($A22,Calculation!$A:$CT,MATCH(BD$4,Calc_heading,0),0),)</f>
        <v>26323.833600000013</v>
      </c>
      <c r="BE22" s="1">
        <f>IFERROR(VLOOKUP($A22,Calculation!$A:$CT,MATCH(BE$4,Calc_heading,0),0),)</f>
        <v>28259.409599999999</v>
      </c>
      <c r="BF22" s="1">
        <f>IFERROR(VLOOKUP($A22,Calculation!$A:$CT,MATCH(BF$4,Calc_heading,0),0),)</f>
        <v>31872.48480000002</v>
      </c>
      <c r="BG22" s="1">
        <f>IFERROR(VLOOKUP($A22,Calculation!$A:$CT,MATCH(BG$4,Calc_heading,0),0),)</f>
        <v>32130.561600000015</v>
      </c>
      <c r="BH22" s="1">
        <f>IFERROR(VLOOKUP($A22,Calculation!$A:$CT,MATCH(BH$4,Calc_heading,0),0),)</f>
        <v>34066.137600000016</v>
      </c>
      <c r="BI22" s="1">
        <f>IFERROR(VLOOKUP($A22,Calculation!$A:$CT,MATCH(BI$4,Calc_heading,0),0),)</f>
        <v>36001.713600000017</v>
      </c>
      <c r="BJ22" s="1">
        <f>IFERROR(VLOOKUP($A22,Calculation!$A:$CT,MATCH(BJ$4,Calc_heading,0),0),)</f>
        <v>21076.272000000004</v>
      </c>
      <c r="BK22" s="1">
        <f>IFERROR(VLOOKUP($A22,Calculation!$A:$CT,MATCH(BK$4,Calc_heading,0),0),)</f>
        <v>39872.865600000005</v>
      </c>
      <c r="BL22" s="1">
        <f>IFERROR(VLOOKUP($A22,Calculation!$A:$CT,MATCH(BL$4,Calc_heading,0),0),)</f>
        <v>37163.059200000018</v>
      </c>
      <c r="BM22" s="1">
        <f>IFERROR(VLOOKUP($A22,Calculation!$A:$CT,MATCH(BM$4,Calc_heading,0),0),)</f>
        <v>41313.794400000021</v>
      </c>
      <c r="BN22" s="1">
        <f>IFERROR(VLOOKUP($A22,Calculation!$A:$CT,MATCH(BN$4,Calc_heading,0),0),)</f>
        <v>35528.572800000089</v>
      </c>
      <c r="BO22" s="1">
        <f>IFERROR(VLOOKUP($A22,Calculation!$A:$CT,MATCH(BO$4,Calc_heading,0),0),)</f>
        <v>39319.879200000018</v>
      </c>
      <c r="BP22" s="1">
        <f>IFERROR(VLOOKUP($A22,Calculation!$A:$CT,MATCH(BP$4,Calc_heading,0),0),)</f>
        <v>45743.556600000011</v>
      </c>
      <c r="BQ22" s="1">
        <f>IFERROR(VLOOKUP($A22,Calculation!$A:$CT,MATCH(BQ$4,Calc_heading,0),0),)</f>
        <v>47252.249100000015</v>
      </c>
      <c r="BR22" s="1">
        <f>IFERROR(VLOOKUP($A22,Calculation!$A:$CT,MATCH(BR$4,Calc_heading,0),0),)</f>
        <v>51469.882800000007</v>
      </c>
      <c r="BS22" s="1">
        <f>IFERROR(VLOOKUP($A22,Calculation!$A:$CT,MATCH(BS$4,Calc_heading,0),0),)</f>
        <v>50269.63410000001</v>
      </c>
      <c r="BT22" s="1">
        <f>IFERROR(VLOOKUP($A22,Calculation!$A:$CT,MATCH(BT$4,Calc_heading,0),0),)</f>
        <v>51778.326600000015</v>
      </c>
      <c r="BU22" s="1">
        <f>IFERROR(VLOOKUP($A22,Calculation!$A:$CT,MATCH(BU$4,Calc_heading,0),0),)</f>
        <v>53287.01910000002</v>
      </c>
      <c r="BV22" s="1">
        <f>IFERROR(VLOOKUP($A22,Calculation!$A:$CT,MATCH(BV$4,Calc_heading,0),0),)</f>
        <v>30442.061999999998</v>
      </c>
      <c r="BW22" s="1">
        <f>IFERROR(VLOOKUP($A22,Calculation!$A:$CT,MATCH(BW$4,Calc_heading,0),0),)</f>
        <v>56304.404099999985</v>
      </c>
      <c r="BX22" s="1">
        <f>IFERROR(VLOOKUP($A22,Calculation!$A:$CT,MATCH(BX$4,Calc_heading,0),0),)</f>
        <v>51389.419200000004</v>
      </c>
      <c r="BY22" s="1">
        <f>IFERROR(VLOOKUP($A22,Calculation!$A:$CT,MATCH(BY$4,Calc_heading,0),0),)</f>
        <v>56026.134150000013</v>
      </c>
      <c r="BZ22" s="1">
        <f>IFERROR(VLOOKUP($A22,Calculation!$A:$CT,MATCH(BZ$4,Calc_heading,0),0),)</f>
        <v>47312.59680000013</v>
      </c>
      <c r="CA22" s="1">
        <f>IFERROR(VLOOKUP($A22,Calculation!$A:$CT,MATCH(CA$4,Calc_heading,0),0),)</f>
        <v>51335.776800000007</v>
      </c>
      <c r="CB22" s="1">
        <f>IFERROR(VLOOKUP($A22,Calculation!$A:$CT,MATCH(CB$4,Calc_heading,0),0),)</f>
        <v>58599.563400000014</v>
      </c>
      <c r="CC22" s="1">
        <f>IFERROR(VLOOKUP($A22,Calculation!$A:$CT,MATCH(CC$4,Calc_heading,0),0),)</f>
        <v>59446.377900000007</v>
      </c>
      <c r="CD22" s="1">
        <f>IFERROR(VLOOKUP($A22,Calculation!$A:$CT,MATCH(CD$4,Calc_heading,0),0),)</f>
        <v>63642.814200000023</v>
      </c>
      <c r="CE22" s="1">
        <f>IFERROR(VLOOKUP($A22,Calculation!$A:$CT,MATCH(CE$4,Calc_heading,0),0),)</f>
        <v>61140.006900000008</v>
      </c>
      <c r="CF22" s="1">
        <f>IFERROR(VLOOKUP($A22,Calculation!$A:$CT,MATCH(CF$4,Calc_heading,0),0),)</f>
        <v>61986.821400000015</v>
      </c>
      <c r="CG22" s="1">
        <f>IFERROR(VLOOKUP($A22,Calculation!$A:$CT,MATCH(CG$4,Calc_heading,0),0),)</f>
        <v>62833.635900000038</v>
      </c>
      <c r="CH22" s="1">
        <f>IFERROR(VLOOKUP($A22,Calculation!$A:$CT,MATCH(CH$4,Calc_heading,0),0),)</f>
        <v>35378.028000000006</v>
      </c>
      <c r="CI22" s="1">
        <f>IFERROR(VLOOKUP($A22,Calculation!$A:$CT,MATCH(CI$4,Calc_heading,0),0),)</f>
        <v>64527.264900000009</v>
      </c>
      <c r="CJ22" s="1">
        <f>IFERROR(VLOOKUP($A22,Calculation!$A:$CT,MATCH(CJ$4,Calc_heading,0),0),)</f>
        <v>58110.29280000001</v>
      </c>
      <c r="CK22" s="1">
        <f>IFERROR(VLOOKUP($A22,Calculation!$A:$CT,MATCH(CK$4,Calc_heading,0),0),)</f>
        <v>62541.955350000047</v>
      </c>
      <c r="CL22" s="1">
        <f>IFERROR(VLOOKUP($A22,Calculation!$A:$CT,MATCH(CL$4,Calc_heading,0),0),)</f>
        <v>52163.773200000142</v>
      </c>
    </row>
    <row r="23" spans="1:90" x14ac:dyDescent="0.5">
      <c r="A23" s="31" t="s">
        <v>775</v>
      </c>
      <c r="B23" s="31" t="s">
        <v>252</v>
      </c>
      <c r="D23" s="432" t="s">
        <v>910</v>
      </c>
      <c r="E23" s="1"/>
      <c r="F23" s="1"/>
      <c r="G23" s="1"/>
      <c r="H23" s="1"/>
      <c r="I23" s="1"/>
      <c r="J23" s="1">
        <f>VLOOKUP($A23,Calculation!$A:$CT,MATCH(J$4,Calc_heading,0),0)</f>
        <v>5991.8737500000061</v>
      </c>
      <c r="K23" s="1">
        <f>VLOOKUP($A23,Calculation!$A:$CT,MATCH(K$4,Calc_heading,0),0)</f>
        <v>94474.28250000003</v>
      </c>
      <c r="L23" s="1">
        <f>VLOOKUP($A23,Calculation!$A:$CT,MATCH(L$4,Calc_heading,0),0)</f>
        <v>1856662.6950000005</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row>
    <row r="24" spans="1:90" ht="16.149999999999999" thickBot="1" x14ac:dyDescent="0.55000000000000004">
      <c r="A24" s="31"/>
      <c r="B24" s="31"/>
      <c r="D24" s="11" t="s">
        <v>378</v>
      </c>
      <c r="E24" s="12">
        <f>SUM(E17:E21)</f>
        <v>-6318.0009629439955</v>
      </c>
      <c r="F24" s="12">
        <f t="shared" ref="F24:I24" si="22">SUM(F17:F22)</f>
        <v>-78935.113497252372</v>
      </c>
      <c r="G24" s="12">
        <f t="shared" ca="1" si="22"/>
        <v>313112.2567675453</v>
      </c>
      <c r="H24" s="12">
        <f t="shared" ca="1" si="22"/>
        <v>788579.01691715396</v>
      </c>
      <c r="I24" s="12">
        <f t="shared" ca="1" si="22"/>
        <v>1784593.4549279292</v>
      </c>
      <c r="J24" s="12">
        <f ca="1">SUM(J17:J23)</f>
        <v>4214121.1725093927</v>
      </c>
      <c r="K24" s="12">
        <f t="shared" ref="K24" ca="1" si="23">SUM(K17:K23)</f>
        <v>6446515.7252788814</v>
      </c>
      <c r="L24" s="12">
        <f t="shared" ref="L24" ca="1" si="24">SUM(L17:L23)</f>
        <v>10742815.728419965</v>
      </c>
      <c r="O24" s="12">
        <f t="shared" ref="O24:AT24" si="25">SUM(O17:O22)</f>
        <v>-3634.3126727007002</v>
      </c>
      <c r="P24" s="12">
        <f t="shared" si="25"/>
        <v>-3256.6572538237488</v>
      </c>
      <c r="Q24" s="12">
        <f t="shared" si="25"/>
        <v>13669.388497640015</v>
      </c>
      <c r="R24" s="12">
        <f t="shared" ca="1" si="25"/>
        <v>10358.274766087834</v>
      </c>
      <c r="S24" s="12">
        <f t="shared" ca="1" si="25"/>
        <v>18463.565410627562</v>
      </c>
      <c r="T24" s="12">
        <f t="shared" ca="1" si="25"/>
        <v>20736.820782317489</v>
      </c>
      <c r="U24" s="12">
        <f t="shared" ca="1" si="25"/>
        <v>18990.359024002166</v>
      </c>
      <c r="V24" s="12">
        <f t="shared" ca="1" si="25"/>
        <v>20735.934660140883</v>
      </c>
      <c r="W24" s="12">
        <f t="shared" ca="1" si="25"/>
        <v>21815.682375961998</v>
      </c>
      <c r="X24" s="12">
        <f t="shared" ca="1" si="25"/>
        <v>29104.271046226509</v>
      </c>
      <c r="Y24" s="12">
        <f t="shared" ca="1" si="25"/>
        <v>22668.262219225664</v>
      </c>
      <c r="Z24" s="12">
        <f t="shared" ca="1" si="25"/>
        <v>28027.120352015692</v>
      </c>
      <c r="AA24" s="12">
        <f t="shared" ca="1" si="25"/>
        <v>31174.485196395457</v>
      </c>
      <c r="AB24" s="12">
        <f t="shared" ca="1" si="25"/>
        <v>26113.904109144001</v>
      </c>
      <c r="AC24" s="12">
        <f t="shared" ca="1" si="25"/>
        <v>64923.576825400043</v>
      </c>
      <c r="AD24" s="12">
        <f t="shared" si="25"/>
        <v>0</v>
      </c>
      <c r="AE24" s="12">
        <f t="shared" ca="1" si="25"/>
        <v>25062.555253959337</v>
      </c>
      <c r="AF24" s="12">
        <f t="shared" ca="1" si="25"/>
        <v>44262.887120544241</v>
      </c>
      <c r="AG24" s="12">
        <f t="shared" ca="1" si="25"/>
        <v>43409.338284712983</v>
      </c>
      <c r="AH24" s="12">
        <f t="shared" ca="1" si="25"/>
        <v>46309.292751181616</v>
      </c>
      <c r="AI24" s="12">
        <f t="shared" ca="1" si="25"/>
        <v>49581.396958304584</v>
      </c>
      <c r="AJ24" s="12">
        <f t="shared" ca="1" si="25"/>
        <v>52869.65784661709</v>
      </c>
      <c r="AK24" s="12">
        <f t="shared" ca="1" si="25"/>
        <v>69519.885992740339</v>
      </c>
      <c r="AL24" s="12">
        <f t="shared" ca="1" si="25"/>
        <v>58954.481659121557</v>
      </c>
      <c r="AM24" s="12">
        <f t="shared" ca="1" si="25"/>
        <v>63008.741996396791</v>
      </c>
      <c r="AN24" s="12">
        <f t="shared" ca="1" si="25"/>
        <v>71259.614124106869</v>
      </c>
      <c r="AO24" s="12">
        <f t="shared" ca="1" si="25"/>
        <v>69426.947057575133</v>
      </c>
      <c r="AP24" s="12">
        <f t="shared" ca="1" si="25"/>
        <v>194914.2178718934</v>
      </c>
      <c r="AQ24" s="12">
        <f t="shared" ca="1" si="25"/>
        <v>87038.010664862086</v>
      </c>
      <c r="AR24" s="12">
        <f t="shared" ca="1" si="25"/>
        <v>107096.11315068146</v>
      </c>
      <c r="AS24" s="12">
        <f t="shared" ca="1" si="25"/>
        <v>111975.16253050409</v>
      </c>
      <c r="AT24" s="12">
        <f t="shared" ca="1" si="25"/>
        <v>123414.11857561188</v>
      </c>
      <c r="AU24" s="12">
        <f t="shared" ref="AU24:BZ24" ca="1" si="26">SUM(AU17:AU22)</f>
        <v>125642.27762300357</v>
      </c>
      <c r="AV24" s="12">
        <f t="shared" ca="1" si="26"/>
        <v>136913.92292245181</v>
      </c>
      <c r="AW24" s="12">
        <f t="shared" ca="1" si="26"/>
        <v>161438.3220937466</v>
      </c>
      <c r="AX24" s="12">
        <f t="shared" ca="1" si="26"/>
        <v>135938.85679146851</v>
      </c>
      <c r="AY24" s="12">
        <f t="shared" ca="1" si="26"/>
        <v>147273.09205253076</v>
      </c>
      <c r="AZ24" s="12">
        <f t="shared" ca="1" si="26"/>
        <v>154642.973898122</v>
      </c>
      <c r="BA24" s="12">
        <f t="shared" ca="1" si="26"/>
        <v>153044.22208049911</v>
      </c>
      <c r="BB24" s="12">
        <f t="shared" ca="1" si="26"/>
        <v>340176.3825444472</v>
      </c>
      <c r="BC24" s="12">
        <f ca="1">SUM(BC17:BC22)</f>
        <v>223158.15056726785</v>
      </c>
      <c r="BD24" s="12">
        <f t="shared" ca="1" si="26"/>
        <v>273079.94090772187</v>
      </c>
      <c r="BE24" s="12">
        <f t="shared" ca="1" si="26"/>
        <v>282703.2854632049</v>
      </c>
      <c r="BF24" s="12">
        <f t="shared" ca="1" si="26"/>
        <v>302360.42206008785</v>
      </c>
      <c r="BG24" s="12">
        <f t="shared" ca="1" si="26"/>
        <v>308656.23687661381</v>
      </c>
      <c r="BH24" s="12">
        <f t="shared" ca="1" si="26"/>
        <v>324878.28759573761</v>
      </c>
      <c r="BI24" s="12">
        <f t="shared" ca="1" si="26"/>
        <v>367055.20503999968</v>
      </c>
      <c r="BJ24" s="12">
        <f t="shared" ca="1" si="26"/>
        <v>325593.0185044253</v>
      </c>
      <c r="BK24" s="12">
        <f t="shared" ca="1" si="26"/>
        <v>367276.80827149178</v>
      </c>
      <c r="BL24" s="12">
        <f t="shared" ca="1" si="26"/>
        <v>380948.00544026704</v>
      </c>
      <c r="BM24" s="12">
        <f t="shared" ca="1" si="26"/>
        <v>385063.16877516347</v>
      </c>
      <c r="BN24" s="12">
        <f t="shared" ca="1" si="26"/>
        <v>667356.76925741159</v>
      </c>
      <c r="BO24" s="12">
        <f t="shared" ca="1" si="26"/>
        <v>350655.16705744487</v>
      </c>
      <c r="BP24" s="12">
        <f t="shared" ca="1" si="26"/>
        <v>420947.68174696923</v>
      </c>
      <c r="BQ24" s="12">
        <f t="shared" ca="1" si="26"/>
        <v>436023.3618310896</v>
      </c>
      <c r="BR24" s="12">
        <f t="shared" ca="1" si="26"/>
        <v>464707.93755893747</v>
      </c>
      <c r="BS24" s="12">
        <f t="shared" ca="1" si="26"/>
        <v>475461.90106748539</v>
      </c>
      <c r="BT24" s="12">
        <f t="shared" ca="1" si="26"/>
        <v>498729.80170256051</v>
      </c>
      <c r="BU24" s="12">
        <f t="shared" ca="1" si="26"/>
        <v>558819.38091358775</v>
      </c>
      <c r="BV24" s="12">
        <f t="shared" ca="1" si="26"/>
        <v>507604.26409784931</v>
      </c>
      <c r="BW24" s="12">
        <f t="shared" ca="1" si="26"/>
        <v>562399.31994774239</v>
      </c>
      <c r="BX24" s="12">
        <f t="shared" ca="1" si="26"/>
        <v>583193.77431172517</v>
      </c>
      <c r="BY24" s="12">
        <f t="shared" ca="1" si="26"/>
        <v>590803.01672564982</v>
      </c>
      <c r="BZ24" s="12">
        <f t="shared" ca="1" si="26"/>
        <v>902695.83581783995</v>
      </c>
      <c r="CA24" s="12">
        <f t="shared" ref="CA24:CL24" ca="1" si="27">SUM(CA17:CA22)</f>
        <v>571143.94800030848</v>
      </c>
      <c r="CB24" s="12">
        <f t="shared" ca="1" si="27"/>
        <v>654555.06384644285</v>
      </c>
      <c r="CC24" s="12">
        <f t="shared" ca="1" si="27"/>
        <v>664070.32068970543</v>
      </c>
      <c r="CD24" s="12">
        <f t="shared" ca="1" si="27"/>
        <v>692588.03216184955</v>
      </c>
      <c r="CE24" s="12">
        <f t="shared" ca="1" si="27"/>
        <v>693277.44012373965</v>
      </c>
      <c r="CF24" s="12">
        <f t="shared" ca="1" si="27"/>
        <v>709337.39256164874</v>
      </c>
      <c r="CG24" s="12">
        <f t="shared" ca="1" si="27"/>
        <v>774083.31614133355</v>
      </c>
      <c r="CH24" s="12">
        <f t="shared" ca="1" si="27"/>
        <v>673539.2570890775</v>
      </c>
      <c r="CI24" s="12">
        <f t="shared" ca="1" si="27"/>
        <v>753776.77185207</v>
      </c>
      <c r="CJ24" s="12">
        <f t="shared" ca="1" si="27"/>
        <v>758746.85843519785</v>
      </c>
      <c r="CK24" s="12">
        <f t="shared" ca="1" si="27"/>
        <v>758752.65798095742</v>
      </c>
      <c r="CL24" s="12">
        <f t="shared" ca="1" si="27"/>
        <v>1182281.9745376327</v>
      </c>
    </row>
    <row r="25" spans="1:90" ht="16.149999999999999" thickBot="1" x14ac:dyDescent="0.55000000000000004">
      <c r="A25" s="31"/>
      <c r="B25" s="31"/>
      <c r="F25" s="7">
        <f t="shared" ref="F25:K25" si="28">F24/F14</f>
        <v>-0.13994346865925428</v>
      </c>
      <c r="G25" s="7">
        <f t="shared" ca="1" si="28"/>
        <v>0.2902318304166488</v>
      </c>
      <c r="H25" s="7">
        <f t="shared" ca="1" si="28"/>
        <v>0.37777543317285861</v>
      </c>
      <c r="I25" s="7">
        <f t="shared" ca="1" si="28"/>
        <v>0.55837504634499147</v>
      </c>
      <c r="J25" s="7">
        <f t="shared" ca="1" si="28"/>
        <v>0.80728779059576161</v>
      </c>
      <c r="K25" s="7">
        <f t="shared" ca="1" si="28"/>
        <v>0.81742749070141485</v>
      </c>
      <c r="L25" s="7">
        <f t="shared" ref="L25" ca="1" si="29">L24/L14</f>
        <v>0.8610570948176286</v>
      </c>
      <c r="N25" t="s">
        <v>897</v>
      </c>
      <c r="AD25" s="6"/>
      <c r="BC25" s="458">
        <v>54759</v>
      </c>
      <c r="BD25" s="459">
        <v>100219</v>
      </c>
      <c r="BE25" s="459">
        <v>88414</v>
      </c>
      <c r="BF25" s="459">
        <v>84778</v>
      </c>
      <c r="BG25" s="459">
        <v>94313</v>
      </c>
      <c r="BH25" s="30">
        <v>115000</v>
      </c>
      <c r="BI25" s="30">
        <v>140000</v>
      </c>
      <c r="BJ25" s="30">
        <v>120000</v>
      </c>
      <c r="BK25" s="1">
        <v>110279.40000000002</v>
      </c>
      <c r="BL25" s="30">
        <v>150000</v>
      </c>
      <c r="BM25" s="30">
        <v>110000</v>
      </c>
      <c r="BN25" s="30">
        <v>320000</v>
      </c>
    </row>
    <row r="26" spans="1:90" x14ac:dyDescent="0.5">
      <c r="A26" s="31"/>
      <c r="B26" s="31"/>
      <c r="F26" s="7"/>
      <c r="G26" s="7"/>
      <c r="H26" s="7"/>
      <c r="I26" s="7"/>
      <c r="J26" s="7"/>
      <c r="K26" s="7"/>
      <c r="L26" s="7"/>
      <c r="AD26" s="6"/>
      <c r="BC26" s="207">
        <f ca="1">BC8-BC18</f>
        <v>914.9219860000012</v>
      </c>
    </row>
    <row r="27" spans="1:90" x14ac:dyDescent="0.5">
      <c r="A27" s="31" t="s">
        <v>373</v>
      </c>
      <c r="B27" s="31"/>
      <c r="C27" s="205"/>
      <c r="D27" t="s">
        <v>696</v>
      </c>
      <c r="G27" s="1">
        <v>390133</v>
      </c>
      <c r="H27" s="1">
        <v>557485</v>
      </c>
      <c r="I27" s="1">
        <f>VLOOKUP($A27,Calculation!$A:$CT,MATCH(I$4,Calc_heading,0),0)</f>
        <v>514281.41599999997</v>
      </c>
      <c r="J27" s="1">
        <f>VLOOKUP($A27,Calculation!$A:$CT,MATCH(J$4,Calc_heading,0),0)</f>
        <v>0</v>
      </c>
      <c r="K27" s="1">
        <f>VLOOKUP($A27,Calculation!$A:$CT,MATCH(K$4,Calc_heading,0),0)</f>
        <v>0</v>
      </c>
      <c r="L27" s="1">
        <f>VLOOKUP($A27,Calculation!$A:$CT,MATCH(L$4,Calc_heading,0),0)</f>
        <v>0</v>
      </c>
      <c r="AD27" s="6"/>
      <c r="BC27" s="207">
        <f t="shared" ref="BC27:BC30" si="30">BC9-BC19</f>
        <v>11473.738848000001</v>
      </c>
    </row>
    <row r="28" spans="1:90" x14ac:dyDescent="0.5">
      <c r="A28" s="31" t="s">
        <v>702</v>
      </c>
      <c r="B28" s="31"/>
      <c r="C28" s="205"/>
      <c r="D28" t="s">
        <v>698</v>
      </c>
      <c r="G28" s="1">
        <v>30600</v>
      </c>
      <c r="H28" s="1">
        <v>114581</v>
      </c>
      <c r="I28" s="1">
        <f>VLOOKUP($A28,Calculation!$A:$CT,MATCH(I$4,Calc_heading,0),0)</f>
        <v>75000</v>
      </c>
      <c r="J28" s="1">
        <f>VLOOKUP($A28,Calculation!$A:$CT,MATCH(J$4,Calc_heading,0),0)</f>
        <v>138000</v>
      </c>
      <c r="K28" s="1">
        <f>VLOOKUP($A28,Calculation!$A:$CT,MATCH(K$4,Calc_heading,0),0)</f>
        <v>175000</v>
      </c>
      <c r="L28" s="1">
        <f>VLOOKUP($A28,Calculation!$A:$CT,MATCH(L$4,Calc_heading,0),0)</f>
        <v>180000</v>
      </c>
      <c r="AD28" s="6"/>
      <c r="BC28" s="207">
        <f t="shared" si="30"/>
        <v>0</v>
      </c>
    </row>
    <row r="29" spans="1:90" x14ac:dyDescent="0.5">
      <c r="A29" s="31" t="s">
        <v>704</v>
      </c>
      <c r="B29" s="31"/>
      <c r="C29" s="205"/>
      <c r="D29" t="s">
        <v>697</v>
      </c>
      <c r="G29" s="1">
        <v>46528</v>
      </c>
      <c r="H29" s="1">
        <v>77575</v>
      </c>
      <c r="I29" s="67">
        <f>VLOOKUP($A29,Calculation!$A:$CT,MATCH(I$4,Calc_heading,0),0)</f>
        <v>170000</v>
      </c>
      <c r="J29" s="1">
        <f>VLOOKUP($A29,Calculation!$A:$CT,MATCH(J$4,Calc_heading,0),0)</f>
        <v>250000.00000000003</v>
      </c>
      <c r="K29" s="1">
        <f>VLOOKUP($A29,Calculation!$A:$CT,MATCH(K$4,Calc_heading,0),0)</f>
        <v>399999.99999999994</v>
      </c>
      <c r="L29" s="1">
        <f>VLOOKUP($A29,Calculation!$A:$CT,MATCH(L$4,Calc_heading,0),0)</f>
        <v>399999.99999999994</v>
      </c>
      <c r="AD29" s="6"/>
      <c r="BC29" s="207">
        <f t="shared" ca="1" si="30"/>
        <v>10640.875974008712</v>
      </c>
    </row>
    <row r="30" spans="1:90" x14ac:dyDescent="0.5">
      <c r="A30" s="31" t="s">
        <v>703</v>
      </c>
      <c r="B30" s="31"/>
      <c r="C30" s="205"/>
      <c r="D30" t="s">
        <v>699</v>
      </c>
      <c r="G30" s="1">
        <v>108313</v>
      </c>
      <c r="H30" s="1">
        <v>177803</v>
      </c>
      <c r="I30" s="1">
        <f>VLOOKUP($A30,Calculation!$A:$CT,MATCH(I$4,Calc_heading,0),0)</f>
        <v>78999.999999999956</v>
      </c>
      <c r="J30" s="1">
        <f>VLOOKUP($A30,Calculation!$A:$CT,MATCH(J$4,Calc_heading,0),0)</f>
        <v>209959.99999999991</v>
      </c>
      <c r="K30" s="1">
        <f>VLOOKUP($A30,Calculation!$A:$CT,MATCH(K$4,Calc_heading,0),0)</f>
        <v>247447.99999999991</v>
      </c>
      <c r="L30" s="1">
        <f>VLOOKUP($A30,Calculation!$A:$CT,MATCH(L$4,Calc_heading,0),0)</f>
        <v>287182.40000000002</v>
      </c>
      <c r="AD30" s="6"/>
      <c r="BC30" s="207">
        <f t="shared" si="30"/>
        <v>31294.771200000003</v>
      </c>
    </row>
    <row r="31" spans="1:90" s="10" customFormat="1" x14ac:dyDescent="0.5">
      <c r="A31" s="31" t="s">
        <v>472</v>
      </c>
      <c r="B31" s="31"/>
      <c r="C31" s="205"/>
      <c r="D31" s="10" t="s">
        <v>470</v>
      </c>
      <c r="E31" s="208">
        <f>VLOOKUP($A31,Calculation!$A:$CS,MATCH(E$4,Calc_heading,0),0)</f>
        <v>37588.451333333338</v>
      </c>
      <c r="F31" s="208">
        <v>300553</v>
      </c>
      <c r="G31" s="208">
        <v>575267</v>
      </c>
      <c r="H31" s="208">
        <v>927444</v>
      </c>
      <c r="I31" s="208">
        <f>VLOOKUP($A31,Calculation!$A:$CT,MATCH(I$4,Calc_heading,0),0)</f>
        <v>838281.41599999985</v>
      </c>
      <c r="J31" s="67">
        <f>VLOOKUP($A31,Calculation!$A:$CT,MATCH(J$4,Calc_heading,0),0)</f>
        <v>597960</v>
      </c>
      <c r="K31" s="208">
        <f>VLOOKUP($A31,Calculation!$A:$CT,MATCH(K$4,Calc_heading,0),0)</f>
        <v>822448</v>
      </c>
      <c r="L31" s="208">
        <f>VLOOKUP($A31,Calculation!$A:$CT,MATCH(L$4,Calc_heading,0),0)</f>
        <v>867182.39999999991</v>
      </c>
      <c r="O31" s="59">
        <f>IFERROR(VLOOKUP($A31,Calculation!$A:$CT,MATCH(O$4,Calc_heading,0),0),)</f>
        <v>37588.451333333338</v>
      </c>
      <c r="P31" s="59">
        <f>IFERROR(VLOOKUP($A31,Calculation!$A:$CT,MATCH(P$4,Calc_heading,0),0),)</f>
        <v>37588.451333333338</v>
      </c>
      <c r="Q31" s="59">
        <f>IFERROR(VLOOKUP($A31,Calculation!$A:$CT,MATCH(Q$4,Calc_heading,0),0),)</f>
        <v>37588.451333333338</v>
      </c>
      <c r="R31" s="59">
        <f>IFERROR(VLOOKUP($A31,Calculation!$A:$CT,MATCH(R$4,Calc_heading,0),0),)</f>
        <v>43510.118000000009</v>
      </c>
      <c r="S31" s="59">
        <f>IFERROR(VLOOKUP($A31,Calculation!$A:$CT,MATCH(S$4,Calc_heading,0),0),)</f>
        <v>43510.118000000009</v>
      </c>
      <c r="T31" s="59">
        <f>IFERROR(VLOOKUP($A31,Calculation!$A:$CT,MATCH(T$4,Calc_heading,0),0),)</f>
        <v>43510.118000000009</v>
      </c>
      <c r="U31" s="59">
        <f>IFERROR(VLOOKUP($A31,Calculation!$A:$CT,MATCH(U$4,Calc_heading,0),0),)</f>
        <v>43510.118000000009</v>
      </c>
      <c r="V31" s="59">
        <f>IFERROR(VLOOKUP($A31,Calculation!$A:$CT,MATCH(V$4,Calc_heading,0),0),)</f>
        <v>43510.118000000009</v>
      </c>
      <c r="W31" s="59">
        <f>IFERROR(VLOOKUP($A31,Calculation!$A:$CT,MATCH(W$4,Calc_heading,0),0),)</f>
        <v>43510.118000000009</v>
      </c>
      <c r="X31" s="59">
        <f>IFERROR(VLOOKUP($A31,Calculation!$A:$CT,MATCH(X$4,Calc_heading,0),0),)</f>
        <v>45373.451333333345</v>
      </c>
      <c r="Y31" s="59">
        <f>IFERROR(VLOOKUP($A31,Calculation!$A:$CT,MATCH(Y$4,Calc_heading,0),0),)</f>
        <v>47236.784666666674</v>
      </c>
      <c r="Z31" s="59">
        <f>IFERROR(VLOOKUP($A31,Calculation!$A:$CT,MATCH(Z$4,Calc_heading,0),0),)</f>
        <v>47236.784666666674</v>
      </c>
      <c r="AA31" s="59">
        <f>IFERROR(VLOOKUP($A31,Calculation!$A:$CT,MATCH(AA$4,Calc_heading,0),0),)</f>
        <v>47236.784666666674</v>
      </c>
      <c r="AB31" s="59">
        <f>IFERROR(VLOOKUP($A31,Calculation!$A:$CT,MATCH(AB$4,Calc_heading,0),0),)</f>
        <v>47236.784666666674</v>
      </c>
      <c r="AC31" s="59">
        <f>IFERROR(VLOOKUP($A31,Calculation!$A:$CT,MATCH(AC$4,Calc_heading,0),0),)</f>
        <v>47236.784666666674</v>
      </c>
      <c r="AD31" s="59" t="e">
        <f>VLOOKUP($A31,Calculation!$A:$CS,MATCH(AD$4,Calc_heading,0),0)</f>
        <v>#N/A</v>
      </c>
      <c r="AE31" s="59">
        <f>IFERROR(VLOOKUP($A31,Calculation!$A:$CT,MATCH(AE$4,Calc_heading,0),0),)</f>
        <v>54653.451333333338</v>
      </c>
      <c r="AF31" s="59">
        <f>IFERROR(VLOOKUP($A31,Calculation!$A:$CT,MATCH(AF$4,Calc_heading,0),0),)</f>
        <v>54653.451333333338</v>
      </c>
      <c r="AG31" s="59">
        <f>IFERROR(VLOOKUP($A31,Calculation!$A:$CT,MATCH(AG$4,Calc_heading,0),0),)</f>
        <v>54653.451333333338</v>
      </c>
      <c r="AH31" s="59">
        <f>IFERROR(VLOOKUP($A31,Calculation!$A:$CT,MATCH(AH$4,Calc_heading,0),0),)</f>
        <v>54653.451333333338</v>
      </c>
      <c r="AI31" s="59">
        <f>IFERROR(VLOOKUP($A31,Calculation!$A:$CT,MATCH(AI$4,Calc_heading,0),0),)</f>
        <v>54653.451333333338</v>
      </c>
      <c r="AJ31" s="59">
        <f>IFERROR(VLOOKUP($A31,Calculation!$A:$CT,MATCH(AJ$4,Calc_heading,0),0),)</f>
        <v>54653.451333333338</v>
      </c>
      <c r="AK31" s="59">
        <f>IFERROR(VLOOKUP($A31,Calculation!$A:$CT,MATCH(AK$4,Calc_heading,0),0),)</f>
        <v>54653.451333333338</v>
      </c>
      <c r="AL31" s="59">
        <f>IFERROR(VLOOKUP($A31,Calculation!$A:$CT,MATCH(AL$4,Calc_heading,0),0),)</f>
        <v>56516.784666666681</v>
      </c>
      <c r="AM31" s="59">
        <f>IFERROR(VLOOKUP($A31,Calculation!$A:$CT,MATCH(AM$4,Calc_heading,0),0),)</f>
        <v>56516.784666666681</v>
      </c>
      <c r="AN31" s="59">
        <f>IFERROR(VLOOKUP($A31,Calculation!$A:$CT,MATCH(AN$4,Calc_heading,0),0),)</f>
        <v>56516.784666666681</v>
      </c>
      <c r="AO31" s="59">
        <f>IFERROR(VLOOKUP($A31,Calculation!$A:$CT,MATCH(AO$4,Calc_heading,0),0),)</f>
        <v>56516.784666666681</v>
      </c>
      <c r="AP31" s="59">
        <f>IFERROR(VLOOKUP($A31,Calculation!$A:$CT,MATCH(AP$4,Calc_heading,0),0),)</f>
        <v>56516.784666666681</v>
      </c>
      <c r="AQ31" s="59">
        <f>IFERROR(VLOOKUP($A31,Calculation!$A:$CT,MATCH(AQ$4,Calc_heading,0),0),)</f>
        <v>69856.784666666674</v>
      </c>
      <c r="AR31" s="59">
        <f>IFERROR(VLOOKUP($A31,Calculation!$A:$CT,MATCH(AR$4,Calc_heading,0),0),)</f>
        <v>69856.784666666674</v>
      </c>
      <c r="AS31" s="59">
        <f>IFERROR(VLOOKUP($A31,Calculation!$A:$CT,MATCH(AS$4,Calc_heading,0),0),)</f>
        <v>69856.784666666674</v>
      </c>
      <c r="AT31" s="59">
        <f>IFERROR(VLOOKUP($A31,Calculation!$A:$CT,MATCH(AT$4,Calc_heading,0),0),)</f>
        <v>69856.784666666674</v>
      </c>
      <c r="AU31" s="59">
        <f>IFERROR(VLOOKUP($A31,Calculation!$A:$CT,MATCH(AU$4,Calc_heading,0),0),)</f>
        <v>69856.784666666674</v>
      </c>
      <c r="AV31" s="59">
        <f>IFERROR(VLOOKUP($A31,Calculation!$A:$CT,MATCH(AV$4,Calc_heading,0),0),)</f>
        <v>69856.784666666674</v>
      </c>
      <c r="AW31" s="59">
        <f>IFERROR(VLOOKUP($A31,Calculation!$A:$CT,MATCH(AW$4,Calc_heading,0),0),)</f>
        <v>69856.784666666674</v>
      </c>
      <c r="AX31" s="59">
        <f>IFERROR(VLOOKUP($A31,Calculation!$A:$CT,MATCH(AX$4,Calc_heading,0),0),)</f>
        <v>69856.784666666674</v>
      </c>
      <c r="AY31" s="59">
        <f>IFERROR(VLOOKUP($A31,Calculation!$A:$CT,MATCH(AY$4,Calc_heading,0),0),)</f>
        <v>69856.784666666674</v>
      </c>
      <c r="AZ31" s="59">
        <f>IFERROR(VLOOKUP($A31,Calculation!$A:$CT,MATCH(AZ$4,Calc_heading,0),0),)</f>
        <v>69856.784666666674</v>
      </c>
      <c r="BA31" s="59">
        <f>IFERROR(VLOOKUP($A31,Calculation!$A:$CT,MATCH(BA$4,Calc_heading,0),0),)</f>
        <v>69856.784666666674</v>
      </c>
      <c r="BB31" s="59">
        <f>IFERROR(VLOOKUP($A31,Calculation!$A:$CT,MATCH(BB$4,Calc_heading,0),0),)</f>
        <v>69856.784666666674</v>
      </c>
      <c r="BC31" s="59">
        <f>IFERROR(VLOOKUP($A31,Calculation!$A:$CT,MATCH(BC$4,Calc_heading,0),0),)</f>
        <v>49330</v>
      </c>
      <c r="BD31" s="59">
        <f>IFERROR(VLOOKUP($A31,Calculation!$A:$CT,MATCH(BD$4,Calc_heading,0),0),)</f>
        <v>49330</v>
      </c>
      <c r="BE31" s="59">
        <f>IFERROR(VLOOKUP($A31,Calculation!$A:$CT,MATCH(BE$4,Calc_heading,0),0),)</f>
        <v>49330</v>
      </c>
      <c r="BF31" s="59">
        <f>IFERROR(VLOOKUP($A31,Calculation!$A:$CT,MATCH(BF$4,Calc_heading,0),0),)</f>
        <v>49330</v>
      </c>
      <c r="BG31" s="59">
        <f>IFERROR(VLOOKUP($A31,Calculation!$A:$CT,MATCH(BG$4,Calc_heading,0),0),)</f>
        <v>49330</v>
      </c>
      <c r="BH31" s="59">
        <f>IFERROR(VLOOKUP($A31,Calculation!$A:$CT,MATCH(BH$4,Calc_heading,0),0),)</f>
        <v>49330</v>
      </c>
      <c r="BI31" s="59">
        <f>IFERROR(VLOOKUP($A31,Calculation!$A:$CT,MATCH(BI$4,Calc_heading,0),0),)</f>
        <v>49330</v>
      </c>
      <c r="BJ31" s="59">
        <f>IFERROR(VLOOKUP($A31,Calculation!$A:$CT,MATCH(BJ$4,Calc_heading,0),0),)</f>
        <v>49330</v>
      </c>
      <c r="BK31" s="59">
        <f>IFERROR(VLOOKUP($A31,Calculation!$A:$CT,MATCH(BK$4,Calc_heading,0),0),)</f>
        <v>50830</v>
      </c>
      <c r="BL31" s="59">
        <f>IFERROR(VLOOKUP($A31,Calculation!$A:$CT,MATCH(BL$4,Calc_heading,0),0),)</f>
        <v>50830</v>
      </c>
      <c r="BM31" s="59">
        <f>IFERROR(VLOOKUP($A31,Calculation!$A:$CT,MATCH(BM$4,Calc_heading,0),0),)</f>
        <v>50830</v>
      </c>
      <c r="BN31" s="59">
        <f>IFERROR(VLOOKUP($A31,Calculation!$A:$CT,MATCH(BN$4,Calc_heading,0),0),)</f>
        <v>50830</v>
      </c>
      <c r="BO31" s="59">
        <f>IFERROR(VLOOKUP($A31,Calculation!$A:$CT,MATCH(BO$4,Calc_heading,0),0),)</f>
        <v>66454</v>
      </c>
      <c r="BP31" s="59">
        <f>IFERROR(VLOOKUP($A31,Calculation!$A:$CT,MATCH(BP$4,Calc_heading,0),0),)</f>
        <v>66454</v>
      </c>
      <c r="BQ31" s="59">
        <f>IFERROR(VLOOKUP($A31,Calculation!$A:$CT,MATCH(BQ$4,Calc_heading,0),0),)</f>
        <v>68954</v>
      </c>
      <c r="BR31" s="59">
        <f>IFERROR(VLOOKUP($A31,Calculation!$A:$CT,MATCH(BR$4,Calc_heading,0),0),)</f>
        <v>68954</v>
      </c>
      <c r="BS31" s="59">
        <f>IFERROR(VLOOKUP($A31,Calculation!$A:$CT,MATCH(BS$4,Calc_heading,0),0),)</f>
        <v>68954</v>
      </c>
      <c r="BT31" s="59">
        <f>IFERROR(VLOOKUP($A31,Calculation!$A:$CT,MATCH(BT$4,Calc_heading,0),0),)</f>
        <v>68954</v>
      </c>
      <c r="BU31" s="59">
        <f>IFERROR(VLOOKUP($A31,Calculation!$A:$CT,MATCH(BU$4,Calc_heading,0),0),)</f>
        <v>68954</v>
      </c>
      <c r="BV31" s="59">
        <f>IFERROR(VLOOKUP($A31,Calculation!$A:$CT,MATCH(BV$4,Calc_heading,0),0),)</f>
        <v>68954</v>
      </c>
      <c r="BW31" s="59">
        <f>IFERROR(VLOOKUP($A31,Calculation!$A:$CT,MATCH(BW$4,Calc_heading,0),0),)</f>
        <v>68954</v>
      </c>
      <c r="BX31" s="59">
        <f>IFERROR(VLOOKUP($A31,Calculation!$A:$CT,MATCH(BX$4,Calc_heading,0),0),)</f>
        <v>68954</v>
      </c>
      <c r="BY31" s="59">
        <f>IFERROR(VLOOKUP($A31,Calculation!$A:$CT,MATCH(BY$4,Calc_heading,0),0),)</f>
        <v>68954</v>
      </c>
      <c r="BZ31" s="59">
        <f>IFERROR(VLOOKUP($A31,Calculation!$A:$CT,MATCH(BZ$4,Calc_heading,0),0),)</f>
        <v>68954</v>
      </c>
      <c r="CA31" s="59">
        <f>IFERROR(VLOOKUP($A31,Calculation!$A:$CT,MATCH(CA$4,Calc_heading,0),0),)</f>
        <v>72265.200000000012</v>
      </c>
      <c r="CB31" s="59">
        <f>IFERROR(VLOOKUP($A31,Calculation!$A:$CT,MATCH(CB$4,Calc_heading,0),0),)</f>
        <v>72265.200000000012</v>
      </c>
      <c r="CC31" s="59">
        <f>IFERROR(VLOOKUP($A31,Calculation!$A:$CT,MATCH(CC$4,Calc_heading,0),0),)</f>
        <v>72265.200000000012</v>
      </c>
      <c r="CD31" s="59">
        <f>IFERROR(VLOOKUP($A31,Calculation!$A:$CT,MATCH(CD$4,Calc_heading,0),0),)</f>
        <v>72265.200000000012</v>
      </c>
      <c r="CE31" s="59">
        <f>IFERROR(VLOOKUP($A31,Calculation!$A:$CT,MATCH(CE$4,Calc_heading,0),0),)</f>
        <v>72265.200000000012</v>
      </c>
      <c r="CF31" s="59">
        <f>IFERROR(VLOOKUP($A31,Calculation!$A:$CT,MATCH(CF$4,Calc_heading,0),0),)</f>
        <v>72265.200000000012</v>
      </c>
      <c r="CG31" s="59">
        <f>IFERROR(VLOOKUP($A31,Calculation!$A:$CT,MATCH(CG$4,Calc_heading,0),0),)</f>
        <v>72265.200000000012</v>
      </c>
      <c r="CH31" s="59">
        <f>IFERROR(VLOOKUP($A31,Calculation!$A:$CT,MATCH(CH$4,Calc_heading,0),0),)</f>
        <v>72265.200000000012</v>
      </c>
      <c r="CI31" s="59">
        <f>IFERROR(VLOOKUP($A31,Calculation!$A:$CT,MATCH(CI$4,Calc_heading,0),0),)</f>
        <v>72265.200000000012</v>
      </c>
      <c r="CJ31" s="59">
        <f>IFERROR(VLOOKUP($A31,Calculation!$A:$CT,MATCH(CJ$4,Calc_heading,0),0),)</f>
        <v>72265.200000000012</v>
      </c>
      <c r="CK31" s="59">
        <f>IFERROR(VLOOKUP($A31,Calculation!$A:$CT,MATCH(CK$4,Calc_heading,0),0),)</f>
        <v>72265.200000000012</v>
      </c>
      <c r="CL31" s="59">
        <f>IFERROR(VLOOKUP($A31,Calculation!$A:$CT,MATCH(CL$4,Calc_heading,0),0),)</f>
        <v>72265.200000000012</v>
      </c>
    </row>
    <row r="32" spans="1:90" x14ac:dyDescent="0.5">
      <c r="A32" s="31"/>
      <c r="B32" s="31"/>
      <c r="C32" s="205"/>
      <c r="E32" s="46"/>
      <c r="F32" s="65"/>
      <c r="G32" s="66">
        <f>G31-SUM(G27:G30)</f>
        <v>-307</v>
      </c>
      <c r="H32" s="66">
        <f t="shared" ref="H32" si="31">H31-SUM(H27:H30)</f>
        <v>0</v>
      </c>
      <c r="I32" s="66">
        <f>I31-SUM(I27:I30)</f>
        <v>0</v>
      </c>
      <c r="J32" s="66">
        <f>J31-SUM(J27:J30)</f>
        <v>0</v>
      </c>
      <c r="K32" s="66">
        <f>K31-SUM(K27:K30)</f>
        <v>0</v>
      </c>
      <c r="L32" s="66">
        <f t="shared" ref="L32" si="32">L31-SUM(L27:L30)</f>
        <v>0</v>
      </c>
      <c r="AD32" s="6"/>
    </row>
    <row r="33" spans="1:90" x14ac:dyDescent="0.5">
      <c r="A33" s="31" t="s">
        <v>473</v>
      </c>
      <c r="B33" s="31"/>
      <c r="C33" s="205"/>
      <c r="D33" t="s">
        <v>471</v>
      </c>
      <c r="E33" s="67">
        <f>VLOOKUP($A33,Calculation!$A:$CS,MATCH(E$4,Calc_heading,0),0)</f>
        <v>-43906.452296277334</v>
      </c>
      <c r="F33" s="67">
        <v>-74145</v>
      </c>
      <c r="G33" s="67">
        <v>160466</v>
      </c>
      <c r="H33" s="67">
        <f ca="1">H24-H31</f>
        <v>-138864.98308284604</v>
      </c>
      <c r="I33" s="67">
        <f ca="1">I24-I31</f>
        <v>946312.03892792936</v>
      </c>
      <c r="J33" s="67">
        <f ca="1">J24-J31</f>
        <v>3616161.1725093927</v>
      </c>
      <c r="K33" s="67">
        <f ca="1">K24-K31</f>
        <v>5624067.7252788814</v>
      </c>
      <c r="L33" s="67">
        <f ca="1">L24-L31</f>
        <v>9875633.3284199648</v>
      </c>
      <c r="O33" s="1">
        <f>IFERROR(VLOOKUP($A33,Calculation!$A:$CT,MATCH(O$4,Calc_heading,0),0),)</f>
        <v>-41222.764006034035</v>
      </c>
      <c r="P33" s="1">
        <f>IFERROR(VLOOKUP($A33,Calculation!$A:$CT,MATCH(P$4,Calc_heading,0),0),)</f>
        <v>-40845.108587157083</v>
      </c>
      <c r="Q33" s="1">
        <f>IFERROR(VLOOKUP($A33,Calculation!$A:$CT,MATCH(Q$4,Calc_heading,0),0),)</f>
        <v>-23919.062835693323</v>
      </c>
      <c r="R33" s="1">
        <f ca="1">IFERROR(VLOOKUP($A33,Calculation!$A:$CT,MATCH(R$4,Calc_heading,0),0),)</f>
        <v>-33151.843233912179</v>
      </c>
      <c r="S33" s="1">
        <f ca="1">IFERROR(VLOOKUP($A33,Calculation!$A:$CT,MATCH(S$4,Calc_heading,0),0),)</f>
        <v>-25046.552589372448</v>
      </c>
      <c r="T33" s="1">
        <f ca="1">IFERROR(VLOOKUP($A33,Calculation!$A:$CT,MATCH(T$4,Calc_heading,0),0),)</f>
        <v>-22773.297217682521</v>
      </c>
      <c r="U33" s="1">
        <f ca="1">IFERROR(VLOOKUP($A33,Calculation!$A:$CT,MATCH(U$4,Calc_heading,0),0),)</f>
        <v>-24519.758975997844</v>
      </c>
      <c r="V33" s="1">
        <f ca="1">IFERROR(VLOOKUP($A33,Calculation!$A:$CT,MATCH(V$4,Calc_heading,0),0),)</f>
        <v>-22774.183339859126</v>
      </c>
      <c r="W33" s="1">
        <f ca="1">IFERROR(VLOOKUP($A33,Calculation!$A:$CT,MATCH(W$4,Calc_heading,0),0),)</f>
        <v>-21694.435624038011</v>
      </c>
      <c r="X33" s="1">
        <f ca="1">IFERROR(VLOOKUP($A33,Calculation!$A:$CT,MATCH(X$4,Calc_heading,0),0),)</f>
        <v>-16269.180287106836</v>
      </c>
      <c r="Y33" s="1">
        <f ca="1">IFERROR(VLOOKUP($A33,Calculation!$A:$CT,MATCH(Y$4,Calc_heading,0),0),)</f>
        <v>-24568.52244744101</v>
      </c>
      <c r="Z33" s="1">
        <f ca="1">IFERROR(VLOOKUP($A33,Calculation!$A:$CT,MATCH(Z$4,Calc_heading,0),0),)</f>
        <v>-19209.664314650981</v>
      </c>
      <c r="AA33" s="1">
        <f ca="1">IFERROR(VLOOKUP($A33,Calculation!$A:$CT,MATCH(AA$4,Calc_heading,0),0),)</f>
        <v>-16062.299470271217</v>
      </c>
      <c r="AB33" s="1">
        <f ca="1">IFERROR(VLOOKUP($A33,Calculation!$A:$CT,MATCH(AB$4,Calc_heading,0),0),)</f>
        <v>-21122.880557522672</v>
      </c>
      <c r="AC33" s="1">
        <f ca="1">IFERROR(VLOOKUP($A33,Calculation!$A:$CT,MATCH(AC$4,Calc_heading,0),0),)</f>
        <v>17686.792158733369</v>
      </c>
      <c r="AD33" s="1" t="e">
        <f>VLOOKUP($A33,Calculation!$A:$CS,MATCH(AD$4,Calc_heading,0),0)</f>
        <v>#N/A</v>
      </c>
      <c r="AE33" s="1">
        <f ca="1">IFERROR(VLOOKUP($A33,Calculation!$A:$CT,MATCH(AE$4,Calc_heading,0),0),)</f>
        <v>-29590.896079374001</v>
      </c>
      <c r="AF33" s="1">
        <f ca="1">IFERROR(VLOOKUP($A33,Calculation!$A:$CT,MATCH(AF$4,Calc_heading,0),0),)</f>
        <v>-10390.564212789097</v>
      </c>
      <c r="AG33" s="1">
        <f ca="1">IFERROR(VLOOKUP($A33,Calculation!$A:$CT,MATCH(AG$4,Calc_heading,0),0),)</f>
        <v>-11244.113048620355</v>
      </c>
      <c r="AH33" s="1">
        <f ca="1">IFERROR(VLOOKUP($A33,Calculation!$A:$CT,MATCH(AH$4,Calc_heading,0),0),)</f>
        <v>-8344.1585821517219</v>
      </c>
      <c r="AI33" s="1">
        <f ca="1">IFERROR(VLOOKUP($A33,Calculation!$A:$CT,MATCH(AI$4,Calc_heading,0),0),)</f>
        <v>-5072.0543750287616</v>
      </c>
      <c r="AJ33" s="1">
        <f ca="1">IFERROR(VLOOKUP($A33,Calculation!$A:$CT,MATCH(AJ$4,Calc_heading,0),0),)</f>
        <v>-1783.7934867162476</v>
      </c>
      <c r="AK33" s="1">
        <f ca="1">IFERROR(VLOOKUP($A33,Calculation!$A:$CT,MATCH(AK$4,Calc_heading,0),0),)</f>
        <v>14866.434659407001</v>
      </c>
      <c r="AL33" s="1">
        <f ca="1">IFERROR(VLOOKUP($A33,Calculation!$A:$CT,MATCH(AL$4,Calc_heading,0),0),)</f>
        <v>2437.696992454883</v>
      </c>
      <c r="AM33" s="1">
        <f ca="1">IFERROR(VLOOKUP($A33,Calculation!$A:$CT,MATCH(AM$4,Calc_heading,0),0),)</f>
        <v>6491.9573297301104</v>
      </c>
      <c r="AN33" s="1">
        <f ca="1">IFERROR(VLOOKUP($A33,Calculation!$A:$CT,MATCH(AN$4,Calc_heading,0),0),)</f>
        <v>14742.829457440188</v>
      </c>
      <c r="AO33" s="1">
        <f ca="1">IFERROR(VLOOKUP($A33,Calculation!$A:$CT,MATCH(AO$4,Calc_heading,0),0),)</f>
        <v>12910.162390908452</v>
      </c>
      <c r="AP33" s="1">
        <f ca="1">IFERROR(VLOOKUP($A33,Calculation!$A:$CT,MATCH(AP$4,Calc_heading,0),0),)</f>
        <v>138397.4332052267</v>
      </c>
      <c r="AQ33" s="1">
        <f ca="1">IFERROR(VLOOKUP($A33,Calculation!$A:$CT,MATCH(AQ$4,Calc_heading,0),0),)</f>
        <v>17181.225998195412</v>
      </c>
      <c r="AR33" s="1">
        <f ca="1">IFERROR(VLOOKUP($A33,Calculation!$A:$CT,MATCH(AR$4,Calc_heading,0),0),)</f>
        <v>37239.328484014783</v>
      </c>
      <c r="AS33" s="1">
        <f ca="1">IFERROR(VLOOKUP($A33,Calculation!$A:$CT,MATCH(AS$4,Calc_heading,0),0),)</f>
        <v>42118.377863837421</v>
      </c>
      <c r="AT33" s="1">
        <f ca="1">IFERROR(VLOOKUP($A33,Calculation!$A:$CT,MATCH(AT$4,Calc_heading,0),0),)</f>
        <v>53557.333908945206</v>
      </c>
      <c r="AU33" s="1">
        <f ca="1">IFERROR(VLOOKUP($A33,Calculation!$A:$CT,MATCH(AU$4,Calc_heading,0),0),)</f>
        <v>55785.492956336879</v>
      </c>
      <c r="AV33" s="1">
        <f ca="1">IFERROR(VLOOKUP($A33,Calculation!$A:$CT,MATCH(AV$4,Calc_heading,0),0),)</f>
        <v>67057.138255785132</v>
      </c>
      <c r="AW33" s="1">
        <f ca="1">IFERROR(VLOOKUP($A33,Calculation!$A:$CT,MATCH(AW$4,Calc_heading,0),0),)</f>
        <v>91581.537427079922</v>
      </c>
      <c r="AX33" s="1">
        <f ca="1">IFERROR(VLOOKUP($A33,Calculation!$A:$CT,MATCH(AX$4,Calc_heading,0),0),)</f>
        <v>66082.072124801838</v>
      </c>
      <c r="AY33" s="1">
        <f ca="1">IFERROR(VLOOKUP($A33,Calculation!$A:$CT,MATCH(AY$4,Calc_heading,0),0),)</f>
        <v>77416.307385864086</v>
      </c>
      <c r="AZ33" s="1">
        <f ca="1">IFERROR(VLOOKUP($A33,Calculation!$A:$CT,MATCH(AZ$4,Calc_heading,0),0),)</f>
        <v>84786.189231455355</v>
      </c>
      <c r="BA33" s="1">
        <f ca="1">IFERROR(VLOOKUP($A33,Calculation!$A:$CT,MATCH(BA$4,Calc_heading,0),0),)</f>
        <v>83187.437413832435</v>
      </c>
      <c r="BB33" s="1">
        <f ca="1">IFERROR(VLOOKUP($A33,Calculation!$A:$CT,MATCH(BB$4,Calc_heading,0),0),)</f>
        <v>270319.59787778056</v>
      </c>
      <c r="BC33" s="1">
        <f ca="1">IFERROR(VLOOKUP($A33,Calculation!$A:$CT,MATCH(BC$4,Calc_heading,0),0),)</f>
        <v>173828.15056726785</v>
      </c>
      <c r="BD33" s="1">
        <f ca="1">IFERROR(VLOOKUP($A33,Calculation!$A:$CT,MATCH(BD$4,Calc_heading,0),0),)</f>
        <v>223749.94090772187</v>
      </c>
      <c r="BE33" s="1">
        <f ca="1">IFERROR(VLOOKUP($A33,Calculation!$A:$CT,MATCH(BE$4,Calc_heading,0),0),)</f>
        <v>233373.2854632049</v>
      </c>
      <c r="BF33" s="1">
        <f ca="1">IFERROR(VLOOKUP($A33,Calculation!$A:$CT,MATCH(BF$4,Calc_heading,0),0),)</f>
        <v>253030.42206008791</v>
      </c>
      <c r="BG33" s="1">
        <f ca="1">IFERROR(VLOOKUP($A33,Calculation!$A:$CT,MATCH(BG$4,Calc_heading,0),0),)</f>
        <v>259326.23687661381</v>
      </c>
      <c r="BH33" s="1">
        <f ca="1">IFERROR(VLOOKUP($A33,Calculation!$A:$CT,MATCH(BH$4,Calc_heading,0),0),)</f>
        <v>275548.28759573761</v>
      </c>
      <c r="BI33" s="1">
        <f ca="1">IFERROR(VLOOKUP($A33,Calculation!$A:$CT,MATCH(BI$4,Calc_heading,0),0),)</f>
        <v>317725.20503999968</v>
      </c>
      <c r="BJ33" s="1">
        <f ca="1">IFERROR(VLOOKUP($A33,Calculation!$A:$CT,MATCH(BJ$4,Calc_heading,0),0),)</f>
        <v>276263.0185044253</v>
      </c>
      <c r="BK33" s="1">
        <f ca="1">IFERROR(VLOOKUP($A33,Calculation!$A:$CT,MATCH(BK$4,Calc_heading,0),0),)</f>
        <v>316879.9557714918</v>
      </c>
      <c r="BL33" s="1">
        <f ca="1">IFERROR(VLOOKUP($A33,Calculation!$A:$CT,MATCH(BL$4,Calc_heading,0),0),)</f>
        <v>331273.06544026703</v>
      </c>
      <c r="BM33" s="1">
        <f ca="1">IFERROR(VLOOKUP($A33,Calculation!$A:$CT,MATCH(BM$4,Calc_heading,0),0),)</f>
        <v>336278.58752516349</v>
      </c>
      <c r="BN33" s="1">
        <f ca="1">IFERROR(VLOOKUP($A33,Calculation!$A:$CT,MATCH(BN$4,Calc_heading,0),0),)</f>
        <v>618885.01675741165</v>
      </c>
      <c r="BO33" s="1">
        <f ca="1">IFERROR(VLOOKUP($A33,Calculation!$A:$CT,MATCH(BO$4,Calc_heading,0),0),)</f>
        <v>287666.34705744486</v>
      </c>
      <c r="BP33" s="1">
        <f ca="1">IFERROR(VLOOKUP($A33,Calculation!$A:$CT,MATCH(BP$4,Calc_heading,0),0),)</f>
        <v>359258.30424696923</v>
      </c>
      <c r="BQ33" s="1">
        <f ca="1">IFERROR(VLOOKUP($A33,Calculation!$A:$CT,MATCH(BQ$4,Calc_heading,0),0),)</f>
        <v>372700.27933108958</v>
      </c>
      <c r="BR33" s="1">
        <f ca="1">IFERROR(VLOOKUP($A33,Calculation!$A:$CT,MATCH(BR$4,Calc_heading,0),0),)</f>
        <v>402612.10630893748</v>
      </c>
      <c r="BS33" s="1">
        <f ca="1">IFERROR(VLOOKUP($A33,Calculation!$A:$CT,MATCH(BS$4,Calc_heading,0),0),)</f>
        <v>413871.40856748534</v>
      </c>
      <c r="BT33" s="1">
        <f ca="1">IFERROR(VLOOKUP($A33,Calculation!$A:$CT,MATCH(BT$4,Calc_heading,0),0),)</f>
        <v>438005.6042025605</v>
      </c>
      <c r="BU33" s="1">
        <f ca="1">IFERROR(VLOOKUP($A33,Calculation!$A:$CT,MATCH(BU$4,Calc_heading,0),0),)</f>
        <v>498961.47841358779</v>
      </c>
      <c r="BV33" s="1">
        <f ca="1">IFERROR(VLOOKUP($A33,Calculation!$A:$CT,MATCH(BV$4,Calc_heading,0),0),)</f>
        <v>444184.92659784929</v>
      </c>
      <c r="BW33" s="1">
        <f ca="1">IFERROR(VLOOKUP($A33,Calculation!$A:$CT,MATCH(BW$4,Calc_heading,0),0),)</f>
        <v>504274.00744774251</v>
      </c>
      <c r="BX33" s="1">
        <f ca="1">IFERROR(VLOOKUP($A33,Calculation!$A:$CT,MATCH(BX$4,Calc_heading,0),0),)</f>
        <v>524635.31431172509</v>
      </c>
      <c r="BY33" s="1">
        <f ca="1">IFERROR(VLOOKUP($A33,Calculation!$A:$CT,MATCH(BY$4,Calc_heading,0),0),)</f>
        <v>533712.44547564979</v>
      </c>
      <c r="BZ33" s="1">
        <f ca="1">IFERROR(VLOOKUP($A33,Calculation!$A:$CT,MATCH(BZ$4,Calc_heading,0),0),)</f>
        <v>844185.50331783982</v>
      </c>
      <c r="CA33" s="1">
        <f ca="1">IFERROR(VLOOKUP($A33,Calculation!$A:$CT,MATCH(CA$4,Calc_heading,0),0),)</f>
        <v>622855.18800030858</v>
      </c>
      <c r="CB33" s="1">
        <f ca="1">IFERROR(VLOOKUP($A33,Calculation!$A:$CT,MATCH(CB$4,Calc_heading,0),0),)</f>
        <v>726961.12884644303</v>
      </c>
      <c r="CC33" s="1">
        <f ca="1">IFERROR(VLOOKUP($A33,Calculation!$A:$CT,MATCH(CC$4,Calc_heading,0),0),)</f>
        <v>741674.1556897054</v>
      </c>
      <c r="CD33" s="1">
        <f ca="1">IFERROR(VLOOKUP($A33,Calculation!$A:$CT,MATCH(CD$4,Calc_heading,0),0),)</f>
        <v>784004.45966184954</v>
      </c>
      <c r="CE33" s="1">
        <f ca="1">IFERROR(VLOOKUP($A33,Calculation!$A:$CT,MATCH(CE$4,Calc_heading,0),0),)</f>
        <v>781276.81512373965</v>
      </c>
      <c r="CF33" s="1">
        <f ca="1">IFERROR(VLOOKUP($A33,Calculation!$A:$CT,MATCH(CF$4,Calc_heading,0),0),)</f>
        <v>802534.53756164876</v>
      </c>
      <c r="CG33" s="1">
        <f ca="1">IFERROR(VLOOKUP($A33,Calculation!$A:$CT,MATCH(CG$4,Calc_heading,0),0),)</f>
        <v>872478.2311413337</v>
      </c>
      <c r="CH33" s="1">
        <f ca="1">IFERROR(VLOOKUP($A33,Calculation!$A:$CT,MATCH(CH$4,Calc_heading,0),0),)</f>
        <v>698972.8820890775</v>
      </c>
      <c r="CI33" s="1">
        <f ca="1">IFERROR(VLOOKUP($A33,Calculation!$A:$CT,MATCH(CI$4,Calc_heading,0),0),)</f>
        <v>862567.22685207007</v>
      </c>
      <c r="CJ33" s="1">
        <f ca="1">IFERROR(VLOOKUP($A33,Calculation!$A:$CT,MATCH(CJ$4,Calc_heading,0),0),)</f>
        <v>852040.25843519787</v>
      </c>
      <c r="CK33" s="1">
        <f ca="1">IFERROR(VLOOKUP($A33,Calculation!$A:$CT,MATCH(CK$4,Calc_heading,0),0),)</f>
        <v>867302.47548095742</v>
      </c>
      <c r="CL33" s="1">
        <f ca="1">IFERROR(VLOOKUP($A33,Calculation!$A:$CT,MATCH(CL$4,Calc_heading,0),0),)</f>
        <v>1262965.969537633</v>
      </c>
    </row>
    <row r="34" spans="1:90" x14ac:dyDescent="0.5">
      <c r="A34" s="31"/>
      <c r="B34" s="31"/>
      <c r="C34" s="205"/>
      <c r="D34" t="s">
        <v>646</v>
      </c>
      <c r="E34" s="46"/>
      <c r="F34" s="46"/>
      <c r="G34" s="45"/>
      <c r="H34" s="45">
        <f ca="1">(H33-G33)/G33</f>
        <v>-1.8653857083920957</v>
      </c>
      <c r="I34" s="45">
        <f ca="1">(I33-H33)/H33</f>
        <v>-7.8146196249011535</v>
      </c>
      <c r="J34" s="45">
        <f ca="1">(J33-I33)/I33</f>
        <v>2.8213200548585617</v>
      </c>
      <c r="K34" s="45">
        <f ca="1">(K33-J33)/J33</f>
        <v>0.55525914277104116</v>
      </c>
      <c r="L34" s="45">
        <f ca="1">(L33-K33)/K33</f>
        <v>0.75595917595929385</v>
      </c>
      <c r="AD34" s="6"/>
      <c r="BC34" s="6"/>
    </row>
    <row r="35" spans="1:90" x14ac:dyDescent="0.5">
      <c r="A35" s="31" t="s">
        <v>474</v>
      </c>
      <c r="B35" s="31"/>
      <c r="C35" s="205"/>
      <c r="D35" s="33"/>
      <c r="E35" s="67">
        <f>VLOOKUP($A35,Calculation!$A:$CS,MATCH(E$4,Calc_heading,0),0)</f>
        <v>-43906.452296277334</v>
      </c>
      <c r="F35" s="67"/>
      <c r="G35" s="67"/>
      <c r="H35" s="67">
        <f ca="1">VLOOKUP($A35,Calculation!$A:$CS,MATCH(H$4,Calc_heading,0),0)</f>
        <v>115308.84611495116</v>
      </c>
      <c r="I35" s="67">
        <f ca="1">VLOOKUP($A35,Calculation!$A:$CT,MATCH(I$4,Calc_heading,0),0)</f>
        <v>941805.55226337002</v>
      </c>
      <c r="J35" s="67">
        <f ca="1">VLOOKUP($A35,Calculation!$A:$CT,MATCH(J$4,Calc_heading,0),0)</f>
        <v>3615406.980121919</v>
      </c>
      <c r="K35" s="67">
        <f ca="1">VLOOKUP($A35,Calculation!$A:$CT,MATCH(K$4,Calc_heading,0),0)</f>
        <v>5621462.7230140017</v>
      </c>
      <c r="L35" s="67">
        <f ca="1">VLOOKUP($A35,Calculation!$A:$CT,MATCH(L$4,Calc_heading,0),0)</f>
        <v>9868366.059358703</v>
      </c>
      <c r="O35" s="1">
        <f>IFERROR(VLOOKUP($A35,Calculation!$A:$CT,MATCH(O$4,Calc_heading,0),0),)</f>
        <v>-41826.930672700699</v>
      </c>
      <c r="P35" s="1">
        <f>IFERROR(VLOOKUP($A35,Calculation!$A:$CT,MATCH(P$4,Calc_heading,0),0),)</f>
        <v>-41436.688448268193</v>
      </c>
      <c r="Q35" s="1">
        <f>IFERROR(VLOOKUP($A35,Calculation!$A:$CT,MATCH(Q$4,Calc_heading,0),0),)</f>
        <v>-24498.318116364619</v>
      </c>
      <c r="R35" s="1">
        <f ca="1">IFERROR(VLOOKUP($A35,Calculation!$A:$CT,MATCH(R$4,Calc_heading,0),0),)</f>
        <v>-33719.030696236157</v>
      </c>
      <c r="S35" s="1">
        <f ca="1">IFERROR(VLOOKUP($A35,Calculation!$A:$CT,MATCH(S$4,Calc_heading,0),0),)</f>
        <v>-25676.576424009119</v>
      </c>
      <c r="T35" s="1">
        <f ca="1">IFERROR(VLOOKUP($A35,Calculation!$A:$CT,MATCH(T$4,Calc_heading,0),0),)</f>
        <v>-23390.195555764261</v>
      </c>
      <c r="U35" s="1">
        <f ca="1">IFERROR(VLOOKUP($A35,Calculation!$A:$CT,MATCH(U$4,Calc_heading,0),0),)</f>
        <v>-25123.805265369549</v>
      </c>
      <c r="V35" s="1">
        <f ca="1">IFERROR(VLOOKUP($A35,Calculation!$A:$CT,MATCH(V$4,Calc_heading,0),0),)</f>
        <v>-23365.645331535587</v>
      </c>
      <c r="W35" s="1">
        <f ca="1">IFERROR(VLOOKUP($A35,Calculation!$A:$CT,MATCH(W$4,Calc_heading,0),0),)</f>
        <v>-22273.575490887881</v>
      </c>
      <c r="X35" s="1">
        <f ca="1">IFERROR(VLOOKUP($A35,Calculation!$A:$CT,MATCH(X$4,Calc_heading,0),0),)</f>
        <v>-16836.254740064</v>
      </c>
      <c r="Y35" s="1">
        <f ca="1">IFERROR(VLOOKUP($A35,Calculation!$A:$CT,MATCH(Y$4,Calc_heading,0),0),)</f>
        <v>-25123.782849294897</v>
      </c>
      <c r="Z35" s="1">
        <f ca="1">IFERROR(VLOOKUP($A35,Calculation!$A:$CT,MATCH(Z$4,Calc_heading,0),0),)</f>
        <v>-19753.356791466249</v>
      </c>
      <c r="AA35" s="1">
        <f ca="1">IFERROR(VLOOKUP($A35,Calculation!$A:$CT,MATCH(AA$4,Calc_heading,0),0),)</f>
        <v>-16594.665020486165</v>
      </c>
      <c r="AB35" s="1">
        <f ca="1">IFERROR(VLOOKUP($A35,Calculation!$A:$CT,MATCH(AB$4,Calc_heading,0),0),)</f>
        <v>-21644.155158774811</v>
      </c>
      <c r="AC35" s="1">
        <f ca="1">IFERROR(VLOOKUP($A35,Calculation!$A:$CT,MATCH(AC$4,Calc_heading,0),0),)</f>
        <v>17176.377445007318</v>
      </c>
      <c r="AD35" s="1" t="e">
        <f>VLOOKUP($A35,Calculation!$A:$CS,MATCH(AD$4,Calc_heading,0),0)</f>
        <v>#N/A</v>
      </c>
      <c r="AE35" s="1">
        <f ca="1">IFERROR(VLOOKUP($A35,Calculation!$A:$CT,MATCH(AE$4,Calc_heading,0),0),)</f>
        <v>-30090.677153230758</v>
      </c>
      <c r="AF35" s="1">
        <f ca="1">IFERROR(VLOOKUP($A35,Calculation!$A:$CT,MATCH(AF$4,Calc_heading,0),0),)</f>
        <v>-11157.710958718284</v>
      </c>
      <c r="AG35" s="1">
        <f ca="1">IFERROR(VLOOKUP($A35,Calculation!$A:$CT,MATCH(AG$4,Calc_heading,0),0),)</f>
        <v>-11995.277570676017</v>
      </c>
      <c r="AH35" s="1">
        <f ca="1">IFERROR(VLOOKUP($A35,Calculation!$A:$CT,MATCH(AH$4,Calc_heading,0),0),)</f>
        <v>-9079.6738433312239</v>
      </c>
      <c r="AI35" s="1">
        <f ca="1">IFERROR(VLOOKUP($A35,Calculation!$A:$CT,MATCH(AI$4,Calc_heading,0),0),)</f>
        <v>-5792.2464016003578</v>
      </c>
      <c r="AJ35" s="1">
        <f ca="1">IFERROR(VLOOKUP($A35,Calculation!$A:$CT,MATCH(AJ$4,Calc_heading,0),0),)</f>
        <v>-2488.9815127342686</v>
      </c>
      <c r="AK35" s="1">
        <f ca="1">IFERROR(VLOOKUP($A35,Calculation!$A:$CT,MATCH(AK$4,Calc_heading,0),0),)</f>
        <v>14175.93805059769</v>
      </c>
      <c r="AL35" s="1">
        <f ca="1">IFERROR(VLOOKUP($A35,Calculation!$A:$CT,MATCH(AL$4,Calc_heading,0),0),)</f>
        <v>1761.5857296624317</v>
      </c>
      <c r="AM35" s="1">
        <f ca="1">IFERROR(VLOOKUP($A35,Calculation!$A:$CT,MATCH(AM$4,Calc_heading,0),0),)</f>
        <v>5829.9317182458353</v>
      </c>
      <c r="AN35" s="1">
        <f ca="1">IFERROR(VLOOKUP($A35,Calculation!$A:$CT,MATCH(AN$4,Calc_heading,0),0),)</f>
        <v>14094.596046195169</v>
      </c>
      <c r="AO35" s="1">
        <f ca="1">IFERROR(VLOOKUP($A35,Calculation!$A:$CT,MATCH(AO$4,Calc_heading,0),0),)</f>
        <v>12275.433842397704</v>
      </c>
      <c r="AP35" s="1">
        <f ca="1">IFERROR(VLOOKUP($A35,Calculation!$A:$CT,MATCH(AP$4,Calc_heading,0),0),)</f>
        <v>137775.92816814326</v>
      </c>
      <c r="AQ35" s="1">
        <f ca="1">IFERROR(VLOOKUP($A35,Calculation!$A:$CT,MATCH(AQ$4,Calc_heading,0),0),)</f>
        <v>16772.541623195411</v>
      </c>
      <c r="AR35" s="1">
        <f ca="1">IFERROR(VLOOKUP($A35,Calculation!$A:$CT,MATCH(AR$4,Calc_heading,0),0),)</f>
        <v>36826.363575160613</v>
      </c>
      <c r="AS35" s="1">
        <f ca="1">IFERROR(VLOOKUP($A35,Calculation!$A:$CT,MATCH(AS$4,Calc_heading,0),0),)</f>
        <v>41714.01639058438</v>
      </c>
      <c r="AT35" s="1">
        <f ca="1">IFERROR(VLOOKUP($A35,Calculation!$A:$CT,MATCH(AT$4,Calc_heading,0),0),)</f>
        <v>53161.396633051605</v>
      </c>
      <c r="AU35" s="1">
        <f ca="1">IFERROR(VLOOKUP($A35,Calculation!$A:$CT,MATCH(AU$4,Calc_heading,0),0),)</f>
        <v>55397.804373691062</v>
      </c>
      <c r="AV35" s="1">
        <f ca="1">IFERROR(VLOOKUP($A35,Calculation!$A:$CT,MATCH(AV$4,Calc_heading,0),0),)</f>
        <v>66677.526518611106</v>
      </c>
      <c r="AW35" s="1">
        <f ca="1">IFERROR(VLOOKUP($A35,Calculation!$A:$CT,MATCH(AW$4,Calc_heading,0),0),)</f>
        <v>91209.834267763683</v>
      </c>
      <c r="AX35" s="1">
        <f ca="1">IFERROR(VLOOKUP($A35,Calculation!$A:$CT,MATCH(AX$4,Calc_heading,0),0),)</f>
        <v>65718.112781304691</v>
      </c>
      <c r="AY35" s="1">
        <f ca="1">IFERROR(VLOOKUP($A35,Calculation!$A:$CT,MATCH(AY$4,Calc_heading,0),0),)</f>
        <v>77059.930528689802</v>
      </c>
      <c r="AZ35" s="1">
        <f ca="1">IFERROR(VLOOKUP($A35,Calculation!$A:$CT,MATCH(AZ$4,Calc_heading,0),0),)</f>
        <v>84437.236892138855</v>
      </c>
      <c r="BA35" s="1">
        <f ca="1">IFERROR(VLOOKUP($A35,Calculation!$A:$CT,MATCH(BA$4,Calc_heading,0),0),)</f>
        <v>82845.754914918361</v>
      </c>
      <c r="BB35" s="1">
        <f ca="1">IFERROR(VLOOKUP($A35,Calculation!$A:$CT,MATCH(BB$4,Calc_heading,0),0),)</f>
        <v>269985.03376426053</v>
      </c>
      <c r="BC35" s="1">
        <f ca="1">IFERROR(VLOOKUP($A35,Calculation!$A:$CT,MATCH(BC$4,Calc_heading,0),0),)</f>
        <v>173500.55653944614</v>
      </c>
      <c r="BD35" s="1">
        <f ca="1">IFERROR(VLOOKUP($A35,Calculation!$A:$CT,MATCH(BD$4,Calc_heading,0),0),)</f>
        <v>223706.94953325758</v>
      </c>
      <c r="BE35" s="1">
        <f ca="1">IFERROR(VLOOKUP($A35,Calculation!$A:$CT,MATCH(BE$4,Calc_heading,0),0),)</f>
        <v>233331.18974237528</v>
      </c>
      <c r="BF35" s="1">
        <f ca="1">IFERROR(VLOOKUP($A35,Calculation!$A:$CT,MATCH(BF$4,Calc_heading,0),0),)</f>
        <v>252989.20333344224</v>
      </c>
      <c r="BG35" s="1">
        <f ca="1">IFERROR(VLOOKUP($A35,Calculation!$A:$CT,MATCH(BG$4,Calc_heading,0),0),)</f>
        <v>259285.87687343993</v>
      </c>
      <c r="BH35" s="1">
        <f ca="1">IFERROR(VLOOKUP($A35,Calculation!$A:$CT,MATCH(BH$4,Calc_heading,0),0),)</f>
        <v>275508.76842596318</v>
      </c>
      <c r="BI35" s="1">
        <f ca="1">IFERROR(VLOOKUP($A35,Calculation!$A:$CT,MATCH(BI$4,Calc_heading,0),0),)</f>
        <v>317686.50918626221</v>
      </c>
      <c r="BJ35" s="1">
        <f ca="1">IFERROR(VLOOKUP($A35,Calculation!$A:$CT,MATCH(BJ$4,Calc_heading,0),0),)</f>
        <v>276225.12881430739</v>
      </c>
      <c r="BK35" s="1">
        <f ca="1">IFERROR(VLOOKUP($A35,Calculation!$A:$CT,MATCH(BK$4,Calc_heading,0),0),)</f>
        <v>316842.85544991802</v>
      </c>
      <c r="BL35" s="1">
        <f ca="1">IFERROR(VLOOKUP($A35,Calculation!$A:$CT,MATCH(BL$4,Calc_heading,0),0),)</f>
        <v>331236.73804205935</v>
      </c>
      <c r="BM35" s="1">
        <f ca="1">IFERROR(VLOOKUP($A35,Calculation!$A:$CT,MATCH(BM$4,Calc_heading,0),0),)</f>
        <v>336243.01694775181</v>
      </c>
      <c r="BN35" s="1">
        <f ca="1">IFERROR(VLOOKUP($A35,Calculation!$A:$CT,MATCH(BN$4,Calc_heading,0),0),)</f>
        <v>618850.18723369599</v>
      </c>
      <c r="BO35" s="1">
        <f ca="1">IFERROR(VLOOKUP($A35,Calculation!$A:$CT,MATCH(BO$4,Calc_heading,0),0),)</f>
        <v>287632.24314880668</v>
      </c>
      <c r="BP35" s="1">
        <f ca="1">IFERROR(VLOOKUP($A35,Calculation!$A:$CT,MATCH(BP$4,Calc_heading,0),0),)</f>
        <v>358999.21639198321</v>
      </c>
      <c r="BQ35" s="1">
        <f ca="1">IFERROR(VLOOKUP($A35,Calculation!$A:$CT,MATCH(BQ$4,Calc_heading,0),0),)</f>
        <v>372446.58913974912</v>
      </c>
      <c r="BR35" s="1">
        <f ca="1">IFERROR(VLOOKUP($A35,Calculation!$A:$CT,MATCH(BR$4,Calc_heading,0),0),)</f>
        <v>402363.7013299166</v>
      </c>
      <c r="BS35" s="1">
        <f ca="1">IFERROR(VLOOKUP($A35,Calculation!$A:$CT,MATCH(BS$4,Calc_heading,0),0),)</f>
        <v>413628.17869219405</v>
      </c>
      <c r="BT35" s="1">
        <f ca="1">IFERROR(VLOOKUP($A35,Calculation!$A:$CT,MATCH(BT$4,Calc_heading,0),0),)</f>
        <v>437767.4416163378</v>
      </c>
      <c r="BU35" s="1">
        <f ca="1">IFERROR(VLOOKUP($A35,Calculation!$A:$CT,MATCH(BU$4,Calc_heading,0),0),)</f>
        <v>498728.27754791139</v>
      </c>
      <c r="BV35" s="1">
        <f ca="1">IFERROR(VLOOKUP($A35,Calculation!$A:$CT,MATCH(BV$4,Calc_heading,0),0),)</f>
        <v>443956.58408354112</v>
      </c>
      <c r="BW35" s="1">
        <f ca="1">IFERROR(VLOOKUP($A35,Calculation!$A:$CT,MATCH(BW$4,Calc_heading,0),0),)</f>
        <v>504050.42206914909</v>
      </c>
      <c r="BX35" s="1">
        <f ca="1">IFERROR(VLOOKUP($A35,Calculation!$A:$CT,MATCH(BX$4,Calc_heading,0),0),)</f>
        <v>524416.38696185243</v>
      </c>
      <c r="BY35" s="1">
        <f ca="1">IFERROR(VLOOKUP($A35,Calculation!$A:$CT,MATCH(BY$4,Calc_heading,0),0),)</f>
        <v>533498.07911223278</v>
      </c>
      <c r="BZ35" s="1">
        <f ca="1">IFERROR(VLOOKUP($A35,Calculation!$A:$CT,MATCH(BZ$4,Calc_heading,0),0),)</f>
        <v>843975.60292032734</v>
      </c>
      <c r="CA35" s="1">
        <f ca="1">IFERROR(VLOOKUP($A35,Calculation!$A:$CT,MATCH(CA$4,Calc_heading,0),0),)</f>
        <v>622649.66052774421</v>
      </c>
      <c r="CB35" s="1">
        <f ca="1">IFERROR(VLOOKUP($A35,Calculation!$A:$CT,MATCH(CB$4,Calc_heading,0),0),)</f>
        <v>726249.46652955713</v>
      </c>
      <c r="CC35" s="1">
        <f ca="1">IFERROR(VLOOKUP($A35,Calculation!$A:$CT,MATCH(CC$4,Calc_heading,0),0),)</f>
        <v>740977.3196710879</v>
      </c>
      <c r="CD35" s="1">
        <f ca="1">IFERROR(VLOOKUP($A35,Calculation!$A:$CT,MATCH(CD$4,Calc_heading,0),0),)</f>
        <v>783322.14106028667</v>
      </c>
      <c r="CE35" s="1">
        <f ca="1">IFERROR(VLOOKUP($A35,Calculation!$A:$CT,MATCH(CE$4,Calc_heading,0),0),)</f>
        <v>780608.71149304265</v>
      </c>
      <c r="CF35" s="1">
        <f ca="1">IFERROR(VLOOKUP($A35,Calculation!$A:$CT,MATCH(CF$4,Calc_heading,0),0),)</f>
        <v>801880.35275659128</v>
      </c>
      <c r="CG35" s="1">
        <f ca="1">IFERROR(VLOOKUP($A35,Calculation!$A:$CT,MATCH(CG$4,Calc_heading,0),0),)</f>
        <v>871837.67518638156</v>
      </c>
      <c r="CH35" s="1">
        <f ca="1">IFERROR(VLOOKUP($A35,Calculation!$A:$CT,MATCH(CH$4,Calc_heading,0),0),)</f>
        <v>698345.67104985355</v>
      </c>
      <c r="CI35" s="1">
        <f ca="1">IFERROR(VLOOKUP($A35,Calculation!$A:$CT,MATCH(CI$4,Calc_heading,0),0),)</f>
        <v>861953.08270949661</v>
      </c>
      <c r="CJ35" s="1">
        <f ca="1">IFERROR(VLOOKUP($A35,Calculation!$A:$CT,MATCH(CJ$4,Calc_heading,0),0),)</f>
        <v>851438.9089622614</v>
      </c>
      <c r="CK35" s="1">
        <f ca="1">IFERROR(VLOOKUP($A35,Calculation!$A:$CT,MATCH(CK$4,Calc_heading,0),0),)</f>
        <v>866713.65412204037</v>
      </c>
      <c r="CL35" s="1">
        <f ca="1">IFERROR(VLOOKUP($A35,Calculation!$A:$CT,MATCH(CL$4,Calc_heading,0),0),)</f>
        <v>1262389.4152903601</v>
      </c>
    </row>
    <row r="36" spans="1:90" x14ac:dyDescent="0.5">
      <c r="A36" s="31"/>
      <c r="B36" s="31"/>
      <c r="C36" s="205"/>
      <c r="D36" s="33" t="s">
        <v>678</v>
      </c>
      <c r="E36" s="46"/>
      <c r="F36" s="46"/>
      <c r="G36" s="45">
        <f>G35/G14</f>
        <v>0</v>
      </c>
      <c r="H36" s="45">
        <f ca="1">H33/H14</f>
        <v>-6.6524442080323751E-2</v>
      </c>
      <c r="I36" s="45">
        <f ca="1">I33/I14</f>
        <v>0.29608818027103279</v>
      </c>
      <c r="J36" s="45">
        <f ca="1">J33/J14</f>
        <v>0.69273821133504188</v>
      </c>
      <c r="K36" s="45">
        <f ca="1">K33/K14</f>
        <v>0.71313989822163182</v>
      </c>
      <c r="L36" s="45">
        <f ca="1">L33/L14</f>
        <v>0.7915507775822308</v>
      </c>
      <c r="AD36" s="6"/>
    </row>
    <row r="37" spans="1:90" x14ac:dyDescent="0.5">
      <c r="A37" s="31" t="s">
        <v>564</v>
      </c>
      <c r="B37" s="31"/>
      <c r="C37" s="205"/>
      <c r="D37" s="33"/>
      <c r="E37" s="67">
        <f ca="1">VLOOKUP($A37,Calculation!$A:$CS,MATCH(E$4,Calc_heading,0),0)</f>
        <v>-72149.568456277339</v>
      </c>
      <c r="F37" s="67">
        <f ca="1">VLOOKUP($A37,Calculation!$A:$CS,MATCH(F$4,Calc_heading,0),0)</f>
        <v>-595743.6334070951</v>
      </c>
      <c r="G37" s="67">
        <f ca="1">VLOOKUP($A37,Calculation!$A:$CS,MATCH(G$4,Calc_heading,0),0)</f>
        <v>-300965.63060465554</v>
      </c>
      <c r="H37" s="67">
        <f ca="1">VLOOKUP($A37,Calculation!$A:$CS,MATCH(H$4,Calc_heading,0),0)</f>
        <v>213429.89627545225</v>
      </c>
      <c r="I37" s="67">
        <f ca="1">VLOOKUP($A37,Calculation!$A:$CT,MATCH(I$4,Calc_heading,0),0)</f>
        <v>556219.23579688859</v>
      </c>
      <c r="J37" s="67">
        <f ca="1">VLOOKUP($A37,Calculation!$A:$CT,MATCH(J$4,Calc_heading,0),0)</f>
        <v>3055213.8240080141</v>
      </c>
      <c r="K37" s="67">
        <f ca="1">VLOOKUP($A37,Calculation!$A:$CT,MATCH(K$4,Calc_heading,0),0)</f>
        <v>5353083.8595188037</v>
      </c>
      <c r="L37" s="67">
        <f ca="1">VLOOKUP($A37,Calculation!$A:$CT,MATCH(L$4,Calc_heading,0),0)</f>
        <v>9293519.4136038627</v>
      </c>
      <c r="O37" s="1">
        <f ca="1">VLOOKUP($A37,Calculation!$A:$CS,MATCH(O$4,Calc_heading,0),0)</f>
        <v>-52491.505796948572</v>
      </c>
      <c r="P37" s="1">
        <f ca="1">VLOOKUP($A37,Calculation!$A:$CS,MATCH(P$4,Calc_heading,0),0)</f>
        <v>-51393.083431418498</v>
      </c>
      <c r="Q37" s="1">
        <f ca="1">VLOOKUP($A37,Calculation!$A:$CS,MATCH(Q$4,Calc_heading,0),0)</f>
        <v>-37649.667283693336</v>
      </c>
      <c r="R37" s="1">
        <f ca="1">VLOOKUP($A37,Calculation!$A:$CS,MATCH(R$4,Calc_heading,0),0)</f>
        <v>-35478.502863230591</v>
      </c>
      <c r="S37" s="1">
        <f ca="1">VLOOKUP($A37,Calculation!$A:$CS,MATCH(S$4,Calc_heading,0),0)</f>
        <v>-36150.676543293564</v>
      </c>
      <c r="T37" s="1">
        <f ca="1">VLOOKUP($A37,Calculation!$A:$CS,MATCH(T$4,Calc_heading,0),0)</f>
        <v>-26569.138664606697</v>
      </c>
      <c r="U37" s="1">
        <f ca="1">VLOOKUP($A37,Calculation!$A:$CS,MATCH(U$4,Calc_heading,0),0)</f>
        <v>-18148.046073802081</v>
      </c>
      <c r="V37" s="1">
        <f ca="1">VLOOKUP($A37,Calculation!$A:$CS,MATCH(V$4,Calc_heading,0),0)</f>
        <v>-42239.723301885067</v>
      </c>
      <c r="W37" s="1">
        <f ca="1">VLOOKUP($A37,Calculation!$A:$CS,MATCH(W$4,Calc_heading,0),0)</f>
        <v>-16546.544353150271</v>
      </c>
      <c r="X37" s="1">
        <f ca="1">VLOOKUP($A37,Calculation!$A:$CS,MATCH(X$4,Calc_heading,0),0)</f>
        <v>-15752.123752811221</v>
      </c>
      <c r="Y37" s="1">
        <f ca="1">VLOOKUP($A37,Calculation!$A:$CS,MATCH(Y$4,Calc_heading,0),0)</f>
        <v>-41940.756470921406</v>
      </c>
      <c r="Z37" s="1">
        <f ca="1">VLOOKUP($A37,Calculation!$A:$CS,MATCH(Z$4,Calc_heading,0),0)</f>
        <v>-7698.9416851065253</v>
      </c>
      <c r="AA37" s="1">
        <f ca="1">VLOOKUP($A37,Calculation!$A:$CS,MATCH(AA$4,Calc_heading,0),0)</f>
        <v>-7450.1127304277979</v>
      </c>
      <c r="AB37" s="1">
        <f ca="1">VLOOKUP($A37,Calculation!$A:$CS,MATCH(AB$4,Calc_heading,0),0)</f>
        <v>-43302.629147486921</v>
      </c>
      <c r="AC37" s="1">
        <f ca="1">VLOOKUP($A37,Calculation!$A:$CS,MATCH(AC$4,Calc_heading,0),0)</f>
        <v>-9688.4350179333996</v>
      </c>
      <c r="AD37" s="6">
        <f ca="1">SUM(O37:Z37)</f>
        <v>-382058.71022086788</v>
      </c>
      <c r="AE37" s="1">
        <f ca="1">VLOOKUP($A37,Calculation!$A:$CS,MATCH(AE$4,Calc_heading,0),0)</f>
        <v>-30613.023293531915</v>
      </c>
      <c r="AF37" s="1">
        <f ca="1">VLOOKUP($A37,Calculation!$A:$CS,MATCH(AF$4,Calc_heading,0),0)</f>
        <v>-32548.019818012581</v>
      </c>
      <c r="AG37" s="1">
        <f ca="1">VLOOKUP($A37,Calculation!$A:$CS,MATCH(AG$4,Calc_heading,0),0)</f>
        <v>-19700.260779078293</v>
      </c>
      <c r="AH37" s="1">
        <f ca="1">VLOOKUP($A37,Calculation!$A:$CS,MATCH(AH$4,Calc_heading,0),0)</f>
        <v>7654.1595391620103</v>
      </c>
      <c r="AI37" s="1">
        <f ca="1">VLOOKUP($A37,Calculation!$A:$CS,MATCH(AI$4,Calc_heading,0),0)</f>
        <v>-47803.054414451981</v>
      </c>
      <c r="AJ37" s="1">
        <f ca="1">VLOOKUP($A37,Calculation!$A:$CS,MATCH(AJ$4,Calc_heading,0),0)</f>
        <v>13829.438662963379</v>
      </c>
      <c r="AK37" s="1">
        <f ca="1">VLOOKUP($A37,Calculation!$A:$CS,MATCH(AK$4,Calc_heading,0),0)</f>
        <v>19038.722228257182</v>
      </c>
      <c r="AL37" s="1">
        <f ca="1">VLOOKUP($A37,Calculation!$A:$CS,MATCH(AL$4,Calc_heading,0),0)</f>
        <v>-41650.970043507725</v>
      </c>
      <c r="AM37" s="1">
        <f ca="1">VLOOKUP($A37,Calculation!$A:$CS,MATCH(AM$4,Calc_heading,0),0)</f>
        <v>40566.295188735123</v>
      </c>
      <c r="AN37" s="1">
        <f ca="1">VLOOKUP($A37,Calculation!$A:$CS,MATCH(AN$4,Calc_heading,0),0)</f>
        <v>35131.317159877282</v>
      </c>
      <c r="AO37" s="1">
        <f ca="1">VLOOKUP($A37,Calculation!$A:$CS,MATCH(AO$4,Calc_heading,0),0)</f>
        <v>-33351.60065500647</v>
      </c>
      <c r="AP37" s="1">
        <f ca="1">VLOOKUP($A37,Calculation!$A:$CS,MATCH(AP$4,Calc_heading,0),0)</f>
        <v>302876.89250004629</v>
      </c>
      <c r="AQ37" s="1">
        <f ca="1">VLOOKUP($A37,Calculation!$A:$CS,MATCH(AQ$4,Calc_heading,0),0)</f>
        <v>283311.71181968669</v>
      </c>
      <c r="AR37" s="1">
        <f ca="1">VLOOKUP($A37,Calculation!$A:$CS,MATCH(AR$4,Calc_heading,0),0)</f>
        <v>20997.863980084017</v>
      </c>
      <c r="AS37" s="1">
        <f ca="1">VLOOKUP($A37,Calculation!$A:$CS,MATCH(AS$4,Calc_heading,0),0)</f>
        <v>13139.266325105487</v>
      </c>
      <c r="AT37" s="1">
        <f ca="1">VLOOKUP($A37,Calculation!$A:$CS,MATCH(AT$4,Calc_heading,0),0)</f>
        <v>139301.98157085001</v>
      </c>
      <c r="AU37" s="1">
        <f ca="1">VLOOKUP($A37,Calculation!$A:$CS,MATCH(AU$4,Calc_heading,0),0)</f>
        <v>-28128.442769447542</v>
      </c>
      <c r="AV37" s="1">
        <f ca="1">VLOOKUP($A37,Calculation!$A:$CS,MATCH(AV$4,Calc_heading,0),0)</f>
        <v>77528.566716273286</v>
      </c>
      <c r="AW37" s="1">
        <f ca="1">VLOOKUP($A37,Calculation!$A:$CS,MATCH(AW$4,Calc_heading,0),0)</f>
        <v>231564.34508449503</v>
      </c>
      <c r="AX37" s="1">
        <f ca="1">VLOOKUP($A37,Calculation!$A:$CS,MATCH(AX$4,Calc_heading,0),0)</f>
        <v>-9775.5473506838171</v>
      </c>
      <c r="AY37" s="1">
        <f ca="1">VLOOKUP($A37,Calculation!$A:$CS,MATCH(AY$4,Calc_heading,0),0)</f>
        <v>8505.8725252527365</v>
      </c>
      <c r="AZ37" s="1">
        <f ca="1">VLOOKUP($A37,Calculation!$A:$CS,MATCH(AZ$4,Calc_heading,0),0)</f>
        <v>175442.36033947716</v>
      </c>
      <c r="BA37" s="1">
        <f ca="1">VLOOKUP($A37,Calculation!$A:$CS,MATCH(BA$4,Calc_heading,0),0)</f>
        <v>-48876.885748924426</v>
      </c>
      <c r="BB37" s="1">
        <f ca="1">VLOOKUP($A37,Calculation!$A:$CS,MATCH(BB$4,Calc_heading,0),0)</f>
        <v>-306791.85669528018</v>
      </c>
      <c r="BC37" s="1">
        <f ca="1">VLOOKUP($A37,Calculation!$A:$CS,MATCH(BC$4,Calc_heading,0),0)</f>
        <v>394163.21683391993</v>
      </c>
      <c r="BD37" s="1">
        <f ca="1">VLOOKUP($A37,Calculation!$A:$CS,MATCH(BD$4,Calc_heading,0),0)</f>
        <v>381601.58122045372</v>
      </c>
      <c r="BE37" s="1">
        <f ca="1">VLOOKUP($A37,Calculation!$A:$CS,MATCH(BE$4,Calc_heading,0),0)</f>
        <v>207964.8447891227</v>
      </c>
      <c r="BF37" s="1">
        <f ca="1">VLOOKUP($A37,Calculation!$A:$CS,MATCH(BF$4,Calc_heading,0),0)</f>
        <v>378938.55378156592</v>
      </c>
      <c r="BG37" s="1">
        <f ca="1">VLOOKUP($A37,Calculation!$A:$CS,MATCH(BG$4,Calc_heading,0),0)</f>
        <v>142363.68362778419</v>
      </c>
      <c r="BH37" s="1">
        <f ca="1">VLOOKUP($A37,Calculation!$A:$CS,MATCH(BH$4,Calc_heading,0),0)</f>
        <v>281096.63673587888</v>
      </c>
      <c r="BI37" s="1">
        <f ca="1">VLOOKUP($A37,Calculation!$A:$CS,MATCH(BI$4,Calc_heading,0),0)</f>
        <v>527869.54409668862</v>
      </c>
      <c r="BJ37" s="1">
        <f ca="1">VLOOKUP($A37,Calculation!$A:$CS,MATCH(BJ$4,Calc_heading,0),0)</f>
        <v>301826.00142560579</v>
      </c>
      <c r="BK37" s="1">
        <f ca="1">VLOOKUP($A37,Calculation!$A:$CS,MATCH(BK$4,Calc_heading,0),0)</f>
        <v>28420.445605744921</v>
      </c>
      <c r="BL37" s="1">
        <f ca="1">VLOOKUP($A37,Calculation!$A:$CS,MATCH(BL$4,Calc_heading,0),0)</f>
        <v>494966.69969655806</v>
      </c>
      <c r="BM37" s="1">
        <f ca="1">VLOOKUP($A37,Calculation!$A:$CS,MATCH(BM$4,Calc_heading,0),0)</f>
        <v>88660.284336277837</v>
      </c>
      <c r="BN37" s="1">
        <f ca="1">VLOOKUP($A37,Calculation!$A:$CS,MATCH(BN$4,Calc_heading,0),0)</f>
        <v>-172657.66814158697</v>
      </c>
      <c r="BO37" s="1">
        <f ca="1">VLOOKUP($A37,Calculation!$A:$CS,MATCH(BO$4,Calc_heading,0),0)</f>
        <v>752433.07178110746</v>
      </c>
      <c r="BP37" s="1">
        <f ca="1">VLOOKUP($A37,Calculation!$A:$CS,MATCH(BP$4,Calc_heading,0),0)</f>
        <v>597543.11852480052</v>
      </c>
      <c r="BQ37" s="1">
        <f ca="1">VLOOKUP($A37,Calculation!$A:$CS,MATCH(BQ$4,Calc_heading,0),0)</f>
        <v>358780.16958652512</v>
      </c>
      <c r="BR37" s="1">
        <f ca="1">VLOOKUP($A37,Calculation!$A:$CS,MATCH(BR$4,Calc_heading,0),0)</f>
        <v>606908.4749863809</v>
      </c>
      <c r="BS37" s="1">
        <f ca="1">VLOOKUP($A37,Calculation!$A:$CS,MATCH(BS$4,Calc_heading,0),0)</f>
        <v>263773.72668966639</v>
      </c>
      <c r="BT37" s="1">
        <f ca="1">VLOOKUP($A37,Calculation!$A:$CS,MATCH(BT$4,Calc_heading,0),0)</f>
        <v>482288.78712906956</v>
      </c>
      <c r="BU37" s="1">
        <f ca="1">VLOOKUP($A37,Calculation!$A:$CS,MATCH(BU$4,Calc_heading,0),0)</f>
        <v>819859.90268455597</v>
      </c>
      <c r="BV37" s="1">
        <f ca="1">VLOOKUP($A37,Calculation!$A:$CS,MATCH(BV$4,Calc_heading,0),0)</f>
        <v>494089.30046287196</v>
      </c>
      <c r="BW37" s="1">
        <f ca="1">VLOOKUP($A37,Calculation!$A:$CS,MATCH(BW$4,Calc_heading,0),0)</f>
        <v>125399.15602982763</v>
      </c>
      <c r="BX37" s="1">
        <f ca="1">VLOOKUP($A37,Calculation!$A:$CS,MATCH(BX$4,Calc_heading,0),0)</f>
        <v>779541.39485183719</v>
      </c>
      <c r="BY37" s="1">
        <f ca="1">VLOOKUP($A37,Calculation!$A:$CS,MATCH(BY$4,Calc_heading,0),0)</f>
        <v>181200.86847482139</v>
      </c>
      <c r="BZ37" s="1">
        <f ca="1">VLOOKUP($A37,Calculation!$A:$CS,MATCH(BZ$4,Calc_heading,0),0)</f>
        <v>-108734.1116826599</v>
      </c>
      <c r="CA37" s="1">
        <f ca="1">VLOOKUP($A37,Calculation!$A:$CS,MATCH(CA$4,Calc_heading,0),0)</f>
        <v>1189928.5508127215</v>
      </c>
      <c r="CB37" s="1">
        <f ca="1">VLOOKUP($A37,Calculation!$A:$CS,MATCH(CB$4,Calc_heading,0),0)</f>
        <v>990119.46658446372</v>
      </c>
      <c r="CC37" s="1">
        <f ca="1">VLOOKUP($A37,Calculation!$A:$CS,MATCH(CC$4,Calc_heading,0),0)</f>
        <v>746146.43609645427</v>
      </c>
      <c r="CD37" s="1">
        <f ca="1">VLOOKUP($A37,Calculation!$A:$CS,MATCH(CD$4,Calc_heading,0),0)</f>
        <v>978300.27373337734</v>
      </c>
      <c r="CE37" s="1">
        <f ca="1">VLOOKUP($A37,Calculation!$A:$CS,MATCH(CE$4,Calc_heading,0),0)</f>
        <v>481002.36148016062</v>
      </c>
      <c r="CF37" s="1">
        <f ca="1">VLOOKUP($A37,Calculation!$A:$CS,MATCH(CF$4,Calc_heading,0),0)</f>
        <v>914960.14356492809</v>
      </c>
      <c r="CG37" s="1">
        <f ca="1">VLOOKUP($A37,Calculation!$A:$CS,MATCH(CG$4,Calc_heading,0),0)</f>
        <v>1328089.0726813194</v>
      </c>
      <c r="CH37" s="1">
        <f ca="1">VLOOKUP($A37,Calculation!$A:$CS,MATCH(CH$4,Calc_heading,0),0)</f>
        <v>644031.70641658467</v>
      </c>
      <c r="CI37" s="1">
        <f ca="1">VLOOKUP($A37,Calculation!$A:$CS,MATCH(CI$4,Calc_heading,0),0)</f>
        <v>470702.97037194949</v>
      </c>
      <c r="CJ37" s="1">
        <f ca="1">VLOOKUP($A37,Calculation!$A:$CS,MATCH(CJ$4,Calc_heading,0),0)</f>
        <v>1211903.5951323612</v>
      </c>
      <c r="CK37" s="1">
        <f ca="1">VLOOKUP($A37,Calculation!$A:$CS,MATCH(CK$4,Calc_heading,0),0)</f>
        <v>371137.64172661712</v>
      </c>
      <c r="CL37" s="1">
        <f ca="1">VLOOKUP($A37,Calculation!$A:$CS,MATCH(CL$4,Calc_heading,0),0)</f>
        <v>-32802.804997074549</v>
      </c>
    </row>
    <row r="38" spans="1:90" x14ac:dyDescent="0.5">
      <c r="A38" s="31" t="s">
        <v>563</v>
      </c>
      <c r="B38" s="31"/>
      <c r="C38" s="205"/>
      <c r="D38" s="33"/>
      <c r="E38" s="1">
        <f ca="1">VLOOKUP($A38,Calculation!$A:$CS,MATCH(E$4,Calc_heading,0),0)</f>
        <v>-454209.37689503469</v>
      </c>
      <c r="F38" s="1">
        <f ca="1">VLOOKUP($A38,Calculation!$A:$CS,MATCH(F$3,Calc_heading,0),0)</f>
        <v>-595743.6334070951</v>
      </c>
      <c r="G38" s="1">
        <f ca="1">VLOOKUP($A38,Calculation!$A:$CS,MATCH(G$3,Calc_heading,0),0)</f>
        <v>-896709.26401175046</v>
      </c>
      <c r="H38" s="1">
        <f ca="1">VLOOKUP($A38,Calculation!$A:$CS,MATCH(H$3,Calc_heading,0),0)</f>
        <v>-683279.36773629824</v>
      </c>
      <c r="I38" s="1">
        <f ca="1">VLOOKUP($A38,Calculation!$A:$CT,MATCH(I$3,Calc_heading,0),0)</f>
        <v>1213150.0357968884</v>
      </c>
      <c r="J38" s="1">
        <f ca="1">VLOOKUP($A38,Calculation!$A:$CT,MATCH(J$3,Calc_heading,0),0)</f>
        <v>4268363.8598049022</v>
      </c>
      <c r="K38" s="1">
        <f ca="1">VLOOKUP($A38,Calculation!$A:$CT,MATCH(K$3,Calc_heading,0),0)</f>
        <v>9621447.7193237077</v>
      </c>
      <c r="L38" s="1">
        <f ca="1">VLOOKUP($A38,Calculation!$A:$CT,MATCH(L$3,Calc_heading,0),0)</f>
        <v>18914967.13292757</v>
      </c>
      <c r="O38" s="1">
        <f ca="1">VLOOKUP($A38,Calculation!$A:$CS,MATCH(O$4,Calc_heading,0),0)</f>
        <v>-506700.88269198325</v>
      </c>
      <c r="P38" s="1">
        <f ca="1">VLOOKUP($A38,Calculation!$A:$CS,MATCH(P$4,Calc_heading,0),0)</f>
        <v>-558093.96612340177</v>
      </c>
      <c r="Q38" s="1">
        <f ca="1">VLOOKUP($A38,Calculation!$A:$CS,MATCH(Q$4,Calc_heading,0),0)</f>
        <v>-595743.6334070951</v>
      </c>
      <c r="R38" s="1">
        <f ca="1">VLOOKUP($A38,Calculation!$A:$CS,MATCH(R$4,Calc_heading,0),0)</f>
        <v>-631222.13627032563</v>
      </c>
      <c r="S38" s="1">
        <f ca="1">VLOOKUP($A38,Calculation!$A:$CS,MATCH(S$4,Calc_heading,0),0)</f>
        <v>-667372.81281361915</v>
      </c>
      <c r="T38" s="1">
        <f ca="1">VLOOKUP($A38,Calculation!$A:$CS,MATCH(T$4,Calc_heading,0),0)</f>
        <v>-693941.95147822588</v>
      </c>
      <c r="U38" s="1">
        <f ca="1">VLOOKUP($A38,Calculation!$A:$CS,MATCH(U$4,Calc_heading,0),0)</f>
        <v>-712089.99755202793</v>
      </c>
      <c r="V38" s="1">
        <f ca="1">VLOOKUP($A38,Calculation!$A:$CS,MATCH(V$4,Calc_heading,0),0)</f>
        <v>-754329.72085391299</v>
      </c>
      <c r="W38" s="1">
        <f ca="1">VLOOKUP($A38,Calculation!$A:$CS,MATCH(W$4,Calc_heading,0),0)</f>
        <v>-770876.26520706329</v>
      </c>
      <c r="X38" s="1">
        <f ca="1">VLOOKUP($A38,Calculation!$A:$CS,MATCH(X$4,Calc_heading,0),0)</f>
        <v>-786628.38895987452</v>
      </c>
      <c r="Y38" s="1">
        <f ca="1">VLOOKUP($A38,Calculation!$A:$CS,MATCH(Y$4,Calc_heading,0),0)</f>
        <v>-828569.14543079596</v>
      </c>
      <c r="Z38" s="1">
        <f ca="1">VLOOKUP($A38,Calculation!$A:$CS,MATCH(Z$4,Calc_heading,0),0)</f>
        <v>-836268.08711590245</v>
      </c>
      <c r="AA38" s="1">
        <f ca="1">VLOOKUP($A38,Calculation!$A:$CS,MATCH(AA$4,Calc_heading,0),0)</f>
        <v>-843718.19984633022</v>
      </c>
      <c r="AB38" s="1">
        <f ca="1">VLOOKUP($A38,Calculation!$A:$CS,MATCH(AB$4,Calc_heading,0),0)</f>
        <v>-887020.82899381709</v>
      </c>
      <c r="AC38" s="1">
        <f ca="1">VLOOKUP($A38,Calculation!$A:$CS,MATCH(AC$4,Calc_heading,0),0)</f>
        <v>-896709.26401175046</v>
      </c>
      <c r="AD38" s="6">
        <f ca="1">SUM(O38:Z38)</f>
        <v>-8341836.9879042273</v>
      </c>
      <c r="AE38" s="1">
        <f ca="1">VLOOKUP($A38,Calculation!$A:$CS,MATCH(AE$4,Calc_heading,0),0)</f>
        <v>-927322.28730528243</v>
      </c>
      <c r="AF38" s="1">
        <f ca="1">VLOOKUP($A38,Calculation!$A:$CS,MATCH(AF$4,Calc_heading,0),0)</f>
        <v>-959870.30712329503</v>
      </c>
      <c r="AG38" s="1">
        <f ca="1">VLOOKUP($A38,Calculation!$A:$CS,MATCH(AG$4,Calc_heading,0),0)</f>
        <v>-979570.56790237338</v>
      </c>
      <c r="AH38" s="1">
        <f ca="1">VLOOKUP($A38,Calculation!$A:$CS,MATCH(AH$4,Calc_heading,0),0)</f>
        <v>-971916.40836321132</v>
      </c>
      <c r="AI38" s="1">
        <f ca="1">VLOOKUP($A38,Calculation!$A:$CS,MATCH(AI$4,Calc_heading,0),0)</f>
        <v>-1019719.4627776633</v>
      </c>
      <c r="AJ38" s="1">
        <f ca="1">VLOOKUP($A38,Calculation!$A:$CS,MATCH(AJ$4,Calc_heading,0),0)</f>
        <v>-1005890.0241146999</v>
      </c>
      <c r="AK38" s="1">
        <f ca="1">VLOOKUP($A38,Calculation!$A:$CS,MATCH(AK$4,Calc_heading,0),0)</f>
        <v>-986851.3018864427</v>
      </c>
      <c r="AL38" s="1">
        <f ca="1">VLOOKUP($A38,Calculation!$A:$CS,MATCH(AL$4,Calc_heading,0),0)</f>
        <v>-1028502.2719299505</v>
      </c>
      <c r="AM38" s="1">
        <f ca="1">VLOOKUP($A38,Calculation!$A:$CS,MATCH(AM$4,Calc_heading,0),0)</f>
        <v>-987935.97674121533</v>
      </c>
      <c r="AN38" s="1">
        <f ca="1">VLOOKUP($A38,Calculation!$A:$CS,MATCH(AN$4,Calc_heading,0),0)</f>
        <v>-952804.65958133806</v>
      </c>
      <c r="AO38" s="1">
        <f ca="1">VLOOKUP($A38,Calculation!$A:$CS,MATCH(AO$4,Calc_heading,0),0)</f>
        <v>-986156.26023634453</v>
      </c>
      <c r="AP38" s="1">
        <f ca="1">VLOOKUP($A38,Calculation!$A:$CS,MATCH(AP$4,Calc_heading,0),0)</f>
        <v>-683279.36773629824</v>
      </c>
      <c r="AQ38" s="1">
        <f ca="1">VLOOKUP($A38,Calculation!$A:$CS,MATCH(AQ$4,Calc_heading,0),0)</f>
        <v>940242.51181968662</v>
      </c>
      <c r="AR38" s="1">
        <f ca="1">VLOOKUP($A38,Calculation!$A:$CS,MATCH(AR$4,Calc_heading,0),0)</f>
        <v>961240.3757997707</v>
      </c>
      <c r="AS38" s="1">
        <f ca="1">VLOOKUP($A38,Calculation!$A:$CS,MATCH(AS$4,Calc_heading,0),0)</f>
        <v>974379.64212487615</v>
      </c>
      <c r="AT38" s="1">
        <f ca="1">VLOOKUP($A38,Calculation!$A:$CS,MATCH(AT$4,Calc_heading,0),0)</f>
        <v>1113681.623695726</v>
      </c>
      <c r="AU38" s="1">
        <f ca="1">VLOOKUP($A38,Calculation!$A:$CS,MATCH(AU$4,Calc_heading,0),0)</f>
        <v>1085553.1809262785</v>
      </c>
      <c r="AV38" s="1">
        <f ca="1">VLOOKUP($A38,Calculation!$A:$CS,MATCH(AV$4,Calc_heading,0),0)</f>
        <v>1163081.7476425518</v>
      </c>
      <c r="AW38" s="1">
        <f ca="1">VLOOKUP($A38,Calculation!$A:$CS,MATCH(AW$4,Calc_heading,0),0)</f>
        <v>1394646.0927270469</v>
      </c>
      <c r="AX38" s="1">
        <f ca="1">VLOOKUP($A38,Calculation!$A:$CS,MATCH(AX$4,Calc_heading,0),0)</f>
        <v>1384870.5453763632</v>
      </c>
      <c r="AY38" s="1">
        <f ca="1">VLOOKUP($A38,Calculation!$A:$CS,MATCH(AY$4,Calc_heading,0),0)</f>
        <v>1393376.4179016158</v>
      </c>
      <c r="AZ38" s="1">
        <f ca="1">VLOOKUP($A38,Calculation!$A:$CS,MATCH(AZ$4,Calc_heading,0),0)</f>
        <v>1568818.778241093</v>
      </c>
      <c r="BA38" s="1">
        <f ca="1">VLOOKUP($A38,Calculation!$A:$CS,MATCH(BA$4,Calc_heading,0),0)</f>
        <v>1519941.8924921686</v>
      </c>
      <c r="BB38" s="1">
        <f ca="1">VLOOKUP($A38,Calculation!$A:$CS,MATCH(BB$4,Calc_heading,0),0)</f>
        <v>1213150.0357968884</v>
      </c>
      <c r="BC38" s="1">
        <f ca="1">VLOOKUP($A38,Calculation!$A:$CS,MATCH(BC$4,Calc_heading,0),0)</f>
        <v>1607313.2526308084</v>
      </c>
      <c r="BD38" s="1">
        <f ca="1">VLOOKUP($A38,Calculation!$A:$CS,MATCH(BD$4,Calc_heading,0),0)</f>
        <v>1988914.833851262</v>
      </c>
      <c r="BE38" s="1">
        <f ca="1">VLOOKUP($A38,Calculation!$A:$CS,MATCH(BE$4,Calc_heading,0),0)</f>
        <v>2196879.6786403847</v>
      </c>
      <c r="BF38" s="1">
        <f ca="1">VLOOKUP($A38,Calculation!$A:$CS,MATCH(BF$4,Calc_heading,0),0)</f>
        <v>2575818.2324219504</v>
      </c>
      <c r="BG38" s="1">
        <f ca="1">VLOOKUP($A38,Calculation!$A:$CS,MATCH(BG$4,Calc_heading,0),0)</f>
        <v>2718181.9160497347</v>
      </c>
      <c r="BH38" s="1">
        <f ca="1">VLOOKUP($A38,Calculation!$A:$CS,MATCH(BH$4,Calc_heading,0),0)</f>
        <v>2999278.5527856136</v>
      </c>
      <c r="BI38" s="1">
        <f ca="1">VLOOKUP($A38,Calculation!$A:$CS,MATCH(BI$4,Calc_heading,0),0)</f>
        <v>3527148.0968823023</v>
      </c>
      <c r="BJ38" s="1">
        <f ca="1">VLOOKUP($A38,Calculation!$A:$CS,MATCH(BJ$4,Calc_heading,0),0)</f>
        <v>3828974.098307908</v>
      </c>
      <c r="BK38" s="1">
        <f ca="1">VLOOKUP($A38,Calculation!$A:$CS,MATCH(BK$4,Calc_heading,0),0)</f>
        <v>3857394.5439136531</v>
      </c>
      <c r="BL38" s="1">
        <f ca="1">VLOOKUP($A38,Calculation!$A:$CS,MATCH(BL$4,Calc_heading,0),0)</f>
        <v>4352361.2436102107</v>
      </c>
      <c r="BM38" s="1">
        <f ca="1">VLOOKUP($A38,Calculation!$A:$CS,MATCH(BM$4,Calc_heading,0),0)</f>
        <v>4441021.5279464889</v>
      </c>
      <c r="BN38" s="1">
        <f ca="1">VLOOKUP($A38,Calculation!$A:$CS,MATCH(BN$4,Calc_heading,0),0)</f>
        <v>4268363.8598049022</v>
      </c>
      <c r="BO38" s="1">
        <f ca="1">VLOOKUP($A38,Calculation!$A:$CS,MATCH(BO$4,Calc_heading,0),0)</f>
        <v>5020796.9315860095</v>
      </c>
      <c r="BP38" s="1">
        <f ca="1">VLOOKUP($A38,Calculation!$A:$CS,MATCH(BP$4,Calc_heading,0),0)</f>
        <v>5618340.0501108095</v>
      </c>
      <c r="BQ38" s="1">
        <f ca="1">VLOOKUP($A38,Calculation!$A:$CS,MATCH(BQ$4,Calc_heading,0),0)</f>
        <v>5977120.2196973348</v>
      </c>
      <c r="BR38" s="1">
        <f ca="1">VLOOKUP($A38,Calculation!$A:$CS,MATCH(BR$4,Calc_heading,0),0)</f>
        <v>6584028.6946837157</v>
      </c>
      <c r="BS38" s="1">
        <f ca="1">VLOOKUP($A38,Calculation!$A:$CS,MATCH(BS$4,Calc_heading,0),0)</f>
        <v>6847802.4213733822</v>
      </c>
      <c r="BT38" s="1">
        <f ca="1">VLOOKUP($A38,Calculation!$A:$CS,MATCH(BT$4,Calc_heading,0),0)</f>
        <v>7330091.2085024519</v>
      </c>
      <c r="BU38" s="1">
        <f ca="1">VLOOKUP($A38,Calculation!$A:$CS,MATCH(BU$4,Calc_heading,0),0)</f>
        <v>8149951.1111870082</v>
      </c>
      <c r="BV38" s="1">
        <f ca="1">VLOOKUP($A38,Calculation!$A:$CS,MATCH(BV$4,Calc_heading,0),0)</f>
        <v>8644040.4116498809</v>
      </c>
      <c r="BW38" s="1">
        <f ca="1">VLOOKUP($A38,Calculation!$A:$CS,MATCH(BW$4,Calc_heading,0),0)</f>
        <v>8769439.5676797088</v>
      </c>
      <c r="BX38" s="1">
        <f ca="1">VLOOKUP($A38,Calculation!$A:$CS,MATCH(BX$4,Calc_heading,0),0)</f>
        <v>9548980.9625315461</v>
      </c>
      <c r="BY38" s="1">
        <f ca="1">VLOOKUP($A38,Calculation!$A:$CS,MATCH(BY$4,Calc_heading,0),0)</f>
        <v>9730181.8310063668</v>
      </c>
      <c r="BZ38" s="1">
        <f ca="1">VLOOKUP($A38,Calculation!$A:$CS,MATCH(BZ$4,Calc_heading,0),0)</f>
        <v>9621447.7193237077</v>
      </c>
      <c r="CA38" s="1">
        <f ca="1">VLOOKUP($A38,Calculation!$A:$CS,MATCH(CA$4,Calc_heading,0),0)</f>
        <v>10811376.270136429</v>
      </c>
      <c r="CB38" s="1">
        <f ca="1">VLOOKUP($A38,Calculation!$A:$CS,MATCH(CB$4,Calc_heading,0),0)</f>
        <v>11801495.736720894</v>
      </c>
      <c r="CC38" s="1">
        <f ca="1">VLOOKUP($A38,Calculation!$A:$CS,MATCH(CC$4,Calc_heading,0),0)</f>
        <v>12547642.172817348</v>
      </c>
      <c r="CD38" s="1">
        <f ca="1">VLOOKUP($A38,Calculation!$A:$CS,MATCH(CD$4,Calc_heading,0),0)</f>
        <v>13525942.446550725</v>
      </c>
      <c r="CE38" s="1">
        <f ca="1">VLOOKUP($A38,Calculation!$A:$CS,MATCH(CE$4,Calc_heading,0),0)</f>
        <v>14006944.808030885</v>
      </c>
      <c r="CF38" s="1">
        <f ca="1">VLOOKUP($A38,Calculation!$A:$CS,MATCH(CF$4,Calc_heading,0),0)</f>
        <v>14921904.951595813</v>
      </c>
      <c r="CG38" s="1">
        <f ca="1">VLOOKUP($A38,Calculation!$A:$CS,MATCH(CG$4,Calc_heading,0),0)</f>
        <v>16249994.024277132</v>
      </c>
      <c r="CH38" s="1">
        <f ca="1">VLOOKUP($A38,Calculation!$A:$CS,MATCH(CH$4,Calc_heading,0),0)</f>
        <v>16894025.730693717</v>
      </c>
      <c r="CI38" s="1">
        <f ca="1">VLOOKUP($A38,Calculation!$A:$CS,MATCH(CI$4,Calc_heading,0),0)</f>
        <v>17364728.701065667</v>
      </c>
      <c r="CJ38" s="1">
        <f ca="1">VLOOKUP($A38,Calculation!$A:$CS,MATCH(CJ$4,Calc_heading,0),0)</f>
        <v>18576632.296198029</v>
      </c>
      <c r="CK38" s="1">
        <f ca="1">VLOOKUP($A38,Calculation!$A:$CS,MATCH(CK$4,Calc_heading,0),0)</f>
        <v>18947769.937924646</v>
      </c>
      <c r="CL38" s="1">
        <f ca="1">VLOOKUP($A38,Calculation!$A:$CS,MATCH(CL$4,Calc_heading,0),0)</f>
        <v>18914967.13292757</v>
      </c>
    </row>
    <row r="39" spans="1:90" x14ac:dyDescent="0.5">
      <c r="A39" s="31"/>
      <c r="B39" s="31"/>
      <c r="C39" s="33"/>
      <c r="D39" s="33"/>
      <c r="L39" s="205"/>
      <c r="AD39" s="6"/>
    </row>
    <row r="40" spans="1:90" x14ac:dyDescent="0.5">
      <c r="A40" s="31" t="s">
        <v>473</v>
      </c>
      <c r="B40" s="31"/>
      <c r="C40" s="44" t="s">
        <v>565</v>
      </c>
      <c r="D40" s="439" t="s">
        <v>845</v>
      </c>
      <c r="E40" s="440"/>
      <c r="F40" s="440"/>
      <c r="G40" s="440"/>
      <c r="H40" s="440"/>
      <c r="I40" s="441">
        <f ca="1">VLOOKUP($A40,Calculation!$A:$CT,MATCH(I$4,Calc_heading,0),0)-I33</f>
        <v>0</v>
      </c>
      <c r="J40" s="441">
        <f ca="1">VLOOKUP($A40,Calculation!$A:$CT,MATCH(J$4,Calc_heading,0),0)-J33</f>
        <v>0</v>
      </c>
      <c r="K40" s="441">
        <f ca="1">VLOOKUP($A40,Calculation!$A:$CT,MATCH(K$4,Calc_heading,0),0)-K33</f>
        <v>0</v>
      </c>
      <c r="L40" s="441">
        <f ca="1">VLOOKUP($A40,Calculation!$A:$CT,MATCH(L$4,Calc_heading,0),0)-L33</f>
        <v>0</v>
      </c>
      <c r="AD40" s="6"/>
    </row>
    <row r="41" spans="1:90" x14ac:dyDescent="0.5">
      <c r="A41" s="31"/>
      <c r="B41" s="31"/>
      <c r="L41" s="205"/>
      <c r="AD41" s="6"/>
    </row>
    <row r="42" spans="1:90" x14ac:dyDescent="0.5">
      <c r="A42" s="31" t="s">
        <v>567</v>
      </c>
      <c r="B42" s="31"/>
      <c r="D42" t="s">
        <v>566</v>
      </c>
      <c r="E42" s="1">
        <f>VLOOKUP($A42,Calculation!$A:$CS,MATCH(E$4,Calc_heading,0),0)</f>
        <v>71108.753096277331</v>
      </c>
      <c r="F42" s="1">
        <f>VLOOKUP($A42,Calculation!$A:$CS,MATCH(F$3,Calc_heading,0),0)</f>
        <v>75717.439835693338</v>
      </c>
      <c r="G42" s="1">
        <f ca="1">VLOOKUP($A42,Calculation!$A:$CS,MATCH(G$3,Calc_heading,0),0)</f>
        <v>96133.57784126667</v>
      </c>
      <c r="H42" s="1">
        <f ca="1">VLOOKUP($A42,Calculation!$A:$CS,MATCH(H$3,Calc_heading,0),0)</f>
        <v>166909.0262825299</v>
      </c>
      <c r="I42" s="1">
        <f ca="1">VLOOKUP($A42,Calculation!$A:$CT,MATCH(I$3,Calc_heading,0),0)</f>
        <v>215044.68844774002</v>
      </c>
      <c r="J42" s="1">
        <f ca="1">VLOOKUP($A42,Calculation!$A:$CT,MATCH(J$3,Calc_heading,0),0)</f>
        <v>177285.60314477156</v>
      </c>
      <c r="K42" s="1">
        <f ca="1">VLOOKUP($A42,Calculation!$A:$CT,MATCH(K$3,Calc_heading,0),0)</f>
        <v>234493.16693148046</v>
      </c>
      <c r="L42" s="1">
        <f ca="1">VLOOKUP($A42,Calculation!$A:$CT,MATCH(L$3,Calc_heading,0),0)</f>
        <v>260835.38606960603</v>
      </c>
      <c r="O42" s="1">
        <f>VLOOKUP($A42,Calculation!$A:$CS,MATCH(O$4,Calc_heading,0),0)</f>
        <v>71273.562091461325</v>
      </c>
      <c r="P42" s="1">
        <f>VLOOKUP($A42,Calculation!$A:$CS,MATCH(P$4,Calc_heading,0),0)</f>
        <v>72923.218811277329</v>
      </c>
      <c r="Q42" s="1">
        <f>VLOOKUP($A42,Calculation!$A:$CS,MATCH(Q$4,Calc_heading,0),0)</f>
        <v>75717.439835693338</v>
      </c>
      <c r="R42" s="1">
        <f ca="1">VLOOKUP($A42,Calculation!$A:$CS,MATCH(R$4,Calc_heading,0),0)</f>
        <v>72786.223137320019</v>
      </c>
      <c r="S42" s="1">
        <f ca="1">VLOOKUP($A42,Calculation!$A:$CS,MATCH(S$4,Calc_heading,0),0)</f>
        <v>73784.132238545018</v>
      </c>
      <c r="T42" s="1">
        <f ca="1">VLOOKUP($A42,Calculation!$A:$CS,MATCH(T$4,Calc_heading,0),0)</f>
        <v>73862.799160145019</v>
      </c>
      <c r="U42" s="1">
        <f ca="1">VLOOKUP($A42,Calculation!$A:$CS,MATCH(U$4,Calc_heading,0),0)</f>
        <v>79726.362470310007</v>
      </c>
      <c r="V42" s="1">
        <f ca="1">VLOOKUP($A42,Calculation!$A:$CS,MATCH(V$4,Calc_heading,0),0)</f>
        <v>79790.570361510006</v>
      </c>
      <c r="W42" s="1">
        <f ca="1">VLOOKUP($A42,Calculation!$A:$CS,MATCH(W$4,Calc_heading,0),0)</f>
        <v>79870.647374310007</v>
      </c>
      <c r="X42" s="1">
        <f ca="1">VLOOKUP($A42,Calculation!$A:$CS,MATCH(X$4,Calc_heading,0),0)</f>
        <v>82709.664085668337</v>
      </c>
      <c r="Y42" s="1">
        <f ca="1">VLOOKUP($A42,Calculation!$A:$CS,MATCH(Y$4,Calc_heading,0),0)</f>
        <v>83957.629690106667</v>
      </c>
      <c r="Z42" s="1">
        <f ca="1">VLOOKUP($A42,Calculation!$A:$CS,MATCH(Z$4,Calc_heading,0),0)</f>
        <v>89788.419795706664</v>
      </c>
      <c r="AA42" s="1">
        <f ca="1">VLOOKUP($A42,Calculation!$A:$CS,MATCH(AA$4,Calc_heading,0),0)</f>
        <v>90004.751309071667</v>
      </c>
      <c r="AB42" s="1">
        <f ca="1">VLOOKUP($A42,Calculation!$A:$CS,MATCH(AB$4,Calc_heading,0),0)</f>
        <v>97196.231697306677</v>
      </c>
      <c r="AC42" s="1">
        <f ca="1">VLOOKUP($A42,Calculation!$A:$CS,MATCH(AC$4,Calc_heading,0),0)</f>
        <v>96133.57784126667</v>
      </c>
      <c r="AD42" s="1" t="e">
        <f>VLOOKUP($A42,Calculation!$A:$CS,MATCH(AD$4,Calc_heading,0),0)</f>
        <v>#N/A</v>
      </c>
      <c r="AE42" s="1">
        <f ca="1">VLOOKUP($A42,Calculation!$A:$CS,MATCH(AE$4,Calc_heading,0),0)</f>
        <v>118647.43380365298</v>
      </c>
      <c r="AF42" s="1">
        <f ca="1">VLOOKUP($A42,Calculation!$A:$CS,MATCH(AF$4,Calc_heading,0),0)</f>
        <v>122953.44370934714</v>
      </c>
      <c r="AG42" s="1">
        <f ca="1">VLOOKUP($A42,Calculation!$A:$CS,MATCH(AG$4,Calc_heading,0),0)</f>
        <v>129141.52129830502</v>
      </c>
      <c r="AH42" s="1">
        <f ca="1">VLOOKUP($A42,Calculation!$A:$CS,MATCH(AH$4,Calc_heading,0),0)</f>
        <v>136269.64958274449</v>
      </c>
      <c r="AI42" s="1">
        <f ca="1">VLOOKUP($A42,Calculation!$A:$CS,MATCH(AI$4,Calc_heading,0),0)</f>
        <v>136587.67548820583</v>
      </c>
      <c r="AJ42" s="1">
        <f ca="1">VLOOKUP($A42,Calculation!$A:$CS,MATCH(AJ$4,Calc_heading,0),0)</f>
        <v>137184.51719579435</v>
      </c>
      <c r="AK42" s="1">
        <f ca="1">VLOOKUP($A42,Calculation!$A:$CS,MATCH(AK$4,Calc_heading,0),0)</f>
        <v>141087.19094242115</v>
      </c>
      <c r="AL42" s="1">
        <f ca="1">VLOOKUP($A42,Calculation!$A:$CS,MATCH(AL$4,Calc_heading,0),0)</f>
        <v>132897.80052562567</v>
      </c>
      <c r="AM42" s="1">
        <f ca="1">VLOOKUP($A42,Calculation!$A:$CS,MATCH(AM$4,Calc_heading,0),0)</f>
        <v>153338.48888623039</v>
      </c>
      <c r="AN42" s="1">
        <f ca="1">VLOOKUP($A42,Calculation!$A:$CS,MATCH(AN$4,Calc_heading,0),0)</f>
        <v>150143.17053482682</v>
      </c>
      <c r="AO42" s="1">
        <f ca="1">VLOOKUP($A42,Calculation!$A:$CS,MATCH(AO$4,Calc_heading,0),0)</f>
        <v>156077.52895455193</v>
      </c>
      <c r="AP42" s="1">
        <f ca="1">VLOOKUP($A42,Calculation!$A:$CS,MATCH(AP$4,Calc_heading,0),0)</f>
        <v>166909.0262825299</v>
      </c>
      <c r="AQ42" s="1">
        <f ca="1">VLOOKUP($A42,Calculation!$A:$CS,MATCH(AQ$4,Calc_heading,0),0)</f>
        <v>160195.57598495344</v>
      </c>
      <c r="AR42" s="1">
        <f ca="1">VLOOKUP($A42,Calculation!$A:$CS,MATCH(AR$4,Calc_heading,0),0)</f>
        <v>178983.01595606445</v>
      </c>
      <c r="AS42" s="1">
        <f ca="1">VLOOKUP($A42,Calculation!$A:$CS,MATCH(AS$4,Calc_heading,0),0)</f>
        <v>180004.0859767574</v>
      </c>
      <c r="AT42" s="1">
        <f ca="1">VLOOKUP($A42,Calculation!$A:$CS,MATCH(AT$4,Calc_heading,0),0)</f>
        <v>182908.81317133177</v>
      </c>
      <c r="AU42" s="1">
        <f ca="1">VLOOKUP($A42,Calculation!$A:$CS,MATCH(AU$4,Calc_heading,0),0)</f>
        <v>183067.68666761791</v>
      </c>
      <c r="AV42" s="1">
        <f ca="1">VLOOKUP($A42,Calculation!$A:$CS,MATCH(AV$4,Calc_heading,0),0)</f>
        <v>184265.91202240111</v>
      </c>
      <c r="AW42" s="1">
        <f ca="1">VLOOKUP($A42,Calculation!$A:$CS,MATCH(AW$4,Calc_heading,0),0)</f>
        <v>190400.67341564485</v>
      </c>
      <c r="AX42" s="1">
        <f ca="1">VLOOKUP($A42,Calculation!$A:$CS,MATCH(AX$4,Calc_heading,0),0)</f>
        <v>174285.38619871211</v>
      </c>
      <c r="AY42" s="1">
        <f ca="1">VLOOKUP($A42,Calculation!$A:$CS,MATCH(AY$4,Calc_heading,0),0)</f>
        <v>200457.53600898525</v>
      </c>
      <c r="AZ42" s="1">
        <f ca="1">VLOOKUP($A42,Calculation!$A:$CS,MATCH(AZ$4,Calc_heading,0),0)</f>
        <v>196715.20193448506</v>
      </c>
      <c r="BA42" s="1">
        <f ca="1">VLOOKUP($A42,Calculation!$A:$CS,MATCH(BA$4,Calc_heading,0),0)</f>
        <v>203407.39389648751</v>
      </c>
      <c r="BB42" s="1">
        <f ca="1">VLOOKUP($A42,Calculation!$A:$CS,MATCH(BB$4,Calc_heading,0),0)</f>
        <v>215044.68844774002</v>
      </c>
      <c r="BC42" s="1">
        <f ca="1">VLOOKUP($A42,Calculation!$A:$CS,MATCH(BC$4,Calc_heading,0),0)</f>
        <v>103654.30800800872</v>
      </c>
      <c r="BD42" s="1">
        <f ca="1">VLOOKUP($A42,Calculation!$A:$CS,MATCH(BD$4,Calc_heading,0),0)</f>
        <v>117963.94202830817</v>
      </c>
      <c r="BE42" s="1">
        <f ca="1">VLOOKUP($A42,Calculation!$A:$CS,MATCH(BE$4,Calc_heading,0),0)</f>
        <v>121057.79199924796</v>
      </c>
      <c r="BF42" s="1">
        <f ca="1">VLOOKUP($A42,Calculation!$A:$CS,MATCH(BF$4,Calc_heading,0),0)</f>
        <v>128050.73453293841</v>
      </c>
      <c r="BG42" s="1">
        <f ca="1">VLOOKUP($A42,Calculation!$A:$CS,MATCH(BG$4,Calc_heading,0),0)</f>
        <v>128674.60217461354</v>
      </c>
      <c r="BH42" s="1">
        <f ca="1">VLOOKUP($A42,Calculation!$A:$CS,MATCH(BH$4,Calc_heading,0),0)</f>
        <v>131942.24473379279</v>
      </c>
      <c r="BI42" s="1">
        <f ca="1">VLOOKUP($A42,Calculation!$A:$CS,MATCH(BI$4,Calc_heading,0),0)</f>
        <v>142200.41787419061</v>
      </c>
      <c r="BJ42" s="1">
        <f ca="1">VLOOKUP($A42,Calculation!$A:$CS,MATCH(BJ$4,Calc_heading,0),0)</f>
        <v>116265.45611727284</v>
      </c>
      <c r="BK42" s="1">
        <f ca="1">VLOOKUP($A42,Calculation!$A:$CS,MATCH(BK$4,Calc_heading,0),0)</f>
        <v>145477.50865851098</v>
      </c>
      <c r="BL42" s="1">
        <f ca="1">VLOOKUP($A42,Calculation!$A:$CS,MATCH(BL$4,Calc_heading,0),0)</f>
        <v>143280.82665647104</v>
      </c>
      <c r="BM42" s="1">
        <f ca="1">VLOOKUP($A42,Calculation!$A:$CS,MATCH(BM$4,Calc_heading,0),0)</f>
        <v>148083.13316149361</v>
      </c>
      <c r="BN42" s="1">
        <f ca="1">VLOOKUP($A42,Calculation!$A:$CS,MATCH(BN$4,Calc_heading,0),0)</f>
        <v>177285.60314477156</v>
      </c>
      <c r="BO42" s="1">
        <f ca="1">VLOOKUP($A42,Calculation!$A:$CS,MATCH(BO$4,Calc_heading,0),0)</f>
        <v>156259.16636202013</v>
      </c>
      <c r="BP42" s="1">
        <f ca="1">VLOOKUP($A42,Calculation!$A:$CS,MATCH(BP$4,Calc_heading,0),0)</f>
        <v>174955.69437341834</v>
      </c>
      <c r="BQ42" s="1">
        <f ca="1">VLOOKUP($A42,Calculation!$A:$CS,MATCH(BQ$4,Calc_heading,0),0)</f>
        <v>180097.08346910318</v>
      </c>
      <c r="BR42" s="1">
        <f ca="1">VLOOKUP($A42,Calculation!$A:$CS,MATCH(BR$4,Calc_heading,0),0)</f>
        <v>188432.81248921296</v>
      </c>
      <c r="BS42" s="1">
        <f ca="1">VLOOKUP($A42,Calculation!$A:$CS,MATCH(BS$4,Calc_heading,0),0)</f>
        <v>187146.35533018547</v>
      </c>
      <c r="BT42" s="1">
        <f ca="1">VLOOKUP($A42,Calculation!$A:$CS,MATCH(BT$4,Calc_heading,0),0)</f>
        <v>189993.22469791415</v>
      </c>
      <c r="BU42" s="1">
        <f ca="1">VLOOKUP($A42,Calculation!$A:$CS,MATCH(BU$4,Calc_heading,0),0)</f>
        <v>201501.01999701097</v>
      </c>
      <c r="BV42" s="1">
        <f ca="1">VLOOKUP($A42,Calculation!$A:$CS,MATCH(BV$4,Calc_heading,0),0)</f>
        <v>163567.06324751762</v>
      </c>
      <c r="BW42" s="1">
        <f ca="1">VLOOKUP($A42,Calculation!$A:$CS,MATCH(BW$4,Calc_heading,0),0)</f>
        <v>201316.00979664372</v>
      </c>
      <c r="BX42" s="1">
        <f ca="1">VLOOKUP($A42,Calculation!$A:$CS,MATCH(BX$4,Calc_heading,0),0)</f>
        <v>196528.69554035313</v>
      </c>
      <c r="BY42" s="1">
        <f ca="1">VLOOKUP($A42,Calculation!$A:$CS,MATCH(BY$4,Calc_heading,0),0)</f>
        <v>201787.78409023792</v>
      </c>
      <c r="BZ42" s="1">
        <f ca="1">VLOOKUP($A42,Calculation!$A:$CS,MATCH(BZ$4,Calc_heading,0),0)</f>
        <v>234493.16693148046</v>
      </c>
      <c r="CA42" s="1">
        <f ca="1">VLOOKUP($A42,Calculation!$A:$CS,MATCH(CA$4,Calc_heading,0),0)</f>
        <v>187955.84994427746</v>
      </c>
      <c r="CB42" s="1">
        <f ca="1">VLOOKUP($A42,Calculation!$A:$CS,MATCH(CB$4,Calc_heading,0),0)</f>
        <v>209087.15559942657</v>
      </c>
      <c r="CC42" s="1">
        <f ca="1">VLOOKUP($A42,Calculation!$A:$CS,MATCH(CC$4,Calc_heading,0),0)</f>
        <v>210617.32865397629</v>
      </c>
      <c r="CD42" s="1">
        <f ca="1">VLOOKUP($A42,Calculation!$A:$CS,MATCH(CD$4,Calc_heading,0),0)</f>
        <v>219115.02422856897</v>
      </c>
      <c r="CE42" s="1">
        <f ca="1">VLOOKUP($A42,Calculation!$A:$CS,MATCH(CE$4,Calc_heading,0),0)</f>
        <v>215694.89575264286</v>
      </c>
      <c r="CF42" s="1">
        <f ca="1">VLOOKUP($A42,Calculation!$A:$CS,MATCH(CF$4,Calc_heading,0),0)</f>
        <v>217438.92211707053</v>
      </c>
      <c r="CG42" s="1">
        <f ca="1">VLOOKUP($A42,Calculation!$A:$CS,MATCH(CG$4,Calc_heading,0),0)</f>
        <v>229058.32639479297</v>
      </c>
      <c r="CH42" s="1">
        <f ca="1">VLOOKUP($A42,Calculation!$A:$CS,MATCH(CH$4,Calc_heading,0),0)</f>
        <v>182561.46068744978</v>
      </c>
      <c r="CI42" s="1">
        <f ca="1">VLOOKUP($A42,Calculation!$A:$CS,MATCH(CI$4,Calc_heading,0),0)</f>
        <v>225954.450536005</v>
      </c>
      <c r="CJ42" s="1">
        <f ca="1">VLOOKUP($A42,Calculation!$A:$CS,MATCH(CJ$4,Calc_heading,0),0)</f>
        <v>218817.34124936943</v>
      </c>
      <c r="CK42" s="1">
        <f ca="1">VLOOKUP($A42,Calculation!$A:$CS,MATCH(CK$4,Calc_heading,0),0)</f>
        <v>223541.09450901841</v>
      </c>
      <c r="CL42" s="1">
        <f ca="1">VLOOKUP($A42,Calculation!$A:$CS,MATCH(CL$4,Calc_heading,0),0)</f>
        <v>260835.38606960603</v>
      </c>
    </row>
    <row r="43" spans="1:90" x14ac:dyDescent="0.5">
      <c r="A43" s="31"/>
      <c r="B43" s="31"/>
      <c r="L43" s="205"/>
    </row>
    <row r="44" spans="1:90" x14ac:dyDescent="0.5">
      <c r="A44" s="31" t="s">
        <v>701</v>
      </c>
      <c r="B44" s="31"/>
      <c r="F44" s="1"/>
      <c r="G44" s="1"/>
      <c r="H44" s="1"/>
      <c r="I44" s="1">
        <f>VLOOKUP($A44,Calculation!$A:$CT,MATCH(I$4,Calc_heading,0),0)</f>
        <v>44050.895913180626</v>
      </c>
      <c r="J44" s="1">
        <f>VLOOKUP($A44,Calculation!$A:$CT,MATCH(J$4,Calc_heading,0),0)</f>
        <v>70762.099965938833</v>
      </c>
      <c r="K44" s="1">
        <f>VLOOKUP($A44,Calculation!$A:$CT,MATCH(K$4,Calc_heading,0),0)</f>
        <v>115727.69953893797</v>
      </c>
      <c r="L44" s="1">
        <f>VLOOKUP($A44,Calculation!$A:$CT,MATCH(L$4,Calc_heading,0),0)</f>
        <v>168680.74754820403</v>
      </c>
    </row>
    <row r="45" spans="1:90" x14ac:dyDescent="0.5">
      <c r="A45" s="31" t="s">
        <v>313</v>
      </c>
      <c r="B45" s="31"/>
      <c r="F45" s="1"/>
      <c r="G45" s="1"/>
      <c r="H45" s="1"/>
      <c r="I45" s="1">
        <f ca="1">VLOOKUP($A45,Calculation!$A:$CT,MATCH(I$4,Calc_heading,0),0)</f>
        <v>344936.75528487499</v>
      </c>
      <c r="J45" s="1">
        <f ca="1">VLOOKUP($A45,Calculation!$A:$CT,MATCH(J$4,Calc_heading,0),0)</f>
        <v>15749.758517431261</v>
      </c>
      <c r="K45" s="1">
        <f ca="1">VLOOKUP($A45,Calculation!$A:$CT,MATCH(K$4,Calc_heading,0),0)</f>
        <v>16102.061096160014</v>
      </c>
      <c r="L45" s="1">
        <f ca="1">VLOOKUP($A45,Calculation!$A:$CT,MATCH(L$4,Calc_heading,0),0)</f>
        <v>33325.49269400003</v>
      </c>
    </row>
    <row r="46" spans="1:90" x14ac:dyDescent="0.5">
      <c r="A46" s="31" t="s">
        <v>312</v>
      </c>
      <c r="B46" s="31"/>
      <c r="F46" s="1"/>
      <c r="G46" s="1"/>
      <c r="H46" s="1"/>
      <c r="I46" s="1">
        <f ca="1">VLOOKUP($A46,Calculation!$A:$CT,MATCH(I$4,Calc_heading,0),0)</f>
        <v>973.9492031250013</v>
      </c>
      <c r="J46" s="1">
        <f ca="1">VLOOKUP($A46,Calculation!$A:$CT,MATCH(J$4,Calc_heading,0),0)</f>
        <v>646.00340625000092</v>
      </c>
      <c r="K46" s="1">
        <f ca="1">VLOOKUP($A46,Calculation!$A:$CT,MATCH(K$4,Calc_heading,0),0)</f>
        <v>707.37135000000126</v>
      </c>
      <c r="L46" s="1">
        <f ca="1">VLOOKUP($A46,Calculation!$A:$CT,MATCH(L$4,Calc_heading,0),0)</f>
        <v>1552.0095000000024</v>
      </c>
    </row>
    <row r="47" spans="1:90" x14ac:dyDescent="0.5">
      <c r="A47" s="31" t="s">
        <v>322</v>
      </c>
      <c r="B47" s="31"/>
      <c r="F47" s="1"/>
      <c r="G47" s="1"/>
      <c r="H47" s="1"/>
      <c r="I47" s="1">
        <f>VLOOKUP($A47,Calculation!$A:$CT,MATCH(I$4,Calc_heading,0),0)</f>
        <v>0</v>
      </c>
      <c r="J47" s="1">
        <f>VLOOKUP($A47,Calculation!$A:$CT,MATCH(J$4,Calc_heading,0),0)</f>
        <v>0</v>
      </c>
      <c r="K47" s="1">
        <f>VLOOKUP($A47,Calculation!$A:$CT,MATCH(K$4,Calc_heading,0),0)</f>
        <v>0</v>
      </c>
      <c r="L47" s="1">
        <f>VLOOKUP($A47,Calculation!$A:$CT,MATCH(L$4,Calc_heading,0),0)</f>
        <v>0</v>
      </c>
    </row>
    <row r="48" spans="1:90" x14ac:dyDescent="0.5">
      <c r="A48" s="31" t="s">
        <v>319</v>
      </c>
      <c r="B48" s="31"/>
      <c r="F48" s="1"/>
      <c r="G48" s="1"/>
      <c r="H48" s="1"/>
      <c r="I48" s="1">
        <f>VLOOKUP($A48,Calculation!$A:$CT,MATCH(I$4,Calc_heading,0),0)</f>
        <v>130520.90999999999</v>
      </c>
      <c r="J48" s="1">
        <f>VLOOKUP($A48,Calculation!$A:$CT,MATCH(J$4,Calc_heading,0),0)</f>
        <v>35226.391200000005</v>
      </c>
      <c r="K48" s="1">
        <f>VLOOKUP($A48,Calculation!$A:$CT,MATCH(K$4,Calc_heading,0),0)</f>
        <v>47758.869340000012</v>
      </c>
      <c r="L48" s="1">
        <f>VLOOKUP($A48,Calculation!$A:$CT,MATCH(L$4,Calc_heading,0),0)</f>
        <v>59821.944000000018</v>
      </c>
    </row>
    <row r="49" spans="1:12" x14ac:dyDescent="0.5">
      <c r="A49" s="31" t="s">
        <v>317</v>
      </c>
      <c r="B49" s="31"/>
      <c r="F49" s="1"/>
      <c r="G49" s="1"/>
      <c r="H49" s="1"/>
      <c r="I49" s="1">
        <f>VLOOKUP($A49,Calculation!$A:$CT,MATCH(I$4,Calc_heading,0),0)</f>
        <v>175962.00000000003</v>
      </c>
      <c r="J49" s="1">
        <f>VLOOKUP($A49,Calculation!$A:$CT,MATCH(J$4,Calc_heading,0),0)</f>
        <v>251617.08000000002</v>
      </c>
      <c r="K49" s="1">
        <f>VLOOKUP($A49,Calculation!$A:$CT,MATCH(K$4,Calc_heading,0),0)</f>
        <v>307384.80500000005</v>
      </c>
      <c r="L49" s="1">
        <f>VLOOKUP($A49,Calculation!$A:$CT,MATCH(L$4,Calc_heading,0),0)</f>
        <v>343788.9</v>
      </c>
    </row>
    <row r="50" spans="1:12" x14ac:dyDescent="0.5">
      <c r="A50" s="31" t="s">
        <v>333</v>
      </c>
      <c r="B50" s="31"/>
      <c r="F50" s="1"/>
      <c r="G50" s="1"/>
      <c r="H50" s="1"/>
      <c r="I50" s="1">
        <f>VLOOKUP($A50,Calculation!$A:$CT,MATCH(I$4,Calc_heading,0),0)</f>
        <v>0</v>
      </c>
      <c r="J50" s="1">
        <f>VLOOKUP($A50,Calculation!$A:$CT,MATCH(J$4,Calc_heading,0),0)</f>
        <v>0</v>
      </c>
      <c r="K50" s="1">
        <f>VLOOKUP($A50,Calculation!$A:$CT,MATCH(K$4,Calc_heading,0),0)</f>
        <v>0</v>
      </c>
      <c r="L50" s="1">
        <f>VLOOKUP($A50,Calculation!$A:$CT,MATCH(L$4,Calc_heading,0),0)</f>
        <v>0</v>
      </c>
    </row>
    <row r="51" spans="1:12" x14ac:dyDescent="0.5">
      <c r="A51" s="31" t="s">
        <v>334</v>
      </c>
      <c r="B51" s="31"/>
      <c r="F51" s="1"/>
      <c r="G51" s="1"/>
      <c r="H51" s="1"/>
      <c r="I51" s="1">
        <f ca="1">VLOOKUP($A51,Calculation!$A:$CT,MATCH(I$4,Calc_heading,0),0)</f>
        <v>522106</v>
      </c>
      <c r="J51" s="1">
        <f ca="1">VLOOKUP($A51,Calculation!$A:$CT,MATCH(J$4,Calc_heading,0),0)</f>
        <v>58258.97999999993</v>
      </c>
      <c r="K51" s="1">
        <f ca="1">VLOOKUP($A51,Calculation!$A:$CT,MATCH(K$4,Calc_heading,0),0)</f>
        <v>109172.69999999982</v>
      </c>
      <c r="L51" s="1">
        <f ca="1">VLOOKUP($A51,Calculation!$A:$CT,MATCH(L$4,Calc_heading,0),0)</f>
        <v>101626.19999999976</v>
      </c>
    </row>
    <row r="52" spans="1:12" x14ac:dyDescent="0.5">
      <c r="A52" s="31" t="s">
        <v>691</v>
      </c>
      <c r="B52" s="31"/>
      <c r="F52" s="1"/>
      <c r="G52" s="1"/>
      <c r="H52" s="1"/>
      <c r="I52" s="1">
        <f>VLOOKUP($A52,Calculation!$A:$CT,MATCH(I$4,Calc_heading,0),0)</f>
        <v>184024.04328000007</v>
      </c>
      <c r="J52" s="1">
        <f>VLOOKUP($A52,Calculation!$A:$CT,MATCH(J$4,Calc_heading,0),0)</f>
        <v>556196.25600000017</v>
      </c>
      <c r="K52" s="1">
        <f>VLOOKUP($A52,Calculation!$A:$CT,MATCH(K$4,Calc_heading,0),0)</f>
        <v>830616.5700000003</v>
      </c>
      <c r="L52" s="1">
        <f>VLOOKUP($A52,Calculation!$A:$CT,MATCH(L$4,Calc_heading,0),0)</f>
        <v>998539.54200000025</v>
      </c>
    </row>
    <row r="53" spans="1:12" x14ac:dyDescent="0.5">
      <c r="A53" s="31" t="s">
        <v>336</v>
      </c>
      <c r="B53" s="31"/>
      <c r="F53" s="1"/>
      <c r="G53" s="1"/>
      <c r="H53" s="1"/>
      <c r="I53" s="1">
        <f>VLOOKUP($A53,Calculation!$A:$CT,MATCH(I$4,Calc_heading,0),0)</f>
        <v>240</v>
      </c>
      <c r="J53" s="1">
        <f>VLOOKUP($A53,Calculation!$A:$CT,MATCH(J$4,Calc_heading,0),0)</f>
        <v>240</v>
      </c>
      <c r="K53" s="1">
        <f>VLOOKUP($A53,Calculation!$A:$CT,MATCH(K$4,Calc_heading,0),0)</f>
        <v>240</v>
      </c>
      <c r="L53" s="1">
        <f>VLOOKUP($A53,Calculation!$A:$CT,MATCH(L$4,Calc_heading,0),0)</f>
        <v>240</v>
      </c>
    </row>
    <row r="54" spans="1:12" x14ac:dyDescent="0.5">
      <c r="A54" s="32" t="s">
        <v>706</v>
      </c>
      <c r="B54" s="31"/>
      <c r="F54" s="1"/>
      <c r="G54" s="1"/>
      <c r="H54" s="1"/>
      <c r="I54" s="1">
        <f>VLOOKUP($A54,Calculation!$A:$CT,MATCH(I$4,Calc_heading,0),0)</f>
        <v>0</v>
      </c>
      <c r="J54" s="1">
        <f>VLOOKUP($A54,Calculation!$A:$CT,MATCH(J$4,Calc_heading,0),0)</f>
        <v>0</v>
      </c>
      <c r="K54" s="1">
        <f>VLOOKUP($A54,Calculation!$A:$CT,MATCH(K$4,Calc_heading,0),0)</f>
        <v>0</v>
      </c>
      <c r="L54" s="1">
        <f>VLOOKUP($A54,Calculation!$A:$CT,MATCH(L$4,Calc_heading,0),0)</f>
        <v>0</v>
      </c>
    </row>
    <row r="55" spans="1:12" x14ac:dyDescent="0.5">
      <c r="A55" s="32" t="s">
        <v>705</v>
      </c>
      <c r="B55" s="31"/>
      <c r="F55" s="1"/>
      <c r="G55" s="1"/>
      <c r="H55" s="1"/>
      <c r="I55" s="1">
        <f>VLOOKUP($A55,Calculation!$A:$CT,MATCH(I$4,Calc_heading,0),0)</f>
        <v>8640</v>
      </c>
      <c r="J55" s="1">
        <f>VLOOKUP($A55,Calculation!$A:$CT,MATCH(J$4,Calc_heading,0),0)</f>
        <v>17280</v>
      </c>
      <c r="K55" s="1">
        <f>VLOOKUP($A55,Calculation!$A:$CT,MATCH(K$4,Calc_heading,0),0)</f>
        <v>25920</v>
      </c>
      <c r="L55" s="1">
        <f>VLOOKUP($A55,Calculation!$A:$CT,MATCH(L$4,Calc_heading,0),0)</f>
        <v>25920</v>
      </c>
    </row>
    <row r="56" spans="1:12" x14ac:dyDescent="0.5">
      <c r="A56" s="32"/>
      <c r="B56" s="31"/>
      <c r="F56" s="1"/>
      <c r="G56" s="1"/>
      <c r="H56" s="1"/>
      <c r="I56" s="1"/>
      <c r="J56" s="1"/>
      <c r="K56" s="1"/>
      <c r="L56" s="1"/>
    </row>
    <row r="57" spans="1:12" x14ac:dyDescent="0.5">
      <c r="A57" s="31"/>
      <c r="B57" s="31"/>
      <c r="F57" s="1"/>
      <c r="G57" s="35" t="s">
        <v>8</v>
      </c>
      <c r="H57" s="1"/>
      <c r="I57" s="1">
        <f ca="1">SUM(I44:I55)</f>
        <v>1411454.5536811806</v>
      </c>
      <c r="J57" s="1">
        <f ca="1">SUM(J44:J55)</f>
        <v>1005976.5690896201</v>
      </c>
      <c r="K57" s="1">
        <f ca="1">SUM(K44:K55)</f>
        <v>1453630.0763250981</v>
      </c>
      <c r="L57" s="1">
        <f ca="1">SUM(L44:L55)</f>
        <v>1733494.835742204</v>
      </c>
    </row>
    <row r="58" spans="1:12" x14ac:dyDescent="0.5">
      <c r="A58" s="31"/>
      <c r="B58" s="31"/>
      <c r="F58" s="1"/>
      <c r="G58" s="35"/>
      <c r="H58" s="1"/>
      <c r="I58" s="1"/>
      <c r="J58" s="1"/>
      <c r="K58" s="1"/>
      <c r="L58" s="1"/>
    </row>
    <row r="59" spans="1:12" x14ac:dyDescent="0.5">
      <c r="A59" s="31"/>
      <c r="B59" s="31"/>
      <c r="F59" s="1"/>
      <c r="G59" s="35" t="s">
        <v>700</v>
      </c>
      <c r="H59" s="1"/>
      <c r="I59" s="1">
        <f ca="1">I14-I24</f>
        <v>1411454.5536811803</v>
      </c>
      <c r="J59" s="1">
        <f ca="1">J14-J24</f>
        <v>1005976.5690896213</v>
      </c>
      <c r="K59" s="1">
        <f ca="1">K14-K24</f>
        <v>1439829.9122372745</v>
      </c>
      <c r="L59" s="1">
        <f ca="1">L14-L24</f>
        <v>1733494.8357422035</v>
      </c>
    </row>
    <row r="60" spans="1:12" x14ac:dyDescent="0.5">
      <c r="A60" s="31"/>
      <c r="B60" s="31"/>
      <c r="F60" s="1"/>
      <c r="G60" s="1"/>
      <c r="H60" s="1"/>
      <c r="I60" s="1">
        <f t="shared" ref="I60:K60" ca="1" si="33">I57-I59</f>
        <v>0</v>
      </c>
      <c r="J60" s="1">
        <f t="shared" ca="1" si="33"/>
        <v>-1.1641532182693481E-9</v>
      </c>
      <c r="K60" s="1">
        <f t="shared" ca="1" si="33"/>
        <v>13800.164087823592</v>
      </c>
      <c r="L60" s="1">
        <f t="shared" ref="L60" ca="1" si="34">L57-L59</f>
        <v>0</v>
      </c>
    </row>
    <row r="61" spans="1:12" x14ac:dyDescent="0.5">
      <c r="A61" s="31"/>
      <c r="B61" s="31"/>
      <c r="C61" s="4" t="s">
        <v>687</v>
      </c>
      <c r="L61" s="205"/>
    </row>
    <row r="62" spans="1:12" x14ac:dyDescent="0.5">
      <c r="A62" s="31"/>
      <c r="B62" s="31"/>
      <c r="F62" s="6">
        <f>F18+Calculation!CN64</f>
        <v>70161.260000000009</v>
      </c>
      <c r="G62" s="6">
        <f ca="1">G18+Calculation!CO64</f>
        <v>145368.4126000001</v>
      </c>
      <c r="H62" s="6">
        <f ca="1">H18+Calculation!CP64</f>
        <v>340321.67206250032</v>
      </c>
      <c r="I62" s="6">
        <f ca="1">I18+Calculation!CQ64</f>
        <v>675535.67892187554</v>
      </c>
      <c r="J62" s="6">
        <f ca="1">J18+Calculation!CR64</f>
        <v>703726.02331250045</v>
      </c>
      <c r="K62" s="6">
        <f ca="1">K18+Calculation!CS64</f>
        <v>719420.58465000056</v>
      </c>
      <c r="L62" s="6">
        <f ca="1">L18+Calculation!CT64</f>
        <v>1488854.6405000014</v>
      </c>
    </row>
    <row r="63" spans="1:12" x14ac:dyDescent="0.5">
      <c r="A63" s="31"/>
      <c r="B63" s="31"/>
      <c r="F63" s="6">
        <f>F19+Calculation!CN115</f>
        <v>65093.952000000019</v>
      </c>
      <c r="G63" s="6">
        <f>G19+Calculation!CO115</f>
        <v>200683.10625000001</v>
      </c>
      <c r="H63" s="6">
        <f>H19+Calculation!CP115</f>
        <v>490460.62500000012</v>
      </c>
      <c r="I63" s="6">
        <f>I19+Calculation!CQ115</f>
        <v>816288.00000000035</v>
      </c>
      <c r="J63" s="6">
        <f>J19+Calculation!CR115</f>
        <v>1323802.9200000002</v>
      </c>
      <c r="K63" s="6">
        <f>K19+Calculation!CS115</f>
        <v>1828521.6950000001</v>
      </c>
      <c r="L63" s="6">
        <f>L19+Calculation!CT115</f>
        <v>2331611.100000001</v>
      </c>
    </row>
    <row r="64" spans="1:12" x14ac:dyDescent="0.5">
      <c r="A64" s="31"/>
      <c r="B64" s="31"/>
      <c r="F64" s="6">
        <f>F20+Calculation!CN179</f>
        <v>89840.412909547551</v>
      </c>
      <c r="G64" s="6">
        <f>G20+Calculation!CO179</f>
        <v>135880.27326214517</v>
      </c>
      <c r="H64" s="6">
        <f>H20+Calculation!CP179</f>
        <v>144033.0896578739</v>
      </c>
      <c r="I64" s="6">
        <f>I20+Calculation!CQ179</f>
        <v>152675.07503734631</v>
      </c>
      <c r="J64" s="6">
        <f>J20+Calculation!CR179</f>
        <v>161835.57953958714</v>
      </c>
      <c r="K64" s="6">
        <f>K20+Calculation!CS179</f>
        <v>171545.71431196239</v>
      </c>
      <c r="L64" s="6">
        <f>L20+Calculation!CT179</f>
        <v>181838.45717068014</v>
      </c>
    </row>
    <row r="65" spans="1:29" x14ac:dyDescent="0.5">
      <c r="A65" s="31"/>
      <c r="B65" s="31"/>
      <c r="F65" s="6">
        <f ca="1">F21+(F67*Calculation!CN297)</f>
        <v>-6696.1199999999953</v>
      </c>
      <c r="G65" s="6">
        <f ca="1">G21+(G67*Calculation!CO297)</f>
        <v>137540.0303448276</v>
      </c>
      <c r="H65" s="6">
        <f ca="1">H21+(H67*Calculation!CP297)</f>
        <v>329389.28740440455</v>
      </c>
      <c r="I65" s="6">
        <f ca="1">I21+(I67*Calculation!CQ297)</f>
        <v>630468.14517812734</v>
      </c>
      <c r="J65" s="6">
        <f ca="1">J21+(J67*Calculation!CR297)</f>
        <v>1703221.7631817826</v>
      </c>
      <c r="K65" s="6">
        <f ca="1">K21+(K67*Calculation!CS297)</f>
        <v>3149410.8155030785</v>
      </c>
      <c r="L65" s="6">
        <f ca="1">L21+(L67*Calculation!CT297)</f>
        <v>4309359.3248511758</v>
      </c>
    </row>
    <row r="66" spans="1:29" x14ac:dyDescent="0.5">
      <c r="D66" s="11" t="s">
        <v>688</v>
      </c>
      <c r="F66" s="13">
        <f ca="1">SUM(F62:F65)</f>
        <v>218399.50490954757</v>
      </c>
      <c r="G66" s="13">
        <f t="shared" ref="G66:K66" ca="1" si="35">SUM(G62:G65)</f>
        <v>619471.82245697291</v>
      </c>
      <c r="H66" s="13">
        <f t="shared" ca="1" si="35"/>
        <v>1304204.6741247787</v>
      </c>
      <c r="I66" s="13">
        <f t="shared" ca="1" si="35"/>
        <v>2274966.8991373498</v>
      </c>
      <c r="J66" s="13">
        <f t="shared" ca="1" si="35"/>
        <v>3892586.2860338707</v>
      </c>
      <c r="K66" s="13">
        <f t="shared" ca="1" si="35"/>
        <v>5868898.8094650414</v>
      </c>
      <c r="L66" s="13">
        <f t="shared" ref="L66" ca="1" si="36">SUM(L62:L65)</f>
        <v>8311663.5225218581</v>
      </c>
    </row>
    <row r="67" spans="1:29" x14ac:dyDescent="0.5">
      <c r="F67" s="7">
        <f ca="1">AVERAGEIF(Calculation!$H$9:$CM$9,F4,Calculation!$H$280:$S$280)/AVERAGEIF(Calculation!$H$9:$CM$9,F4,Calculation!$H$289:$S$289)</f>
        <v>0.66666666666666663</v>
      </c>
      <c r="G67" s="7">
        <f ca="1">AVERAGEIF(Calculation!$H$9:$CM$9,G4,Calculation!$H$280:$S$280)/AVERAGEIF(Calculation!$H$9:$CM$9,G4,Calculation!$H$289:$S$289)</f>
        <v>0.41379310344827591</v>
      </c>
      <c r="H67" s="7">
        <f ca="1">AVERAGEIF(Calculation!$H$9:$CM$9,H4,Calculation!$H$280:$S$280)/AVERAGEIF(Calculation!$H$9:$CM$9,H4,Calculation!$H$289:$S$289)</f>
        <v>0.38095238095238093</v>
      </c>
      <c r="I67" s="7">
        <f ca="1">AVERAGEIF(Calculation!$H$9:$CM$9,I4,Calculation!$H$280:$S$280)/AVERAGEIF(Calculation!$H$9:$CM$9,I4,Calculation!$H$289:$S$289)</f>
        <v>0.27272727272727276</v>
      </c>
      <c r="J67" s="7">
        <f ca="1">AVERAGEIF(Calculation!$H$9:$CM$9,J4,Calculation!$H$280:$S$280)/AVERAGEIF(Calculation!$H$9:$CM$9,J4,Calculation!$H$289:$S$289)</f>
        <v>0.32214765100671144</v>
      </c>
      <c r="K67" s="7">
        <f ca="1">AVERAGEIF(Calculation!$H$9:$CM$9,K4,Calculation!$H$280:$S$280)/AVERAGEIF(Calculation!$H$9:$CM$9,K4,Calculation!$H$289:$S$289)</f>
        <v>0.30769230769230771</v>
      </c>
      <c r="L67" s="7">
        <f ca="1">AVERAGEIF(Calculation!$H$9:$CM$9,L4,Calculation!$H$280:$S$280)/AVERAGEIF(Calculation!$H$9:$CM$9,L4,Calculation!$H$289:$S$289)</f>
        <v>0.23684210526315791</v>
      </c>
    </row>
    <row r="68" spans="1:29" x14ac:dyDescent="0.5">
      <c r="F68" s="7"/>
      <c r="G68" s="7"/>
      <c r="H68" s="7"/>
      <c r="I68" s="7"/>
      <c r="J68" s="7"/>
      <c r="K68" s="7"/>
      <c r="L68" s="7"/>
    </row>
    <row r="69" spans="1:29" x14ac:dyDescent="0.5">
      <c r="D69" t="s">
        <v>689</v>
      </c>
      <c r="F69" s="58">
        <f t="shared" ref="F69:K69" ca="1" si="37">F66-F24</f>
        <v>297334.61840679997</v>
      </c>
      <c r="G69" s="58">
        <f t="shared" ca="1" si="37"/>
        <v>306359.5656894276</v>
      </c>
      <c r="H69" s="58">
        <f t="shared" ca="1" si="37"/>
        <v>515625.65720762475</v>
      </c>
      <c r="I69" s="58">
        <f t="shared" ca="1" si="37"/>
        <v>490373.44420942059</v>
      </c>
      <c r="J69" s="58">
        <f t="shared" ca="1" si="37"/>
        <v>-321534.88647552207</v>
      </c>
      <c r="K69" s="58">
        <f t="shared" ca="1" si="37"/>
        <v>-577616.91581383999</v>
      </c>
      <c r="L69" s="58">
        <f t="shared" ref="L69" ca="1" si="38">L66-L24</f>
        <v>-2431152.205898107</v>
      </c>
    </row>
    <row r="70" spans="1:29" x14ac:dyDescent="0.5">
      <c r="D70" t="s">
        <v>690</v>
      </c>
      <c r="F70" s="58">
        <f t="shared" ref="F70:K70" ca="1" si="39">F69+F31</f>
        <v>597887.61840679997</v>
      </c>
      <c r="G70" s="58">
        <f t="shared" ca="1" si="39"/>
        <v>881626.56568942755</v>
      </c>
      <c r="H70" s="58">
        <f t="shared" ca="1" si="39"/>
        <v>1443069.6572076248</v>
      </c>
      <c r="I70" s="58">
        <f t="shared" ca="1" si="39"/>
        <v>1328654.8602094203</v>
      </c>
      <c r="J70" s="58">
        <f t="shared" ca="1" si="39"/>
        <v>276425.11352447793</v>
      </c>
      <c r="K70" s="58">
        <f t="shared" ca="1" si="39"/>
        <v>244831.08418616001</v>
      </c>
      <c r="L70" s="58">
        <f t="shared" ref="L70" ca="1" si="40">L69+L31</f>
        <v>-1563969.8058981071</v>
      </c>
    </row>
    <row r="71" spans="1:29" x14ac:dyDescent="0.5">
      <c r="F71" s="58"/>
      <c r="G71" s="58"/>
      <c r="H71" s="58"/>
      <c r="I71" s="58"/>
      <c r="J71" s="58"/>
      <c r="K71" s="58"/>
      <c r="L71" s="58"/>
    </row>
    <row r="72" spans="1:29" x14ac:dyDescent="0.5">
      <c r="F72" s="7"/>
      <c r="G72" s="7"/>
      <c r="H72" s="7"/>
      <c r="I72" s="7"/>
      <c r="J72" s="7"/>
      <c r="K72" s="7"/>
      <c r="L72" s="7"/>
    </row>
    <row r="73" spans="1:29" x14ac:dyDescent="0.5">
      <c r="D73" s="2" t="s">
        <v>475</v>
      </c>
      <c r="E73" s="2"/>
      <c r="F73" s="2"/>
      <c r="G73" s="2"/>
      <c r="H73" s="2"/>
      <c r="I73" s="2"/>
      <c r="J73" s="2"/>
      <c r="K73" s="2"/>
      <c r="L73" s="2"/>
      <c r="M73" s="2"/>
      <c r="N73" s="2"/>
      <c r="O73" s="2"/>
      <c r="P73" s="2"/>
      <c r="Q73" s="2"/>
      <c r="R73" s="2"/>
      <c r="S73" s="2"/>
      <c r="T73" s="2"/>
      <c r="U73" s="2"/>
      <c r="V73" s="2"/>
      <c r="W73" s="2"/>
      <c r="X73" s="2"/>
      <c r="Y73" s="2"/>
      <c r="Z73" s="2"/>
      <c r="AA73" s="2"/>
      <c r="AB73" s="2"/>
      <c r="AC73" s="2"/>
    </row>
    <row r="74" spans="1:29" ht="16.149999999999999" thickBot="1" x14ac:dyDescent="0.55000000000000004"/>
    <row r="75" spans="1:29" ht="16.5" thickTop="1" thickBot="1" x14ac:dyDescent="0.55000000000000004">
      <c r="D75" s="37" t="s">
        <v>476</v>
      </c>
      <c r="E75" s="37"/>
      <c r="F75" s="37"/>
      <c r="G75" s="37"/>
      <c r="H75" s="37"/>
      <c r="I75" s="37"/>
      <c r="J75" s="37"/>
      <c r="K75" s="37"/>
      <c r="L75" s="37"/>
      <c r="M75" s="37"/>
      <c r="N75" s="37"/>
      <c r="O75" s="37"/>
      <c r="P75" s="37"/>
      <c r="Q75" s="37"/>
      <c r="R75" s="37"/>
      <c r="S75" s="37"/>
      <c r="T75" s="37"/>
      <c r="U75" s="37"/>
      <c r="V75" s="37"/>
      <c r="W75" s="37"/>
      <c r="X75" s="37"/>
      <c r="Y75" s="37"/>
      <c r="Z75" s="37"/>
      <c r="AA75" s="37"/>
      <c r="AB75" s="37"/>
      <c r="AC75" s="37"/>
    </row>
    <row r="76" spans="1:29" ht="16.5" thickTop="1" thickBot="1" x14ac:dyDescent="0.55000000000000004">
      <c r="D76" s="37" t="s">
        <v>477</v>
      </c>
      <c r="E76" s="37"/>
      <c r="F76" s="37"/>
      <c r="G76" s="37"/>
      <c r="H76" s="37"/>
      <c r="I76" s="37"/>
      <c r="J76" s="37"/>
      <c r="K76" s="37"/>
      <c r="L76" s="37"/>
      <c r="M76" s="37"/>
      <c r="N76" s="37"/>
      <c r="O76" s="37"/>
      <c r="P76" s="37"/>
      <c r="Q76" s="37"/>
      <c r="R76" s="37"/>
      <c r="S76" s="37"/>
      <c r="T76" s="37"/>
      <c r="U76" s="37"/>
      <c r="V76" s="37"/>
      <c r="W76" s="37"/>
      <c r="X76" s="37"/>
      <c r="Y76" s="37"/>
      <c r="Z76" s="37"/>
      <c r="AA76" s="37"/>
      <c r="AB76" s="37"/>
      <c r="AC76" s="37"/>
    </row>
    <row r="77" spans="1:29" ht="16.5" thickTop="1" thickBot="1" x14ac:dyDescent="0.55000000000000004">
      <c r="D77" s="37" t="s">
        <v>478</v>
      </c>
      <c r="E77" s="37"/>
      <c r="F77" s="37"/>
      <c r="G77" s="37"/>
      <c r="H77" s="37"/>
      <c r="I77" s="37"/>
      <c r="J77" s="37"/>
      <c r="K77" s="37"/>
      <c r="L77" s="37"/>
      <c r="M77" s="37"/>
      <c r="N77" s="37"/>
      <c r="O77" s="37"/>
      <c r="P77" s="37"/>
      <c r="Q77" s="37"/>
      <c r="R77" s="37"/>
      <c r="S77" s="37"/>
      <c r="T77" s="37"/>
      <c r="U77" s="37"/>
      <c r="V77" s="37"/>
      <c r="W77" s="37"/>
      <c r="X77" s="37"/>
      <c r="Y77" s="37"/>
      <c r="Z77" s="37"/>
      <c r="AA77" s="37"/>
      <c r="AB77" s="37"/>
      <c r="AC77" s="37"/>
    </row>
    <row r="78" spans="1:29" ht="16.149999999999999" thickTop="1" x14ac:dyDescent="0.5"/>
  </sheetData>
  <phoneticPr fontId="24" type="noConversion"/>
  <pageMargins left="0.75000000000000011" right="0.75000000000000011" top="1" bottom="1" header="0.5" footer="0.5"/>
  <pageSetup paperSize="9" scale="83" orientation="portrait" horizontalDpi="4294967292" verticalDpi="4294967292" r:id="rId1"/>
  <extLst>
    <ext xmlns:x14="http://schemas.microsoft.com/office/spreadsheetml/2009/9/main" uri="{05C60535-1F16-4fd2-B633-F4F36F0B64E0}">
      <x14:sparklineGroups xmlns:xm="http://schemas.microsoft.com/office/excel/2006/main">
        <x14:sparklineGroup manualMax="0" manualMin="0" displayEmptyCellsAs="gap" xr2:uid="{00000000-0003-0000-0700-000048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Sum_DB!F8:J8</xm:f>
              <xm:sqref>M8</xm:sqref>
            </x14:sparkline>
          </x14:sparklines>
        </x14:sparklineGroup>
        <x14:sparklineGroup manualMax="0" manualMin="0" displayEmptyCellsAs="gap" xr2:uid="{00000000-0003-0000-0700-000049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Sum_DB!F9:J9</xm:f>
              <xm:sqref>M9</xm:sqref>
            </x14:sparkline>
            <x14:sparkline>
              <xm:f>Sum_DB!F10:J10</xm:f>
              <xm:sqref>M10</xm:sqref>
            </x14:sparkline>
            <x14:sparkline>
              <xm:f>Sum_DB!F11:J11</xm:f>
              <xm:sqref>M11</xm:sqref>
            </x14:sparkline>
            <x14:sparkline>
              <xm:f>Sum_DB!F12:J12</xm:f>
              <xm:sqref>M12</xm:sqref>
            </x14:sparkline>
            <x14:sparkline>
              <xm:f>Sum_DB!F13:J13</xm:f>
              <xm:sqref>M13</xm:sqref>
            </x14:sparkline>
            <x14:sparkline>
              <xm:f>Sum_DB!F14:J14</xm:f>
              <xm:sqref>M14</xm:sqref>
            </x14:sparkline>
            <x14:sparkline>
              <xm:f>Sum_DB!F15:J15</xm:f>
              <xm:sqref>M15</xm:sqref>
            </x14:sparkline>
          </x14:sparklines>
        </x14:sparklineGroup>
        <x14:sparklineGroup manualMax="0" manualMin="0" displayEmptyCellsAs="gap" xr2:uid="{00000000-0003-0000-0700-00004A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Sum_DB!F18:J18</xm:f>
              <xm:sqref>M18</xm:sqref>
            </x14:sparkline>
            <x14:sparkline>
              <xm:f>Sum_DB!F19:J19</xm:f>
              <xm:sqref>M19</xm:sqref>
            </x14:sparkline>
            <x14:sparkline>
              <xm:f>Sum_DB!F20:J20</xm:f>
              <xm:sqref>M20</xm:sqref>
            </x14:sparkline>
            <x14:sparkline>
              <xm:f>Sum_DB!F21:J21</xm:f>
              <xm:sqref>M21</xm:sqref>
            </x14:sparkline>
            <x14:sparkline>
              <xm:f>Sum_DB!F22:J22</xm:f>
              <xm:sqref>M22</xm:sqref>
            </x14:sparkline>
            <x14:sparkline>
              <xm:f>Sum_DB!F23:J23</xm:f>
              <xm:sqref>M23</xm:sqref>
            </x14:sparkline>
            <x14:sparkline>
              <xm:f>Sum_DB!F24:J24</xm:f>
              <xm:sqref>M24</xm:sqref>
            </x14:sparkline>
          </x14:sparklines>
        </x14:sparklineGroup>
        <x14:sparklineGroup manualMax="0" manualMin="0" displayEmptyCellsAs="gap" xr2:uid="{00000000-0003-0000-0700-00004B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Sum_DB!F37:J37</xm:f>
              <xm:sqref>M37</xm:sqref>
            </x14:sparkline>
            <x14:sparkline>
              <xm:f>Sum_DB!F38:J38</xm:f>
              <xm:sqref>M38</xm:sqref>
            </x14:sparkline>
          </x14:sparklines>
        </x14:sparklineGroup>
        <x14:sparklineGroup manualMax="0" manualMin="0" displayEmptyCellsAs="gap" xr2:uid="{00000000-0003-0000-0700-00004C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Sum_DB!F35:J35</xm:f>
              <xm:sqref>M35</xm:sqref>
            </x14:sparkline>
          </x14:sparklines>
        </x14:sparklineGroup>
        <x14:sparklineGroup manualMax="0" manualMin="0" displayEmptyCellsAs="gap" xr2:uid="{00000000-0003-0000-0700-00004D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Sum_DB!F33:J33</xm:f>
              <xm:sqref>M33</xm:sqref>
            </x14:sparkline>
          </x14:sparklines>
        </x14:sparklineGroup>
        <x14:sparklineGroup manualMax="0" manualMin="0" displayEmptyCellsAs="gap" xr2:uid="{00000000-0003-0000-0700-00004E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Sum_DB!F31:J31</xm:f>
              <xm:sqref>M31</xm:sqref>
            </x14:sparkline>
          </x14:sparklines>
        </x14:sparklineGroup>
        <x14:sparklineGroup manualMax="0" manualMin="0" displayEmptyCellsAs="gap" xr2:uid="{00000000-0003-0000-0700-00004F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Sum_DB!F42:J42</xm:f>
              <xm:sqref>M42</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284"/>
  <sheetViews>
    <sheetView tabSelected="1" topLeftCell="A280" zoomScale="85" zoomScaleNormal="85" workbookViewId="0">
      <selection activeCell="A27" sqref="A27"/>
    </sheetView>
  </sheetViews>
  <sheetFormatPr defaultColWidth="0" defaultRowHeight="15.75" outlineLevelRow="1" outlineLevelCol="1" x14ac:dyDescent="0.5"/>
  <cols>
    <col min="1" max="1" width="44.5" style="112" customWidth="1"/>
    <col min="2" max="2" width="17.6875" style="112" customWidth="1"/>
    <col min="3" max="3" width="57.1875" style="113" customWidth="1" outlineLevel="1"/>
    <col min="4" max="4" width="16.1875" style="112" customWidth="1"/>
    <col min="5" max="6" width="11.5" style="112" customWidth="1"/>
    <col min="7" max="7" width="10.1875" style="112" customWidth="1"/>
    <col min="8" max="8" width="13.375" style="112" customWidth="1"/>
    <col min="9" max="11" width="13.5" style="112" customWidth="1"/>
    <col min="12" max="12" width="13.125" style="112" hidden="1" customWidth="1" outlineLevel="1"/>
    <col min="13" max="13" width="10.5" style="114" customWidth="1" collapsed="1"/>
    <col min="14" max="49" width="13.5" style="112" customWidth="1"/>
    <col min="50" max="16384" width="0" style="112" hidden="1"/>
  </cols>
  <sheetData>
    <row r="1" spans="1:49" ht="22.5" x14ac:dyDescent="0.5">
      <c r="A1" s="111"/>
    </row>
    <row r="2" spans="1:49" x14ac:dyDescent="0.5">
      <c r="A2" s="115" t="s">
        <v>102</v>
      </c>
      <c r="B2" s="115"/>
      <c r="C2" s="116"/>
      <c r="D2" s="115"/>
      <c r="E2" s="115"/>
      <c r="F2" s="115"/>
      <c r="G2" s="115"/>
      <c r="H2" s="115"/>
      <c r="I2" s="115"/>
      <c r="J2" s="115"/>
      <c r="K2" s="115"/>
      <c r="L2" s="115"/>
      <c r="M2" s="117"/>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row>
    <row r="3" spans="1:49" s="118" customFormat="1" x14ac:dyDescent="0.5">
      <c r="C3" s="119"/>
      <c r="M3" s="114"/>
    </row>
    <row r="4" spans="1:49" ht="16.5" hidden="1" customHeight="1" outlineLevel="1" thickBot="1" x14ac:dyDescent="0.55000000000000004">
      <c r="A4" s="120"/>
      <c r="B4" s="121" t="s">
        <v>214</v>
      </c>
      <c r="C4" s="122"/>
      <c r="D4" s="121" t="s">
        <v>215</v>
      </c>
      <c r="E4" s="120" t="s">
        <v>301</v>
      </c>
      <c r="F4" s="120"/>
      <c r="G4" s="120"/>
      <c r="H4" s="120"/>
      <c r="L4" s="120" t="s">
        <v>640</v>
      </c>
      <c r="M4" s="123"/>
    </row>
    <row r="5" spans="1:49" ht="15.75" hidden="1" customHeight="1" outlineLevel="1" x14ac:dyDescent="0.5">
      <c r="A5" s="112" t="s">
        <v>31</v>
      </c>
      <c r="B5" s="124">
        <v>41487</v>
      </c>
      <c r="C5" s="125"/>
      <c r="D5" s="126">
        <v>44196</v>
      </c>
      <c r="E5" s="112" t="s">
        <v>686</v>
      </c>
      <c r="L5" s="112" t="s">
        <v>642</v>
      </c>
    </row>
    <row r="6" spans="1:49" ht="15.75" hidden="1" customHeight="1" outlineLevel="1" x14ac:dyDescent="0.5">
      <c r="A6" s="112" t="s">
        <v>7</v>
      </c>
      <c r="B6" s="124">
        <v>41487</v>
      </c>
      <c r="C6" s="125"/>
      <c r="D6" s="126">
        <v>44196</v>
      </c>
      <c r="E6" s="112" t="s">
        <v>686</v>
      </c>
      <c r="L6" s="112" t="s">
        <v>641</v>
      </c>
    </row>
    <row r="7" spans="1:49" ht="15.75" hidden="1" customHeight="1" outlineLevel="1" x14ac:dyDescent="0.5">
      <c r="A7" s="112" t="s">
        <v>32</v>
      </c>
      <c r="B7" s="124">
        <v>41487</v>
      </c>
      <c r="C7" s="125"/>
      <c r="D7" s="126">
        <v>44196</v>
      </c>
      <c r="E7" s="112" t="s">
        <v>686</v>
      </c>
      <c r="L7" s="112" t="s">
        <v>641</v>
      </c>
    </row>
    <row r="8" spans="1:49" ht="15.75" hidden="1" customHeight="1" outlineLevel="1" x14ac:dyDescent="0.5">
      <c r="A8" s="112" t="s">
        <v>33</v>
      </c>
      <c r="B8" s="124">
        <v>41487</v>
      </c>
      <c r="C8" s="125"/>
      <c r="D8" s="126">
        <v>44196</v>
      </c>
      <c r="E8" s="112" t="s">
        <v>686</v>
      </c>
      <c r="L8" s="112" t="s">
        <v>641</v>
      </c>
    </row>
    <row r="9" spans="1:49" ht="15.75" hidden="1" customHeight="1" outlineLevel="1" x14ac:dyDescent="0.5">
      <c r="A9" s="112" t="s">
        <v>213</v>
      </c>
      <c r="B9" s="127">
        <v>43465</v>
      </c>
      <c r="C9" s="128"/>
      <c r="D9" s="126">
        <v>44196</v>
      </c>
      <c r="L9" s="112" t="s">
        <v>641</v>
      </c>
    </row>
    <row r="10" spans="1:49" ht="15.75" hidden="1" customHeight="1" outlineLevel="1" x14ac:dyDescent="0.5">
      <c r="A10" s="112" t="s">
        <v>241</v>
      </c>
      <c r="B10" s="127">
        <v>43465</v>
      </c>
      <c r="C10" s="128"/>
      <c r="D10" s="126">
        <v>44196</v>
      </c>
      <c r="L10" s="112" t="s">
        <v>641</v>
      </c>
    </row>
    <row r="11" spans="1:49" ht="15.75" hidden="1" customHeight="1" outlineLevel="1" x14ac:dyDescent="0.5">
      <c r="A11" s="112" t="s">
        <v>242</v>
      </c>
      <c r="B11" s="127">
        <v>43465</v>
      </c>
      <c r="C11" s="128"/>
      <c r="D11" s="126">
        <v>44196</v>
      </c>
      <c r="L11" s="112" t="s">
        <v>641</v>
      </c>
    </row>
    <row r="12" spans="1:49" ht="15.75" hidden="1" customHeight="1" outlineLevel="1" x14ac:dyDescent="0.5">
      <c r="A12" s="112" t="s">
        <v>582</v>
      </c>
      <c r="B12" s="127">
        <f>B9</f>
        <v>43465</v>
      </c>
      <c r="C12" s="128"/>
      <c r="D12" s="126">
        <v>44196</v>
      </c>
      <c r="E12" s="112" t="s">
        <v>584</v>
      </c>
      <c r="L12" s="112" t="s">
        <v>641</v>
      </c>
    </row>
    <row r="13" spans="1:49" ht="15.75" hidden="1" customHeight="1" outlineLevel="1" x14ac:dyDescent="0.5">
      <c r="A13" s="112" t="s">
        <v>583</v>
      </c>
      <c r="B13" s="127">
        <f>B9</f>
        <v>43465</v>
      </c>
      <c r="C13" s="128"/>
      <c r="D13" s="126">
        <v>44196</v>
      </c>
      <c r="E13" s="112" t="s">
        <v>584</v>
      </c>
      <c r="L13" s="112" t="s">
        <v>641</v>
      </c>
    </row>
    <row r="14" spans="1:49" ht="15.75" hidden="1" customHeight="1" outlineLevel="1" x14ac:dyDescent="0.5"/>
    <row r="15" spans="1:49" collapsed="1" x14ac:dyDescent="0.5"/>
    <row r="16" spans="1:49" ht="16.149999999999999" thickBot="1" x14ac:dyDescent="0.55000000000000004">
      <c r="A16" s="120" t="s">
        <v>157</v>
      </c>
      <c r="B16" s="129" t="s">
        <v>822</v>
      </c>
      <c r="C16" s="130"/>
      <c r="D16" s="120" t="s">
        <v>155</v>
      </c>
      <c r="E16" s="120">
        <v>2014</v>
      </c>
      <c r="F16" s="120">
        <v>2015</v>
      </c>
      <c r="G16" s="120">
        <v>2016</v>
      </c>
      <c r="H16" s="120">
        <v>2017</v>
      </c>
      <c r="I16" s="120">
        <v>2018</v>
      </c>
      <c r="J16" s="120">
        <v>2019</v>
      </c>
      <c r="K16" s="120">
        <v>2020</v>
      </c>
      <c r="L16" s="120" t="s">
        <v>163</v>
      </c>
      <c r="M16" s="123"/>
      <c r="N16" s="131">
        <v>43101</v>
      </c>
      <c r="O16" s="131">
        <v>43132</v>
      </c>
      <c r="P16" s="131">
        <v>43160</v>
      </c>
      <c r="Q16" s="131">
        <v>43191</v>
      </c>
      <c r="R16" s="131">
        <v>43221</v>
      </c>
      <c r="S16" s="131">
        <v>43252</v>
      </c>
      <c r="T16" s="131">
        <v>43282</v>
      </c>
      <c r="U16" s="131">
        <v>43313</v>
      </c>
      <c r="V16" s="131">
        <v>43344</v>
      </c>
      <c r="W16" s="131">
        <v>43374</v>
      </c>
      <c r="X16" s="131">
        <v>43405</v>
      </c>
      <c r="Y16" s="131">
        <v>43435</v>
      </c>
      <c r="Z16" s="131">
        <v>43466</v>
      </c>
      <c r="AA16" s="131">
        <v>43497</v>
      </c>
      <c r="AB16" s="131">
        <v>43525</v>
      </c>
      <c r="AC16" s="131">
        <v>43556</v>
      </c>
      <c r="AD16" s="131">
        <v>43586</v>
      </c>
      <c r="AE16" s="131">
        <v>43617</v>
      </c>
      <c r="AF16" s="131">
        <v>43647</v>
      </c>
      <c r="AG16" s="131">
        <v>43678</v>
      </c>
      <c r="AH16" s="131">
        <v>43709</v>
      </c>
      <c r="AI16" s="131">
        <v>43739</v>
      </c>
      <c r="AJ16" s="131">
        <v>43770</v>
      </c>
      <c r="AK16" s="131">
        <v>43800</v>
      </c>
      <c r="AL16" s="131">
        <v>43831</v>
      </c>
      <c r="AM16" s="131">
        <v>43862</v>
      </c>
      <c r="AN16" s="131">
        <v>43891</v>
      </c>
      <c r="AO16" s="131">
        <v>43922</v>
      </c>
      <c r="AP16" s="131">
        <v>43952</v>
      </c>
      <c r="AQ16" s="131">
        <v>43983</v>
      </c>
      <c r="AR16" s="131">
        <v>44013</v>
      </c>
      <c r="AS16" s="131">
        <v>44044</v>
      </c>
      <c r="AT16" s="131">
        <v>44075</v>
      </c>
      <c r="AU16" s="131">
        <v>44105</v>
      </c>
      <c r="AV16" s="131">
        <v>44136</v>
      </c>
      <c r="AW16" s="131">
        <v>44166</v>
      </c>
    </row>
    <row r="17" spans="1:49" ht="15.75" hidden="1" customHeight="1" outlineLevel="1" x14ac:dyDescent="0.5">
      <c r="A17" s="132" t="s">
        <v>212</v>
      </c>
      <c r="N17" s="112">
        <f>Calculation!BD6</f>
        <v>49</v>
      </c>
      <c r="O17" s="112">
        <f>Calculation!BE6</f>
        <v>50</v>
      </c>
      <c r="P17" s="112">
        <f>Calculation!BF6</f>
        <v>51</v>
      </c>
      <c r="Q17" s="112">
        <f>Calculation!BG6</f>
        <v>52</v>
      </c>
      <c r="R17" s="112">
        <f>Calculation!BH6</f>
        <v>53</v>
      </c>
      <c r="S17" s="112">
        <f>Calculation!BI6</f>
        <v>54</v>
      </c>
      <c r="T17" s="112">
        <f>Calculation!BJ6</f>
        <v>55</v>
      </c>
      <c r="U17" s="112">
        <f>Calculation!BK6</f>
        <v>56</v>
      </c>
      <c r="V17" s="112">
        <f>Calculation!BL6</f>
        <v>57</v>
      </c>
      <c r="W17" s="112">
        <f>Calculation!BM6</f>
        <v>58</v>
      </c>
      <c r="X17" s="112">
        <f>Calculation!BN6</f>
        <v>59</v>
      </c>
      <c r="Y17" s="112">
        <f>Calculation!BO6</f>
        <v>60</v>
      </c>
      <c r="Z17" s="112">
        <f>Calculation!BP6</f>
        <v>61</v>
      </c>
      <c r="AA17" s="112">
        <f>Calculation!BQ6</f>
        <v>62</v>
      </c>
      <c r="AB17" s="112">
        <f>Calculation!BR6</f>
        <v>63</v>
      </c>
      <c r="AC17" s="112">
        <f>Calculation!BS6</f>
        <v>64</v>
      </c>
      <c r="AD17" s="112">
        <f>Calculation!BT6</f>
        <v>65</v>
      </c>
      <c r="AE17" s="112">
        <f>Calculation!BU6</f>
        <v>66</v>
      </c>
      <c r="AF17" s="112">
        <f>Calculation!BV6</f>
        <v>67</v>
      </c>
      <c r="AG17" s="112">
        <f>Calculation!BW6</f>
        <v>68</v>
      </c>
      <c r="AH17" s="112">
        <f>Calculation!BX6</f>
        <v>69</v>
      </c>
      <c r="AI17" s="112">
        <f>Calculation!BY6</f>
        <v>70</v>
      </c>
      <c r="AJ17" s="112">
        <f>Calculation!BZ6</f>
        <v>71</v>
      </c>
      <c r="AK17" s="112">
        <f>Calculation!CA6</f>
        <v>72</v>
      </c>
      <c r="AL17" s="112">
        <f>Calculation!CB6</f>
        <v>73</v>
      </c>
      <c r="AM17" s="112">
        <f>Calculation!CC6</f>
        <v>74</v>
      </c>
      <c r="AN17" s="112">
        <f>Calculation!CD6</f>
        <v>75</v>
      </c>
      <c r="AO17" s="112">
        <f>Calculation!CE6</f>
        <v>76</v>
      </c>
      <c r="AP17" s="112">
        <f>Calculation!CF6</f>
        <v>77</v>
      </c>
      <c r="AQ17" s="112">
        <f>Calculation!CG6</f>
        <v>78</v>
      </c>
      <c r="AR17" s="112">
        <f>Calculation!CH6</f>
        <v>79</v>
      </c>
      <c r="AS17" s="112">
        <f>Calculation!CI6</f>
        <v>80</v>
      </c>
      <c r="AT17" s="112">
        <f>Calculation!CJ6</f>
        <v>81</v>
      </c>
      <c r="AU17" s="112">
        <f>Calculation!CK6</f>
        <v>82</v>
      </c>
      <c r="AV17" s="112">
        <f>Calculation!CL6</f>
        <v>83</v>
      </c>
      <c r="AW17" s="112">
        <f>Calculation!CM6</f>
        <v>84</v>
      </c>
    </row>
    <row r="18" spans="1:49" ht="15.75" hidden="1" customHeight="1" outlineLevel="1" x14ac:dyDescent="0.5">
      <c r="A18" s="132"/>
      <c r="N18" s="112">
        <v>2018</v>
      </c>
      <c r="O18" s="112">
        <v>2018</v>
      </c>
      <c r="P18" s="112">
        <v>2018</v>
      </c>
      <c r="Q18" s="112">
        <v>2018</v>
      </c>
      <c r="R18" s="112">
        <v>2018</v>
      </c>
      <c r="S18" s="112">
        <v>2018</v>
      </c>
      <c r="T18" s="112">
        <v>2018</v>
      </c>
      <c r="U18" s="112">
        <v>2018</v>
      </c>
      <c r="V18" s="112">
        <v>2018</v>
      </c>
      <c r="W18" s="112">
        <v>2018</v>
      </c>
      <c r="X18" s="112">
        <v>2018</v>
      </c>
      <c r="Y18" s="112">
        <v>2018</v>
      </c>
      <c r="Z18" s="133">
        <v>2019</v>
      </c>
      <c r="AA18" s="133">
        <v>2019</v>
      </c>
      <c r="AB18" s="133">
        <v>2019</v>
      </c>
      <c r="AC18" s="133">
        <v>2019</v>
      </c>
      <c r="AD18" s="133">
        <v>2019</v>
      </c>
      <c r="AE18" s="133">
        <v>2019</v>
      </c>
      <c r="AF18" s="133">
        <v>2019</v>
      </c>
      <c r="AG18" s="133">
        <v>2019</v>
      </c>
      <c r="AH18" s="133">
        <v>2019</v>
      </c>
      <c r="AI18" s="133">
        <v>2019</v>
      </c>
      <c r="AJ18" s="133">
        <v>2019</v>
      </c>
      <c r="AK18" s="133">
        <v>2019</v>
      </c>
      <c r="AL18" s="133">
        <v>2020</v>
      </c>
      <c r="AM18" s="133">
        <v>2020</v>
      </c>
      <c r="AN18" s="133">
        <v>2020</v>
      </c>
      <c r="AO18" s="133">
        <v>2020</v>
      </c>
      <c r="AP18" s="133">
        <v>2020</v>
      </c>
      <c r="AQ18" s="133">
        <v>2020</v>
      </c>
      <c r="AR18" s="133">
        <v>2020</v>
      </c>
      <c r="AS18" s="133">
        <v>2020</v>
      </c>
      <c r="AT18" s="133">
        <v>2020</v>
      </c>
      <c r="AU18" s="133">
        <v>2020</v>
      </c>
      <c r="AV18" s="133">
        <v>2020</v>
      </c>
      <c r="AW18" s="133">
        <v>2020</v>
      </c>
    </row>
    <row r="19" spans="1:49" collapsed="1" x14ac:dyDescent="0.5">
      <c r="A19" s="134" t="s">
        <v>31</v>
      </c>
      <c r="B19" s="134"/>
      <c r="C19" s="135"/>
      <c r="D19" s="134"/>
      <c r="E19" s="134"/>
      <c r="F19" s="134"/>
      <c r="G19" s="134"/>
      <c r="H19" s="134"/>
      <c r="I19" s="134"/>
      <c r="J19" s="134"/>
      <c r="K19" s="134"/>
      <c r="L19" s="115"/>
      <c r="M19" s="117"/>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row>
    <row r="20" spans="1:49" x14ac:dyDescent="0.5">
      <c r="A20" s="132" t="s">
        <v>154</v>
      </c>
      <c r="B20" s="132"/>
      <c r="C20" s="136"/>
      <c r="D20" s="137"/>
      <c r="E20" s="148"/>
      <c r="F20" s="148"/>
      <c r="G20" s="148"/>
      <c r="H20" s="148"/>
      <c r="I20" s="148"/>
      <c r="J20" s="148"/>
      <c r="K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row>
    <row r="21" spans="1:49" x14ac:dyDescent="0.5">
      <c r="A21" s="138" t="s">
        <v>100</v>
      </c>
      <c r="B21" s="138" t="s">
        <v>158</v>
      </c>
      <c r="C21" s="139"/>
      <c r="D21" s="162">
        <v>250000</v>
      </c>
      <c r="E21" s="148"/>
      <c r="F21" s="148"/>
      <c r="G21" s="148"/>
      <c r="H21" s="148"/>
      <c r="I21" s="148"/>
      <c r="J21" s="148"/>
      <c r="K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row>
    <row r="22" spans="1:49" x14ac:dyDescent="0.5">
      <c r="A22" s="138" t="s">
        <v>101</v>
      </c>
      <c r="B22" s="138" t="s">
        <v>158</v>
      </c>
      <c r="C22" s="139"/>
      <c r="D22" s="162">
        <v>2000000</v>
      </c>
      <c r="E22" s="148"/>
      <c r="F22" s="148"/>
      <c r="G22" s="148"/>
      <c r="H22" s="148"/>
      <c r="I22" s="148"/>
      <c r="J22" s="148"/>
      <c r="K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row>
    <row r="23" spans="1:49" x14ac:dyDescent="0.5">
      <c r="A23" s="140" t="s">
        <v>156</v>
      </c>
      <c r="B23" s="140" t="s">
        <v>159</v>
      </c>
      <c r="C23" s="141"/>
      <c r="D23" s="137">
        <v>80</v>
      </c>
      <c r="E23" s="148"/>
      <c r="F23" s="148"/>
      <c r="G23" s="148"/>
      <c r="H23" s="148"/>
      <c r="I23" s="148"/>
      <c r="J23" s="148"/>
      <c r="K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row>
    <row r="24" spans="1:49" x14ac:dyDescent="0.5">
      <c r="A24" s="140" t="s">
        <v>422</v>
      </c>
      <c r="B24" s="140"/>
      <c r="C24" s="141"/>
      <c r="D24" s="142">
        <v>5.0000000000000001E-3</v>
      </c>
      <c r="E24" s="148"/>
      <c r="F24" s="148"/>
      <c r="G24" s="148"/>
      <c r="H24" s="148"/>
      <c r="I24" s="148"/>
      <c r="J24" s="148"/>
      <c r="K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row>
    <row r="25" spans="1:49" x14ac:dyDescent="0.5">
      <c r="A25" s="138" t="s">
        <v>420</v>
      </c>
      <c r="B25" s="138" t="s">
        <v>160</v>
      </c>
      <c r="C25" s="139"/>
      <c r="D25" s="148"/>
      <c r="E25" s="142">
        <v>5.0000000000000001E-3</v>
      </c>
      <c r="F25" s="142">
        <v>6.0000000000000001E-3</v>
      </c>
      <c r="G25" s="142">
        <v>7.0000000000000001E-3</v>
      </c>
      <c r="H25" s="142">
        <v>7.4999999999999997E-3</v>
      </c>
      <c r="I25" s="142">
        <v>7.0000000000000001E-3</v>
      </c>
      <c r="J25" s="142">
        <v>7.0000000000000001E-3</v>
      </c>
      <c r="K25" s="142">
        <v>1.0999999999999999E-2</v>
      </c>
      <c r="N25" s="143">
        <f t="shared" ref="N25:N35" si="0">SUMIF($E$16:$K$16,N$18,$E25:$K25)</f>
        <v>7.0000000000000001E-3</v>
      </c>
      <c r="O25" s="143">
        <f t="shared" ref="O25:AD35" si="1">SUMIF($E$16:$K$16,O$18,$E25:$K25)</f>
        <v>7.0000000000000001E-3</v>
      </c>
      <c r="P25" s="143">
        <f t="shared" si="1"/>
        <v>7.0000000000000001E-3</v>
      </c>
      <c r="Q25" s="143">
        <f t="shared" si="1"/>
        <v>7.0000000000000001E-3</v>
      </c>
      <c r="R25" s="143">
        <f t="shared" si="1"/>
        <v>7.0000000000000001E-3</v>
      </c>
      <c r="S25" s="143">
        <f t="shared" si="1"/>
        <v>7.0000000000000001E-3</v>
      </c>
      <c r="T25" s="143">
        <f t="shared" si="1"/>
        <v>7.0000000000000001E-3</v>
      </c>
      <c r="U25" s="143">
        <f t="shared" si="1"/>
        <v>7.0000000000000001E-3</v>
      </c>
      <c r="V25" s="143">
        <f t="shared" si="1"/>
        <v>7.0000000000000001E-3</v>
      </c>
      <c r="W25" s="143">
        <f t="shared" si="1"/>
        <v>7.0000000000000001E-3</v>
      </c>
      <c r="X25" s="143">
        <f t="shared" si="1"/>
        <v>7.0000000000000001E-3</v>
      </c>
      <c r="Y25" s="143">
        <f t="shared" si="1"/>
        <v>7.0000000000000001E-3</v>
      </c>
      <c r="Z25" s="143">
        <f t="shared" si="1"/>
        <v>7.0000000000000001E-3</v>
      </c>
      <c r="AA25" s="143">
        <f t="shared" si="1"/>
        <v>7.0000000000000001E-3</v>
      </c>
      <c r="AB25" s="143">
        <f t="shared" si="1"/>
        <v>7.0000000000000001E-3</v>
      </c>
      <c r="AC25" s="143">
        <f t="shared" si="1"/>
        <v>7.0000000000000001E-3</v>
      </c>
      <c r="AD25" s="143">
        <f t="shared" si="1"/>
        <v>7.0000000000000001E-3</v>
      </c>
      <c r="AE25" s="143">
        <f t="shared" ref="X25:AW35" si="2">SUMIF($E$16:$K$16,AE$18,$E25:$K25)</f>
        <v>7.0000000000000001E-3</v>
      </c>
      <c r="AF25" s="143">
        <f t="shared" si="2"/>
        <v>7.0000000000000001E-3</v>
      </c>
      <c r="AG25" s="143">
        <f t="shared" si="2"/>
        <v>7.0000000000000001E-3</v>
      </c>
      <c r="AH25" s="143">
        <f t="shared" si="2"/>
        <v>7.0000000000000001E-3</v>
      </c>
      <c r="AI25" s="143">
        <f t="shared" si="2"/>
        <v>7.0000000000000001E-3</v>
      </c>
      <c r="AJ25" s="143">
        <f t="shared" si="2"/>
        <v>7.0000000000000001E-3</v>
      </c>
      <c r="AK25" s="143">
        <f t="shared" si="2"/>
        <v>7.0000000000000001E-3</v>
      </c>
      <c r="AL25" s="143">
        <f t="shared" si="2"/>
        <v>1.0999999999999999E-2</v>
      </c>
      <c r="AM25" s="143">
        <f t="shared" si="2"/>
        <v>1.0999999999999999E-2</v>
      </c>
      <c r="AN25" s="143">
        <f t="shared" si="2"/>
        <v>1.0999999999999999E-2</v>
      </c>
      <c r="AO25" s="143">
        <f t="shared" si="2"/>
        <v>1.0999999999999999E-2</v>
      </c>
      <c r="AP25" s="143">
        <f t="shared" si="2"/>
        <v>1.0999999999999999E-2</v>
      </c>
      <c r="AQ25" s="143">
        <f t="shared" si="2"/>
        <v>1.0999999999999999E-2</v>
      </c>
      <c r="AR25" s="143">
        <f t="shared" si="2"/>
        <v>1.0999999999999999E-2</v>
      </c>
      <c r="AS25" s="143">
        <f t="shared" si="2"/>
        <v>1.0999999999999999E-2</v>
      </c>
      <c r="AT25" s="143">
        <f t="shared" si="2"/>
        <v>1.0999999999999999E-2</v>
      </c>
      <c r="AU25" s="143">
        <f t="shared" si="2"/>
        <v>1.0999999999999999E-2</v>
      </c>
      <c r="AV25" s="143">
        <f t="shared" si="2"/>
        <v>1.0999999999999999E-2</v>
      </c>
      <c r="AW25" s="143">
        <f t="shared" si="2"/>
        <v>1.0999999999999999E-2</v>
      </c>
    </row>
    <row r="26" spans="1:49" x14ac:dyDescent="0.5">
      <c r="A26" s="132" t="s">
        <v>16</v>
      </c>
      <c r="B26" s="144" t="s">
        <v>160</v>
      </c>
      <c r="C26" s="145"/>
      <c r="D26" s="148"/>
      <c r="E26" s="142">
        <v>0.7</v>
      </c>
      <c r="F26" s="142">
        <v>0.68</v>
      </c>
      <c r="G26" s="142">
        <v>0.65</v>
      </c>
      <c r="H26" s="142">
        <v>0.62</v>
      </c>
      <c r="I26" s="142">
        <v>0.7</v>
      </c>
      <c r="J26" s="142">
        <v>0.72</v>
      </c>
      <c r="K26" s="142">
        <v>0.6</v>
      </c>
      <c r="N26" s="143">
        <f t="shared" si="0"/>
        <v>0.7</v>
      </c>
      <c r="O26" s="143">
        <f t="shared" si="1"/>
        <v>0.7</v>
      </c>
      <c r="P26" s="143">
        <f t="shared" si="1"/>
        <v>0.7</v>
      </c>
      <c r="Q26" s="143">
        <f t="shared" si="1"/>
        <v>0.7</v>
      </c>
      <c r="R26" s="143">
        <f t="shared" si="1"/>
        <v>0.7</v>
      </c>
      <c r="S26" s="143">
        <f t="shared" si="1"/>
        <v>0.7</v>
      </c>
      <c r="T26" s="143">
        <f t="shared" si="1"/>
        <v>0.7</v>
      </c>
      <c r="U26" s="143">
        <f t="shared" si="1"/>
        <v>0.7</v>
      </c>
      <c r="V26" s="143">
        <f t="shared" si="1"/>
        <v>0.7</v>
      </c>
      <c r="W26" s="143">
        <f t="shared" si="1"/>
        <v>0.7</v>
      </c>
      <c r="X26" s="143">
        <f t="shared" si="2"/>
        <v>0.7</v>
      </c>
      <c r="Y26" s="143">
        <f t="shared" si="2"/>
        <v>0.7</v>
      </c>
      <c r="Z26" s="143">
        <f t="shared" si="2"/>
        <v>0.72</v>
      </c>
      <c r="AA26" s="143">
        <f t="shared" si="2"/>
        <v>0.72</v>
      </c>
      <c r="AB26" s="143">
        <f t="shared" si="2"/>
        <v>0.72</v>
      </c>
      <c r="AC26" s="143">
        <f t="shared" si="2"/>
        <v>0.72</v>
      </c>
      <c r="AD26" s="143">
        <f t="shared" si="2"/>
        <v>0.72</v>
      </c>
      <c r="AE26" s="143">
        <f t="shared" si="2"/>
        <v>0.72</v>
      </c>
      <c r="AF26" s="143">
        <f t="shared" si="2"/>
        <v>0.72</v>
      </c>
      <c r="AG26" s="143">
        <f t="shared" si="2"/>
        <v>0.72</v>
      </c>
      <c r="AH26" s="143">
        <f t="shared" si="2"/>
        <v>0.72</v>
      </c>
      <c r="AI26" s="143">
        <f t="shared" si="2"/>
        <v>0.72</v>
      </c>
      <c r="AJ26" s="143">
        <f t="shared" si="2"/>
        <v>0.72</v>
      </c>
      <c r="AK26" s="143">
        <f t="shared" si="2"/>
        <v>0.72</v>
      </c>
      <c r="AL26" s="143">
        <f t="shared" si="2"/>
        <v>0.6</v>
      </c>
      <c r="AM26" s="143">
        <f t="shared" si="2"/>
        <v>0.6</v>
      </c>
      <c r="AN26" s="143">
        <f t="shared" si="2"/>
        <v>0.6</v>
      </c>
      <c r="AO26" s="143">
        <f t="shared" si="2"/>
        <v>0.6</v>
      </c>
      <c r="AP26" s="143">
        <f t="shared" si="2"/>
        <v>0.6</v>
      </c>
      <c r="AQ26" s="143">
        <f t="shared" si="2"/>
        <v>0.6</v>
      </c>
      <c r="AR26" s="143">
        <f t="shared" si="2"/>
        <v>0.6</v>
      </c>
      <c r="AS26" s="143">
        <f t="shared" si="2"/>
        <v>0.6</v>
      </c>
      <c r="AT26" s="143">
        <f t="shared" si="2"/>
        <v>0.6</v>
      </c>
      <c r="AU26" s="143">
        <f t="shared" si="2"/>
        <v>0.6</v>
      </c>
      <c r="AV26" s="143">
        <f t="shared" si="2"/>
        <v>0.6</v>
      </c>
      <c r="AW26" s="143">
        <f t="shared" si="2"/>
        <v>0.6</v>
      </c>
    </row>
    <row r="27" spans="1:49" x14ac:dyDescent="0.5">
      <c r="A27" s="144" t="s">
        <v>18</v>
      </c>
      <c r="B27" s="144" t="s">
        <v>161</v>
      </c>
      <c r="C27" s="145"/>
      <c r="D27" s="148"/>
      <c r="E27" s="137">
        <v>7</v>
      </c>
      <c r="F27" s="137">
        <v>7</v>
      </c>
      <c r="G27" s="137">
        <v>7</v>
      </c>
      <c r="H27" s="137">
        <v>7</v>
      </c>
      <c r="I27" s="137">
        <v>7</v>
      </c>
      <c r="J27" s="137">
        <v>7</v>
      </c>
      <c r="K27" s="137">
        <v>7</v>
      </c>
      <c r="N27" s="146">
        <f t="shared" si="0"/>
        <v>7</v>
      </c>
      <c r="O27" s="146">
        <f t="shared" si="1"/>
        <v>7</v>
      </c>
      <c r="P27" s="146">
        <f t="shared" si="1"/>
        <v>7</v>
      </c>
      <c r="Q27" s="146">
        <f t="shared" si="1"/>
        <v>7</v>
      </c>
      <c r="R27" s="146">
        <f t="shared" si="1"/>
        <v>7</v>
      </c>
      <c r="S27" s="146">
        <f t="shared" si="1"/>
        <v>7</v>
      </c>
      <c r="T27" s="146">
        <f t="shared" si="1"/>
        <v>7</v>
      </c>
      <c r="U27" s="146">
        <f t="shared" si="1"/>
        <v>7</v>
      </c>
      <c r="V27" s="146">
        <f t="shared" si="1"/>
        <v>7</v>
      </c>
      <c r="W27" s="146">
        <f t="shared" si="1"/>
        <v>7</v>
      </c>
      <c r="X27" s="146">
        <f t="shared" si="2"/>
        <v>7</v>
      </c>
      <c r="Y27" s="146">
        <f t="shared" si="2"/>
        <v>7</v>
      </c>
      <c r="Z27" s="146">
        <f t="shared" si="2"/>
        <v>7</v>
      </c>
      <c r="AA27" s="146">
        <f t="shared" si="2"/>
        <v>7</v>
      </c>
      <c r="AB27" s="146">
        <f t="shared" si="2"/>
        <v>7</v>
      </c>
      <c r="AC27" s="146">
        <f t="shared" si="2"/>
        <v>7</v>
      </c>
      <c r="AD27" s="146">
        <f t="shared" si="2"/>
        <v>7</v>
      </c>
      <c r="AE27" s="146">
        <f t="shared" si="2"/>
        <v>7</v>
      </c>
      <c r="AF27" s="146">
        <f t="shared" si="2"/>
        <v>7</v>
      </c>
      <c r="AG27" s="146">
        <f t="shared" si="2"/>
        <v>7</v>
      </c>
      <c r="AH27" s="146">
        <f t="shared" si="2"/>
        <v>7</v>
      </c>
      <c r="AI27" s="146">
        <f t="shared" si="2"/>
        <v>7</v>
      </c>
      <c r="AJ27" s="146">
        <f t="shared" si="2"/>
        <v>7</v>
      </c>
      <c r="AK27" s="146">
        <f t="shared" si="2"/>
        <v>7</v>
      </c>
      <c r="AL27" s="146">
        <f t="shared" si="2"/>
        <v>7</v>
      </c>
      <c r="AM27" s="146">
        <f t="shared" si="2"/>
        <v>7</v>
      </c>
      <c r="AN27" s="146">
        <f t="shared" si="2"/>
        <v>7</v>
      </c>
      <c r="AO27" s="146">
        <f t="shared" si="2"/>
        <v>7</v>
      </c>
      <c r="AP27" s="146">
        <f t="shared" si="2"/>
        <v>7</v>
      </c>
      <c r="AQ27" s="146">
        <f t="shared" si="2"/>
        <v>7</v>
      </c>
      <c r="AR27" s="146">
        <f t="shared" si="2"/>
        <v>7</v>
      </c>
      <c r="AS27" s="146">
        <f t="shared" si="2"/>
        <v>7</v>
      </c>
      <c r="AT27" s="146">
        <f t="shared" si="2"/>
        <v>7</v>
      </c>
      <c r="AU27" s="146">
        <f t="shared" si="2"/>
        <v>7</v>
      </c>
      <c r="AV27" s="146">
        <f t="shared" si="2"/>
        <v>7</v>
      </c>
      <c r="AW27" s="146">
        <f t="shared" si="2"/>
        <v>7</v>
      </c>
    </row>
    <row r="28" spans="1:49" x14ac:dyDescent="0.5">
      <c r="A28" s="147" t="s">
        <v>621</v>
      </c>
      <c r="B28" s="144" t="s">
        <v>243</v>
      </c>
      <c r="C28" s="145"/>
      <c r="D28" s="148"/>
      <c r="E28" s="137">
        <v>2</v>
      </c>
      <c r="F28" s="137">
        <v>2</v>
      </c>
      <c r="G28" s="137">
        <v>2</v>
      </c>
      <c r="H28" s="137">
        <v>2</v>
      </c>
      <c r="I28" s="137">
        <v>2</v>
      </c>
      <c r="J28" s="137">
        <v>2</v>
      </c>
      <c r="K28" s="137">
        <v>2</v>
      </c>
      <c r="N28" s="146">
        <f t="shared" si="0"/>
        <v>2</v>
      </c>
      <c r="O28" s="146">
        <f t="shared" si="1"/>
        <v>2</v>
      </c>
      <c r="P28" s="146">
        <f t="shared" si="1"/>
        <v>2</v>
      </c>
      <c r="Q28" s="146">
        <f t="shared" si="1"/>
        <v>2</v>
      </c>
      <c r="R28" s="146">
        <f t="shared" si="1"/>
        <v>2</v>
      </c>
      <c r="S28" s="146">
        <f t="shared" si="1"/>
        <v>2</v>
      </c>
      <c r="T28" s="146">
        <f t="shared" si="1"/>
        <v>2</v>
      </c>
      <c r="U28" s="146">
        <f t="shared" si="1"/>
        <v>2</v>
      </c>
      <c r="V28" s="146">
        <f t="shared" si="1"/>
        <v>2</v>
      </c>
      <c r="W28" s="146">
        <f t="shared" si="1"/>
        <v>2</v>
      </c>
      <c r="X28" s="146">
        <f t="shared" si="2"/>
        <v>2</v>
      </c>
      <c r="Y28" s="146">
        <f t="shared" si="2"/>
        <v>2</v>
      </c>
      <c r="Z28" s="146">
        <f t="shared" si="2"/>
        <v>2</v>
      </c>
      <c r="AA28" s="146">
        <f t="shared" si="2"/>
        <v>2</v>
      </c>
      <c r="AB28" s="146">
        <f t="shared" si="2"/>
        <v>2</v>
      </c>
      <c r="AC28" s="146">
        <f t="shared" si="2"/>
        <v>2</v>
      </c>
      <c r="AD28" s="146">
        <f t="shared" si="2"/>
        <v>2</v>
      </c>
      <c r="AE28" s="146">
        <f t="shared" si="2"/>
        <v>2</v>
      </c>
      <c r="AF28" s="146">
        <f t="shared" si="2"/>
        <v>2</v>
      </c>
      <c r="AG28" s="146">
        <f t="shared" si="2"/>
        <v>2</v>
      </c>
      <c r="AH28" s="146">
        <f t="shared" si="2"/>
        <v>2</v>
      </c>
      <c r="AI28" s="146">
        <f t="shared" si="2"/>
        <v>2</v>
      </c>
      <c r="AJ28" s="146">
        <f t="shared" si="2"/>
        <v>2</v>
      </c>
      <c r="AK28" s="146">
        <f t="shared" si="2"/>
        <v>2</v>
      </c>
      <c r="AL28" s="146">
        <f t="shared" si="2"/>
        <v>2</v>
      </c>
      <c r="AM28" s="146">
        <f t="shared" si="2"/>
        <v>2</v>
      </c>
      <c r="AN28" s="146">
        <f t="shared" si="2"/>
        <v>2</v>
      </c>
      <c r="AO28" s="146">
        <f t="shared" si="2"/>
        <v>2</v>
      </c>
      <c r="AP28" s="146">
        <f t="shared" si="2"/>
        <v>2</v>
      </c>
      <c r="AQ28" s="146">
        <f t="shared" si="2"/>
        <v>2</v>
      </c>
      <c r="AR28" s="146">
        <f t="shared" si="2"/>
        <v>2</v>
      </c>
      <c r="AS28" s="146">
        <f t="shared" si="2"/>
        <v>2</v>
      </c>
      <c r="AT28" s="146">
        <f t="shared" si="2"/>
        <v>2</v>
      </c>
      <c r="AU28" s="146">
        <f t="shared" si="2"/>
        <v>2</v>
      </c>
      <c r="AV28" s="146">
        <f t="shared" si="2"/>
        <v>2</v>
      </c>
      <c r="AW28" s="146">
        <f t="shared" si="2"/>
        <v>2</v>
      </c>
    </row>
    <row r="29" spans="1:49" x14ac:dyDescent="0.5">
      <c r="A29" s="144" t="s">
        <v>304</v>
      </c>
      <c r="B29" s="144" t="s">
        <v>303</v>
      </c>
      <c r="C29" s="145"/>
      <c r="D29" s="148"/>
      <c r="E29" s="162">
        <v>5000</v>
      </c>
      <c r="F29" s="162">
        <v>10000</v>
      </c>
      <c r="G29" s="162">
        <v>65000</v>
      </c>
      <c r="H29" s="162">
        <v>100000</v>
      </c>
      <c r="I29" s="162">
        <v>150000</v>
      </c>
      <c r="J29" s="162">
        <v>120000</v>
      </c>
      <c r="K29" s="162">
        <v>200000</v>
      </c>
      <c r="N29" s="180">
        <f t="shared" si="0"/>
        <v>150000</v>
      </c>
      <c r="O29" s="180">
        <f t="shared" si="1"/>
        <v>150000</v>
      </c>
      <c r="P29" s="180">
        <f t="shared" si="1"/>
        <v>150000</v>
      </c>
      <c r="Q29" s="180">
        <f t="shared" si="1"/>
        <v>150000</v>
      </c>
      <c r="R29" s="180">
        <f t="shared" si="1"/>
        <v>150000</v>
      </c>
      <c r="S29" s="180">
        <f t="shared" si="1"/>
        <v>150000</v>
      </c>
      <c r="T29" s="180">
        <f t="shared" si="1"/>
        <v>150000</v>
      </c>
      <c r="U29" s="180">
        <f t="shared" si="1"/>
        <v>150000</v>
      </c>
      <c r="V29" s="180">
        <f t="shared" si="1"/>
        <v>150000</v>
      </c>
      <c r="W29" s="180">
        <f t="shared" si="1"/>
        <v>150000</v>
      </c>
      <c r="X29" s="180">
        <f t="shared" si="2"/>
        <v>150000</v>
      </c>
      <c r="Y29" s="180">
        <f t="shared" si="2"/>
        <v>150000</v>
      </c>
      <c r="Z29" s="180">
        <f t="shared" si="2"/>
        <v>120000</v>
      </c>
      <c r="AA29" s="180">
        <f t="shared" si="2"/>
        <v>120000</v>
      </c>
      <c r="AB29" s="180">
        <f t="shared" si="2"/>
        <v>120000</v>
      </c>
      <c r="AC29" s="180">
        <f t="shared" si="2"/>
        <v>120000</v>
      </c>
      <c r="AD29" s="180">
        <f t="shared" si="2"/>
        <v>120000</v>
      </c>
      <c r="AE29" s="180">
        <f t="shared" si="2"/>
        <v>120000</v>
      </c>
      <c r="AF29" s="180">
        <f t="shared" si="2"/>
        <v>120000</v>
      </c>
      <c r="AG29" s="180">
        <f t="shared" si="2"/>
        <v>120000</v>
      </c>
      <c r="AH29" s="180">
        <f t="shared" si="2"/>
        <v>120000</v>
      </c>
      <c r="AI29" s="180">
        <f t="shared" si="2"/>
        <v>120000</v>
      </c>
      <c r="AJ29" s="180">
        <f t="shared" si="2"/>
        <v>120000</v>
      </c>
      <c r="AK29" s="180">
        <f t="shared" si="2"/>
        <v>120000</v>
      </c>
      <c r="AL29" s="180">
        <f t="shared" si="2"/>
        <v>200000</v>
      </c>
      <c r="AM29" s="180">
        <f t="shared" si="2"/>
        <v>200000</v>
      </c>
      <c r="AN29" s="180">
        <f t="shared" si="2"/>
        <v>200000</v>
      </c>
      <c r="AO29" s="180">
        <f t="shared" si="2"/>
        <v>200000</v>
      </c>
      <c r="AP29" s="180">
        <f t="shared" si="2"/>
        <v>200000</v>
      </c>
      <c r="AQ29" s="180">
        <f t="shared" si="2"/>
        <v>200000</v>
      </c>
      <c r="AR29" s="180">
        <f t="shared" si="2"/>
        <v>200000</v>
      </c>
      <c r="AS29" s="180">
        <f t="shared" si="2"/>
        <v>200000</v>
      </c>
      <c r="AT29" s="180">
        <f t="shared" si="2"/>
        <v>200000</v>
      </c>
      <c r="AU29" s="180">
        <f t="shared" si="2"/>
        <v>200000</v>
      </c>
      <c r="AV29" s="180">
        <f t="shared" si="2"/>
        <v>200000</v>
      </c>
      <c r="AW29" s="180">
        <f t="shared" si="2"/>
        <v>200000</v>
      </c>
    </row>
    <row r="30" spans="1:49" x14ac:dyDescent="0.5">
      <c r="A30" s="132" t="s">
        <v>6</v>
      </c>
      <c r="B30" s="144" t="s">
        <v>162</v>
      </c>
      <c r="C30" s="145"/>
      <c r="D30" s="148"/>
      <c r="E30" s="150">
        <v>2</v>
      </c>
      <c r="F30" s="150">
        <v>2</v>
      </c>
      <c r="G30" s="150">
        <v>2</v>
      </c>
      <c r="H30" s="150">
        <v>2</v>
      </c>
      <c r="I30" s="150">
        <v>1.7</v>
      </c>
      <c r="J30" s="150">
        <v>1.6</v>
      </c>
      <c r="K30" s="150">
        <v>2</v>
      </c>
      <c r="N30" s="151">
        <f t="shared" si="0"/>
        <v>1.7</v>
      </c>
      <c r="O30" s="151">
        <f t="shared" si="1"/>
        <v>1.7</v>
      </c>
      <c r="P30" s="151">
        <f t="shared" si="1"/>
        <v>1.7</v>
      </c>
      <c r="Q30" s="151">
        <f t="shared" si="1"/>
        <v>1.7</v>
      </c>
      <c r="R30" s="151">
        <f t="shared" si="1"/>
        <v>1.7</v>
      </c>
      <c r="S30" s="151">
        <f t="shared" si="1"/>
        <v>1.7</v>
      </c>
      <c r="T30" s="151">
        <f t="shared" si="1"/>
        <v>1.7</v>
      </c>
      <c r="U30" s="151">
        <f t="shared" si="1"/>
        <v>1.7</v>
      </c>
      <c r="V30" s="151">
        <f t="shared" si="1"/>
        <v>1.7</v>
      </c>
      <c r="W30" s="151">
        <f t="shared" si="1"/>
        <v>1.7</v>
      </c>
      <c r="X30" s="151">
        <f t="shared" si="2"/>
        <v>1.7</v>
      </c>
      <c r="Y30" s="151">
        <f t="shared" si="2"/>
        <v>1.7</v>
      </c>
      <c r="Z30" s="151">
        <f t="shared" si="2"/>
        <v>1.6</v>
      </c>
      <c r="AA30" s="151">
        <f t="shared" si="2"/>
        <v>1.6</v>
      </c>
      <c r="AB30" s="151">
        <f t="shared" si="2"/>
        <v>1.6</v>
      </c>
      <c r="AC30" s="151">
        <f t="shared" si="2"/>
        <v>1.6</v>
      </c>
      <c r="AD30" s="151">
        <f t="shared" si="2"/>
        <v>1.6</v>
      </c>
      <c r="AE30" s="151">
        <f t="shared" si="2"/>
        <v>1.6</v>
      </c>
      <c r="AF30" s="151">
        <f t="shared" si="2"/>
        <v>1.6</v>
      </c>
      <c r="AG30" s="151">
        <f t="shared" si="2"/>
        <v>1.6</v>
      </c>
      <c r="AH30" s="151">
        <f t="shared" si="2"/>
        <v>1.6</v>
      </c>
      <c r="AI30" s="151">
        <f t="shared" si="2"/>
        <v>1.6</v>
      </c>
      <c r="AJ30" s="151">
        <f t="shared" si="2"/>
        <v>1.6</v>
      </c>
      <c r="AK30" s="151">
        <f t="shared" si="2"/>
        <v>1.6</v>
      </c>
      <c r="AL30" s="151">
        <f t="shared" si="2"/>
        <v>2</v>
      </c>
      <c r="AM30" s="151">
        <f t="shared" si="2"/>
        <v>2</v>
      </c>
      <c r="AN30" s="151">
        <f t="shared" si="2"/>
        <v>2</v>
      </c>
      <c r="AO30" s="151">
        <f t="shared" si="2"/>
        <v>2</v>
      </c>
      <c r="AP30" s="151">
        <f t="shared" si="2"/>
        <v>2</v>
      </c>
      <c r="AQ30" s="151">
        <f t="shared" si="2"/>
        <v>2</v>
      </c>
      <c r="AR30" s="151">
        <f t="shared" si="2"/>
        <v>2</v>
      </c>
      <c r="AS30" s="151">
        <f t="shared" si="2"/>
        <v>2</v>
      </c>
      <c r="AT30" s="151">
        <f t="shared" si="2"/>
        <v>2</v>
      </c>
      <c r="AU30" s="151">
        <f t="shared" si="2"/>
        <v>2</v>
      </c>
      <c r="AV30" s="151">
        <f t="shared" si="2"/>
        <v>2</v>
      </c>
      <c r="AW30" s="151">
        <f t="shared" si="2"/>
        <v>2</v>
      </c>
    </row>
    <row r="31" spans="1:49" x14ac:dyDescent="0.5">
      <c r="A31" s="132" t="s">
        <v>167</v>
      </c>
      <c r="B31" s="144" t="s">
        <v>168</v>
      </c>
      <c r="C31" s="145"/>
      <c r="D31" s="148"/>
      <c r="E31" s="153">
        <v>250</v>
      </c>
      <c r="F31" s="153">
        <v>300</v>
      </c>
      <c r="G31" s="153">
        <v>340</v>
      </c>
      <c r="H31" s="153">
        <v>500</v>
      </c>
      <c r="I31" s="153">
        <v>750</v>
      </c>
      <c r="J31" s="153">
        <v>70000</v>
      </c>
      <c r="K31" s="153">
        <v>1000</v>
      </c>
      <c r="N31" s="152">
        <f t="shared" si="0"/>
        <v>750</v>
      </c>
      <c r="O31" s="152">
        <f t="shared" si="1"/>
        <v>750</v>
      </c>
      <c r="P31" s="152">
        <f t="shared" si="1"/>
        <v>750</v>
      </c>
      <c r="Q31" s="152">
        <f t="shared" si="1"/>
        <v>750</v>
      </c>
      <c r="R31" s="152">
        <f t="shared" si="1"/>
        <v>750</v>
      </c>
      <c r="S31" s="152">
        <f t="shared" si="1"/>
        <v>750</v>
      </c>
      <c r="T31" s="152">
        <f t="shared" si="1"/>
        <v>750</v>
      </c>
      <c r="U31" s="152">
        <f t="shared" si="1"/>
        <v>750</v>
      </c>
      <c r="V31" s="152">
        <f t="shared" si="1"/>
        <v>750</v>
      </c>
      <c r="W31" s="152">
        <f t="shared" si="1"/>
        <v>750</v>
      </c>
      <c r="X31" s="152">
        <f t="shared" si="2"/>
        <v>750</v>
      </c>
      <c r="Y31" s="152">
        <f t="shared" si="2"/>
        <v>750</v>
      </c>
      <c r="Z31" s="152">
        <f t="shared" si="2"/>
        <v>70000</v>
      </c>
      <c r="AA31" s="152">
        <f t="shared" si="2"/>
        <v>70000</v>
      </c>
      <c r="AB31" s="152">
        <f t="shared" si="2"/>
        <v>70000</v>
      </c>
      <c r="AC31" s="152">
        <f t="shared" si="2"/>
        <v>70000</v>
      </c>
      <c r="AD31" s="152">
        <f t="shared" si="2"/>
        <v>70000</v>
      </c>
      <c r="AE31" s="152">
        <f t="shared" si="2"/>
        <v>70000</v>
      </c>
      <c r="AF31" s="152">
        <f t="shared" si="2"/>
        <v>70000</v>
      </c>
      <c r="AG31" s="152">
        <f t="shared" si="2"/>
        <v>70000</v>
      </c>
      <c r="AH31" s="152">
        <f t="shared" si="2"/>
        <v>70000</v>
      </c>
      <c r="AI31" s="152">
        <f t="shared" si="2"/>
        <v>70000</v>
      </c>
      <c r="AJ31" s="152">
        <f t="shared" si="2"/>
        <v>70000</v>
      </c>
      <c r="AK31" s="152">
        <f t="shared" si="2"/>
        <v>70000</v>
      </c>
      <c r="AL31" s="152">
        <f t="shared" si="2"/>
        <v>1000</v>
      </c>
      <c r="AM31" s="152">
        <f t="shared" si="2"/>
        <v>1000</v>
      </c>
      <c r="AN31" s="152">
        <f t="shared" si="2"/>
        <v>1000</v>
      </c>
      <c r="AO31" s="152">
        <f t="shared" si="2"/>
        <v>1000</v>
      </c>
      <c r="AP31" s="152">
        <f t="shared" si="2"/>
        <v>1000</v>
      </c>
      <c r="AQ31" s="152">
        <f t="shared" si="2"/>
        <v>1000</v>
      </c>
      <c r="AR31" s="152">
        <f t="shared" si="2"/>
        <v>1000</v>
      </c>
      <c r="AS31" s="152">
        <f t="shared" si="2"/>
        <v>1000</v>
      </c>
      <c r="AT31" s="152">
        <f t="shared" si="2"/>
        <v>1000</v>
      </c>
      <c r="AU31" s="152">
        <f t="shared" si="2"/>
        <v>1000</v>
      </c>
      <c r="AV31" s="152">
        <f t="shared" si="2"/>
        <v>1000</v>
      </c>
      <c r="AW31" s="152">
        <f t="shared" si="2"/>
        <v>1000</v>
      </c>
    </row>
    <row r="32" spans="1:49" x14ac:dyDescent="0.5">
      <c r="A32" s="132" t="s">
        <v>169</v>
      </c>
      <c r="B32" s="144" t="s">
        <v>168</v>
      </c>
      <c r="C32" s="145"/>
      <c r="D32" s="148"/>
      <c r="E32" s="153">
        <v>0</v>
      </c>
      <c r="F32" s="153">
        <v>50</v>
      </c>
      <c r="G32" s="153">
        <v>50</v>
      </c>
      <c r="H32" s="153">
        <v>100</v>
      </c>
      <c r="I32" s="153">
        <v>100</v>
      </c>
      <c r="J32" s="153">
        <v>100</v>
      </c>
      <c r="K32" s="153">
        <v>100</v>
      </c>
      <c r="N32" s="152">
        <f t="shared" si="0"/>
        <v>100</v>
      </c>
      <c r="O32" s="152">
        <f t="shared" si="1"/>
        <v>100</v>
      </c>
      <c r="P32" s="152">
        <f t="shared" si="1"/>
        <v>100</v>
      </c>
      <c r="Q32" s="152">
        <f t="shared" si="1"/>
        <v>100</v>
      </c>
      <c r="R32" s="152">
        <f t="shared" si="1"/>
        <v>100</v>
      </c>
      <c r="S32" s="152">
        <f t="shared" si="1"/>
        <v>100</v>
      </c>
      <c r="T32" s="152">
        <f t="shared" si="1"/>
        <v>100</v>
      </c>
      <c r="U32" s="152">
        <f t="shared" si="1"/>
        <v>100</v>
      </c>
      <c r="V32" s="152">
        <f t="shared" si="1"/>
        <v>100</v>
      </c>
      <c r="W32" s="152">
        <f t="shared" si="1"/>
        <v>100</v>
      </c>
      <c r="X32" s="152">
        <f t="shared" si="2"/>
        <v>100</v>
      </c>
      <c r="Y32" s="152">
        <f t="shared" si="2"/>
        <v>100</v>
      </c>
      <c r="Z32" s="152">
        <f t="shared" si="2"/>
        <v>100</v>
      </c>
      <c r="AA32" s="152">
        <f t="shared" si="2"/>
        <v>100</v>
      </c>
      <c r="AB32" s="152">
        <f t="shared" si="2"/>
        <v>100</v>
      </c>
      <c r="AC32" s="152">
        <f t="shared" si="2"/>
        <v>100</v>
      </c>
      <c r="AD32" s="152">
        <f t="shared" si="2"/>
        <v>100</v>
      </c>
      <c r="AE32" s="152">
        <f t="shared" si="2"/>
        <v>100</v>
      </c>
      <c r="AF32" s="152">
        <f t="shared" si="2"/>
        <v>100</v>
      </c>
      <c r="AG32" s="152">
        <f t="shared" si="2"/>
        <v>100</v>
      </c>
      <c r="AH32" s="152">
        <f t="shared" si="2"/>
        <v>100</v>
      </c>
      <c r="AI32" s="152">
        <f t="shared" si="2"/>
        <v>100</v>
      </c>
      <c r="AJ32" s="152">
        <f t="shared" si="2"/>
        <v>100</v>
      </c>
      <c r="AK32" s="152">
        <f t="shared" si="2"/>
        <v>100</v>
      </c>
      <c r="AL32" s="152">
        <f t="shared" si="2"/>
        <v>100</v>
      </c>
      <c r="AM32" s="152">
        <f t="shared" si="2"/>
        <v>100</v>
      </c>
      <c r="AN32" s="152">
        <f t="shared" si="2"/>
        <v>100</v>
      </c>
      <c r="AO32" s="152">
        <f t="shared" si="2"/>
        <v>100</v>
      </c>
      <c r="AP32" s="152">
        <f t="shared" si="2"/>
        <v>100</v>
      </c>
      <c r="AQ32" s="152">
        <f t="shared" si="2"/>
        <v>100</v>
      </c>
      <c r="AR32" s="152">
        <f t="shared" si="2"/>
        <v>100</v>
      </c>
      <c r="AS32" s="152">
        <f t="shared" si="2"/>
        <v>100</v>
      </c>
      <c r="AT32" s="152">
        <f t="shared" si="2"/>
        <v>100</v>
      </c>
      <c r="AU32" s="152">
        <f t="shared" si="2"/>
        <v>100</v>
      </c>
      <c r="AV32" s="152">
        <f t="shared" si="2"/>
        <v>100</v>
      </c>
      <c r="AW32" s="152">
        <f t="shared" si="2"/>
        <v>100</v>
      </c>
    </row>
    <row r="33" spans="1:49" x14ac:dyDescent="0.5">
      <c r="A33" s="132" t="s">
        <v>464</v>
      </c>
      <c r="B33" s="144" t="s">
        <v>465</v>
      </c>
      <c r="C33" s="145"/>
      <c r="D33" s="148"/>
      <c r="E33" s="153">
        <v>5000</v>
      </c>
      <c r="F33" s="153">
        <v>5000</v>
      </c>
      <c r="G33" s="153">
        <v>5000</v>
      </c>
      <c r="H33" s="153">
        <v>5000</v>
      </c>
      <c r="I33" s="153">
        <v>5000</v>
      </c>
      <c r="J33" s="153">
        <v>5000</v>
      </c>
      <c r="K33" s="153">
        <v>5000</v>
      </c>
      <c r="N33" s="152">
        <f t="shared" si="0"/>
        <v>5000</v>
      </c>
      <c r="O33" s="152">
        <f>SUMIF($E$16:$K$16,O$18,$E33:$K33)</f>
        <v>5000</v>
      </c>
      <c r="P33" s="152">
        <f t="shared" si="1"/>
        <v>5000</v>
      </c>
      <c r="Q33" s="152">
        <f t="shared" si="1"/>
        <v>5000</v>
      </c>
      <c r="R33" s="152">
        <f t="shared" si="1"/>
        <v>5000</v>
      </c>
      <c r="S33" s="152">
        <f t="shared" si="1"/>
        <v>5000</v>
      </c>
      <c r="T33" s="152">
        <f t="shared" si="1"/>
        <v>5000</v>
      </c>
      <c r="U33" s="152">
        <f t="shared" si="1"/>
        <v>5000</v>
      </c>
      <c r="V33" s="152">
        <f t="shared" si="1"/>
        <v>5000</v>
      </c>
      <c r="W33" s="152">
        <f t="shared" si="1"/>
        <v>5000</v>
      </c>
      <c r="X33" s="152">
        <f t="shared" si="2"/>
        <v>5000</v>
      </c>
      <c r="Y33" s="152">
        <f t="shared" si="2"/>
        <v>5000</v>
      </c>
      <c r="Z33" s="152">
        <f t="shared" si="2"/>
        <v>5000</v>
      </c>
      <c r="AA33" s="152">
        <f t="shared" si="2"/>
        <v>5000</v>
      </c>
      <c r="AB33" s="152">
        <f t="shared" si="2"/>
        <v>5000</v>
      </c>
      <c r="AC33" s="152">
        <f t="shared" si="2"/>
        <v>5000</v>
      </c>
      <c r="AD33" s="152">
        <f t="shared" si="2"/>
        <v>5000</v>
      </c>
      <c r="AE33" s="152">
        <f t="shared" si="2"/>
        <v>5000</v>
      </c>
      <c r="AF33" s="152">
        <f t="shared" si="2"/>
        <v>5000</v>
      </c>
      <c r="AG33" s="152">
        <f t="shared" si="2"/>
        <v>5000</v>
      </c>
      <c r="AH33" s="152">
        <f t="shared" si="2"/>
        <v>5000</v>
      </c>
      <c r="AI33" s="152">
        <f t="shared" si="2"/>
        <v>5000</v>
      </c>
      <c r="AJ33" s="152">
        <f t="shared" si="2"/>
        <v>5000</v>
      </c>
      <c r="AK33" s="152">
        <f t="shared" si="2"/>
        <v>5000</v>
      </c>
      <c r="AL33" s="152">
        <f t="shared" si="2"/>
        <v>5000</v>
      </c>
      <c r="AM33" s="152">
        <f t="shared" si="2"/>
        <v>5000</v>
      </c>
      <c r="AN33" s="152">
        <f t="shared" si="2"/>
        <v>5000</v>
      </c>
      <c r="AO33" s="152">
        <f t="shared" si="2"/>
        <v>5000</v>
      </c>
      <c r="AP33" s="152">
        <f t="shared" si="2"/>
        <v>5000</v>
      </c>
      <c r="AQ33" s="152">
        <f t="shared" si="2"/>
        <v>5000</v>
      </c>
      <c r="AR33" s="152">
        <f t="shared" si="2"/>
        <v>5000</v>
      </c>
      <c r="AS33" s="152">
        <f t="shared" si="2"/>
        <v>5000</v>
      </c>
      <c r="AT33" s="152">
        <f t="shared" si="2"/>
        <v>5000</v>
      </c>
      <c r="AU33" s="152">
        <f t="shared" si="2"/>
        <v>5000</v>
      </c>
      <c r="AV33" s="152">
        <f t="shared" si="2"/>
        <v>5000</v>
      </c>
      <c r="AW33" s="152">
        <f t="shared" si="2"/>
        <v>5000</v>
      </c>
    </row>
    <row r="34" spans="1:49" x14ac:dyDescent="0.5">
      <c r="A34" s="144" t="s">
        <v>177</v>
      </c>
      <c r="B34" s="144" t="s">
        <v>176</v>
      </c>
      <c r="C34" s="145"/>
      <c r="D34" s="148"/>
      <c r="E34" s="154">
        <v>0.02</v>
      </c>
      <c r="F34" s="154">
        <v>0.02</v>
      </c>
      <c r="G34" s="154">
        <v>0.02</v>
      </c>
      <c r="H34" s="154">
        <v>0.02</v>
      </c>
      <c r="I34" s="154">
        <v>0.02</v>
      </c>
      <c r="J34" s="154">
        <v>0.02</v>
      </c>
      <c r="K34" s="154">
        <v>0.02</v>
      </c>
      <c r="N34" s="155">
        <f t="shared" si="0"/>
        <v>0.02</v>
      </c>
      <c r="O34" s="155">
        <f t="shared" si="1"/>
        <v>0.02</v>
      </c>
      <c r="P34" s="155">
        <f t="shared" si="1"/>
        <v>0.02</v>
      </c>
      <c r="Q34" s="155">
        <f t="shared" si="1"/>
        <v>0.02</v>
      </c>
      <c r="R34" s="155">
        <f t="shared" si="1"/>
        <v>0.02</v>
      </c>
      <c r="S34" s="155">
        <f t="shared" si="1"/>
        <v>0.02</v>
      </c>
      <c r="T34" s="155">
        <f t="shared" si="1"/>
        <v>0.02</v>
      </c>
      <c r="U34" s="155">
        <f t="shared" si="1"/>
        <v>0.02</v>
      </c>
      <c r="V34" s="155">
        <f t="shared" si="1"/>
        <v>0.02</v>
      </c>
      <c r="W34" s="155">
        <f t="shared" si="1"/>
        <v>0.02</v>
      </c>
      <c r="X34" s="155">
        <f t="shared" si="2"/>
        <v>0.02</v>
      </c>
      <c r="Y34" s="155">
        <f t="shared" si="2"/>
        <v>0.02</v>
      </c>
      <c r="Z34" s="155">
        <f t="shared" si="2"/>
        <v>0.02</v>
      </c>
      <c r="AA34" s="155">
        <f t="shared" si="2"/>
        <v>0.02</v>
      </c>
      <c r="AB34" s="155">
        <f t="shared" si="2"/>
        <v>0.02</v>
      </c>
      <c r="AC34" s="155">
        <f t="shared" si="2"/>
        <v>0.02</v>
      </c>
      <c r="AD34" s="155">
        <f t="shared" si="2"/>
        <v>0.02</v>
      </c>
      <c r="AE34" s="155">
        <f t="shared" si="2"/>
        <v>0.02</v>
      </c>
      <c r="AF34" s="155">
        <f t="shared" si="2"/>
        <v>0.02</v>
      </c>
      <c r="AG34" s="155">
        <f t="shared" si="2"/>
        <v>0.02</v>
      </c>
      <c r="AH34" s="155">
        <f t="shared" si="2"/>
        <v>0.02</v>
      </c>
      <c r="AI34" s="155">
        <f t="shared" si="2"/>
        <v>0.02</v>
      </c>
      <c r="AJ34" s="155">
        <f t="shared" si="2"/>
        <v>0.02</v>
      </c>
      <c r="AK34" s="155">
        <f t="shared" si="2"/>
        <v>0.02</v>
      </c>
      <c r="AL34" s="155">
        <f t="shared" si="2"/>
        <v>0.02</v>
      </c>
      <c r="AM34" s="155">
        <f t="shared" si="2"/>
        <v>0.02</v>
      </c>
      <c r="AN34" s="155">
        <f t="shared" si="2"/>
        <v>0.02</v>
      </c>
      <c r="AO34" s="155">
        <f t="shared" si="2"/>
        <v>0.02</v>
      </c>
      <c r="AP34" s="155">
        <f t="shared" si="2"/>
        <v>0.02</v>
      </c>
      <c r="AQ34" s="155">
        <f t="shared" si="2"/>
        <v>0.02</v>
      </c>
      <c r="AR34" s="155">
        <f t="shared" si="2"/>
        <v>0.02</v>
      </c>
      <c r="AS34" s="155">
        <f t="shared" si="2"/>
        <v>0.02</v>
      </c>
      <c r="AT34" s="155">
        <f t="shared" si="2"/>
        <v>0.02</v>
      </c>
      <c r="AU34" s="155">
        <f t="shared" si="2"/>
        <v>0.02</v>
      </c>
      <c r="AV34" s="155">
        <f t="shared" si="2"/>
        <v>0.02</v>
      </c>
      <c r="AW34" s="155">
        <f t="shared" si="2"/>
        <v>0.02</v>
      </c>
    </row>
    <row r="35" spans="1:49" x14ac:dyDescent="0.5">
      <c r="A35" s="132" t="s">
        <v>451</v>
      </c>
      <c r="B35" s="144" t="s">
        <v>427</v>
      </c>
      <c r="C35" s="145"/>
      <c r="D35" s="137"/>
      <c r="E35" s="137">
        <v>0.04</v>
      </c>
      <c r="F35" s="137">
        <v>0.03</v>
      </c>
      <c r="G35" s="137">
        <v>0.02</v>
      </c>
      <c r="H35" s="137">
        <v>1.4999999999999999E-2</v>
      </c>
      <c r="I35" s="137">
        <v>0.01</v>
      </c>
      <c r="J35" s="137">
        <v>0.01</v>
      </c>
      <c r="K35" s="137">
        <v>0.01</v>
      </c>
      <c r="N35" s="146">
        <f t="shared" si="0"/>
        <v>0.01</v>
      </c>
      <c r="O35" s="146">
        <f t="shared" si="1"/>
        <v>0.01</v>
      </c>
      <c r="P35" s="146">
        <f t="shared" si="1"/>
        <v>0.01</v>
      </c>
      <c r="Q35" s="146">
        <f t="shared" si="1"/>
        <v>0.01</v>
      </c>
      <c r="R35" s="146">
        <f t="shared" si="1"/>
        <v>0.01</v>
      </c>
      <c r="S35" s="146">
        <f t="shared" si="1"/>
        <v>0.01</v>
      </c>
      <c r="T35" s="146">
        <f t="shared" si="1"/>
        <v>0.01</v>
      </c>
      <c r="U35" s="146">
        <f t="shared" si="1"/>
        <v>0.01</v>
      </c>
      <c r="V35" s="146">
        <f t="shared" si="1"/>
        <v>0.01</v>
      </c>
      <c r="W35" s="146">
        <f t="shared" si="1"/>
        <v>0.01</v>
      </c>
      <c r="X35" s="146">
        <f t="shared" si="2"/>
        <v>0.01</v>
      </c>
      <c r="Y35" s="146">
        <f t="shared" si="2"/>
        <v>0.01</v>
      </c>
      <c r="Z35" s="146">
        <f t="shared" ref="Z35:AW35" si="3">SUMIF($E$16:$K$16,Z$18,$E35:$K35)</f>
        <v>0.01</v>
      </c>
      <c r="AA35" s="146">
        <f t="shared" si="3"/>
        <v>0.01</v>
      </c>
      <c r="AB35" s="146">
        <f t="shared" si="3"/>
        <v>0.01</v>
      </c>
      <c r="AC35" s="146">
        <f t="shared" si="3"/>
        <v>0.01</v>
      </c>
      <c r="AD35" s="146">
        <f t="shared" si="3"/>
        <v>0.01</v>
      </c>
      <c r="AE35" s="146">
        <f t="shared" si="3"/>
        <v>0.01</v>
      </c>
      <c r="AF35" s="146">
        <f t="shared" si="3"/>
        <v>0.01</v>
      </c>
      <c r="AG35" s="146">
        <f t="shared" si="3"/>
        <v>0.01</v>
      </c>
      <c r="AH35" s="146">
        <f t="shared" si="3"/>
        <v>0.01</v>
      </c>
      <c r="AI35" s="146">
        <f t="shared" si="3"/>
        <v>0.01</v>
      </c>
      <c r="AJ35" s="146">
        <f t="shared" si="3"/>
        <v>0.01</v>
      </c>
      <c r="AK35" s="146">
        <f t="shared" si="3"/>
        <v>0.01</v>
      </c>
      <c r="AL35" s="146">
        <f t="shared" si="3"/>
        <v>0.01</v>
      </c>
      <c r="AM35" s="146">
        <f t="shared" si="3"/>
        <v>0.01</v>
      </c>
      <c r="AN35" s="146">
        <f t="shared" si="3"/>
        <v>0.01</v>
      </c>
      <c r="AO35" s="146">
        <f t="shared" si="3"/>
        <v>0.01</v>
      </c>
      <c r="AP35" s="146">
        <f t="shared" si="3"/>
        <v>0.01</v>
      </c>
      <c r="AQ35" s="146">
        <f t="shared" si="3"/>
        <v>0.01</v>
      </c>
      <c r="AR35" s="146">
        <f t="shared" si="3"/>
        <v>0.01</v>
      </c>
      <c r="AS35" s="146">
        <f t="shared" si="3"/>
        <v>0.01</v>
      </c>
      <c r="AT35" s="146">
        <f t="shared" si="3"/>
        <v>0.01</v>
      </c>
      <c r="AU35" s="146">
        <f t="shared" si="3"/>
        <v>0.01</v>
      </c>
      <c r="AV35" s="146">
        <f t="shared" si="3"/>
        <v>0.01</v>
      </c>
      <c r="AW35" s="146">
        <f t="shared" si="3"/>
        <v>0.01</v>
      </c>
    </row>
    <row r="36" spans="1:49" x14ac:dyDescent="0.5">
      <c r="A36" s="132"/>
      <c r="B36" s="144"/>
      <c r="C36" s="145"/>
      <c r="D36" s="137"/>
      <c r="E36" s="206"/>
      <c r="F36" s="206"/>
      <c r="G36" s="206"/>
      <c r="H36" s="206"/>
      <c r="I36" s="206"/>
      <c r="J36" s="206"/>
      <c r="K36" s="20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row>
    <row r="37" spans="1:49" x14ac:dyDescent="0.5">
      <c r="A37" s="157" t="s">
        <v>7</v>
      </c>
      <c r="B37" s="157"/>
      <c r="C37" s="158"/>
      <c r="D37" s="159"/>
      <c r="E37" s="159"/>
      <c r="F37" s="159"/>
      <c r="G37" s="159"/>
      <c r="H37" s="159"/>
      <c r="I37" s="159"/>
      <c r="J37" s="159"/>
      <c r="K37" s="159"/>
      <c r="M37" s="117"/>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row>
    <row r="38" spans="1:49" x14ac:dyDescent="0.5">
      <c r="A38" s="144" t="s">
        <v>680</v>
      </c>
      <c r="B38" s="144" t="s">
        <v>182</v>
      </c>
      <c r="C38" s="145"/>
      <c r="D38" s="137"/>
      <c r="E38" s="137">
        <v>1036</v>
      </c>
      <c r="F38" s="137">
        <v>1851</v>
      </c>
      <c r="G38" s="137">
        <v>3825</v>
      </c>
      <c r="H38" s="137">
        <v>5000</v>
      </c>
      <c r="I38" s="137">
        <v>6600</v>
      </c>
      <c r="J38" s="137">
        <v>7850</v>
      </c>
      <c r="K38" s="137">
        <f>J38+1250</f>
        <v>9100</v>
      </c>
      <c r="N38" s="146">
        <f>SUMIF($E$16:$K$16,N$18,$E38:$K38)</f>
        <v>6600</v>
      </c>
      <c r="O38" s="146">
        <f t="shared" ref="O38:AW38" si="4">SUMIF($E$16:$K$16,O$18,$E38:$K38)</f>
        <v>6600</v>
      </c>
      <c r="P38" s="146">
        <f t="shared" si="4"/>
        <v>6600</v>
      </c>
      <c r="Q38" s="146">
        <f t="shared" si="4"/>
        <v>6600</v>
      </c>
      <c r="R38" s="146">
        <f t="shared" si="4"/>
        <v>6600</v>
      </c>
      <c r="S38" s="146">
        <f t="shared" si="4"/>
        <v>6600</v>
      </c>
      <c r="T38" s="146">
        <f t="shared" si="4"/>
        <v>6600</v>
      </c>
      <c r="U38" s="146">
        <f t="shared" si="4"/>
        <v>6600</v>
      </c>
      <c r="V38" s="146">
        <f t="shared" si="4"/>
        <v>6600</v>
      </c>
      <c r="W38" s="146">
        <f t="shared" si="4"/>
        <v>6600</v>
      </c>
      <c r="X38" s="146">
        <f t="shared" si="4"/>
        <v>6600</v>
      </c>
      <c r="Y38" s="146">
        <f t="shared" si="4"/>
        <v>6600</v>
      </c>
      <c r="Z38" s="146">
        <f t="shared" si="4"/>
        <v>7850</v>
      </c>
      <c r="AA38" s="146">
        <f t="shared" si="4"/>
        <v>7850</v>
      </c>
      <c r="AB38" s="146">
        <f t="shared" si="4"/>
        <v>7850</v>
      </c>
      <c r="AC38" s="146">
        <f t="shared" si="4"/>
        <v>7850</v>
      </c>
      <c r="AD38" s="146">
        <f t="shared" si="4"/>
        <v>7850</v>
      </c>
      <c r="AE38" s="146">
        <f t="shared" si="4"/>
        <v>7850</v>
      </c>
      <c r="AF38" s="146">
        <f t="shared" si="4"/>
        <v>7850</v>
      </c>
      <c r="AG38" s="146">
        <f t="shared" si="4"/>
        <v>7850</v>
      </c>
      <c r="AH38" s="146">
        <f t="shared" si="4"/>
        <v>7850</v>
      </c>
      <c r="AI38" s="146">
        <f t="shared" si="4"/>
        <v>7850</v>
      </c>
      <c r="AJ38" s="146">
        <f t="shared" si="4"/>
        <v>7850</v>
      </c>
      <c r="AK38" s="146">
        <f t="shared" si="4"/>
        <v>7850</v>
      </c>
      <c r="AL38" s="146">
        <f t="shared" si="4"/>
        <v>9100</v>
      </c>
      <c r="AM38" s="146">
        <f t="shared" si="4"/>
        <v>9100</v>
      </c>
      <c r="AN38" s="146">
        <f t="shared" si="4"/>
        <v>9100</v>
      </c>
      <c r="AO38" s="146">
        <f t="shared" si="4"/>
        <v>9100</v>
      </c>
      <c r="AP38" s="146">
        <f t="shared" si="4"/>
        <v>9100</v>
      </c>
      <c r="AQ38" s="146">
        <f t="shared" si="4"/>
        <v>9100</v>
      </c>
      <c r="AR38" s="146">
        <f t="shared" si="4"/>
        <v>9100</v>
      </c>
      <c r="AS38" s="146">
        <f t="shared" si="4"/>
        <v>9100</v>
      </c>
      <c r="AT38" s="146">
        <f t="shared" si="4"/>
        <v>9100</v>
      </c>
      <c r="AU38" s="146">
        <f t="shared" si="4"/>
        <v>9100</v>
      </c>
      <c r="AV38" s="146">
        <f t="shared" si="4"/>
        <v>9100</v>
      </c>
      <c r="AW38" s="146">
        <f t="shared" si="4"/>
        <v>9100</v>
      </c>
    </row>
    <row r="39" spans="1:49" x14ac:dyDescent="0.5">
      <c r="A39" s="144"/>
      <c r="B39" s="144"/>
      <c r="C39" s="145"/>
      <c r="D39" s="148"/>
      <c r="E39" s="148"/>
      <c r="F39" s="148"/>
      <c r="G39" s="148"/>
      <c r="H39" s="148"/>
      <c r="I39" s="148"/>
      <c r="J39" s="148"/>
      <c r="K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row>
    <row r="40" spans="1:49" x14ac:dyDescent="0.5">
      <c r="A40" s="140" t="s">
        <v>183</v>
      </c>
      <c r="B40" s="140" t="s">
        <v>159</v>
      </c>
      <c r="C40" s="141"/>
      <c r="D40" s="148"/>
      <c r="E40" s="148"/>
      <c r="F40" s="148"/>
      <c r="G40" s="148"/>
      <c r="H40" s="148"/>
      <c r="I40" s="148"/>
      <c r="J40" s="148"/>
      <c r="K40" s="148"/>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row>
    <row r="41" spans="1:49" x14ac:dyDescent="0.5">
      <c r="A41" s="132" t="s">
        <v>1</v>
      </c>
      <c r="B41" s="144" t="s">
        <v>187</v>
      </c>
      <c r="C41" s="145"/>
      <c r="D41" s="148"/>
      <c r="E41" s="137">
        <v>66</v>
      </c>
      <c r="F41" s="137">
        <v>95</v>
      </c>
      <c r="G41" s="137">
        <v>115</v>
      </c>
      <c r="H41" s="137">
        <v>135</v>
      </c>
      <c r="I41" s="137">
        <v>155</v>
      </c>
      <c r="J41" s="137">
        <v>169</v>
      </c>
      <c r="K41" s="137">
        <v>175</v>
      </c>
      <c r="N41" s="146">
        <f t="shared" ref="N41:N52" si="5">SUMIF($E$16:$K$16,N$18,$E41:$K41)</f>
        <v>155</v>
      </c>
      <c r="O41" s="146">
        <f t="shared" ref="O41:AD52" si="6">SUMIF($E$16:$K$16,O$18,$E41:$K41)</f>
        <v>155</v>
      </c>
      <c r="P41" s="146">
        <f t="shared" si="6"/>
        <v>155</v>
      </c>
      <c r="Q41" s="146">
        <f t="shared" si="6"/>
        <v>155</v>
      </c>
      <c r="R41" s="146">
        <f t="shared" si="6"/>
        <v>155</v>
      </c>
      <c r="S41" s="146">
        <f t="shared" si="6"/>
        <v>155</v>
      </c>
      <c r="T41" s="146">
        <f t="shared" si="6"/>
        <v>155</v>
      </c>
      <c r="U41" s="146">
        <f t="shared" si="6"/>
        <v>155</v>
      </c>
      <c r="V41" s="146">
        <f t="shared" si="6"/>
        <v>155</v>
      </c>
      <c r="W41" s="146">
        <f t="shared" si="6"/>
        <v>155</v>
      </c>
      <c r="X41" s="146">
        <f t="shared" si="6"/>
        <v>155</v>
      </c>
      <c r="Y41" s="146">
        <f t="shared" si="6"/>
        <v>155</v>
      </c>
      <c r="Z41" s="146">
        <f t="shared" si="6"/>
        <v>169</v>
      </c>
      <c r="AA41" s="146">
        <f t="shared" si="6"/>
        <v>169</v>
      </c>
      <c r="AB41" s="146">
        <f t="shared" si="6"/>
        <v>169</v>
      </c>
      <c r="AC41" s="146">
        <f t="shared" si="6"/>
        <v>169</v>
      </c>
      <c r="AD41" s="146">
        <f t="shared" si="6"/>
        <v>169</v>
      </c>
      <c r="AE41" s="146">
        <f t="shared" ref="X41:AW51" si="7">SUMIF($E$16:$K$16,AE$18,$E41:$K41)</f>
        <v>169</v>
      </c>
      <c r="AF41" s="146">
        <f t="shared" si="7"/>
        <v>169</v>
      </c>
      <c r="AG41" s="146">
        <f t="shared" si="7"/>
        <v>169</v>
      </c>
      <c r="AH41" s="146">
        <f t="shared" si="7"/>
        <v>169</v>
      </c>
      <c r="AI41" s="146">
        <f t="shared" si="7"/>
        <v>169</v>
      </c>
      <c r="AJ41" s="146">
        <f t="shared" si="7"/>
        <v>169</v>
      </c>
      <c r="AK41" s="146">
        <f t="shared" si="7"/>
        <v>169</v>
      </c>
      <c r="AL41" s="146">
        <f t="shared" si="7"/>
        <v>175</v>
      </c>
      <c r="AM41" s="146">
        <f t="shared" si="7"/>
        <v>175</v>
      </c>
      <c r="AN41" s="146">
        <f t="shared" si="7"/>
        <v>175</v>
      </c>
      <c r="AO41" s="146">
        <f t="shared" si="7"/>
        <v>175</v>
      </c>
      <c r="AP41" s="146">
        <f t="shared" si="7"/>
        <v>175</v>
      </c>
      <c r="AQ41" s="146">
        <f t="shared" si="7"/>
        <v>175</v>
      </c>
      <c r="AR41" s="146">
        <f t="shared" si="7"/>
        <v>175</v>
      </c>
      <c r="AS41" s="146">
        <f t="shared" si="7"/>
        <v>175</v>
      </c>
      <c r="AT41" s="146">
        <f t="shared" si="7"/>
        <v>175</v>
      </c>
      <c r="AU41" s="146">
        <f t="shared" si="7"/>
        <v>175</v>
      </c>
      <c r="AV41" s="146">
        <f t="shared" si="7"/>
        <v>175</v>
      </c>
      <c r="AW41" s="146">
        <f t="shared" si="7"/>
        <v>175</v>
      </c>
    </row>
    <row r="42" spans="1:49" x14ac:dyDescent="0.5">
      <c r="A42" s="132" t="s">
        <v>235</v>
      </c>
      <c r="B42" s="132" t="s">
        <v>188</v>
      </c>
      <c r="C42" s="136"/>
      <c r="D42" s="148"/>
      <c r="E42" s="137">
        <v>18</v>
      </c>
      <c r="F42" s="137">
        <v>19</v>
      </c>
      <c r="G42" s="137">
        <v>20</v>
      </c>
      <c r="H42" s="137">
        <v>21</v>
      </c>
      <c r="I42" s="137">
        <v>22</v>
      </c>
      <c r="J42" s="137">
        <v>23</v>
      </c>
      <c r="K42" s="137">
        <v>24</v>
      </c>
      <c r="N42" s="146">
        <f t="shared" si="5"/>
        <v>22</v>
      </c>
      <c r="O42" s="146">
        <f t="shared" si="6"/>
        <v>22</v>
      </c>
      <c r="P42" s="146">
        <f t="shared" si="6"/>
        <v>22</v>
      </c>
      <c r="Q42" s="146">
        <f t="shared" si="6"/>
        <v>22</v>
      </c>
      <c r="R42" s="146">
        <f t="shared" si="6"/>
        <v>22</v>
      </c>
      <c r="S42" s="146">
        <f t="shared" si="6"/>
        <v>22</v>
      </c>
      <c r="T42" s="146">
        <f t="shared" si="6"/>
        <v>22</v>
      </c>
      <c r="U42" s="146">
        <f t="shared" si="6"/>
        <v>22</v>
      </c>
      <c r="V42" s="146">
        <f t="shared" si="6"/>
        <v>22</v>
      </c>
      <c r="W42" s="146">
        <f t="shared" si="6"/>
        <v>22</v>
      </c>
      <c r="X42" s="146">
        <f t="shared" si="7"/>
        <v>22</v>
      </c>
      <c r="Y42" s="146">
        <f t="shared" si="7"/>
        <v>22</v>
      </c>
      <c r="Z42" s="146">
        <f t="shared" si="7"/>
        <v>23</v>
      </c>
      <c r="AA42" s="146">
        <f t="shared" si="7"/>
        <v>23</v>
      </c>
      <c r="AB42" s="146">
        <f t="shared" si="7"/>
        <v>23</v>
      </c>
      <c r="AC42" s="146">
        <f t="shared" si="7"/>
        <v>23</v>
      </c>
      <c r="AD42" s="146">
        <f t="shared" si="7"/>
        <v>23</v>
      </c>
      <c r="AE42" s="146">
        <f t="shared" si="7"/>
        <v>23</v>
      </c>
      <c r="AF42" s="146">
        <f t="shared" si="7"/>
        <v>23</v>
      </c>
      <c r="AG42" s="146">
        <f t="shared" si="7"/>
        <v>23</v>
      </c>
      <c r="AH42" s="146">
        <f t="shared" si="7"/>
        <v>23</v>
      </c>
      <c r="AI42" s="146">
        <f t="shared" si="7"/>
        <v>23</v>
      </c>
      <c r="AJ42" s="146">
        <f t="shared" si="7"/>
        <v>23</v>
      </c>
      <c r="AK42" s="146">
        <f t="shared" si="7"/>
        <v>23</v>
      </c>
      <c r="AL42" s="146">
        <f t="shared" si="7"/>
        <v>24</v>
      </c>
      <c r="AM42" s="146">
        <f t="shared" si="7"/>
        <v>24</v>
      </c>
      <c r="AN42" s="146">
        <f t="shared" si="7"/>
        <v>24</v>
      </c>
      <c r="AO42" s="146">
        <f t="shared" si="7"/>
        <v>24</v>
      </c>
      <c r="AP42" s="146">
        <f t="shared" si="7"/>
        <v>24</v>
      </c>
      <c r="AQ42" s="146">
        <f t="shared" si="7"/>
        <v>24</v>
      </c>
      <c r="AR42" s="146">
        <f t="shared" si="7"/>
        <v>24</v>
      </c>
      <c r="AS42" s="146">
        <f t="shared" si="7"/>
        <v>24</v>
      </c>
      <c r="AT42" s="146">
        <f t="shared" si="7"/>
        <v>24</v>
      </c>
      <c r="AU42" s="146">
        <f t="shared" si="7"/>
        <v>24</v>
      </c>
      <c r="AV42" s="146">
        <f t="shared" si="7"/>
        <v>24</v>
      </c>
      <c r="AW42" s="146">
        <f t="shared" si="7"/>
        <v>24</v>
      </c>
    </row>
    <row r="43" spans="1:49" x14ac:dyDescent="0.5">
      <c r="A43" s="132" t="s">
        <v>236</v>
      </c>
      <c r="B43" s="132" t="s">
        <v>160</v>
      </c>
      <c r="C43" s="136"/>
      <c r="D43" s="148"/>
      <c r="E43" s="154">
        <v>7.0000000000000007E-2</v>
      </c>
      <c r="F43" s="154">
        <v>7.0000000000000007E-2</v>
      </c>
      <c r="G43" s="154">
        <v>7.0000000000000007E-2</v>
      </c>
      <c r="H43" s="154">
        <v>7.0000000000000007E-2</v>
      </c>
      <c r="I43" s="154">
        <v>7.0000000000000007E-2</v>
      </c>
      <c r="J43" s="154">
        <v>7.0000000000000007E-2</v>
      </c>
      <c r="K43" s="154">
        <v>7.0000000000000007E-2</v>
      </c>
      <c r="N43" s="155">
        <f t="shared" si="5"/>
        <v>7.0000000000000007E-2</v>
      </c>
      <c r="O43" s="155">
        <f t="shared" si="6"/>
        <v>7.0000000000000007E-2</v>
      </c>
      <c r="P43" s="155">
        <f t="shared" si="6"/>
        <v>7.0000000000000007E-2</v>
      </c>
      <c r="Q43" s="155">
        <f t="shared" si="6"/>
        <v>7.0000000000000007E-2</v>
      </c>
      <c r="R43" s="155">
        <f t="shared" si="6"/>
        <v>7.0000000000000007E-2</v>
      </c>
      <c r="S43" s="155">
        <f t="shared" si="6"/>
        <v>7.0000000000000007E-2</v>
      </c>
      <c r="T43" s="155">
        <f t="shared" si="6"/>
        <v>7.0000000000000007E-2</v>
      </c>
      <c r="U43" s="155">
        <f t="shared" si="6"/>
        <v>7.0000000000000007E-2</v>
      </c>
      <c r="V43" s="155">
        <f t="shared" si="6"/>
        <v>7.0000000000000007E-2</v>
      </c>
      <c r="W43" s="155">
        <f t="shared" si="6"/>
        <v>7.0000000000000007E-2</v>
      </c>
      <c r="X43" s="155">
        <f t="shared" si="7"/>
        <v>7.0000000000000007E-2</v>
      </c>
      <c r="Y43" s="155">
        <f t="shared" si="7"/>
        <v>7.0000000000000007E-2</v>
      </c>
      <c r="Z43" s="155">
        <f t="shared" si="7"/>
        <v>7.0000000000000007E-2</v>
      </c>
      <c r="AA43" s="155">
        <f t="shared" si="7"/>
        <v>7.0000000000000007E-2</v>
      </c>
      <c r="AB43" s="155">
        <f t="shared" si="7"/>
        <v>7.0000000000000007E-2</v>
      </c>
      <c r="AC43" s="155">
        <f t="shared" si="7"/>
        <v>7.0000000000000007E-2</v>
      </c>
      <c r="AD43" s="155">
        <f t="shared" si="7"/>
        <v>7.0000000000000007E-2</v>
      </c>
      <c r="AE43" s="155">
        <f t="shared" si="7"/>
        <v>7.0000000000000007E-2</v>
      </c>
      <c r="AF43" s="155">
        <f t="shared" si="7"/>
        <v>7.0000000000000007E-2</v>
      </c>
      <c r="AG43" s="155">
        <f t="shared" si="7"/>
        <v>7.0000000000000007E-2</v>
      </c>
      <c r="AH43" s="155">
        <f t="shared" si="7"/>
        <v>7.0000000000000007E-2</v>
      </c>
      <c r="AI43" s="155">
        <f t="shared" si="7"/>
        <v>7.0000000000000007E-2</v>
      </c>
      <c r="AJ43" s="155">
        <f t="shared" si="7"/>
        <v>7.0000000000000007E-2</v>
      </c>
      <c r="AK43" s="155">
        <f t="shared" si="7"/>
        <v>7.0000000000000007E-2</v>
      </c>
      <c r="AL43" s="155">
        <f t="shared" si="7"/>
        <v>7.0000000000000007E-2</v>
      </c>
      <c r="AM43" s="155">
        <f t="shared" si="7"/>
        <v>7.0000000000000007E-2</v>
      </c>
      <c r="AN43" s="155">
        <f t="shared" si="7"/>
        <v>7.0000000000000007E-2</v>
      </c>
      <c r="AO43" s="155">
        <f t="shared" si="7"/>
        <v>7.0000000000000007E-2</v>
      </c>
      <c r="AP43" s="155">
        <f t="shared" si="7"/>
        <v>7.0000000000000007E-2</v>
      </c>
      <c r="AQ43" s="155">
        <f t="shared" si="7"/>
        <v>7.0000000000000007E-2</v>
      </c>
      <c r="AR43" s="155">
        <f t="shared" si="7"/>
        <v>7.0000000000000007E-2</v>
      </c>
      <c r="AS43" s="155">
        <f t="shared" si="7"/>
        <v>7.0000000000000007E-2</v>
      </c>
      <c r="AT43" s="155">
        <f t="shared" si="7"/>
        <v>7.0000000000000007E-2</v>
      </c>
      <c r="AU43" s="155">
        <f t="shared" si="7"/>
        <v>7.0000000000000007E-2</v>
      </c>
      <c r="AV43" s="155">
        <f t="shared" si="7"/>
        <v>7.0000000000000007E-2</v>
      </c>
      <c r="AW43" s="155">
        <f t="shared" si="7"/>
        <v>7.0000000000000007E-2</v>
      </c>
    </row>
    <row r="44" spans="1:49" x14ac:dyDescent="0.5">
      <c r="A44" s="132" t="s">
        <v>190</v>
      </c>
      <c r="B44" s="144" t="s">
        <v>191</v>
      </c>
      <c r="C44" s="145"/>
      <c r="D44" s="148"/>
      <c r="E44" s="137">
        <v>150</v>
      </c>
      <c r="F44" s="137">
        <v>150</v>
      </c>
      <c r="G44" s="137">
        <v>150</v>
      </c>
      <c r="H44" s="137">
        <v>130</v>
      </c>
      <c r="I44" s="137">
        <v>130</v>
      </c>
      <c r="J44" s="137">
        <v>130</v>
      </c>
      <c r="K44" s="137">
        <v>130</v>
      </c>
      <c r="N44" s="146">
        <f t="shared" si="5"/>
        <v>130</v>
      </c>
      <c r="O44" s="146">
        <f t="shared" si="6"/>
        <v>130</v>
      </c>
      <c r="P44" s="146">
        <f t="shared" si="6"/>
        <v>130</v>
      </c>
      <c r="Q44" s="146">
        <f t="shared" si="6"/>
        <v>130</v>
      </c>
      <c r="R44" s="146">
        <f t="shared" si="6"/>
        <v>130</v>
      </c>
      <c r="S44" s="146">
        <f t="shared" si="6"/>
        <v>130</v>
      </c>
      <c r="T44" s="146">
        <f t="shared" si="6"/>
        <v>130</v>
      </c>
      <c r="U44" s="146">
        <f t="shared" si="6"/>
        <v>130</v>
      </c>
      <c r="V44" s="146">
        <f t="shared" si="6"/>
        <v>130</v>
      </c>
      <c r="W44" s="146">
        <f t="shared" si="6"/>
        <v>130</v>
      </c>
      <c r="X44" s="146">
        <f t="shared" si="7"/>
        <v>130</v>
      </c>
      <c r="Y44" s="146">
        <f t="shared" si="7"/>
        <v>130</v>
      </c>
      <c r="Z44" s="146">
        <f t="shared" si="7"/>
        <v>130</v>
      </c>
      <c r="AA44" s="146">
        <f t="shared" si="7"/>
        <v>130</v>
      </c>
      <c r="AB44" s="146">
        <f t="shared" si="7"/>
        <v>130</v>
      </c>
      <c r="AC44" s="146">
        <f t="shared" si="7"/>
        <v>130</v>
      </c>
      <c r="AD44" s="146">
        <f t="shared" si="7"/>
        <v>130</v>
      </c>
      <c r="AE44" s="146">
        <f t="shared" si="7"/>
        <v>130</v>
      </c>
      <c r="AF44" s="146">
        <f t="shared" si="7"/>
        <v>130</v>
      </c>
      <c r="AG44" s="146">
        <f t="shared" si="7"/>
        <v>130</v>
      </c>
      <c r="AH44" s="146">
        <f t="shared" si="7"/>
        <v>130</v>
      </c>
      <c r="AI44" s="146">
        <f t="shared" si="7"/>
        <v>130</v>
      </c>
      <c r="AJ44" s="146">
        <f t="shared" si="7"/>
        <v>130</v>
      </c>
      <c r="AK44" s="146">
        <f t="shared" si="7"/>
        <v>130</v>
      </c>
      <c r="AL44" s="146">
        <f t="shared" si="7"/>
        <v>130</v>
      </c>
      <c r="AM44" s="146">
        <f t="shared" si="7"/>
        <v>130</v>
      </c>
      <c r="AN44" s="146">
        <f t="shared" si="7"/>
        <v>130</v>
      </c>
      <c r="AO44" s="146">
        <f t="shared" si="7"/>
        <v>130</v>
      </c>
      <c r="AP44" s="146">
        <f t="shared" si="7"/>
        <v>130</v>
      </c>
      <c r="AQ44" s="146">
        <f t="shared" si="7"/>
        <v>130</v>
      </c>
      <c r="AR44" s="146">
        <f t="shared" si="7"/>
        <v>130</v>
      </c>
      <c r="AS44" s="146">
        <f t="shared" si="7"/>
        <v>130</v>
      </c>
      <c r="AT44" s="146">
        <f t="shared" si="7"/>
        <v>130</v>
      </c>
      <c r="AU44" s="146">
        <f t="shared" si="7"/>
        <v>130</v>
      </c>
      <c r="AV44" s="146">
        <f t="shared" si="7"/>
        <v>130</v>
      </c>
      <c r="AW44" s="146">
        <f t="shared" si="7"/>
        <v>130</v>
      </c>
    </row>
    <row r="45" spans="1:49" x14ac:dyDescent="0.5">
      <c r="A45" s="132" t="s">
        <v>192</v>
      </c>
      <c r="B45" s="144" t="s">
        <v>191</v>
      </c>
      <c r="C45" s="145"/>
      <c r="D45" s="148"/>
      <c r="E45" s="137">
        <v>0</v>
      </c>
      <c r="F45" s="137">
        <v>0</v>
      </c>
      <c r="G45" s="137">
        <v>0</v>
      </c>
      <c r="H45" s="137">
        <v>0</v>
      </c>
      <c r="I45" s="137">
        <v>0</v>
      </c>
      <c r="J45" s="137">
        <v>0</v>
      </c>
      <c r="K45" s="137">
        <v>0</v>
      </c>
      <c r="N45" s="146">
        <f t="shared" si="5"/>
        <v>0</v>
      </c>
      <c r="O45" s="146">
        <f t="shared" si="6"/>
        <v>0</v>
      </c>
      <c r="P45" s="146">
        <f t="shared" si="6"/>
        <v>0</v>
      </c>
      <c r="Q45" s="146">
        <f t="shared" si="6"/>
        <v>0</v>
      </c>
      <c r="R45" s="146">
        <f t="shared" si="6"/>
        <v>0</v>
      </c>
      <c r="S45" s="146">
        <f t="shared" si="6"/>
        <v>0</v>
      </c>
      <c r="T45" s="146">
        <f t="shared" si="6"/>
        <v>0</v>
      </c>
      <c r="U45" s="146">
        <f t="shared" si="6"/>
        <v>0</v>
      </c>
      <c r="V45" s="146">
        <f t="shared" si="6"/>
        <v>0</v>
      </c>
      <c r="W45" s="146">
        <f t="shared" si="6"/>
        <v>0</v>
      </c>
      <c r="X45" s="146">
        <f t="shared" si="7"/>
        <v>0</v>
      </c>
      <c r="Y45" s="146">
        <f t="shared" si="7"/>
        <v>0</v>
      </c>
      <c r="Z45" s="146">
        <f t="shared" si="7"/>
        <v>0</v>
      </c>
      <c r="AA45" s="146">
        <f t="shared" si="7"/>
        <v>0</v>
      </c>
      <c r="AB45" s="146">
        <f t="shared" si="7"/>
        <v>0</v>
      </c>
      <c r="AC45" s="146">
        <f t="shared" si="7"/>
        <v>0</v>
      </c>
      <c r="AD45" s="146">
        <f t="shared" si="7"/>
        <v>0</v>
      </c>
      <c r="AE45" s="146">
        <f t="shared" si="7"/>
        <v>0</v>
      </c>
      <c r="AF45" s="146">
        <f t="shared" si="7"/>
        <v>0</v>
      </c>
      <c r="AG45" s="146">
        <f t="shared" si="7"/>
        <v>0</v>
      </c>
      <c r="AH45" s="146">
        <f t="shared" si="7"/>
        <v>0</v>
      </c>
      <c r="AI45" s="146">
        <f t="shared" si="7"/>
        <v>0</v>
      </c>
      <c r="AJ45" s="146">
        <f t="shared" si="7"/>
        <v>0</v>
      </c>
      <c r="AK45" s="146">
        <f t="shared" si="7"/>
        <v>0</v>
      </c>
      <c r="AL45" s="146">
        <f t="shared" si="7"/>
        <v>0</v>
      </c>
      <c r="AM45" s="146">
        <f t="shared" si="7"/>
        <v>0</v>
      </c>
      <c r="AN45" s="146">
        <f t="shared" si="7"/>
        <v>0</v>
      </c>
      <c r="AO45" s="146">
        <f t="shared" si="7"/>
        <v>0</v>
      </c>
      <c r="AP45" s="146">
        <f t="shared" si="7"/>
        <v>0</v>
      </c>
      <c r="AQ45" s="146">
        <f t="shared" si="7"/>
        <v>0</v>
      </c>
      <c r="AR45" s="146">
        <f t="shared" si="7"/>
        <v>0</v>
      </c>
      <c r="AS45" s="146">
        <f t="shared" si="7"/>
        <v>0</v>
      </c>
      <c r="AT45" s="146">
        <f t="shared" si="7"/>
        <v>0</v>
      </c>
      <c r="AU45" s="146">
        <f t="shared" si="7"/>
        <v>0</v>
      </c>
      <c r="AV45" s="146">
        <f t="shared" si="7"/>
        <v>0</v>
      </c>
      <c r="AW45" s="146">
        <f t="shared" si="7"/>
        <v>0</v>
      </c>
    </row>
    <row r="46" spans="1:49" x14ac:dyDescent="0.5">
      <c r="A46" s="132" t="s">
        <v>466</v>
      </c>
      <c r="B46" s="144" t="s">
        <v>465</v>
      </c>
      <c r="C46" s="145"/>
      <c r="D46" s="148"/>
      <c r="E46" s="153">
        <v>1500</v>
      </c>
      <c r="F46" s="153">
        <v>1500</v>
      </c>
      <c r="G46" s="153">
        <v>1800</v>
      </c>
      <c r="H46" s="153">
        <v>1900</v>
      </c>
      <c r="I46" s="153">
        <v>2000</v>
      </c>
      <c r="J46" s="153">
        <v>2100</v>
      </c>
      <c r="K46" s="153">
        <v>2200</v>
      </c>
      <c r="N46" s="152">
        <f t="shared" si="5"/>
        <v>2000</v>
      </c>
      <c r="O46" s="152">
        <f t="shared" si="6"/>
        <v>2000</v>
      </c>
      <c r="P46" s="152">
        <f t="shared" si="6"/>
        <v>2000</v>
      </c>
      <c r="Q46" s="152">
        <f t="shared" si="6"/>
        <v>2000</v>
      </c>
      <c r="R46" s="152">
        <f t="shared" si="6"/>
        <v>2000</v>
      </c>
      <c r="S46" s="152">
        <f t="shared" si="6"/>
        <v>2000</v>
      </c>
      <c r="T46" s="152">
        <f t="shared" si="6"/>
        <v>2000</v>
      </c>
      <c r="U46" s="152">
        <f t="shared" si="6"/>
        <v>2000</v>
      </c>
      <c r="V46" s="152">
        <f t="shared" si="6"/>
        <v>2000</v>
      </c>
      <c r="W46" s="152">
        <f t="shared" si="6"/>
        <v>2000</v>
      </c>
      <c r="X46" s="152">
        <f t="shared" si="7"/>
        <v>2000</v>
      </c>
      <c r="Y46" s="152">
        <f t="shared" si="7"/>
        <v>2000</v>
      </c>
      <c r="Z46" s="152">
        <f t="shared" si="7"/>
        <v>2100</v>
      </c>
      <c r="AA46" s="152">
        <f t="shared" si="7"/>
        <v>2100</v>
      </c>
      <c r="AB46" s="152">
        <f t="shared" si="7"/>
        <v>2100</v>
      </c>
      <c r="AC46" s="152">
        <f t="shared" si="7"/>
        <v>2100</v>
      </c>
      <c r="AD46" s="152">
        <f t="shared" si="7"/>
        <v>2100</v>
      </c>
      <c r="AE46" s="152">
        <f t="shared" si="7"/>
        <v>2100</v>
      </c>
      <c r="AF46" s="152">
        <f t="shared" si="7"/>
        <v>2100</v>
      </c>
      <c r="AG46" s="152">
        <f t="shared" si="7"/>
        <v>2100</v>
      </c>
      <c r="AH46" s="152">
        <f t="shared" si="7"/>
        <v>2100</v>
      </c>
      <c r="AI46" s="152">
        <f t="shared" si="7"/>
        <v>2100</v>
      </c>
      <c r="AJ46" s="152">
        <f t="shared" si="7"/>
        <v>2100</v>
      </c>
      <c r="AK46" s="152">
        <f t="shared" si="7"/>
        <v>2100</v>
      </c>
      <c r="AL46" s="152">
        <f t="shared" si="7"/>
        <v>2200</v>
      </c>
      <c r="AM46" s="152">
        <f t="shared" si="7"/>
        <v>2200</v>
      </c>
      <c r="AN46" s="152">
        <f t="shared" si="7"/>
        <v>2200</v>
      </c>
      <c r="AO46" s="152">
        <f t="shared" si="7"/>
        <v>2200</v>
      </c>
      <c r="AP46" s="152">
        <f t="shared" si="7"/>
        <v>2200</v>
      </c>
      <c r="AQ46" s="152">
        <f t="shared" si="7"/>
        <v>2200</v>
      </c>
      <c r="AR46" s="152">
        <f t="shared" si="7"/>
        <v>2200</v>
      </c>
      <c r="AS46" s="152">
        <f t="shared" si="7"/>
        <v>2200</v>
      </c>
      <c r="AT46" s="152">
        <f t="shared" si="7"/>
        <v>2200</v>
      </c>
      <c r="AU46" s="152">
        <f t="shared" si="7"/>
        <v>2200</v>
      </c>
      <c r="AV46" s="152">
        <f t="shared" si="7"/>
        <v>2200</v>
      </c>
      <c r="AW46" s="152">
        <f t="shared" si="7"/>
        <v>2200</v>
      </c>
    </row>
    <row r="47" spans="1:49" x14ac:dyDescent="0.5">
      <c r="A47" s="144" t="s">
        <v>197</v>
      </c>
      <c r="B47" s="144" t="s">
        <v>176</v>
      </c>
      <c r="C47" s="145"/>
      <c r="D47" s="148"/>
      <c r="E47" s="154">
        <v>0.01</v>
      </c>
      <c r="F47" s="154">
        <v>0.01</v>
      </c>
      <c r="G47" s="154">
        <v>0.01</v>
      </c>
      <c r="H47" s="154">
        <v>0.02</v>
      </c>
      <c r="I47" s="154">
        <v>0.02</v>
      </c>
      <c r="J47" s="154">
        <v>0.02</v>
      </c>
      <c r="K47" s="154">
        <v>0.02</v>
      </c>
      <c r="N47" s="155">
        <f t="shared" si="5"/>
        <v>0.02</v>
      </c>
      <c r="O47" s="155">
        <f t="shared" si="6"/>
        <v>0.02</v>
      </c>
      <c r="P47" s="155">
        <f t="shared" si="6"/>
        <v>0.02</v>
      </c>
      <c r="Q47" s="155">
        <f t="shared" si="6"/>
        <v>0.02</v>
      </c>
      <c r="R47" s="155">
        <f t="shared" si="6"/>
        <v>0.02</v>
      </c>
      <c r="S47" s="155">
        <f t="shared" si="6"/>
        <v>0.02</v>
      </c>
      <c r="T47" s="155">
        <f t="shared" si="6"/>
        <v>0.02</v>
      </c>
      <c r="U47" s="155">
        <f t="shared" si="6"/>
        <v>0.02</v>
      </c>
      <c r="V47" s="155">
        <f t="shared" si="6"/>
        <v>0.02</v>
      </c>
      <c r="W47" s="155">
        <f t="shared" si="6"/>
        <v>0.02</v>
      </c>
      <c r="X47" s="155">
        <f t="shared" si="7"/>
        <v>0.02</v>
      </c>
      <c r="Y47" s="155">
        <f t="shared" si="7"/>
        <v>0.02</v>
      </c>
      <c r="Z47" s="155">
        <f t="shared" si="7"/>
        <v>0.02</v>
      </c>
      <c r="AA47" s="155">
        <f t="shared" si="7"/>
        <v>0.02</v>
      </c>
      <c r="AB47" s="155">
        <f t="shared" si="7"/>
        <v>0.02</v>
      </c>
      <c r="AC47" s="155">
        <f t="shared" si="7"/>
        <v>0.02</v>
      </c>
      <c r="AD47" s="155">
        <f t="shared" si="7"/>
        <v>0.02</v>
      </c>
      <c r="AE47" s="155">
        <f t="shared" si="7"/>
        <v>0.02</v>
      </c>
      <c r="AF47" s="155">
        <f t="shared" si="7"/>
        <v>0.02</v>
      </c>
      <c r="AG47" s="155">
        <f t="shared" si="7"/>
        <v>0.02</v>
      </c>
      <c r="AH47" s="155">
        <f t="shared" si="7"/>
        <v>0.02</v>
      </c>
      <c r="AI47" s="155">
        <f t="shared" si="7"/>
        <v>0.02</v>
      </c>
      <c r="AJ47" s="155">
        <f t="shared" si="7"/>
        <v>0.02</v>
      </c>
      <c r="AK47" s="155">
        <f t="shared" si="7"/>
        <v>0.02</v>
      </c>
      <c r="AL47" s="155">
        <f t="shared" si="7"/>
        <v>0.02</v>
      </c>
      <c r="AM47" s="155">
        <f t="shared" si="7"/>
        <v>0.02</v>
      </c>
      <c r="AN47" s="155">
        <f t="shared" si="7"/>
        <v>0.02</v>
      </c>
      <c r="AO47" s="155">
        <f t="shared" si="7"/>
        <v>0.02</v>
      </c>
      <c r="AP47" s="155">
        <f t="shared" si="7"/>
        <v>0.02</v>
      </c>
      <c r="AQ47" s="155">
        <f t="shared" si="7"/>
        <v>0.02</v>
      </c>
      <c r="AR47" s="155">
        <f t="shared" si="7"/>
        <v>0.02</v>
      </c>
      <c r="AS47" s="155">
        <f t="shared" si="7"/>
        <v>0.02</v>
      </c>
      <c r="AT47" s="155">
        <f t="shared" si="7"/>
        <v>0.02</v>
      </c>
      <c r="AU47" s="155">
        <f t="shared" si="7"/>
        <v>0.02</v>
      </c>
      <c r="AV47" s="155">
        <f t="shared" si="7"/>
        <v>0.02</v>
      </c>
      <c r="AW47" s="155">
        <f t="shared" si="7"/>
        <v>0.02</v>
      </c>
    </row>
    <row r="48" spans="1:49" x14ac:dyDescent="0.5">
      <c r="A48" s="132" t="s">
        <v>201</v>
      </c>
      <c r="B48" s="132" t="s">
        <v>202</v>
      </c>
      <c r="C48" s="136"/>
      <c r="D48" s="148"/>
      <c r="E48" s="137">
        <v>2</v>
      </c>
      <c r="F48" s="137">
        <v>2</v>
      </c>
      <c r="G48" s="137">
        <v>2</v>
      </c>
      <c r="H48" s="137">
        <v>2</v>
      </c>
      <c r="I48" s="137">
        <v>2</v>
      </c>
      <c r="J48" s="137">
        <v>2</v>
      </c>
      <c r="K48" s="137">
        <v>2</v>
      </c>
      <c r="N48" s="146">
        <f t="shared" si="5"/>
        <v>2</v>
      </c>
      <c r="O48" s="146">
        <f t="shared" si="6"/>
        <v>2</v>
      </c>
      <c r="P48" s="146">
        <f t="shared" si="6"/>
        <v>2</v>
      </c>
      <c r="Q48" s="146">
        <f t="shared" si="6"/>
        <v>2</v>
      </c>
      <c r="R48" s="146">
        <f t="shared" si="6"/>
        <v>2</v>
      </c>
      <c r="S48" s="146">
        <f t="shared" si="6"/>
        <v>2</v>
      </c>
      <c r="T48" s="146">
        <f t="shared" si="6"/>
        <v>2</v>
      </c>
      <c r="U48" s="146">
        <f t="shared" si="6"/>
        <v>2</v>
      </c>
      <c r="V48" s="146">
        <f t="shared" si="6"/>
        <v>2</v>
      </c>
      <c r="W48" s="146">
        <f t="shared" si="6"/>
        <v>2</v>
      </c>
      <c r="X48" s="146">
        <f t="shared" si="7"/>
        <v>2</v>
      </c>
      <c r="Y48" s="146">
        <f t="shared" si="7"/>
        <v>2</v>
      </c>
      <c r="Z48" s="146">
        <f t="shared" si="7"/>
        <v>2</v>
      </c>
      <c r="AA48" s="146">
        <f t="shared" si="7"/>
        <v>2</v>
      </c>
      <c r="AB48" s="146">
        <f t="shared" si="7"/>
        <v>2</v>
      </c>
      <c r="AC48" s="146">
        <f t="shared" si="7"/>
        <v>2</v>
      </c>
      <c r="AD48" s="146">
        <f t="shared" si="7"/>
        <v>2</v>
      </c>
      <c r="AE48" s="146">
        <f t="shared" si="7"/>
        <v>2</v>
      </c>
      <c r="AF48" s="146">
        <f t="shared" si="7"/>
        <v>2</v>
      </c>
      <c r="AG48" s="146">
        <f t="shared" si="7"/>
        <v>2</v>
      </c>
      <c r="AH48" s="146">
        <f t="shared" si="7"/>
        <v>2</v>
      </c>
      <c r="AI48" s="146">
        <f t="shared" si="7"/>
        <v>2</v>
      </c>
      <c r="AJ48" s="146">
        <f t="shared" si="7"/>
        <v>2</v>
      </c>
      <c r="AK48" s="146">
        <f t="shared" si="7"/>
        <v>2</v>
      </c>
      <c r="AL48" s="146">
        <f t="shared" si="7"/>
        <v>2</v>
      </c>
      <c r="AM48" s="146">
        <f t="shared" si="7"/>
        <v>2</v>
      </c>
      <c r="AN48" s="146">
        <f t="shared" si="7"/>
        <v>2</v>
      </c>
      <c r="AO48" s="146">
        <f t="shared" si="7"/>
        <v>2</v>
      </c>
      <c r="AP48" s="146">
        <f t="shared" si="7"/>
        <v>2</v>
      </c>
      <c r="AQ48" s="146">
        <f t="shared" si="7"/>
        <v>2</v>
      </c>
      <c r="AR48" s="146">
        <f t="shared" si="7"/>
        <v>2</v>
      </c>
      <c r="AS48" s="146">
        <f t="shared" si="7"/>
        <v>2</v>
      </c>
      <c r="AT48" s="146">
        <f t="shared" si="7"/>
        <v>2</v>
      </c>
      <c r="AU48" s="146">
        <f t="shared" si="7"/>
        <v>2</v>
      </c>
      <c r="AV48" s="146">
        <f t="shared" si="7"/>
        <v>2</v>
      </c>
      <c r="AW48" s="146">
        <f t="shared" si="7"/>
        <v>2</v>
      </c>
    </row>
    <row r="49" spans="1:49" x14ac:dyDescent="0.5">
      <c r="A49" s="144" t="s">
        <v>58</v>
      </c>
      <c r="B49" s="144" t="s">
        <v>203</v>
      </c>
      <c r="C49" s="145"/>
      <c r="D49" s="148"/>
      <c r="E49" s="154">
        <v>0.6</v>
      </c>
      <c r="F49" s="154">
        <v>0.6</v>
      </c>
      <c r="G49" s="154">
        <v>0.6</v>
      </c>
      <c r="H49" s="154">
        <v>0.6</v>
      </c>
      <c r="I49" s="154">
        <v>0.6</v>
      </c>
      <c r="J49" s="154">
        <v>0.6</v>
      </c>
      <c r="K49" s="154">
        <v>0.6</v>
      </c>
      <c r="N49" s="155">
        <f t="shared" si="5"/>
        <v>0.6</v>
      </c>
      <c r="O49" s="155">
        <f t="shared" si="6"/>
        <v>0.6</v>
      </c>
      <c r="P49" s="155">
        <f t="shared" si="6"/>
        <v>0.6</v>
      </c>
      <c r="Q49" s="155">
        <f t="shared" si="6"/>
        <v>0.6</v>
      </c>
      <c r="R49" s="155">
        <f t="shared" si="6"/>
        <v>0.6</v>
      </c>
      <c r="S49" s="155">
        <f t="shared" si="6"/>
        <v>0.6</v>
      </c>
      <c r="T49" s="155">
        <f t="shared" si="6"/>
        <v>0.6</v>
      </c>
      <c r="U49" s="155">
        <f t="shared" si="6"/>
        <v>0.6</v>
      </c>
      <c r="V49" s="155">
        <f t="shared" si="6"/>
        <v>0.6</v>
      </c>
      <c r="W49" s="155">
        <f t="shared" si="6"/>
        <v>0.6</v>
      </c>
      <c r="X49" s="155">
        <f t="shared" si="7"/>
        <v>0.6</v>
      </c>
      <c r="Y49" s="155">
        <f t="shared" si="7"/>
        <v>0.6</v>
      </c>
      <c r="Z49" s="155">
        <f t="shared" si="7"/>
        <v>0.6</v>
      </c>
      <c r="AA49" s="155">
        <f t="shared" si="7"/>
        <v>0.6</v>
      </c>
      <c r="AB49" s="155">
        <f t="shared" si="7"/>
        <v>0.6</v>
      </c>
      <c r="AC49" s="155">
        <f t="shared" si="7"/>
        <v>0.6</v>
      </c>
      <c r="AD49" s="155">
        <f t="shared" si="7"/>
        <v>0.6</v>
      </c>
      <c r="AE49" s="155">
        <f t="shared" si="7"/>
        <v>0.6</v>
      </c>
      <c r="AF49" s="155">
        <f t="shared" si="7"/>
        <v>0.6</v>
      </c>
      <c r="AG49" s="155">
        <f t="shared" si="7"/>
        <v>0.6</v>
      </c>
      <c r="AH49" s="155">
        <f t="shared" si="7"/>
        <v>0.6</v>
      </c>
      <c r="AI49" s="155">
        <f t="shared" si="7"/>
        <v>0.6</v>
      </c>
      <c r="AJ49" s="155">
        <f t="shared" si="7"/>
        <v>0.6</v>
      </c>
      <c r="AK49" s="155">
        <f t="shared" si="7"/>
        <v>0.6</v>
      </c>
      <c r="AL49" s="155">
        <f t="shared" si="7"/>
        <v>0.6</v>
      </c>
      <c r="AM49" s="155">
        <f t="shared" si="7"/>
        <v>0.6</v>
      </c>
      <c r="AN49" s="155">
        <f t="shared" si="7"/>
        <v>0.6</v>
      </c>
      <c r="AO49" s="155">
        <f t="shared" si="7"/>
        <v>0.6</v>
      </c>
      <c r="AP49" s="155">
        <f t="shared" si="7"/>
        <v>0.6</v>
      </c>
      <c r="AQ49" s="155">
        <f t="shared" si="7"/>
        <v>0.6</v>
      </c>
      <c r="AR49" s="155">
        <f t="shared" si="7"/>
        <v>0.6</v>
      </c>
      <c r="AS49" s="155">
        <f t="shared" si="7"/>
        <v>0.6</v>
      </c>
      <c r="AT49" s="155">
        <f t="shared" si="7"/>
        <v>0.6</v>
      </c>
      <c r="AU49" s="155">
        <f t="shared" si="7"/>
        <v>0.6</v>
      </c>
      <c r="AV49" s="155">
        <f t="shared" si="7"/>
        <v>0.6</v>
      </c>
      <c r="AW49" s="155">
        <f t="shared" si="7"/>
        <v>0.6</v>
      </c>
    </row>
    <row r="50" spans="1:49" x14ac:dyDescent="0.5">
      <c r="A50" s="132" t="s">
        <v>61</v>
      </c>
      <c r="B50" s="144" t="s">
        <v>205</v>
      </c>
      <c r="C50" s="145"/>
      <c r="D50" s="148"/>
      <c r="E50" s="154">
        <v>1.4999999999999999E-2</v>
      </c>
      <c r="F50" s="142">
        <v>1.7999999999999999E-2</v>
      </c>
      <c r="G50" s="142">
        <v>1.7999999999999999E-2</v>
      </c>
      <c r="H50" s="142">
        <v>1.4999999999999999E-2</v>
      </c>
      <c r="I50" s="142">
        <v>1.4500000000000001E-2</v>
      </c>
      <c r="J50" s="142">
        <v>1.2999999999999999E-2</v>
      </c>
      <c r="K50" s="142">
        <v>1.15E-2</v>
      </c>
      <c r="N50" s="143">
        <f t="shared" si="5"/>
        <v>1.4500000000000001E-2</v>
      </c>
      <c r="O50" s="143">
        <f t="shared" si="6"/>
        <v>1.4500000000000001E-2</v>
      </c>
      <c r="P50" s="143">
        <f t="shared" si="6"/>
        <v>1.4500000000000001E-2</v>
      </c>
      <c r="Q50" s="143">
        <f t="shared" si="6"/>
        <v>1.4500000000000001E-2</v>
      </c>
      <c r="R50" s="143">
        <f t="shared" si="6"/>
        <v>1.4500000000000001E-2</v>
      </c>
      <c r="S50" s="143">
        <f t="shared" si="6"/>
        <v>1.4500000000000001E-2</v>
      </c>
      <c r="T50" s="143">
        <f t="shared" si="6"/>
        <v>1.4500000000000001E-2</v>
      </c>
      <c r="U50" s="143">
        <f t="shared" si="6"/>
        <v>1.4500000000000001E-2</v>
      </c>
      <c r="V50" s="143">
        <f t="shared" si="6"/>
        <v>1.4500000000000001E-2</v>
      </c>
      <c r="W50" s="143">
        <f t="shared" si="6"/>
        <v>1.4500000000000001E-2</v>
      </c>
      <c r="X50" s="143">
        <f t="shared" si="7"/>
        <v>1.4500000000000001E-2</v>
      </c>
      <c r="Y50" s="143">
        <f t="shared" si="7"/>
        <v>1.4500000000000001E-2</v>
      </c>
      <c r="Z50" s="143">
        <f t="shared" si="7"/>
        <v>1.2999999999999999E-2</v>
      </c>
      <c r="AA50" s="143">
        <f t="shared" si="7"/>
        <v>1.2999999999999999E-2</v>
      </c>
      <c r="AB50" s="143">
        <f t="shared" si="7"/>
        <v>1.2999999999999999E-2</v>
      </c>
      <c r="AC50" s="143">
        <f t="shared" si="7"/>
        <v>1.2999999999999999E-2</v>
      </c>
      <c r="AD50" s="143">
        <f t="shared" si="7"/>
        <v>1.2999999999999999E-2</v>
      </c>
      <c r="AE50" s="143">
        <f t="shared" si="7"/>
        <v>1.2999999999999999E-2</v>
      </c>
      <c r="AF50" s="143">
        <f t="shared" si="7"/>
        <v>1.2999999999999999E-2</v>
      </c>
      <c r="AG50" s="143">
        <f t="shared" si="7"/>
        <v>1.2999999999999999E-2</v>
      </c>
      <c r="AH50" s="143">
        <f t="shared" si="7"/>
        <v>1.2999999999999999E-2</v>
      </c>
      <c r="AI50" s="143">
        <f t="shared" si="7"/>
        <v>1.2999999999999999E-2</v>
      </c>
      <c r="AJ50" s="143">
        <f t="shared" si="7"/>
        <v>1.2999999999999999E-2</v>
      </c>
      <c r="AK50" s="143">
        <f t="shared" si="7"/>
        <v>1.2999999999999999E-2</v>
      </c>
      <c r="AL50" s="143">
        <f t="shared" si="7"/>
        <v>1.15E-2</v>
      </c>
      <c r="AM50" s="143">
        <f t="shared" si="7"/>
        <v>1.15E-2</v>
      </c>
      <c r="AN50" s="143">
        <f t="shared" si="7"/>
        <v>1.15E-2</v>
      </c>
      <c r="AO50" s="143">
        <f t="shared" si="7"/>
        <v>1.15E-2</v>
      </c>
      <c r="AP50" s="143">
        <f t="shared" si="7"/>
        <v>1.15E-2</v>
      </c>
      <c r="AQ50" s="143">
        <f t="shared" si="7"/>
        <v>1.15E-2</v>
      </c>
      <c r="AR50" s="143">
        <f t="shared" si="7"/>
        <v>1.15E-2</v>
      </c>
      <c r="AS50" s="143">
        <f t="shared" si="7"/>
        <v>1.15E-2</v>
      </c>
      <c r="AT50" s="143">
        <f t="shared" si="7"/>
        <v>1.15E-2</v>
      </c>
      <c r="AU50" s="143">
        <f t="shared" si="7"/>
        <v>1.15E-2</v>
      </c>
      <c r="AV50" s="143">
        <f t="shared" si="7"/>
        <v>1.15E-2</v>
      </c>
      <c r="AW50" s="143">
        <f t="shared" si="7"/>
        <v>1.15E-2</v>
      </c>
    </row>
    <row r="51" spans="1:49" x14ac:dyDescent="0.5">
      <c r="A51" s="132" t="s">
        <v>62</v>
      </c>
      <c r="B51" s="144" t="s">
        <v>204</v>
      </c>
      <c r="C51" s="145"/>
      <c r="D51" s="148"/>
      <c r="E51" s="202">
        <v>0.5</v>
      </c>
      <c r="F51" s="142">
        <v>6.4999999999999997E-3</v>
      </c>
      <c r="G51" s="142">
        <v>5.4999999999999997E-3</v>
      </c>
      <c r="H51" s="142">
        <v>5.4999999999999997E-3</v>
      </c>
      <c r="I51" s="142">
        <v>4.7999999999999996E-3</v>
      </c>
      <c r="J51" s="142">
        <v>4.4999999999999997E-3</v>
      </c>
      <c r="K51" s="142">
        <v>4.1999999999999997E-3</v>
      </c>
      <c r="N51" s="143">
        <f t="shared" si="5"/>
        <v>4.7999999999999996E-3</v>
      </c>
      <c r="O51" s="143">
        <f t="shared" si="6"/>
        <v>4.7999999999999996E-3</v>
      </c>
      <c r="P51" s="143">
        <f t="shared" si="6"/>
        <v>4.7999999999999996E-3</v>
      </c>
      <c r="Q51" s="143">
        <f t="shared" si="6"/>
        <v>4.7999999999999996E-3</v>
      </c>
      <c r="R51" s="143">
        <f t="shared" si="6"/>
        <v>4.7999999999999996E-3</v>
      </c>
      <c r="S51" s="143">
        <f t="shared" si="6"/>
        <v>4.7999999999999996E-3</v>
      </c>
      <c r="T51" s="143">
        <f t="shared" si="6"/>
        <v>4.7999999999999996E-3</v>
      </c>
      <c r="U51" s="143">
        <f t="shared" si="6"/>
        <v>4.7999999999999996E-3</v>
      </c>
      <c r="V51" s="143">
        <f t="shared" si="6"/>
        <v>4.7999999999999996E-3</v>
      </c>
      <c r="W51" s="143">
        <f t="shared" si="6"/>
        <v>4.7999999999999996E-3</v>
      </c>
      <c r="X51" s="143">
        <f t="shared" si="7"/>
        <v>4.7999999999999996E-3</v>
      </c>
      <c r="Y51" s="143">
        <f t="shared" si="7"/>
        <v>4.7999999999999996E-3</v>
      </c>
      <c r="Z51" s="143">
        <f t="shared" ref="X51:AW52" si="8">SUMIF($E$16:$K$16,Z$18,$E51:$K51)</f>
        <v>4.4999999999999997E-3</v>
      </c>
      <c r="AA51" s="143">
        <f t="shared" si="8"/>
        <v>4.4999999999999997E-3</v>
      </c>
      <c r="AB51" s="143">
        <f t="shared" si="8"/>
        <v>4.4999999999999997E-3</v>
      </c>
      <c r="AC51" s="143">
        <f t="shared" si="8"/>
        <v>4.4999999999999997E-3</v>
      </c>
      <c r="AD51" s="143">
        <f t="shared" si="8"/>
        <v>4.4999999999999997E-3</v>
      </c>
      <c r="AE51" s="143">
        <f t="shared" si="8"/>
        <v>4.4999999999999997E-3</v>
      </c>
      <c r="AF51" s="143">
        <f t="shared" si="8"/>
        <v>4.4999999999999997E-3</v>
      </c>
      <c r="AG51" s="143">
        <f t="shared" si="8"/>
        <v>4.4999999999999997E-3</v>
      </c>
      <c r="AH51" s="143">
        <f t="shared" si="8"/>
        <v>4.4999999999999997E-3</v>
      </c>
      <c r="AI51" s="143">
        <f t="shared" si="8"/>
        <v>4.4999999999999997E-3</v>
      </c>
      <c r="AJ51" s="143">
        <f t="shared" si="8"/>
        <v>4.4999999999999997E-3</v>
      </c>
      <c r="AK51" s="143">
        <f t="shared" si="8"/>
        <v>4.4999999999999997E-3</v>
      </c>
      <c r="AL51" s="143">
        <f t="shared" si="8"/>
        <v>4.1999999999999997E-3</v>
      </c>
      <c r="AM51" s="143">
        <f t="shared" si="8"/>
        <v>4.1999999999999997E-3</v>
      </c>
      <c r="AN51" s="143">
        <f t="shared" si="8"/>
        <v>4.1999999999999997E-3</v>
      </c>
      <c r="AO51" s="143">
        <f t="shared" si="8"/>
        <v>4.1999999999999997E-3</v>
      </c>
      <c r="AP51" s="143">
        <f t="shared" si="8"/>
        <v>4.1999999999999997E-3</v>
      </c>
      <c r="AQ51" s="143">
        <f t="shared" si="8"/>
        <v>4.1999999999999997E-3</v>
      </c>
      <c r="AR51" s="143">
        <f t="shared" si="8"/>
        <v>4.1999999999999997E-3</v>
      </c>
      <c r="AS51" s="143">
        <f t="shared" si="8"/>
        <v>4.1999999999999997E-3</v>
      </c>
      <c r="AT51" s="143">
        <f t="shared" si="8"/>
        <v>4.1999999999999997E-3</v>
      </c>
      <c r="AU51" s="143">
        <f t="shared" si="8"/>
        <v>4.1999999999999997E-3</v>
      </c>
      <c r="AV51" s="143">
        <f t="shared" si="8"/>
        <v>4.1999999999999997E-3</v>
      </c>
      <c r="AW51" s="143">
        <f t="shared" si="8"/>
        <v>4.1999999999999997E-3</v>
      </c>
    </row>
    <row r="52" spans="1:49" x14ac:dyDescent="0.5">
      <c r="A52" s="132" t="s">
        <v>63</v>
      </c>
      <c r="B52" s="144" t="s">
        <v>204</v>
      </c>
      <c r="C52" s="145"/>
      <c r="D52" s="148"/>
      <c r="E52" s="137">
        <v>0.1</v>
      </c>
      <c r="F52" s="137">
        <v>0.1</v>
      </c>
      <c r="G52" s="137">
        <v>0.15</v>
      </c>
      <c r="H52" s="137">
        <v>0.15</v>
      </c>
      <c r="I52" s="137">
        <v>0.11</v>
      </c>
      <c r="J52" s="137">
        <v>0.1</v>
      </c>
      <c r="K52" s="137">
        <v>0.09</v>
      </c>
      <c r="N52" s="146">
        <f t="shared" si="5"/>
        <v>0.11</v>
      </c>
      <c r="O52" s="146">
        <f t="shared" si="6"/>
        <v>0.11</v>
      </c>
      <c r="P52" s="146">
        <f t="shared" si="6"/>
        <v>0.11</v>
      </c>
      <c r="Q52" s="146">
        <f t="shared" si="6"/>
        <v>0.11</v>
      </c>
      <c r="R52" s="146">
        <f t="shared" si="6"/>
        <v>0.11</v>
      </c>
      <c r="S52" s="146">
        <f t="shared" si="6"/>
        <v>0.11</v>
      </c>
      <c r="T52" s="146">
        <f t="shared" si="6"/>
        <v>0.11</v>
      </c>
      <c r="U52" s="146">
        <f t="shared" si="6"/>
        <v>0.11</v>
      </c>
      <c r="V52" s="146">
        <f t="shared" si="6"/>
        <v>0.11</v>
      </c>
      <c r="W52" s="146">
        <f t="shared" si="6"/>
        <v>0.11</v>
      </c>
      <c r="X52" s="146">
        <f t="shared" si="8"/>
        <v>0.11</v>
      </c>
      <c r="Y52" s="146">
        <f t="shared" si="8"/>
        <v>0.11</v>
      </c>
      <c r="Z52" s="146">
        <f t="shared" si="8"/>
        <v>0.1</v>
      </c>
      <c r="AA52" s="146">
        <f t="shared" si="8"/>
        <v>0.1</v>
      </c>
      <c r="AB52" s="146">
        <f t="shared" si="8"/>
        <v>0.1</v>
      </c>
      <c r="AC52" s="146">
        <f t="shared" si="8"/>
        <v>0.1</v>
      </c>
      <c r="AD52" s="146">
        <f t="shared" si="8"/>
        <v>0.1</v>
      </c>
      <c r="AE52" s="146">
        <f t="shared" si="8"/>
        <v>0.1</v>
      </c>
      <c r="AF52" s="146">
        <f t="shared" si="8"/>
        <v>0.1</v>
      </c>
      <c r="AG52" s="146">
        <f t="shared" si="8"/>
        <v>0.1</v>
      </c>
      <c r="AH52" s="146">
        <f t="shared" si="8"/>
        <v>0.1</v>
      </c>
      <c r="AI52" s="146">
        <f t="shared" si="8"/>
        <v>0.1</v>
      </c>
      <c r="AJ52" s="146">
        <f t="shared" si="8"/>
        <v>0.1</v>
      </c>
      <c r="AK52" s="146">
        <f t="shared" si="8"/>
        <v>0.1</v>
      </c>
      <c r="AL52" s="146">
        <f t="shared" si="8"/>
        <v>0.09</v>
      </c>
      <c r="AM52" s="146">
        <f t="shared" si="8"/>
        <v>0.09</v>
      </c>
      <c r="AN52" s="146">
        <f t="shared" si="8"/>
        <v>0.09</v>
      </c>
      <c r="AO52" s="146">
        <f t="shared" si="8"/>
        <v>0.09</v>
      </c>
      <c r="AP52" s="146">
        <f t="shared" si="8"/>
        <v>0.09</v>
      </c>
      <c r="AQ52" s="146">
        <f t="shared" si="8"/>
        <v>0.09</v>
      </c>
      <c r="AR52" s="146">
        <f t="shared" si="8"/>
        <v>0.09</v>
      </c>
      <c r="AS52" s="146">
        <f t="shared" si="8"/>
        <v>0.09</v>
      </c>
      <c r="AT52" s="146">
        <f t="shared" si="8"/>
        <v>0.09</v>
      </c>
      <c r="AU52" s="146">
        <f t="shared" si="8"/>
        <v>0.09</v>
      </c>
      <c r="AV52" s="146">
        <f t="shared" si="8"/>
        <v>0.09</v>
      </c>
      <c r="AW52" s="146">
        <f t="shared" si="8"/>
        <v>0.09</v>
      </c>
    </row>
    <row r="53" spans="1:49" x14ac:dyDescent="0.5">
      <c r="A53" s="132" t="s">
        <v>789</v>
      </c>
      <c r="B53" s="144"/>
      <c r="C53" s="145"/>
      <c r="D53" s="148"/>
      <c r="E53" s="137"/>
      <c r="F53" s="137"/>
      <c r="G53" s="137"/>
      <c r="H53" s="137"/>
      <c r="I53" s="137"/>
      <c r="J53" s="137"/>
      <c r="K53" s="137"/>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row>
    <row r="54" spans="1:49" x14ac:dyDescent="0.5">
      <c r="A54" s="132" t="s">
        <v>789</v>
      </c>
      <c r="B54" s="144"/>
      <c r="C54" s="145"/>
      <c r="D54" s="148"/>
      <c r="E54" s="137"/>
      <c r="F54" s="137"/>
      <c r="G54" s="137"/>
      <c r="H54" s="137"/>
      <c r="I54" s="137"/>
      <c r="J54" s="137"/>
      <c r="K54" s="137"/>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row>
    <row r="55" spans="1:49" x14ac:dyDescent="0.5">
      <c r="A55" s="157" t="s">
        <v>32</v>
      </c>
      <c r="B55" s="157"/>
      <c r="C55" s="158"/>
      <c r="D55" s="159"/>
      <c r="E55" s="159"/>
      <c r="F55" s="159"/>
      <c r="G55" s="159"/>
      <c r="H55" s="159"/>
      <c r="I55" s="159"/>
      <c r="J55" s="159"/>
      <c r="K55" s="159"/>
      <c r="M55" s="117"/>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row>
    <row r="56" spans="1:49" x14ac:dyDescent="0.5">
      <c r="A56" s="132" t="s">
        <v>217</v>
      </c>
      <c r="B56" s="144" t="s">
        <v>164</v>
      </c>
      <c r="C56" s="145"/>
      <c r="D56" s="162">
        <v>8000</v>
      </c>
      <c r="E56" s="148"/>
      <c r="F56" s="148"/>
      <c r="G56" s="148"/>
      <c r="H56" s="148"/>
      <c r="I56" s="148"/>
      <c r="J56" s="148"/>
      <c r="K56" s="148"/>
      <c r="L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row>
    <row r="57" spans="1:49" x14ac:dyDescent="0.5">
      <c r="A57" s="132" t="s">
        <v>218</v>
      </c>
      <c r="B57" s="144" t="s">
        <v>160</v>
      </c>
      <c r="C57" s="145"/>
      <c r="D57" s="154">
        <v>0.06</v>
      </c>
      <c r="E57" s="148"/>
      <c r="F57" s="148"/>
      <c r="G57" s="148"/>
      <c r="H57" s="148"/>
      <c r="I57" s="148"/>
      <c r="J57" s="148"/>
      <c r="K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row>
    <row r="58" spans="1:49" x14ac:dyDescent="0.5">
      <c r="A58" s="132" t="s">
        <v>226</v>
      </c>
      <c r="B58" s="144" t="s">
        <v>227</v>
      </c>
      <c r="C58" s="145"/>
      <c r="D58" s="148"/>
      <c r="E58" s="160"/>
      <c r="F58" s="160"/>
      <c r="G58" s="160"/>
      <c r="H58" s="160"/>
      <c r="I58" s="160"/>
      <c r="J58" s="160"/>
      <c r="K58" s="160"/>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row>
    <row r="59" spans="1:49" x14ac:dyDescent="0.5">
      <c r="A59" s="132" t="s">
        <v>219</v>
      </c>
      <c r="B59" s="144" t="s">
        <v>164</v>
      </c>
      <c r="C59" s="145"/>
      <c r="D59" s="148"/>
      <c r="E59" s="162"/>
      <c r="F59" s="162"/>
      <c r="G59" s="162"/>
      <c r="H59" s="162"/>
      <c r="I59" s="162"/>
      <c r="J59" s="162"/>
      <c r="K59" s="162"/>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row>
    <row r="60" spans="1:49" x14ac:dyDescent="0.5">
      <c r="A60" s="132" t="s">
        <v>220</v>
      </c>
      <c r="B60" s="144" t="s">
        <v>164</v>
      </c>
      <c r="C60" s="145"/>
      <c r="D60" s="148"/>
      <c r="E60" s="137"/>
      <c r="F60" s="137"/>
      <c r="G60" s="137"/>
      <c r="H60" s="137"/>
      <c r="I60" s="137"/>
      <c r="J60" s="137"/>
      <c r="K60" s="137"/>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row>
    <row r="61" spans="1:49" x14ac:dyDescent="0.5">
      <c r="A61" s="132" t="s">
        <v>467</v>
      </c>
      <c r="B61" s="144" t="s">
        <v>465</v>
      </c>
      <c r="C61" s="145"/>
      <c r="D61" s="148"/>
      <c r="E61" s="153"/>
      <c r="F61" s="153"/>
      <c r="G61" s="153"/>
      <c r="H61" s="153"/>
      <c r="I61" s="153"/>
      <c r="J61" s="153"/>
      <c r="K61" s="153"/>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row>
    <row r="62" spans="1:49" x14ac:dyDescent="0.5">
      <c r="A62" s="132" t="s">
        <v>224</v>
      </c>
      <c r="B62" s="144" t="s">
        <v>176</v>
      </c>
      <c r="C62" s="145"/>
      <c r="D62" s="148"/>
      <c r="E62" s="154"/>
      <c r="F62" s="154"/>
      <c r="G62" s="154"/>
      <c r="H62" s="154"/>
      <c r="I62" s="154"/>
      <c r="J62" s="154"/>
      <c r="K62" s="154"/>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row>
    <row r="63" spans="1:49" x14ac:dyDescent="0.5">
      <c r="A63" s="132" t="s">
        <v>789</v>
      </c>
      <c r="B63" s="144"/>
      <c r="C63" s="145"/>
      <c r="D63" s="148"/>
      <c r="E63" s="137"/>
      <c r="F63" s="137"/>
      <c r="G63" s="137"/>
      <c r="H63" s="137"/>
      <c r="I63" s="137"/>
      <c r="J63" s="137"/>
      <c r="K63" s="137"/>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row>
    <row r="64" spans="1:49" x14ac:dyDescent="0.5">
      <c r="A64" s="132" t="s">
        <v>789</v>
      </c>
      <c r="B64" s="144"/>
      <c r="C64" s="145"/>
      <c r="D64" s="148"/>
      <c r="E64" s="137"/>
      <c r="F64" s="137"/>
      <c r="G64" s="137"/>
      <c r="H64" s="137"/>
      <c r="I64" s="137"/>
      <c r="J64" s="137"/>
      <c r="K64" s="137"/>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row>
    <row r="65" spans="1:49" x14ac:dyDescent="0.5">
      <c r="A65" s="134" t="s">
        <v>909</v>
      </c>
      <c r="B65" s="157"/>
      <c r="C65" s="158"/>
      <c r="D65" s="159"/>
      <c r="E65" s="159"/>
      <c r="F65" s="159"/>
      <c r="G65" s="159"/>
      <c r="H65" s="159"/>
      <c r="I65" s="159"/>
      <c r="J65" s="159"/>
      <c r="K65" s="159"/>
      <c r="M65" s="117"/>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row>
    <row r="66" spans="1:49" x14ac:dyDescent="0.5">
      <c r="A66" s="132"/>
      <c r="B66" s="144"/>
      <c r="C66" s="145"/>
      <c r="D66" s="137"/>
      <c r="E66" s="137"/>
      <c r="F66" s="137"/>
      <c r="G66" s="137"/>
      <c r="H66" s="137"/>
      <c r="I66" s="137"/>
      <c r="J66" s="137"/>
      <c r="K66" s="137"/>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row>
    <row r="67" spans="1:49" x14ac:dyDescent="0.5">
      <c r="A67" s="132" t="s">
        <v>228</v>
      </c>
      <c r="B67" s="144" t="s">
        <v>229</v>
      </c>
      <c r="C67" s="145"/>
      <c r="D67" s="137">
        <v>75</v>
      </c>
      <c r="E67" s="148"/>
      <c r="F67" s="148"/>
      <c r="G67" s="148"/>
      <c r="H67" s="148"/>
      <c r="I67" s="148"/>
      <c r="J67" s="148"/>
      <c r="K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row>
    <row r="68" spans="1:49" x14ac:dyDescent="0.5">
      <c r="A68" s="144" t="s">
        <v>232</v>
      </c>
      <c r="B68" s="163" t="s">
        <v>229</v>
      </c>
      <c r="C68" s="164"/>
      <c r="D68" s="137"/>
      <c r="E68" s="148"/>
      <c r="F68" s="148"/>
      <c r="G68" s="148"/>
      <c r="H68" s="148"/>
      <c r="I68" s="148"/>
      <c r="J68" s="148"/>
      <c r="K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row>
    <row r="69" spans="1:49" x14ac:dyDescent="0.5">
      <c r="A69" s="132" t="s">
        <v>115</v>
      </c>
      <c r="B69" s="144" t="s">
        <v>246</v>
      </c>
      <c r="C69" s="145"/>
      <c r="D69" s="162">
        <v>20</v>
      </c>
      <c r="E69" s="162">
        <v>20</v>
      </c>
      <c r="F69" s="162">
        <v>20</v>
      </c>
      <c r="G69" s="162">
        <v>50</v>
      </c>
      <c r="H69" s="162">
        <v>50</v>
      </c>
      <c r="I69" s="162">
        <v>90</v>
      </c>
      <c r="J69" s="162">
        <v>150</v>
      </c>
      <c r="K69" s="162">
        <v>150</v>
      </c>
      <c r="N69" s="149">
        <f>SUMIF($E$16:$K$16,N$18,$E69:$K69)</f>
        <v>90</v>
      </c>
      <c r="O69" s="149">
        <f t="shared" ref="O69:AW69" si="9">SUMIF($E$16:$K$16,O$18,$E69:$K69)</f>
        <v>90</v>
      </c>
      <c r="P69" s="149">
        <f t="shared" si="9"/>
        <v>90</v>
      </c>
      <c r="Q69" s="149">
        <f t="shared" si="9"/>
        <v>90</v>
      </c>
      <c r="R69" s="149">
        <f t="shared" si="9"/>
        <v>90</v>
      </c>
      <c r="S69" s="149">
        <f t="shared" si="9"/>
        <v>90</v>
      </c>
      <c r="T69" s="149">
        <f t="shared" si="9"/>
        <v>90</v>
      </c>
      <c r="U69" s="149">
        <f t="shared" si="9"/>
        <v>90</v>
      </c>
      <c r="V69" s="149">
        <f t="shared" si="9"/>
        <v>90</v>
      </c>
      <c r="W69" s="149">
        <f t="shared" si="9"/>
        <v>90</v>
      </c>
      <c r="X69" s="149">
        <f t="shared" si="9"/>
        <v>90</v>
      </c>
      <c r="Y69" s="149">
        <f t="shared" si="9"/>
        <v>90</v>
      </c>
      <c r="Z69" s="149">
        <f t="shared" si="9"/>
        <v>150</v>
      </c>
      <c r="AA69" s="149">
        <f t="shared" si="9"/>
        <v>150</v>
      </c>
      <c r="AB69" s="149">
        <f t="shared" si="9"/>
        <v>150</v>
      </c>
      <c r="AC69" s="149">
        <f t="shared" si="9"/>
        <v>150</v>
      </c>
      <c r="AD69" s="149">
        <f t="shared" si="9"/>
        <v>150</v>
      </c>
      <c r="AE69" s="149">
        <f t="shared" si="9"/>
        <v>150</v>
      </c>
      <c r="AF69" s="149">
        <f t="shared" si="9"/>
        <v>150</v>
      </c>
      <c r="AG69" s="149">
        <f t="shared" si="9"/>
        <v>150</v>
      </c>
      <c r="AH69" s="149">
        <f t="shared" si="9"/>
        <v>150</v>
      </c>
      <c r="AI69" s="149">
        <f t="shared" si="9"/>
        <v>150</v>
      </c>
      <c r="AJ69" s="149">
        <f t="shared" si="9"/>
        <v>150</v>
      </c>
      <c r="AK69" s="149">
        <f t="shared" si="9"/>
        <v>150</v>
      </c>
      <c r="AL69" s="149">
        <f t="shared" si="9"/>
        <v>150</v>
      </c>
      <c r="AM69" s="149">
        <f t="shared" si="9"/>
        <v>150</v>
      </c>
      <c r="AN69" s="149">
        <f t="shared" si="9"/>
        <v>150</v>
      </c>
      <c r="AO69" s="149">
        <f t="shared" si="9"/>
        <v>150</v>
      </c>
      <c r="AP69" s="149">
        <f t="shared" si="9"/>
        <v>150</v>
      </c>
      <c r="AQ69" s="149">
        <f t="shared" si="9"/>
        <v>150</v>
      </c>
      <c r="AR69" s="149">
        <f t="shared" si="9"/>
        <v>150</v>
      </c>
      <c r="AS69" s="149">
        <f t="shared" si="9"/>
        <v>150</v>
      </c>
      <c r="AT69" s="149">
        <f t="shared" si="9"/>
        <v>150</v>
      </c>
      <c r="AU69" s="149">
        <f t="shared" si="9"/>
        <v>150</v>
      </c>
      <c r="AV69" s="149">
        <f t="shared" si="9"/>
        <v>150</v>
      </c>
      <c r="AW69" s="149">
        <f t="shared" si="9"/>
        <v>150</v>
      </c>
    </row>
    <row r="70" spans="1:49" x14ac:dyDescent="0.5">
      <c r="A70" s="132" t="s">
        <v>114</v>
      </c>
      <c r="B70" s="144" t="s">
        <v>230</v>
      </c>
      <c r="C70" s="145"/>
      <c r="D70" s="161">
        <v>0</v>
      </c>
      <c r="E70" s="154">
        <v>0</v>
      </c>
      <c r="F70" s="154">
        <v>0</v>
      </c>
      <c r="G70" s="154">
        <v>0.08</v>
      </c>
      <c r="H70" s="154">
        <v>0.08</v>
      </c>
      <c r="I70" s="154">
        <v>0.08</v>
      </c>
      <c r="J70" s="154">
        <v>0.1</v>
      </c>
      <c r="K70" s="154">
        <v>0.08</v>
      </c>
      <c r="N70" s="155">
        <f>SUMIF($E$16:$K$16,N$18,$E70:$K70)</f>
        <v>0.08</v>
      </c>
      <c r="O70" s="155">
        <f t="shared" ref="O70:AC71" si="10">SUMIF($E$16:$K$16,O$18,$E70:$K70)</f>
        <v>0.08</v>
      </c>
      <c r="P70" s="155">
        <f t="shared" si="10"/>
        <v>0.08</v>
      </c>
      <c r="Q70" s="155">
        <f t="shared" si="10"/>
        <v>0.08</v>
      </c>
      <c r="R70" s="155">
        <f t="shared" ref="R70:AW71" si="11">SUMIF($E$16:$K$16,R$18,$E70:$K70)</f>
        <v>0.08</v>
      </c>
      <c r="S70" s="155">
        <f t="shared" si="11"/>
        <v>0.08</v>
      </c>
      <c r="T70" s="155">
        <f t="shared" si="10"/>
        <v>0.08</v>
      </c>
      <c r="U70" s="155">
        <f t="shared" si="11"/>
        <v>0.08</v>
      </c>
      <c r="V70" s="155">
        <f t="shared" si="11"/>
        <v>0.08</v>
      </c>
      <c r="W70" s="155">
        <f t="shared" si="10"/>
        <v>0.08</v>
      </c>
      <c r="X70" s="155">
        <f t="shared" si="11"/>
        <v>0.08</v>
      </c>
      <c r="Y70" s="155">
        <f t="shared" si="11"/>
        <v>0.08</v>
      </c>
      <c r="Z70" s="155">
        <f t="shared" si="10"/>
        <v>0.1</v>
      </c>
      <c r="AA70" s="155">
        <f t="shared" si="11"/>
        <v>0.1</v>
      </c>
      <c r="AB70" s="155">
        <f t="shared" si="11"/>
        <v>0.1</v>
      </c>
      <c r="AC70" s="155">
        <f t="shared" si="10"/>
        <v>0.1</v>
      </c>
      <c r="AD70" s="155">
        <f t="shared" si="11"/>
        <v>0.1</v>
      </c>
      <c r="AE70" s="155">
        <f t="shared" si="11"/>
        <v>0.1</v>
      </c>
      <c r="AF70" s="155">
        <f t="shared" si="11"/>
        <v>0.1</v>
      </c>
      <c r="AG70" s="155">
        <f t="shared" si="11"/>
        <v>0.1</v>
      </c>
      <c r="AH70" s="155">
        <f t="shared" si="11"/>
        <v>0.1</v>
      </c>
      <c r="AI70" s="155">
        <f t="shared" si="11"/>
        <v>0.1</v>
      </c>
      <c r="AJ70" s="155">
        <f t="shared" si="11"/>
        <v>0.1</v>
      </c>
      <c r="AK70" s="155">
        <f t="shared" si="11"/>
        <v>0.1</v>
      </c>
      <c r="AL70" s="155">
        <f t="shared" si="11"/>
        <v>0.08</v>
      </c>
      <c r="AM70" s="155">
        <f t="shared" si="11"/>
        <v>0.08</v>
      </c>
      <c r="AN70" s="155">
        <f t="shared" si="11"/>
        <v>0.08</v>
      </c>
      <c r="AO70" s="155">
        <f t="shared" si="11"/>
        <v>0.08</v>
      </c>
      <c r="AP70" s="155">
        <f t="shared" si="11"/>
        <v>0.08</v>
      </c>
      <c r="AQ70" s="155">
        <f t="shared" si="11"/>
        <v>0.08</v>
      </c>
      <c r="AR70" s="155">
        <f t="shared" si="11"/>
        <v>0.08</v>
      </c>
      <c r="AS70" s="155">
        <f t="shared" si="11"/>
        <v>0.08</v>
      </c>
      <c r="AT70" s="155">
        <f t="shared" si="11"/>
        <v>0.08</v>
      </c>
      <c r="AU70" s="155">
        <f t="shared" si="11"/>
        <v>0.08</v>
      </c>
      <c r="AV70" s="155">
        <f t="shared" si="11"/>
        <v>0.08</v>
      </c>
      <c r="AW70" s="155">
        <f t="shared" si="11"/>
        <v>0.08</v>
      </c>
    </row>
    <row r="71" spans="1:49" x14ac:dyDescent="0.5">
      <c r="A71" s="132" t="s">
        <v>644</v>
      </c>
      <c r="B71" s="144" t="s">
        <v>173</v>
      </c>
      <c r="C71" s="145"/>
      <c r="D71" s="161">
        <v>80</v>
      </c>
      <c r="E71" s="137">
        <v>80</v>
      </c>
      <c r="F71" s="137">
        <v>80</v>
      </c>
      <c r="G71" s="137">
        <v>75</v>
      </c>
      <c r="H71" s="137">
        <v>75</v>
      </c>
      <c r="I71" s="137">
        <v>85</v>
      </c>
      <c r="J71" s="137">
        <v>95</v>
      </c>
      <c r="K71" s="137">
        <v>75</v>
      </c>
      <c r="N71" s="146">
        <f>SUMIF($E$16:$K$16,N$18,$E71:$K71)</f>
        <v>85</v>
      </c>
      <c r="O71" s="146">
        <f t="shared" si="10"/>
        <v>85</v>
      </c>
      <c r="P71" s="146">
        <f t="shared" si="10"/>
        <v>85</v>
      </c>
      <c r="Q71" s="146">
        <f t="shared" si="10"/>
        <v>85</v>
      </c>
      <c r="R71" s="146">
        <f t="shared" si="11"/>
        <v>85</v>
      </c>
      <c r="S71" s="146">
        <f t="shared" si="11"/>
        <v>85</v>
      </c>
      <c r="T71" s="146">
        <f t="shared" si="10"/>
        <v>85</v>
      </c>
      <c r="U71" s="146">
        <f t="shared" si="11"/>
        <v>85</v>
      </c>
      <c r="V71" s="146">
        <f t="shared" si="11"/>
        <v>85</v>
      </c>
      <c r="W71" s="146">
        <f t="shared" si="10"/>
        <v>85</v>
      </c>
      <c r="X71" s="146">
        <f t="shared" si="11"/>
        <v>85</v>
      </c>
      <c r="Y71" s="146">
        <f t="shared" si="11"/>
        <v>85</v>
      </c>
      <c r="Z71" s="146">
        <f t="shared" si="10"/>
        <v>95</v>
      </c>
      <c r="AA71" s="146">
        <f t="shared" si="11"/>
        <v>95</v>
      </c>
      <c r="AB71" s="146">
        <f t="shared" si="11"/>
        <v>95</v>
      </c>
      <c r="AC71" s="146">
        <f t="shared" si="10"/>
        <v>95</v>
      </c>
      <c r="AD71" s="146">
        <f t="shared" si="11"/>
        <v>95</v>
      </c>
      <c r="AE71" s="146">
        <f t="shared" si="11"/>
        <v>95</v>
      </c>
      <c r="AF71" s="146">
        <f t="shared" si="11"/>
        <v>95</v>
      </c>
      <c r="AG71" s="146">
        <f t="shared" si="11"/>
        <v>95</v>
      </c>
      <c r="AH71" s="146">
        <f t="shared" si="11"/>
        <v>95</v>
      </c>
      <c r="AI71" s="146">
        <f t="shared" si="11"/>
        <v>95</v>
      </c>
      <c r="AJ71" s="146">
        <f t="shared" si="11"/>
        <v>95</v>
      </c>
      <c r="AK71" s="146">
        <f t="shared" si="11"/>
        <v>95</v>
      </c>
      <c r="AL71" s="146">
        <f t="shared" si="11"/>
        <v>75</v>
      </c>
      <c r="AM71" s="146">
        <f t="shared" si="11"/>
        <v>75</v>
      </c>
      <c r="AN71" s="146">
        <f t="shared" si="11"/>
        <v>75</v>
      </c>
      <c r="AO71" s="146">
        <f t="shared" si="11"/>
        <v>75</v>
      </c>
      <c r="AP71" s="146">
        <f t="shared" si="11"/>
        <v>75</v>
      </c>
      <c r="AQ71" s="146">
        <f t="shared" si="11"/>
        <v>75</v>
      </c>
      <c r="AR71" s="146">
        <f t="shared" si="11"/>
        <v>75</v>
      </c>
      <c r="AS71" s="146">
        <f t="shared" si="11"/>
        <v>75</v>
      </c>
      <c r="AT71" s="146">
        <f t="shared" si="11"/>
        <v>75</v>
      </c>
      <c r="AU71" s="146">
        <f t="shared" si="11"/>
        <v>75</v>
      </c>
      <c r="AV71" s="146">
        <f t="shared" si="11"/>
        <v>75</v>
      </c>
      <c r="AW71" s="146">
        <f t="shared" si="11"/>
        <v>75</v>
      </c>
    </row>
    <row r="72" spans="1:49" x14ac:dyDescent="0.5">
      <c r="A72" s="132"/>
      <c r="B72" s="144"/>
      <c r="C72" s="145"/>
      <c r="D72" s="137"/>
      <c r="E72" s="137"/>
      <c r="F72" s="137"/>
      <c r="G72" s="137"/>
      <c r="H72" s="137"/>
      <c r="I72" s="137"/>
      <c r="J72" s="137"/>
      <c r="K72" s="137"/>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row>
    <row r="73" spans="1:49" x14ac:dyDescent="0.5">
      <c r="A73" s="165" t="s">
        <v>238</v>
      </c>
      <c r="B73" s="144" t="s">
        <v>160</v>
      </c>
      <c r="C73" s="145"/>
      <c r="D73" s="148"/>
      <c r="E73" s="137"/>
      <c r="F73" s="154"/>
      <c r="G73" s="154"/>
      <c r="H73" s="154"/>
      <c r="I73" s="154"/>
      <c r="J73" s="154"/>
      <c r="K73" s="154"/>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row>
    <row r="74" spans="1:49" x14ac:dyDescent="0.5">
      <c r="A74" s="165" t="s">
        <v>244</v>
      </c>
      <c r="B74" s="144" t="s">
        <v>423</v>
      </c>
      <c r="C74" s="145"/>
      <c r="D74" s="148"/>
      <c r="E74" s="137"/>
      <c r="F74" s="203"/>
      <c r="G74" s="203"/>
      <c r="H74" s="203"/>
      <c r="I74" s="203"/>
      <c r="J74" s="203"/>
      <c r="K74" s="203"/>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row>
    <row r="75" spans="1:49" x14ac:dyDescent="0.5">
      <c r="A75" s="147" t="s">
        <v>240</v>
      </c>
      <c r="B75" s="144" t="s">
        <v>243</v>
      </c>
      <c r="C75" s="145"/>
      <c r="D75" s="148"/>
      <c r="E75" s="137"/>
      <c r="F75" s="137"/>
      <c r="G75" s="137"/>
      <c r="H75" s="137"/>
      <c r="I75" s="137"/>
      <c r="J75" s="137"/>
      <c r="K75" s="137"/>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row>
    <row r="76" spans="1:49" x14ac:dyDescent="0.5">
      <c r="A76" s="132" t="s">
        <v>455</v>
      </c>
      <c r="B76" s="144" t="s">
        <v>427</v>
      </c>
      <c r="C76" s="145"/>
      <c r="D76" s="148"/>
      <c r="E76" s="137"/>
      <c r="F76" s="137"/>
      <c r="G76" s="137"/>
      <c r="H76" s="137"/>
      <c r="I76" s="137"/>
      <c r="J76" s="137"/>
      <c r="K76" s="137"/>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row>
    <row r="77" spans="1:49" x14ac:dyDescent="0.5">
      <c r="A77" s="132" t="s">
        <v>456</v>
      </c>
      <c r="B77" s="144" t="s">
        <v>427</v>
      </c>
      <c r="C77" s="145"/>
      <c r="D77" s="148"/>
      <c r="E77" s="137"/>
      <c r="F77" s="137"/>
      <c r="G77" s="137"/>
      <c r="H77" s="137"/>
      <c r="I77" s="137"/>
      <c r="J77" s="137"/>
      <c r="K77" s="137"/>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row>
    <row r="78" spans="1:49" x14ac:dyDescent="0.5">
      <c r="A78" s="132" t="s">
        <v>429</v>
      </c>
      <c r="B78" s="144" t="s">
        <v>160</v>
      </c>
      <c r="C78" s="145"/>
      <c r="D78" s="148"/>
      <c r="E78" s="137"/>
      <c r="F78" s="154"/>
      <c r="G78" s="154"/>
      <c r="H78" s="154"/>
      <c r="I78" s="154"/>
      <c r="J78" s="154"/>
      <c r="K78" s="154"/>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row>
    <row r="79" spans="1:49" x14ac:dyDescent="0.5">
      <c r="A79" s="132" t="s">
        <v>430</v>
      </c>
      <c r="B79" s="144" t="s">
        <v>431</v>
      </c>
      <c r="C79" s="145"/>
      <c r="D79" s="148"/>
      <c r="E79" s="137"/>
      <c r="F79" s="137"/>
      <c r="G79" s="137"/>
      <c r="H79" s="137"/>
      <c r="I79" s="137"/>
      <c r="J79" s="137"/>
      <c r="K79" s="137"/>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row>
    <row r="80" spans="1:49" x14ac:dyDescent="0.5">
      <c r="A80" s="132" t="s">
        <v>441</v>
      </c>
      <c r="B80" s="144" t="s">
        <v>589</v>
      </c>
      <c r="C80" s="145"/>
      <c r="D80" s="148"/>
      <c r="E80" s="137"/>
      <c r="F80" s="166"/>
      <c r="G80" s="166"/>
      <c r="H80" s="166"/>
      <c r="I80" s="166"/>
      <c r="J80" s="166"/>
      <c r="K80" s="166"/>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row>
    <row r="81" spans="1:49" x14ac:dyDescent="0.5">
      <c r="A81" s="132" t="s">
        <v>442</v>
      </c>
      <c r="B81" s="144" t="s">
        <v>204</v>
      </c>
      <c r="C81" s="145"/>
      <c r="D81" s="148"/>
      <c r="E81" s="137"/>
      <c r="F81" s="166"/>
      <c r="G81" s="166"/>
      <c r="H81" s="166"/>
      <c r="I81" s="166"/>
      <c r="J81" s="166"/>
      <c r="K81" s="166"/>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row>
    <row r="82" spans="1:49" x14ac:dyDescent="0.5">
      <c r="A82" s="132"/>
      <c r="B82" s="144"/>
      <c r="C82" s="145"/>
      <c r="D82" s="148"/>
      <c r="E82" s="137"/>
      <c r="F82" s="137"/>
      <c r="G82" s="137"/>
      <c r="H82" s="137"/>
      <c r="I82" s="137"/>
      <c r="J82" s="137"/>
      <c r="K82" s="137"/>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row>
    <row r="83" spans="1:49" x14ac:dyDescent="0.5">
      <c r="A83" s="132" t="s">
        <v>122</v>
      </c>
      <c r="B83" s="144" t="s">
        <v>245</v>
      </c>
      <c r="C83" s="145"/>
      <c r="D83" s="148">
        <v>15</v>
      </c>
      <c r="E83" s="137">
        <v>7</v>
      </c>
      <c r="F83" s="137">
        <v>15</v>
      </c>
      <c r="G83" s="137">
        <v>15</v>
      </c>
      <c r="H83" s="137">
        <v>15</v>
      </c>
      <c r="I83" s="137">
        <v>15</v>
      </c>
      <c r="J83" s="137">
        <v>15</v>
      </c>
      <c r="K83" s="137">
        <v>15</v>
      </c>
      <c r="N83" s="146">
        <f t="shared" ref="N83:N91" si="12">SUMIF($E$16:$K$16,N$18,$E83:$K83)</f>
        <v>15</v>
      </c>
      <c r="O83" s="146">
        <f t="shared" ref="O83:AW90" si="13">SUMIF($E$16:$K$16,O$18,$E83:$K83)</f>
        <v>15</v>
      </c>
      <c r="P83" s="146">
        <f t="shared" si="13"/>
        <v>15</v>
      </c>
      <c r="Q83" s="146">
        <f t="shared" si="13"/>
        <v>15</v>
      </c>
      <c r="R83" s="146">
        <f t="shared" si="13"/>
        <v>15</v>
      </c>
      <c r="S83" s="146">
        <f t="shared" si="13"/>
        <v>15</v>
      </c>
      <c r="T83" s="146">
        <f t="shared" si="13"/>
        <v>15</v>
      </c>
      <c r="U83" s="146">
        <f t="shared" si="13"/>
        <v>15</v>
      </c>
      <c r="V83" s="146">
        <f t="shared" si="13"/>
        <v>15</v>
      </c>
      <c r="W83" s="146">
        <f t="shared" si="13"/>
        <v>15</v>
      </c>
      <c r="X83" s="146">
        <f t="shared" si="13"/>
        <v>15</v>
      </c>
      <c r="Y83" s="146">
        <f t="shared" si="13"/>
        <v>15</v>
      </c>
      <c r="Z83" s="146">
        <f t="shared" si="13"/>
        <v>15</v>
      </c>
      <c r="AA83" s="146">
        <f t="shared" si="13"/>
        <v>15</v>
      </c>
      <c r="AB83" s="146">
        <f t="shared" si="13"/>
        <v>15</v>
      </c>
      <c r="AC83" s="146">
        <f t="shared" si="13"/>
        <v>15</v>
      </c>
      <c r="AD83" s="146">
        <f t="shared" si="13"/>
        <v>15</v>
      </c>
      <c r="AE83" s="146">
        <f t="shared" si="13"/>
        <v>15</v>
      </c>
      <c r="AF83" s="146">
        <f t="shared" si="13"/>
        <v>15</v>
      </c>
      <c r="AG83" s="146">
        <f t="shared" si="13"/>
        <v>15</v>
      </c>
      <c r="AH83" s="146">
        <f t="shared" si="13"/>
        <v>15</v>
      </c>
      <c r="AI83" s="146">
        <f t="shared" si="13"/>
        <v>15</v>
      </c>
      <c r="AJ83" s="146">
        <f t="shared" si="13"/>
        <v>15</v>
      </c>
      <c r="AK83" s="146">
        <f t="shared" si="13"/>
        <v>15</v>
      </c>
      <c r="AL83" s="146">
        <f t="shared" si="13"/>
        <v>15</v>
      </c>
      <c r="AM83" s="146">
        <f t="shared" si="13"/>
        <v>15</v>
      </c>
      <c r="AN83" s="146">
        <f t="shared" si="13"/>
        <v>15</v>
      </c>
      <c r="AO83" s="146">
        <f t="shared" si="13"/>
        <v>15</v>
      </c>
      <c r="AP83" s="146">
        <f t="shared" si="13"/>
        <v>15</v>
      </c>
      <c r="AQ83" s="146">
        <f t="shared" si="13"/>
        <v>15</v>
      </c>
      <c r="AR83" s="146">
        <f t="shared" si="13"/>
        <v>15</v>
      </c>
      <c r="AS83" s="146">
        <f t="shared" si="13"/>
        <v>15</v>
      </c>
      <c r="AT83" s="146">
        <f t="shared" si="13"/>
        <v>15</v>
      </c>
      <c r="AU83" s="146">
        <f t="shared" si="13"/>
        <v>15</v>
      </c>
      <c r="AV83" s="146">
        <f t="shared" si="13"/>
        <v>15</v>
      </c>
      <c r="AW83" s="146">
        <f t="shared" si="13"/>
        <v>15</v>
      </c>
    </row>
    <row r="84" spans="1:49" x14ac:dyDescent="0.5">
      <c r="A84" s="132" t="s">
        <v>121</v>
      </c>
      <c r="B84" s="144" t="s">
        <v>245</v>
      </c>
      <c r="C84" s="145"/>
      <c r="D84" s="148"/>
      <c r="E84" s="137">
        <v>10</v>
      </c>
      <c r="F84" s="137">
        <v>10</v>
      </c>
      <c r="G84" s="137">
        <v>10</v>
      </c>
      <c r="H84" s="137">
        <v>10</v>
      </c>
      <c r="I84" s="137">
        <v>10</v>
      </c>
      <c r="J84" s="137">
        <v>10</v>
      </c>
      <c r="K84" s="137">
        <v>10</v>
      </c>
      <c r="N84" s="146">
        <f t="shared" si="12"/>
        <v>10</v>
      </c>
      <c r="O84" s="146">
        <f t="shared" si="13"/>
        <v>10</v>
      </c>
      <c r="P84" s="146">
        <f t="shared" si="13"/>
        <v>10</v>
      </c>
      <c r="Q84" s="146">
        <f t="shared" si="13"/>
        <v>10</v>
      </c>
      <c r="R84" s="146">
        <f t="shared" si="13"/>
        <v>10</v>
      </c>
      <c r="S84" s="146">
        <f t="shared" si="13"/>
        <v>10</v>
      </c>
      <c r="T84" s="146">
        <f t="shared" si="13"/>
        <v>10</v>
      </c>
      <c r="U84" s="146">
        <f t="shared" si="13"/>
        <v>10</v>
      </c>
      <c r="V84" s="146">
        <f t="shared" si="13"/>
        <v>10</v>
      </c>
      <c r="W84" s="146">
        <f t="shared" si="13"/>
        <v>10</v>
      </c>
      <c r="X84" s="146">
        <f t="shared" si="13"/>
        <v>10</v>
      </c>
      <c r="Y84" s="146">
        <f t="shared" si="13"/>
        <v>10</v>
      </c>
      <c r="Z84" s="146">
        <f t="shared" si="13"/>
        <v>10</v>
      </c>
      <c r="AA84" s="146">
        <f t="shared" si="13"/>
        <v>10</v>
      </c>
      <c r="AB84" s="146">
        <f t="shared" si="13"/>
        <v>10</v>
      </c>
      <c r="AC84" s="146">
        <f t="shared" si="13"/>
        <v>10</v>
      </c>
      <c r="AD84" s="146">
        <f t="shared" si="13"/>
        <v>10</v>
      </c>
      <c r="AE84" s="146">
        <f t="shared" si="13"/>
        <v>10</v>
      </c>
      <c r="AF84" s="146">
        <f t="shared" si="13"/>
        <v>10</v>
      </c>
      <c r="AG84" s="146">
        <f t="shared" si="13"/>
        <v>10</v>
      </c>
      <c r="AH84" s="146">
        <f t="shared" si="13"/>
        <v>10</v>
      </c>
      <c r="AI84" s="146">
        <f t="shared" si="13"/>
        <v>10</v>
      </c>
      <c r="AJ84" s="146">
        <f t="shared" si="13"/>
        <v>10</v>
      </c>
      <c r="AK84" s="146">
        <f t="shared" si="13"/>
        <v>10</v>
      </c>
      <c r="AL84" s="146">
        <f t="shared" si="13"/>
        <v>10</v>
      </c>
      <c r="AM84" s="146">
        <f t="shared" si="13"/>
        <v>10</v>
      </c>
      <c r="AN84" s="146">
        <f t="shared" si="13"/>
        <v>10</v>
      </c>
      <c r="AO84" s="146">
        <f t="shared" si="13"/>
        <v>10</v>
      </c>
      <c r="AP84" s="146">
        <f t="shared" si="13"/>
        <v>10</v>
      </c>
      <c r="AQ84" s="146">
        <f t="shared" si="13"/>
        <v>10</v>
      </c>
      <c r="AR84" s="146">
        <f t="shared" si="13"/>
        <v>10</v>
      </c>
      <c r="AS84" s="146">
        <f t="shared" si="13"/>
        <v>10</v>
      </c>
      <c r="AT84" s="146">
        <f t="shared" si="13"/>
        <v>10</v>
      </c>
      <c r="AU84" s="146">
        <f t="shared" si="13"/>
        <v>10</v>
      </c>
      <c r="AV84" s="146">
        <f t="shared" si="13"/>
        <v>10</v>
      </c>
      <c r="AW84" s="146">
        <f t="shared" si="13"/>
        <v>10</v>
      </c>
    </row>
    <row r="85" spans="1:49" x14ac:dyDescent="0.5">
      <c r="A85" s="132" t="s">
        <v>125</v>
      </c>
      <c r="B85" s="144" t="s">
        <v>246</v>
      </c>
      <c r="C85" s="145"/>
      <c r="D85" s="148"/>
      <c r="E85" s="137">
        <v>400</v>
      </c>
      <c r="F85" s="137">
        <v>300</v>
      </c>
      <c r="G85" s="137">
        <v>250</v>
      </c>
      <c r="H85" s="137">
        <v>250</v>
      </c>
      <c r="I85" s="137">
        <v>250</v>
      </c>
      <c r="J85" s="137">
        <v>250</v>
      </c>
      <c r="K85" s="137">
        <v>250</v>
      </c>
      <c r="N85" s="146">
        <f t="shared" si="12"/>
        <v>250</v>
      </c>
      <c r="O85" s="146">
        <f t="shared" si="13"/>
        <v>250</v>
      </c>
      <c r="P85" s="146">
        <f t="shared" si="13"/>
        <v>250</v>
      </c>
      <c r="Q85" s="146">
        <f t="shared" si="13"/>
        <v>250</v>
      </c>
      <c r="R85" s="146">
        <f t="shared" si="13"/>
        <v>250</v>
      </c>
      <c r="S85" s="146">
        <f t="shared" si="13"/>
        <v>250</v>
      </c>
      <c r="T85" s="146">
        <f t="shared" si="13"/>
        <v>250</v>
      </c>
      <c r="U85" s="146">
        <f t="shared" si="13"/>
        <v>250</v>
      </c>
      <c r="V85" s="146">
        <f t="shared" si="13"/>
        <v>250</v>
      </c>
      <c r="W85" s="146">
        <f t="shared" si="13"/>
        <v>250</v>
      </c>
      <c r="X85" s="146">
        <f t="shared" si="13"/>
        <v>250</v>
      </c>
      <c r="Y85" s="146">
        <f t="shared" si="13"/>
        <v>250</v>
      </c>
      <c r="Z85" s="146">
        <f t="shared" si="13"/>
        <v>250</v>
      </c>
      <c r="AA85" s="146">
        <f t="shared" si="13"/>
        <v>250</v>
      </c>
      <c r="AB85" s="146">
        <f t="shared" si="13"/>
        <v>250</v>
      </c>
      <c r="AC85" s="146">
        <f t="shared" si="13"/>
        <v>250</v>
      </c>
      <c r="AD85" s="146">
        <f t="shared" si="13"/>
        <v>250</v>
      </c>
      <c r="AE85" s="146">
        <f t="shared" si="13"/>
        <v>250</v>
      </c>
      <c r="AF85" s="146">
        <f t="shared" si="13"/>
        <v>250</v>
      </c>
      <c r="AG85" s="146">
        <f t="shared" si="13"/>
        <v>250</v>
      </c>
      <c r="AH85" s="146">
        <f t="shared" si="13"/>
        <v>250</v>
      </c>
      <c r="AI85" s="146">
        <f t="shared" si="13"/>
        <v>250</v>
      </c>
      <c r="AJ85" s="146">
        <f t="shared" si="13"/>
        <v>250</v>
      </c>
      <c r="AK85" s="146">
        <f t="shared" si="13"/>
        <v>250</v>
      </c>
      <c r="AL85" s="146">
        <f t="shared" si="13"/>
        <v>250</v>
      </c>
      <c r="AM85" s="146">
        <f t="shared" si="13"/>
        <v>250</v>
      </c>
      <c r="AN85" s="146">
        <f t="shared" si="13"/>
        <v>250</v>
      </c>
      <c r="AO85" s="146">
        <f t="shared" si="13"/>
        <v>250</v>
      </c>
      <c r="AP85" s="146">
        <f t="shared" si="13"/>
        <v>250</v>
      </c>
      <c r="AQ85" s="146">
        <f t="shared" si="13"/>
        <v>250</v>
      </c>
      <c r="AR85" s="146">
        <f t="shared" si="13"/>
        <v>250</v>
      </c>
      <c r="AS85" s="146">
        <f t="shared" si="13"/>
        <v>250</v>
      </c>
      <c r="AT85" s="146">
        <f t="shared" si="13"/>
        <v>250</v>
      </c>
      <c r="AU85" s="146">
        <f t="shared" si="13"/>
        <v>250</v>
      </c>
      <c r="AV85" s="146">
        <f t="shared" si="13"/>
        <v>250</v>
      </c>
      <c r="AW85" s="146">
        <f t="shared" si="13"/>
        <v>250</v>
      </c>
    </row>
    <row r="86" spans="1:49" x14ac:dyDescent="0.5">
      <c r="A86" s="132" t="s">
        <v>247</v>
      </c>
      <c r="B86" s="144" t="s">
        <v>246</v>
      </c>
      <c r="C86" s="145"/>
      <c r="D86" s="148"/>
      <c r="E86" s="137">
        <v>0</v>
      </c>
      <c r="F86" s="137">
        <v>0</v>
      </c>
      <c r="G86" s="137">
        <v>0</v>
      </c>
      <c r="H86" s="137">
        <v>0</v>
      </c>
      <c r="I86" s="137">
        <v>0</v>
      </c>
      <c r="J86" s="137">
        <v>0</v>
      </c>
      <c r="K86" s="137">
        <v>0</v>
      </c>
      <c r="N86" s="146">
        <f t="shared" si="12"/>
        <v>0</v>
      </c>
      <c r="O86" s="146">
        <f t="shared" si="13"/>
        <v>0</v>
      </c>
      <c r="P86" s="146">
        <f t="shared" si="13"/>
        <v>0</v>
      </c>
      <c r="Q86" s="146">
        <f t="shared" si="13"/>
        <v>0</v>
      </c>
      <c r="R86" s="146">
        <f t="shared" si="13"/>
        <v>0</v>
      </c>
      <c r="S86" s="146">
        <f t="shared" si="13"/>
        <v>0</v>
      </c>
      <c r="T86" s="146">
        <f t="shared" si="13"/>
        <v>0</v>
      </c>
      <c r="U86" s="146">
        <f t="shared" si="13"/>
        <v>0</v>
      </c>
      <c r="V86" s="146">
        <f t="shared" si="13"/>
        <v>0</v>
      </c>
      <c r="W86" s="146">
        <f t="shared" si="13"/>
        <v>0</v>
      </c>
      <c r="X86" s="146">
        <f t="shared" si="13"/>
        <v>0</v>
      </c>
      <c r="Y86" s="146">
        <f t="shared" si="13"/>
        <v>0</v>
      </c>
      <c r="Z86" s="146">
        <f t="shared" si="13"/>
        <v>0</v>
      </c>
      <c r="AA86" s="146">
        <f t="shared" si="13"/>
        <v>0</v>
      </c>
      <c r="AB86" s="146">
        <f t="shared" si="13"/>
        <v>0</v>
      </c>
      <c r="AC86" s="146">
        <f t="shared" si="13"/>
        <v>0</v>
      </c>
      <c r="AD86" s="146">
        <f t="shared" si="13"/>
        <v>0</v>
      </c>
      <c r="AE86" s="146">
        <f t="shared" si="13"/>
        <v>0</v>
      </c>
      <c r="AF86" s="146">
        <f t="shared" si="13"/>
        <v>0</v>
      </c>
      <c r="AG86" s="146">
        <f t="shared" si="13"/>
        <v>0</v>
      </c>
      <c r="AH86" s="146">
        <f t="shared" si="13"/>
        <v>0</v>
      </c>
      <c r="AI86" s="146">
        <f t="shared" si="13"/>
        <v>0</v>
      </c>
      <c r="AJ86" s="146">
        <f t="shared" si="13"/>
        <v>0</v>
      </c>
      <c r="AK86" s="146">
        <f t="shared" si="13"/>
        <v>0</v>
      </c>
      <c r="AL86" s="146">
        <f t="shared" si="13"/>
        <v>0</v>
      </c>
      <c r="AM86" s="146">
        <f t="shared" si="13"/>
        <v>0</v>
      </c>
      <c r="AN86" s="146">
        <f t="shared" si="13"/>
        <v>0</v>
      </c>
      <c r="AO86" s="146">
        <f t="shared" si="13"/>
        <v>0</v>
      </c>
      <c r="AP86" s="146">
        <f t="shared" si="13"/>
        <v>0</v>
      </c>
      <c r="AQ86" s="146">
        <f t="shared" si="13"/>
        <v>0</v>
      </c>
      <c r="AR86" s="146">
        <f t="shared" si="13"/>
        <v>0</v>
      </c>
      <c r="AS86" s="146">
        <f t="shared" si="13"/>
        <v>0</v>
      </c>
      <c r="AT86" s="146">
        <f t="shared" si="13"/>
        <v>0</v>
      </c>
      <c r="AU86" s="146">
        <f t="shared" si="13"/>
        <v>0</v>
      </c>
      <c r="AV86" s="146">
        <f t="shared" si="13"/>
        <v>0</v>
      </c>
      <c r="AW86" s="146">
        <f t="shared" si="13"/>
        <v>0</v>
      </c>
    </row>
    <row r="87" spans="1:49" x14ac:dyDescent="0.5">
      <c r="A87" s="132" t="s">
        <v>468</v>
      </c>
      <c r="B87" s="144" t="s">
        <v>465</v>
      </c>
      <c r="C87" s="145"/>
      <c r="D87" s="148"/>
      <c r="E87" s="153">
        <v>5000</v>
      </c>
      <c r="F87" s="153">
        <v>5000</v>
      </c>
      <c r="G87" s="153">
        <v>5000</v>
      </c>
      <c r="H87" s="153">
        <v>5000</v>
      </c>
      <c r="I87" s="153">
        <v>5000</v>
      </c>
      <c r="J87" s="153">
        <v>5000</v>
      </c>
      <c r="K87" s="153">
        <v>5000</v>
      </c>
      <c r="N87" s="152">
        <f t="shared" si="12"/>
        <v>5000</v>
      </c>
      <c r="O87" s="152">
        <f t="shared" si="13"/>
        <v>5000</v>
      </c>
      <c r="P87" s="152">
        <f t="shared" si="13"/>
        <v>5000</v>
      </c>
      <c r="Q87" s="152">
        <f t="shared" si="13"/>
        <v>5000</v>
      </c>
      <c r="R87" s="152">
        <f t="shared" si="13"/>
        <v>5000</v>
      </c>
      <c r="S87" s="152">
        <f t="shared" si="13"/>
        <v>5000</v>
      </c>
      <c r="T87" s="152">
        <f t="shared" si="13"/>
        <v>5000</v>
      </c>
      <c r="U87" s="152">
        <f t="shared" si="13"/>
        <v>5000</v>
      </c>
      <c r="V87" s="152">
        <f t="shared" si="13"/>
        <v>5000</v>
      </c>
      <c r="W87" s="152">
        <f t="shared" si="13"/>
        <v>5000</v>
      </c>
      <c r="X87" s="152">
        <f t="shared" si="13"/>
        <v>5000</v>
      </c>
      <c r="Y87" s="152">
        <f t="shared" si="13"/>
        <v>5000</v>
      </c>
      <c r="Z87" s="152">
        <f t="shared" si="13"/>
        <v>5000</v>
      </c>
      <c r="AA87" s="152">
        <f t="shared" si="13"/>
        <v>5000</v>
      </c>
      <c r="AB87" s="152">
        <f t="shared" si="13"/>
        <v>5000</v>
      </c>
      <c r="AC87" s="152">
        <f t="shared" si="13"/>
        <v>5000</v>
      </c>
      <c r="AD87" s="152">
        <f t="shared" si="13"/>
        <v>5000</v>
      </c>
      <c r="AE87" s="152">
        <f t="shared" si="13"/>
        <v>5000</v>
      </c>
      <c r="AF87" s="152">
        <f t="shared" si="13"/>
        <v>5000</v>
      </c>
      <c r="AG87" s="152">
        <f t="shared" si="13"/>
        <v>5000</v>
      </c>
      <c r="AH87" s="152">
        <f t="shared" si="13"/>
        <v>5000</v>
      </c>
      <c r="AI87" s="152">
        <f t="shared" si="13"/>
        <v>5000</v>
      </c>
      <c r="AJ87" s="152">
        <f t="shared" si="13"/>
        <v>5000</v>
      </c>
      <c r="AK87" s="152">
        <f t="shared" si="13"/>
        <v>5000</v>
      </c>
      <c r="AL87" s="152">
        <f t="shared" si="13"/>
        <v>5000</v>
      </c>
      <c r="AM87" s="152">
        <f t="shared" si="13"/>
        <v>5000</v>
      </c>
      <c r="AN87" s="152">
        <f t="shared" si="13"/>
        <v>5000</v>
      </c>
      <c r="AO87" s="152">
        <f t="shared" si="13"/>
        <v>5000</v>
      </c>
      <c r="AP87" s="152">
        <f t="shared" si="13"/>
        <v>5000</v>
      </c>
      <c r="AQ87" s="152">
        <f t="shared" si="13"/>
        <v>5000</v>
      </c>
      <c r="AR87" s="152">
        <f t="shared" si="13"/>
        <v>5000</v>
      </c>
      <c r="AS87" s="152">
        <f t="shared" si="13"/>
        <v>5000</v>
      </c>
      <c r="AT87" s="152">
        <f t="shared" si="13"/>
        <v>5000</v>
      </c>
      <c r="AU87" s="152">
        <f t="shared" si="13"/>
        <v>5000</v>
      </c>
      <c r="AV87" s="152">
        <f t="shared" si="13"/>
        <v>5000</v>
      </c>
      <c r="AW87" s="152">
        <f t="shared" si="13"/>
        <v>5000</v>
      </c>
    </row>
    <row r="88" spans="1:49" x14ac:dyDescent="0.5">
      <c r="A88" s="132" t="s">
        <v>459</v>
      </c>
      <c r="B88" s="144" t="s">
        <v>458</v>
      </c>
      <c r="C88" s="145"/>
      <c r="D88" s="148"/>
      <c r="E88" s="154">
        <v>0.05</v>
      </c>
      <c r="F88" s="154">
        <v>0.05</v>
      </c>
      <c r="G88" s="154">
        <v>0.05</v>
      </c>
      <c r="H88" s="154">
        <v>0.05</v>
      </c>
      <c r="I88" s="154">
        <v>0.05</v>
      </c>
      <c r="J88" s="154">
        <v>0.05</v>
      </c>
      <c r="K88" s="154">
        <v>0.05</v>
      </c>
      <c r="N88" s="155">
        <f t="shared" si="12"/>
        <v>0.05</v>
      </c>
      <c r="O88" s="155">
        <f t="shared" si="13"/>
        <v>0.05</v>
      </c>
      <c r="P88" s="155">
        <f t="shared" si="13"/>
        <v>0.05</v>
      </c>
      <c r="Q88" s="155">
        <f t="shared" si="13"/>
        <v>0.05</v>
      </c>
      <c r="R88" s="155">
        <f t="shared" si="13"/>
        <v>0.05</v>
      </c>
      <c r="S88" s="155">
        <f t="shared" si="13"/>
        <v>0.05</v>
      </c>
      <c r="T88" s="155">
        <f t="shared" si="13"/>
        <v>0.05</v>
      </c>
      <c r="U88" s="155">
        <f t="shared" si="13"/>
        <v>0.05</v>
      </c>
      <c r="V88" s="155">
        <f t="shared" si="13"/>
        <v>0.05</v>
      </c>
      <c r="W88" s="155">
        <f t="shared" si="13"/>
        <v>0.05</v>
      </c>
      <c r="X88" s="155">
        <f t="shared" si="13"/>
        <v>0.05</v>
      </c>
      <c r="Y88" s="155">
        <f t="shared" si="13"/>
        <v>0.05</v>
      </c>
      <c r="Z88" s="155">
        <f t="shared" si="13"/>
        <v>0.05</v>
      </c>
      <c r="AA88" s="155">
        <f t="shared" si="13"/>
        <v>0.05</v>
      </c>
      <c r="AB88" s="155">
        <f t="shared" si="13"/>
        <v>0.05</v>
      </c>
      <c r="AC88" s="155">
        <f t="shared" si="13"/>
        <v>0.05</v>
      </c>
      <c r="AD88" s="155">
        <f t="shared" si="13"/>
        <v>0.05</v>
      </c>
      <c r="AE88" s="155">
        <f t="shared" si="13"/>
        <v>0.05</v>
      </c>
      <c r="AF88" s="155">
        <f t="shared" si="13"/>
        <v>0.05</v>
      </c>
      <c r="AG88" s="155">
        <f t="shared" si="13"/>
        <v>0.05</v>
      </c>
      <c r="AH88" s="155">
        <f t="shared" si="13"/>
        <v>0.05</v>
      </c>
      <c r="AI88" s="155">
        <f t="shared" si="13"/>
        <v>0.05</v>
      </c>
      <c r="AJ88" s="155">
        <f t="shared" si="13"/>
        <v>0.05</v>
      </c>
      <c r="AK88" s="155">
        <f t="shared" si="13"/>
        <v>0.05</v>
      </c>
      <c r="AL88" s="155">
        <f t="shared" si="13"/>
        <v>0.05</v>
      </c>
      <c r="AM88" s="155">
        <f t="shared" si="13"/>
        <v>0.05</v>
      </c>
      <c r="AN88" s="155">
        <f t="shared" si="13"/>
        <v>0.05</v>
      </c>
      <c r="AO88" s="155">
        <f t="shared" si="13"/>
        <v>0.05</v>
      </c>
      <c r="AP88" s="155">
        <f t="shared" si="13"/>
        <v>0.05</v>
      </c>
      <c r="AQ88" s="155">
        <f t="shared" si="13"/>
        <v>0.05</v>
      </c>
      <c r="AR88" s="155">
        <f t="shared" si="13"/>
        <v>0.05</v>
      </c>
      <c r="AS88" s="155">
        <f t="shared" si="13"/>
        <v>0.05</v>
      </c>
      <c r="AT88" s="155">
        <f t="shared" si="13"/>
        <v>0.05</v>
      </c>
      <c r="AU88" s="155">
        <f t="shared" si="13"/>
        <v>0.05</v>
      </c>
      <c r="AV88" s="155">
        <f t="shared" si="13"/>
        <v>0.05</v>
      </c>
      <c r="AW88" s="155">
        <f t="shared" si="13"/>
        <v>0.05</v>
      </c>
    </row>
    <row r="89" spans="1:49" x14ac:dyDescent="0.5">
      <c r="A89" s="133" t="s">
        <v>249</v>
      </c>
      <c r="B89" s="144" t="s">
        <v>248</v>
      </c>
      <c r="C89" s="145"/>
      <c r="D89" s="148"/>
      <c r="E89" s="137">
        <v>66</v>
      </c>
      <c r="F89" s="137">
        <v>70</v>
      </c>
      <c r="G89" s="137">
        <v>80</v>
      </c>
      <c r="H89" s="137">
        <v>80</v>
      </c>
      <c r="I89" s="137">
        <v>80</v>
      </c>
      <c r="J89" s="137">
        <v>80</v>
      </c>
      <c r="K89" s="137">
        <v>80</v>
      </c>
      <c r="N89" s="146">
        <f t="shared" si="12"/>
        <v>80</v>
      </c>
      <c r="O89" s="146">
        <f t="shared" si="13"/>
        <v>80</v>
      </c>
      <c r="P89" s="146">
        <f t="shared" si="13"/>
        <v>80</v>
      </c>
      <c r="Q89" s="146">
        <f t="shared" si="13"/>
        <v>80</v>
      </c>
      <c r="R89" s="146">
        <f t="shared" si="13"/>
        <v>80</v>
      </c>
      <c r="S89" s="146">
        <f t="shared" si="13"/>
        <v>80</v>
      </c>
      <c r="T89" s="146">
        <f t="shared" si="13"/>
        <v>80</v>
      </c>
      <c r="U89" s="146">
        <f t="shared" si="13"/>
        <v>80</v>
      </c>
      <c r="V89" s="146">
        <f t="shared" si="13"/>
        <v>80</v>
      </c>
      <c r="W89" s="146">
        <f t="shared" si="13"/>
        <v>80</v>
      </c>
      <c r="X89" s="146">
        <f t="shared" si="13"/>
        <v>80</v>
      </c>
      <c r="Y89" s="146">
        <f t="shared" si="13"/>
        <v>80</v>
      </c>
      <c r="Z89" s="146">
        <f t="shared" si="13"/>
        <v>80</v>
      </c>
      <c r="AA89" s="146">
        <f t="shared" si="13"/>
        <v>80</v>
      </c>
      <c r="AB89" s="146">
        <f t="shared" si="13"/>
        <v>80</v>
      </c>
      <c r="AC89" s="146">
        <f t="shared" si="13"/>
        <v>80</v>
      </c>
      <c r="AD89" s="146">
        <f t="shared" si="13"/>
        <v>80</v>
      </c>
      <c r="AE89" s="146">
        <f t="shared" si="13"/>
        <v>80</v>
      </c>
      <c r="AF89" s="146">
        <f t="shared" si="13"/>
        <v>80</v>
      </c>
      <c r="AG89" s="146">
        <f t="shared" si="13"/>
        <v>80</v>
      </c>
      <c r="AH89" s="146">
        <f t="shared" si="13"/>
        <v>80</v>
      </c>
      <c r="AI89" s="146">
        <f t="shared" si="13"/>
        <v>80</v>
      </c>
      <c r="AJ89" s="146">
        <f t="shared" si="13"/>
        <v>80</v>
      </c>
      <c r="AK89" s="146">
        <f t="shared" si="13"/>
        <v>80</v>
      </c>
      <c r="AL89" s="146">
        <f t="shared" si="13"/>
        <v>80</v>
      </c>
      <c r="AM89" s="146">
        <f t="shared" si="13"/>
        <v>80</v>
      </c>
      <c r="AN89" s="146">
        <f t="shared" si="13"/>
        <v>80</v>
      </c>
      <c r="AO89" s="146">
        <f t="shared" si="13"/>
        <v>80</v>
      </c>
      <c r="AP89" s="146">
        <f t="shared" si="13"/>
        <v>80</v>
      </c>
      <c r="AQ89" s="146">
        <f t="shared" si="13"/>
        <v>80</v>
      </c>
      <c r="AR89" s="146">
        <f t="shared" si="13"/>
        <v>80</v>
      </c>
      <c r="AS89" s="146">
        <f t="shared" si="13"/>
        <v>80</v>
      </c>
      <c r="AT89" s="146">
        <f t="shared" si="13"/>
        <v>80</v>
      </c>
      <c r="AU89" s="146">
        <f t="shared" si="13"/>
        <v>80</v>
      </c>
      <c r="AV89" s="146">
        <f t="shared" si="13"/>
        <v>80</v>
      </c>
      <c r="AW89" s="146">
        <f t="shared" si="13"/>
        <v>80</v>
      </c>
    </row>
    <row r="90" spans="1:49" x14ac:dyDescent="0.5">
      <c r="A90" s="132" t="s">
        <v>118</v>
      </c>
      <c r="B90" s="144" t="s">
        <v>173</v>
      </c>
      <c r="C90" s="145"/>
      <c r="D90" s="148"/>
      <c r="E90" s="137">
        <v>20</v>
      </c>
      <c r="F90" s="137">
        <v>20</v>
      </c>
      <c r="G90" s="137">
        <v>20</v>
      </c>
      <c r="H90" s="137">
        <v>20</v>
      </c>
      <c r="I90" s="137">
        <v>20</v>
      </c>
      <c r="J90" s="137">
        <v>20</v>
      </c>
      <c r="K90" s="137">
        <v>20</v>
      </c>
      <c r="N90" s="146">
        <f t="shared" si="12"/>
        <v>20</v>
      </c>
      <c r="O90" s="146">
        <f t="shared" si="13"/>
        <v>20</v>
      </c>
      <c r="P90" s="146">
        <f t="shared" si="13"/>
        <v>20</v>
      </c>
      <c r="Q90" s="146">
        <f t="shared" si="13"/>
        <v>20</v>
      </c>
      <c r="R90" s="146">
        <f t="shared" si="13"/>
        <v>20</v>
      </c>
      <c r="S90" s="146">
        <f t="shared" si="13"/>
        <v>20</v>
      </c>
      <c r="T90" s="146">
        <f t="shared" si="13"/>
        <v>20</v>
      </c>
      <c r="U90" s="146">
        <f t="shared" si="13"/>
        <v>20</v>
      </c>
      <c r="V90" s="146">
        <f t="shared" si="13"/>
        <v>20</v>
      </c>
      <c r="W90" s="146">
        <f t="shared" si="13"/>
        <v>20</v>
      </c>
      <c r="X90" s="146">
        <f t="shared" si="13"/>
        <v>20</v>
      </c>
      <c r="Y90" s="146">
        <f t="shared" ref="Y90:AW91" si="14">SUMIF($E$16:$K$16,Y$18,$E90:$K90)</f>
        <v>20</v>
      </c>
      <c r="Z90" s="146">
        <f t="shared" si="14"/>
        <v>20</v>
      </c>
      <c r="AA90" s="146">
        <f t="shared" si="14"/>
        <v>20</v>
      </c>
      <c r="AB90" s="146">
        <f t="shared" si="14"/>
        <v>20</v>
      </c>
      <c r="AC90" s="146">
        <f t="shared" si="14"/>
        <v>20</v>
      </c>
      <c r="AD90" s="146">
        <f t="shared" si="14"/>
        <v>20</v>
      </c>
      <c r="AE90" s="146">
        <f t="shared" si="14"/>
        <v>20</v>
      </c>
      <c r="AF90" s="146">
        <f t="shared" si="14"/>
        <v>20</v>
      </c>
      <c r="AG90" s="146">
        <f t="shared" si="14"/>
        <v>20</v>
      </c>
      <c r="AH90" s="146">
        <f t="shared" si="14"/>
        <v>20</v>
      </c>
      <c r="AI90" s="146">
        <f t="shared" si="14"/>
        <v>20</v>
      </c>
      <c r="AJ90" s="146">
        <f t="shared" si="14"/>
        <v>20</v>
      </c>
      <c r="AK90" s="146">
        <f t="shared" si="14"/>
        <v>20</v>
      </c>
      <c r="AL90" s="146">
        <f t="shared" si="14"/>
        <v>20</v>
      </c>
      <c r="AM90" s="146">
        <f t="shared" si="14"/>
        <v>20</v>
      </c>
      <c r="AN90" s="146">
        <f t="shared" si="14"/>
        <v>20</v>
      </c>
      <c r="AO90" s="146">
        <f t="shared" si="14"/>
        <v>20</v>
      </c>
      <c r="AP90" s="146">
        <f t="shared" si="14"/>
        <v>20</v>
      </c>
      <c r="AQ90" s="146">
        <f t="shared" si="14"/>
        <v>20</v>
      </c>
      <c r="AR90" s="146">
        <f t="shared" si="14"/>
        <v>20</v>
      </c>
      <c r="AS90" s="146">
        <f t="shared" si="14"/>
        <v>20</v>
      </c>
      <c r="AT90" s="146">
        <f t="shared" si="14"/>
        <v>20</v>
      </c>
      <c r="AU90" s="146">
        <f t="shared" si="14"/>
        <v>20</v>
      </c>
      <c r="AV90" s="146">
        <f t="shared" si="14"/>
        <v>20</v>
      </c>
      <c r="AW90" s="146">
        <f t="shared" si="14"/>
        <v>20</v>
      </c>
    </row>
    <row r="91" spans="1:49" x14ac:dyDescent="0.5">
      <c r="A91" s="132" t="s">
        <v>626</v>
      </c>
      <c r="B91" s="144" t="s">
        <v>623</v>
      </c>
      <c r="C91" s="145"/>
      <c r="D91" s="148"/>
      <c r="E91" s="137">
        <v>3</v>
      </c>
      <c r="F91" s="137">
        <v>3</v>
      </c>
      <c r="G91" s="137">
        <v>3</v>
      </c>
      <c r="H91" s="137">
        <v>3</v>
      </c>
      <c r="I91" s="137">
        <v>3</v>
      </c>
      <c r="J91" s="137">
        <v>3</v>
      </c>
      <c r="K91" s="137">
        <v>3</v>
      </c>
      <c r="N91" s="146">
        <f t="shared" si="12"/>
        <v>3</v>
      </c>
      <c r="O91" s="146">
        <f t="shared" ref="O91:X91" si="15">SUMIF($E$16:$K$16,O$18,$E91:$K91)</f>
        <v>3</v>
      </c>
      <c r="P91" s="146">
        <f t="shared" si="15"/>
        <v>3</v>
      </c>
      <c r="Q91" s="146">
        <f t="shared" si="15"/>
        <v>3</v>
      </c>
      <c r="R91" s="146">
        <f t="shared" si="15"/>
        <v>3</v>
      </c>
      <c r="S91" s="146">
        <f t="shared" si="15"/>
        <v>3</v>
      </c>
      <c r="T91" s="146">
        <f t="shared" si="15"/>
        <v>3</v>
      </c>
      <c r="U91" s="146">
        <f t="shared" si="15"/>
        <v>3</v>
      </c>
      <c r="V91" s="146">
        <f t="shared" si="15"/>
        <v>3</v>
      </c>
      <c r="W91" s="146">
        <f t="shared" si="15"/>
        <v>3</v>
      </c>
      <c r="X91" s="146">
        <f t="shared" si="15"/>
        <v>3</v>
      </c>
      <c r="Y91" s="146">
        <f t="shared" si="14"/>
        <v>3</v>
      </c>
      <c r="Z91" s="146">
        <f t="shared" si="14"/>
        <v>3</v>
      </c>
      <c r="AA91" s="146">
        <f t="shared" si="14"/>
        <v>3</v>
      </c>
      <c r="AB91" s="146">
        <f t="shared" si="14"/>
        <v>3</v>
      </c>
      <c r="AC91" s="146">
        <f t="shared" si="14"/>
        <v>3</v>
      </c>
      <c r="AD91" s="146">
        <f t="shared" si="14"/>
        <v>3</v>
      </c>
      <c r="AE91" s="146">
        <f t="shared" si="14"/>
        <v>3</v>
      </c>
      <c r="AF91" s="146">
        <f t="shared" si="14"/>
        <v>3</v>
      </c>
      <c r="AG91" s="146">
        <f t="shared" si="14"/>
        <v>3</v>
      </c>
      <c r="AH91" s="146">
        <f t="shared" si="14"/>
        <v>3</v>
      </c>
      <c r="AI91" s="146">
        <f t="shared" si="14"/>
        <v>3</v>
      </c>
      <c r="AJ91" s="146">
        <f t="shared" si="14"/>
        <v>3</v>
      </c>
      <c r="AK91" s="146">
        <f t="shared" si="14"/>
        <v>3</v>
      </c>
      <c r="AL91" s="146">
        <f t="shared" si="14"/>
        <v>3</v>
      </c>
      <c r="AM91" s="146">
        <f t="shared" si="14"/>
        <v>3</v>
      </c>
      <c r="AN91" s="146">
        <f t="shared" si="14"/>
        <v>3</v>
      </c>
      <c r="AO91" s="146">
        <f t="shared" si="14"/>
        <v>3</v>
      </c>
      <c r="AP91" s="146">
        <f t="shared" si="14"/>
        <v>3</v>
      </c>
      <c r="AQ91" s="146">
        <f t="shared" si="14"/>
        <v>3</v>
      </c>
      <c r="AR91" s="146">
        <f t="shared" si="14"/>
        <v>3</v>
      </c>
      <c r="AS91" s="146">
        <f t="shared" si="14"/>
        <v>3</v>
      </c>
      <c r="AT91" s="146">
        <f t="shared" si="14"/>
        <v>3</v>
      </c>
      <c r="AU91" s="146">
        <f t="shared" si="14"/>
        <v>3</v>
      </c>
      <c r="AV91" s="146">
        <f t="shared" si="14"/>
        <v>3</v>
      </c>
      <c r="AW91" s="146">
        <f t="shared" si="14"/>
        <v>3</v>
      </c>
    </row>
    <row r="92" spans="1:49" x14ac:dyDescent="0.5">
      <c r="A92" s="147" t="s">
        <v>265</v>
      </c>
      <c r="B92" s="144"/>
      <c r="C92" s="145"/>
      <c r="D92" s="137"/>
      <c r="E92" s="137"/>
      <c r="F92" s="137"/>
      <c r="G92" s="137"/>
      <c r="H92" s="137"/>
      <c r="I92" s="137"/>
      <c r="J92" s="137"/>
      <c r="K92" s="137"/>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row>
    <row r="93" spans="1:49" x14ac:dyDescent="0.5">
      <c r="A93" s="147"/>
      <c r="B93" s="144"/>
      <c r="C93" s="145"/>
      <c r="D93" s="137"/>
      <c r="E93" s="137"/>
      <c r="F93" s="137"/>
      <c r="G93" s="137"/>
      <c r="H93" s="137"/>
      <c r="I93" s="137"/>
      <c r="J93" s="137"/>
      <c r="K93" s="137"/>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row>
    <row r="94" spans="1:49" x14ac:dyDescent="0.5">
      <c r="A94" s="134" t="s">
        <v>908</v>
      </c>
      <c r="B94" s="157"/>
      <c r="C94" s="158"/>
      <c r="D94" s="159"/>
      <c r="E94" s="159"/>
      <c r="F94" s="159"/>
      <c r="G94" s="159"/>
      <c r="H94" s="159"/>
      <c r="I94" s="159"/>
      <c r="J94" s="159"/>
      <c r="K94" s="159"/>
      <c r="M94" s="117"/>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59"/>
      <c r="AP94" s="159"/>
      <c r="AQ94" s="159"/>
      <c r="AR94" s="159"/>
      <c r="AS94" s="159"/>
      <c r="AT94" s="159"/>
      <c r="AU94" s="159"/>
      <c r="AV94" s="159"/>
      <c r="AW94" s="159"/>
    </row>
    <row r="95" spans="1:49" x14ac:dyDescent="0.45">
      <c r="A95" s="55" t="s">
        <v>663</v>
      </c>
      <c r="B95" s="55"/>
      <c r="C95" s="55"/>
      <c r="D95" s="137">
        <v>70</v>
      </c>
      <c r="E95" s="55"/>
      <c r="F95" s="55"/>
      <c r="G95" s="55"/>
      <c r="H95" s="55"/>
      <c r="I95" s="55"/>
      <c r="J95" s="55"/>
      <c r="K95" s="55"/>
      <c r="L95" s="55"/>
      <c r="M95" s="55"/>
      <c r="N95" s="55"/>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row>
    <row r="96" spans="1:49" x14ac:dyDescent="0.45">
      <c r="A96" s="55" t="s">
        <v>662</v>
      </c>
      <c r="B96" s="55"/>
      <c r="C96" s="55"/>
      <c r="D96" s="199">
        <v>42370</v>
      </c>
      <c r="E96" s="55"/>
      <c r="F96" s="55"/>
      <c r="G96" s="55"/>
      <c r="H96" s="55"/>
      <c r="I96" s="55"/>
      <c r="J96" s="55"/>
      <c r="K96" s="55"/>
      <c r="L96" s="55"/>
      <c r="M96" s="55"/>
      <c r="N96" s="55"/>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row>
    <row r="97" spans="1:49" x14ac:dyDescent="0.45">
      <c r="A97" s="55"/>
      <c r="B97" s="55"/>
      <c r="C97" s="55"/>
      <c r="D97" s="60"/>
      <c r="E97" s="55"/>
      <c r="F97" s="55"/>
      <c r="G97" s="55"/>
      <c r="H97" s="55"/>
      <c r="I97" s="55"/>
      <c r="J97" s="55"/>
      <c r="K97" s="55"/>
      <c r="L97" s="55"/>
      <c r="M97" s="55"/>
      <c r="N97" s="55"/>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row>
    <row r="98" spans="1:49" x14ac:dyDescent="0.45">
      <c r="A98" s="55" t="s">
        <v>674</v>
      </c>
      <c r="B98" s="55"/>
      <c r="C98" s="55"/>
      <c r="D98" s="200">
        <f>1/3</f>
        <v>0.33333333333333331</v>
      </c>
      <c r="E98" s="55"/>
      <c r="F98" s="55"/>
      <c r="G98" s="55"/>
      <c r="H98" s="55"/>
      <c r="I98" s="55"/>
      <c r="J98" s="55"/>
      <c r="K98" s="55"/>
      <c r="L98" s="55"/>
      <c r="M98" s="55"/>
      <c r="N98" s="55"/>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row>
    <row r="99" spans="1:49" ht="12" customHeight="1" x14ac:dyDescent="0.45">
      <c r="A99" s="55"/>
      <c r="B99" s="55"/>
      <c r="C99" s="55"/>
      <c r="D99" s="60"/>
      <c r="E99" s="55"/>
      <c r="F99" s="55"/>
      <c r="G99" s="55"/>
      <c r="H99" s="55"/>
      <c r="I99" s="55"/>
      <c r="J99" s="55"/>
      <c r="K99" s="55"/>
      <c r="L99" s="55"/>
      <c r="M99" s="55"/>
      <c r="N99" s="55"/>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row>
    <row r="100" spans="1:49" x14ac:dyDescent="0.5">
      <c r="A100" s="55" t="s">
        <v>661</v>
      </c>
      <c r="B100" s="55"/>
      <c r="C100" s="55"/>
      <c r="D100" s="55"/>
      <c r="E100" s="137">
        <v>0</v>
      </c>
      <c r="F100" s="137">
        <v>0</v>
      </c>
      <c r="G100" s="137">
        <v>10</v>
      </c>
      <c r="H100" s="137">
        <v>14</v>
      </c>
      <c r="I100" s="137">
        <v>30</v>
      </c>
      <c r="J100" s="137">
        <v>25</v>
      </c>
      <c r="K100" s="137">
        <v>15</v>
      </c>
      <c r="L100" s="55"/>
      <c r="M100" s="55"/>
      <c r="N100" s="146">
        <f>SUMIF($E$16:$K$16,N$18,$E100:$K100)</f>
        <v>30</v>
      </c>
      <c r="O100" s="8">
        <f t="shared" ref="O100:AW102" si="16">SUMIF($E$16:$K$16,O$18,$E100:$K100)</f>
        <v>30</v>
      </c>
      <c r="P100" s="8">
        <f t="shared" si="16"/>
        <v>30</v>
      </c>
      <c r="Q100" s="8">
        <f t="shared" si="16"/>
        <v>30</v>
      </c>
      <c r="R100" s="8">
        <f t="shared" si="16"/>
        <v>30</v>
      </c>
      <c r="S100" s="8">
        <f t="shared" si="16"/>
        <v>30</v>
      </c>
      <c r="T100" s="8">
        <f t="shared" si="16"/>
        <v>30</v>
      </c>
      <c r="U100" s="8">
        <f t="shared" si="16"/>
        <v>30</v>
      </c>
      <c r="V100" s="8">
        <f t="shared" si="16"/>
        <v>30</v>
      </c>
      <c r="W100" s="8">
        <f t="shared" si="16"/>
        <v>30</v>
      </c>
      <c r="X100" s="8">
        <f t="shared" si="16"/>
        <v>30</v>
      </c>
      <c r="Y100" s="8">
        <f t="shared" si="16"/>
        <v>30</v>
      </c>
      <c r="Z100" s="8">
        <f t="shared" si="16"/>
        <v>25</v>
      </c>
      <c r="AA100" s="8">
        <f t="shared" si="16"/>
        <v>25</v>
      </c>
      <c r="AB100" s="8">
        <f t="shared" si="16"/>
        <v>25</v>
      </c>
      <c r="AC100" s="8">
        <f t="shared" si="16"/>
        <v>25</v>
      </c>
      <c r="AD100" s="8">
        <f t="shared" si="16"/>
        <v>25</v>
      </c>
      <c r="AE100" s="8">
        <f t="shared" si="16"/>
        <v>25</v>
      </c>
      <c r="AF100" s="8">
        <f t="shared" si="16"/>
        <v>25</v>
      </c>
      <c r="AG100" s="8">
        <f t="shared" si="16"/>
        <v>25</v>
      </c>
      <c r="AH100" s="8">
        <f t="shared" si="16"/>
        <v>25</v>
      </c>
      <c r="AI100" s="8">
        <f t="shared" si="16"/>
        <v>25</v>
      </c>
      <c r="AJ100" s="8">
        <f t="shared" si="16"/>
        <v>25</v>
      </c>
      <c r="AK100" s="8">
        <f t="shared" si="16"/>
        <v>25</v>
      </c>
      <c r="AL100" s="8">
        <f t="shared" si="16"/>
        <v>15</v>
      </c>
      <c r="AM100" s="8">
        <f t="shared" si="16"/>
        <v>15</v>
      </c>
      <c r="AN100" s="8">
        <f t="shared" si="16"/>
        <v>15</v>
      </c>
      <c r="AO100" s="8">
        <f t="shared" si="16"/>
        <v>15</v>
      </c>
      <c r="AP100" s="8">
        <f t="shared" si="16"/>
        <v>15</v>
      </c>
      <c r="AQ100" s="8">
        <f t="shared" si="16"/>
        <v>15</v>
      </c>
      <c r="AR100" s="8">
        <f t="shared" si="16"/>
        <v>15</v>
      </c>
      <c r="AS100" s="8">
        <f t="shared" si="16"/>
        <v>15</v>
      </c>
      <c r="AT100" s="8">
        <f t="shared" si="16"/>
        <v>15</v>
      </c>
      <c r="AU100" s="8">
        <f t="shared" si="16"/>
        <v>15</v>
      </c>
      <c r="AV100" s="8">
        <f t="shared" si="16"/>
        <v>15</v>
      </c>
      <c r="AW100" s="8">
        <f t="shared" si="16"/>
        <v>15</v>
      </c>
    </row>
    <row r="101" spans="1:49" x14ac:dyDescent="0.5">
      <c r="A101" s="55" t="s">
        <v>660</v>
      </c>
      <c r="B101" s="55"/>
      <c r="C101" s="55"/>
      <c r="D101" s="55"/>
      <c r="E101" s="137">
        <v>40</v>
      </c>
      <c r="F101" s="137">
        <v>40</v>
      </c>
      <c r="G101" s="137">
        <v>40</v>
      </c>
      <c r="H101" s="137">
        <v>53</v>
      </c>
      <c r="I101" s="137">
        <v>80</v>
      </c>
      <c r="J101" s="137">
        <v>70</v>
      </c>
      <c r="K101" s="137">
        <v>70</v>
      </c>
      <c r="L101" s="55"/>
      <c r="M101" s="55"/>
      <c r="N101" s="146">
        <f>SUMIF($E$16:$K$16,N$18,$E101:$K101)</f>
        <v>80</v>
      </c>
      <c r="O101" s="8">
        <f t="shared" si="16"/>
        <v>80</v>
      </c>
      <c r="P101" s="8">
        <f t="shared" si="16"/>
        <v>80</v>
      </c>
      <c r="Q101" s="8">
        <f t="shared" si="16"/>
        <v>80</v>
      </c>
      <c r="R101" s="8">
        <f t="shared" si="16"/>
        <v>80</v>
      </c>
      <c r="S101" s="8">
        <f t="shared" si="16"/>
        <v>80</v>
      </c>
      <c r="T101" s="8">
        <f t="shared" si="16"/>
        <v>80</v>
      </c>
      <c r="U101" s="8">
        <f t="shared" si="16"/>
        <v>80</v>
      </c>
      <c r="V101" s="8">
        <f t="shared" si="16"/>
        <v>80</v>
      </c>
      <c r="W101" s="8">
        <f t="shared" si="16"/>
        <v>80</v>
      </c>
      <c r="X101" s="8">
        <f t="shared" si="16"/>
        <v>80</v>
      </c>
      <c r="Y101" s="8">
        <f t="shared" si="16"/>
        <v>80</v>
      </c>
      <c r="Z101" s="8">
        <f t="shared" si="16"/>
        <v>70</v>
      </c>
      <c r="AA101" s="8">
        <f t="shared" si="16"/>
        <v>70</v>
      </c>
      <c r="AB101" s="8">
        <f t="shared" si="16"/>
        <v>70</v>
      </c>
      <c r="AC101" s="8">
        <f t="shared" si="16"/>
        <v>70</v>
      </c>
      <c r="AD101" s="8">
        <f t="shared" si="16"/>
        <v>70</v>
      </c>
      <c r="AE101" s="8">
        <f t="shared" si="16"/>
        <v>70</v>
      </c>
      <c r="AF101" s="8">
        <f t="shared" si="16"/>
        <v>70</v>
      </c>
      <c r="AG101" s="8">
        <f t="shared" si="16"/>
        <v>70</v>
      </c>
      <c r="AH101" s="8">
        <f t="shared" si="16"/>
        <v>70</v>
      </c>
      <c r="AI101" s="8">
        <f t="shared" si="16"/>
        <v>70</v>
      </c>
      <c r="AJ101" s="8">
        <f t="shared" si="16"/>
        <v>70</v>
      </c>
      <c r="AK101" s="8">
        <f t="shared" si="16"/>
        <v>70</v>
      </c>
      <c r="AL101" s="8">
        <f t="shared" si="16"/>
        <v>70</v>
      </c>
      <c r="AM101" s="8">
        <f t="shared" si="16"/>
        <v>70</v>
      </c>
      <c r="AN101" s="8">
        <f t="shared" si="16"/>
        <v>70</v>
      </c>
      <c r="AO101" s="8">
        <f t="shared" si="16"/>
        <v>70</v>
      </c>
      <c r="AP101" s="8">
        <f t="shared" si="16"/>
        <v>70</v>
      </c>
      <c r="AQ101" s="8">
        <f t="shared" si="16"/>
        <v>70</v>
      </c>
      <c r="AR101" s="8">
        <f t="shared" si="16"/>
        <v>70</v>
      </c>
      <c r="AS101" s="8">
        <f t="shared" si="16"/>
        <v>70</v>
      </c>
      <c r="AT101" s="8">
        <f t="shared" si="16"/>
        <v>70</v>
      </c>
      <c r="AU101" s="8">
        <f t="shared" si="16"/>
        <v>70</v>
      </c>
      <c r="AV101" s="8">
        <f t="shared" si="16"/>
        <v>70</v>
      </c>
      <c r="AW101" s="8">
        <f t="shared" si="16"/>
        <v>70</v>
      </c>
    </row>
    <row r="102" spans="1:49" x14ac:dyDescent="0.5">
      <c r="A102" s="55" t="s">
        <v>659</v>
      </c>
      <c r="B102" s="55"/>
      <c r="C102" s="55"/>
      <c r="D102" s="55"/>
      <c r="E102" s="137">
        <v>138</v>
      </c>
      <c r="F102" s="137">
        <v>138</v>
      </c>
      <c r="G102" s="137">
        <v>138</v>
      </c>
      <c r="H102" s="137">
        <v>145</v>
      </c>
      <c r="I102" s="137">
        <v>145</v>
      </c>
      <c r="J102" s="137">
        <v>155</v>
      </c>
      <c r="K102" s="137">
        <v>145</v>
      </c>
      <c r="L102" s="55"/>
      <c r="M102" s="55"/>
      <c r="N102" s="146">
        <f>SUMIF($E$16:$K$16,N$18,$E102:$K102)</f>
        <v>145</v>
      </c>
      <c r="O102" s="8">
        <f t="shared" si="16"/>
        <v>145</v>
      </c>
      <c r="P102" s="8">
        <f t="shared" si="16"/>
        <v>145</v>
      </c>
      <c r="Q102" s="8">
        <f t="shared" si="16"/>
        <v>145</v>
      </c>
      <c r="R102" s="8">
        <f t="shared" si="16"/>
        <v>145</v>
      </c>
      <c r="S102" s="8">
        <f t="shared" si="16"/>
        <v>145</v>
      </c>
      <c r="T102" s="8">
        <f t="shared" si="16"/>
        <v>145</v>
      </c>
      <c r="U102" s="8">
        <f t="shared" si="16"/>
        <v>145</v>
      </c>
      <c r="V102" s="8">
        <f t="shared" si="16"/>
        <v>145</v>
      </c>
      <c r="W102" s="8">
        <f t="shared" si="16"/>
        <v>145</v>
      </c>
      <c r="X102" s="8">
        <f t="shared" si="16"/>
        <v>145</v>
      </c>
      <c r="Y102" s="8">
        <f t="shared" si="16"/>
        <v>145</v>
      </c>
      <c r="Z102" s="8">
        <f t="shared" si="16"/>
        <v>155</v>
      </c>
      <c r="AA102" s="8">
        <f t="shared" si="16"/>
        <v>155</v>
      </c>
      <c r="AB102" s="8">
        <f t="shared" si="16"/>
        <v>155</v>
      </c>
      <c r="AC102" s="8">
        <f t="shared" si="16"/>
        <v>155</v>
      </c>
      <c r="AD102" s="8">
        <f t="shared" si="16"/>
        <v>155</v>
      </c>
      <c r="AE102" s="8">
        <f t="shared" si="16"/>
        <v>155</v>
      </c>
      <c r="AF102" s="8">
        <f t="shared" si="16"/>
        <v>155</v>
      </c>
      <c r="AG102" s="8">
        <f t="shared" si="16"/>
        <v>155</v>
      </c>
      <c r="AH102" s="8">
        <f t="shared" si="16"/>
        <v>155</v>
      </c>
      <c r="AI102" s="8">
        <f t="shared" si="16"/>
        <v>155</v>
      </c>
      <c r="AJ102" s="8">
        <f t="shared" si="16"/>
        <v>155</v>
      </c>
      <c r="AK102" s="8">
        <f t="shared" si="16"/>
        <v>155</v>
      </c>
      <c r="AL102" s="8">
        <f t="shared" si="16"/>
        <v>145</v>
      </c>
      <c r="AM102" s="8">
        <f t="shared" si="16"/>
        <v>145</v>
      </c>
      <c r="AN102" s="8">
        <f t="shared" si="16"/>
        <v>145</v>
      </c>
      <c r="AO102" s="8">
        <f t="shared" si="16"/>
        <v>145</v>
      </c>
      <c r="AP102" s="8">
        <f t="shared" si="16"/>
        <v>145</v>
      </c>
      <c r="AQ102" s="8">
        <f t="shared" si="16"/>
        <v>145</v>
      </c>
      <c r="AR102" s="8">
        <f t="shared" si="16"/>
        <v>145</v>
      </c>
      <c r="AS102" s="8">
        <f t="shared" si="16"/>
        <v>145</v>
      </c>
      <c r="AT102" s="8">
        <f t="shared" si="16"/>
        <v>145</v>
      </c>
      <c r="AU102" s="8">
        <f t="shared" si="16"/>
        <v>145</v>
      </c>
      <c r="AV102" s="8">
        <f t="shared" si="16"/>
        <v>145</v>
      </c>
      <c r="AW102" s="8">
        <f t="shared" si="16"/>
        <v>145</v>
      </c>
    </row>
    <row r="103" spans="1:49" x14ac:dyDescent="0.45">
      <c r="A103" s="55"/>
      <c r="B103" s="55"/>
      <c r="C103" s="55"/>
      <c r="D103" s="56"/>
      <c r="E103" s="56"/>
      <c r="F103" s="56"/>
      <c r="G103" s="56"/>
      <c r="H103" s="56"/>
      <c r="I103" s="56"/>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4"/>
    </row>
    <row r="104" spans="1:49" x14ac:dyDescent="0.45">
      <c r="A104" s="55" t="s">
        <v>658</v>
      </c>
      <c r="B104" s="55"/>
      <c r="C104" s="55"/>
      <c r="D104" s="64" t="s">
        <v>657</v>
      </c>
      <c r="E104" s="64" t="s">
        <v>656</v>
      </c>
      <c r="F104" s="64" t="s">
        <v>655</v>
      </c>
      <c r="G104" s="64" t="s">
        <v>654</v>
      </c>
      <c r="H104" s="62"/>
      <c r="I104" s="62"/>
      <c r="J104" s="55"/>
      <c r="K104" s="55"/>
      <c r="L104" s="55"/>
      <c r="M104" s="55"/>
      <c r="N104" s="55"/>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row>
    <row r="105" spans="1:49" x14ac:dyDescent="0.45">
      <c r="A105" s="55" t="s">
        <v>653</v>
      </c>
      <c r="B105" s="55"/>
      <c r="C105" s="55"/>
      <c r="D105" s="201">
        <v>0.1</v>
      </c>
      <c r="E105" s="201">
        <v>0.03</v>
      </c>
      <c r="F105" s="201">
        <v>1.9E-2</v>
      </c>
      <c r="G105" s="201">
        <f>E105-F105</f>
        <v>1.0999999999999999E-2</v>
      </c>
      <c r="H105" s="63"/>
      <c r="I105" s="61"/>
      <c r="J105" s="63"/>
      <c r="K105" s="63"/>
      <c r="L105" s="63"/>
      <c r="M105" s="63"/>
      <c r="N105" s="55"/>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row>
    <row r="106" spans="1:49" x14ac:dyDescent="0.45">
      <c r="A106" s="55" t="s">
        <v>652</v>
      </c>
      <c r="B106" s="55"/>
      <c r="C106" s="55"/>
      <c r="D106" s="201">
        <v>0.6</v>
      </c>
      <c r="E106" s="201">
        <v>8.0000000000000002E-3</v>
      </c>
      <c r="F106" s="201">
        <v>5.0000000000000001E-3</v>
      </c>
      <c r="G106" s="201">
        <f>E106-F106</f>
        <v>3.0000000000000001E-3</v>
      </c>
      <c r="H106" s="63"/>
      <c r="I106" s="61"/>
      <c r="J106" s="63"/>
      <c r="K106" s="63"/>
      <c r="L106" s="63"/>
      <c r="M106" s="63"/>
      <c r="N106" s="55"/>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row>
    <row r="107" spans="1:49" x14ac:dyDescent="0.45">
      <c r="A107" s="55" t="s">
        <v>651</v>
      </c>
      <c r="B107" s="55"/>
      <c r="C107" s="55"/>
      <c r="D107" s="201">
        <f>1-SUM(D105:D106)</f>
        <v>0.30000000000000004</v>
      </c>
      <c r="E107" s="201">
        <v>1.2500000000000001E-2</v>
      </c>
      <c r="F107" s="201">
        <v>5.0000000000000001E-3</v>
      </c>
      <c r="G107" s="201">
        <f>E107-F107</f>
        <v>7.5000000000000006E-3</v>
      </c>
      <c r="H107" s="63"/>
      <c r="I107" s="61"/>
      <c r="J107" s="63"/>
      <c r="K107" s="63"/>
      <c r="L107" s="63"/>
      <c r="M107" s="63"/>
      <c r="N107" s="55"/>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row>
    <row r="108" spans="1:49" x14ac:dyDescent="0.45">
      <c r="A108" s="55" t="s">
        <v>650</v>
      </c>
      <c r="B108" s="55"/>
      <c r="C108" s="55"/>
      <c r="D108" s="148"/>
      <c r="E108" s="201">
        <v>0.15</v>
      </c>
      <c r="F108" s="201">
        <v>0.15</v>
      </c>
      <c r="G108" s="201">
        <f>E108-F108</f>
        <v>0</v>
      </c>
      <c r="H108" s="55"/>
      <c r="I108" s="55"/>
      <c r="J108" s="55"/>
      <c r="K108" s="55"/>
      <c r="L108" s="55"/>
      <c r="M108" s="55"/>
      <c r="N108" s="55"/>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row>
    <row r="109" spans="1:49" x14ac:dyDescent="0.45">
      <c r="A109" s="55" t="s">
        <v>649</v>
      </c>
      <c r="B109" s="55"/>
      <c r="C109" s="55"/>
      <c r="D109" s="148"/>
      <c r="E109" s="201">
        <f>SUMPRODUCT(E105:E107,$D$105:$D$107)</f>
        <v>1.1550000000000001E-2</v>
      </c>
      <c r="F109" s="201">
        <f>SUMPRODUCT(F105:F107,$D$105:$D$107)</f>
        <v>6.4000000000000003E-3</v>
      </c>
      <c r="G109" s="201">
        <f>SUMPRODUCT(G105:G107,$D$105:$D$107)</f>
        <v>5.1500000000000001E-3</v>
      </c>
      <c r="H109" s="63"/>
      <c r="I109" s="63"/>
      <c r="J109" s="55"/>
      <c r="K109" s="55"/>
      <c r="L109" s="55"/>
      <c r="M109" s="55"/>
      <c r="N109" s="55"/>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row>
    <row r="110" spans="1:49" x14ac:dyDescent="0.45">
      <c r="A110" s="55"/>
      <c r="B110" s="55"/>
      <c r="C110" s="55"/>
      <c r="D110" s="55"/>
      <c r="E110" s="55"/>
      <c r="F110" s="55"/>
      <c r="G110" s="55"/>
      <c r="H110" s="55"/>
      <c r="I110" s="55"/>
      <c r="J110" s="55"/>
      <c r="K110" s="55"/>
      <c r="L110" s="55"/>
      <c r="M110" s="55"/>
      <c r="N110" s="55"/>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row>
    <row r="111" spans="1:49" x14ac:dyDescent="0.45">
      <c r="A111" s="55" t="s">
        <v>648</v>
      </c>
      <c r="B111" s="55"/>
      <c r="C111" s="55"/>
      <c r="D111" s="201">
        <v>0.2</v>
      </c>
      <c r="E111" s="55"/>
      <c r="F111" s="55"/>
      <c r="G111" s="55"/>
      <c r="H111" s="55"/>
      <c r="I111" s="55"/>
      <c r="J111" s="55"/>
      <c r="K111" s="55"/>
      <c r="L111" s="55"/>
      <c r="M111" s="55"/>
      <c r="N111" s="55"/>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row>
    <row r="112" spans="1:49" x14ac:dyDescent="0.45">
      <c r="A112" s="55"/>
      <c r="B112" s="55"/>
      <c r="C112" s="55"/>
      <c r="D112" s="55"/>
      <c r="E112" s="55"/>
      <c r="F112" s="55"/>
      <c r="G112" s="55"/>
      <c r="H112" s="55"/>
      <c r="I112" s="55"/>
      <c r="J112" s="55"/>
      <c r="K112" s="55"/>
      <c r="L112" s="55"/>
      <c r="M112" s="55"/>
      <c r="N112" s="55"/>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row>
    <row r="113" spans="1:49" x14ac:dyDescent="0.5">
      <c r="A113" s="134" t="s">
        <v>846</v>
      </c>
      <c r="B113" s="157"/>
      <c r="C113" s="158"/>
      <c r="D113" s="159"/>
      <c r="E113" s="159"/>
      <c r="F113" s="159"/>
      <c r="G113" s="159"/>
      <c r="H113" s="159"/>
      <c r="I113" s="159"/>
      <c r="J113" s="159"/>
      <c r="K113" s="159"/>
      <c r="M113" s="117"/>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59"/>
      <c r="AV113" s="159"/>
      <c r="AW113" s="159"/>
    </row>
    <row r="114" spans="1:49" x14ac:dyDescent="0.45">
      <c r="A114" s="55" t="s">
        <v>663</v>
      </c>
      <c r="B114" s="55"/>
      <c r="C114" s="55"/>
      <c r="D114" s="137">
        <v>25</v>
      </c>
      <c r="F114" s="55"/>
      <c r="G114" s="55"/>
      <c r="H114" s="55"/>
      <c r="I114" s="55"/>
      <c r="J114" s="55"/>
      <c r="K114" s="55"/>
      <c r="L114" s="55"/>
      <c r="M114" s="55"/>
      <c r="N114" s="55"/>
      <c r="O114" s="55"/>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row>
    <row r="115" spans="1:49" x14ac:dyDescent="0.45">
      <c r="A115" s="55" t="s">
        <v>662</v>
      </c>
      <c r="B115" s="55"/>
      <c r="C115" s="55"/>
      <c r="D115" s="199">
        <v>43344</v>
      </c>
      <c r="F115" s="55"/>
      <c r="G115" s="55"/>
      <c r="H115" s="55"/>
      <c r="I115" s="55"/>
      <c r="J115" s="55"/>
      <c r="K115" s="55"/>
      <c r="L115" s="55"/>
      <c r="M115" s="55"/>
      <c r="N115" s="55"/>
      <c r="O115" s="55"/>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row>
    <row r="116" spans="1:49" x14ac:dyDescent="0.45">
      <c r="A116" s="55"/>
      <c r="B116" s="55"/>
      <c r="C116" s="55"/>
      <c r="D116" s="60"/>
      <c r="F116" s="55"/>
      <c r="G116" s="55"/>
      <c r="H116" s="55"/>
      <c r="I116" s="55"/>
      <c r="J116" s="55"/>
      <c r="K116" s="55"/>
      <c r="L116" s="55"/>
      <c r="M116" s="55"/>
      <c r="N116" s="55"/>
      <c r="O116" s="55"/>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row>
    <row r="117" spans="1:49" x14ac:dyDescent="0.45">
      <c r="A117" s="55" t="s">
        <v>674</v>
      </c>
      <c r="B117" s="55"/>
      <c r="C117" s="55"/>
      <c r="D117" s="200">
        <f>1/3</f>
        <v>0.33333333333333331</v>
      </c>
      <c r="F117" s="55"/>
      <c r="G117" s="55"/>
      <c r="H117" s="55"/>
      <c r="I117" s="55"/>
      <c r="J117" s="55"/>
      <c r="K117" s="55"/>
      <c r="L117" s="55"/>
      <c r="M117" s="55"/>
      <c r="N117" s="55"/>
      <c r="O117" s="55"/>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row>
    <row r="118" spans="1:49" x14ac:dyDescent="0.45">
      <c r="A118" s="55"/>
      <c r="B118" s="55"/>
      <c r="C118" s="55"/>
      <c r="D118" s="55"/>
      <c r="E118" s="60"/>
      <c r="F118" s="55"/>
      <c r="G118" s="55"/>
      <c r="H118" s="55"/>
      <c r="I118" s="55"/>
      <c r="J118" s="55"/>
      <c r="K118" s="55"/>
      <c r="L118" s="55"/>
      <c r="M118" s="55"/>
      <c r="N118" s="55"/>
      <c r="O118" s="55"/>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row>
    <row r="119" spans="1:49" x14ac:dyDescent="0.5">
      <c r="A119" s="55" t="s">
        <v>661</v>
      </c>
      <c r="B119" s="55"/>
      <c r="C119" s="55"/>
      <c r="D119" s="55"/>
      <c r="E119" s="148"/>
      <c r="F119" s="148"/>
      <c r="G119" s="148"/>
      <c r="H119" s="148"/>
      <c r="I119" s="137">
        <v>50</v>
      </c>
      <c r="J119" s="137">
        <v>50</v>
      </c>
      <c r="K119" s="137">
        <v>30</v>
      </c>
      <c r="L119" s="55"/>
      <c r="M119" s="55"/>
      <c r="N119" s="8"/>
      <c r="O119" s="8"/>
      <c r="P119" s="8">
        <f>SUMIF($E$16:$K$16,P$18,$E119:$K119)</f>
        <v>50</v>
      </c>
      <c r="Q119" s="8">
        <f t="shared" ref="Q119:AW121" si="17">SUMIF($E$16:$K$16,Q$18,$E119:$K119)</f>
        <v>50</v>
      </c>
      <c r="R119" s="8">
        <f t="shared" si="17"/>
        <v>50</v>
      </c>
      <c r="S119" s="8">
        <f t="shared" si="17"/>
        <v>50</v>
      </c>
      <c r="T119" s="8">
        <f t="shared" si="17"/>
        <v>50</v>
      </c>
      <c r="U119" s="8">
        <f t="shared" si="17"/>
        <v>50</v>
      </c>
      <c r="V119" s="8">
        <f t="shared" si="17"/>
        <v>50</v>
      </c>
      <c r="W119" s="8">
        <f t="shared" si="17"/>
        <v>50</v>
      </c>
      <c r="X119" s="8">
        <f t="shared" si="17"/>
        <v>50</v>
      </c>
      <c r="Y119" s="8">
        <f t="shared" si="17"/>
        <v>50</v>
      </c>
      <c r="Z119" s="8">
        <f t="shared" si="17"/>
        <v>50</v>
      </c>
      <c r="AA119" s="8">
        <f t="shared" si="17"/>
        <v>50</v>
      </c>
      <c r="AB119" s="8">
        <f t="shared" si="17"/>
        <v>50</v>
      </c>
      <c r="AC119" s="8">
        <f t="shared" si="17"/>
        <v>50</v>
      </c>
      <c r="AD119" s="8">
        <f t="shared" si="17"/>
        <v>50</v>
      </c>
      <c r="AE119" s="8">
        <f t="shared" si="17"/>
        <v>50</v>
      </c>
      <c r="AF119" s="8">
        <f t="shared" si="17"/>
        <v>50</v>
      </c>
      <c r="AG119" s="8">
        <f t="shared" si="17"/>
        <v>50</v>
      </c>
      <c r="AH119" s="8">
        <f t="shared" si="17"/>
        <v>50</v>
      </c>
      <c r="AI119" s="8">
        <f t="shared" si="17"/>
        <v>50</v>
      </c>
      <c r="AJ119" s="8">
        <f t="shared" si="17"/>
        <v>50</v>
      </c>
      <c r="AK119" s="8">
        <f t="shared" si="17"/>
        <v>50</v>
      </c>
      <c r="AL119" s="8">
        <f t="shared" si="17"/>
        <v>30</v>
      </c>
      <c r="AM119" s="8">
        <f t="shared" si="17"/>
        <v>30</v>
      </c>
      <c r="AN119" s="8">
        <f t="shared" si="17"/>
        <v>30</v>
      </c>
      <c r="AO119" s="8">
        <f t="shared" si="17"/>
        <v>30</v>
      </c>
      <c r="AP119" s="8">
        <f t="shared" si="17"/>
        <v>30</v>
      </c>
      <c r="AQ119" s="8">
        <f t="shared" si="17"/>
        <v>30</v>
      </c>
      <c r="AR119" s="8">
        <f t="shared" si="17"/>
        <v>30</v>
      </c>
      <c r="AS119" s="8">
        <f t="shared" si="17"/>
        <v>30</v>
      </c>
      <c r="AT119" s="8">
        <f t="shared" si="17"/>
        <v>30</v>
      </c>
      <c r="AU119" s="8">
        <f t="shared" si="17"/>
        <v>30</v>
      </c>
      <c r="AV119" s="8">
        <f t="shared" si="17"/>
        <v>30</v>
      </c>
      <c r="AW119" s="8">
        <f t="shared" si="17"/>
        <v>30</v>
      </c>
    </row>
    <row r="120" spans="1:49" x14ac:dyDescent="0.5">
      <c r="A120" s="55" t="s">
        <v>660</v>
      </c>
      <c r="B120" s="55"/>
      <c r="C120" s="55"/>
      <c r="D120" s="55"/>
      <c r="E120" s="148"/>
      <c r="F120" s="148"/>
      <c r="G120" s="148"/>
      <c r="H120" s="148"/>
      <c r="I120" s="137">
        <v>20</v>
      </c>
      <c r="J120" s="137">
        <v>20</v>
      </c>
      <c r="K120" s="137">
        <v>60</v>
      </c>
      <c r="L120" s="55"/>
      <c r="M120" s="55"/>
      <c r="N120" s="8"/>
      <c r="O120" s="8"/>
      <c r="P120" s="8">
        <f>SUMIF($E$16:$K$16,P$18,$E120:$K120)</f>
        <v>20</v>
      </c>
      <c r="Q120" s="8">
        <f t="shared" si="17"/>
        <v>20</v>
      </c>
      <c r="R120" s="8">
        <f t="shared" si="17"/>
        <v>20</v>
      </c>
      <c r="S120" s="8">
        <f t="shared" si="17"/>
        <v>20</v>
      </c>
      <c r="T120" s="8">
        <f t="shared" si="17"/>
        <v>20</v>
      </c>
      <c r="U120" s="8">
        <f t="shared" si="17"/>
        <v>20</v>
      </c>
      <c r="V120" s="8">
        <f t="shared" si="17"/>
        <v>20</v>
      </c>
      <c r="W120" s="8">
        <f t="shared" si="17"/>
        <v>20</v>
      </c>
      <c r="X120" s="8">
        <f t="shared" si="17"/>
        <v>20</v>
      </c>
      <c r="Y120" s="8">
        <f t="shared" si="17"/>
        <v>20</v>
      </c>
      <c r="Z120" s="8">
        <f t="shared" si="17"/>
        <v>20</v>
      </c>
      <c r="AA120" s="8">
        <f t="shared" si="17"/>
        <v>20</v>
      </c>
      <c r="AB120" s="8">
        <f t="shared" si="17"/>
        <v>20</v>
      </c>
      <c r="AC120" s="8">
        <f t="shared" si="17"/>
        <v>20</v>
      </c>
      <c r="AD120" s="8">
        <f t="shared" si="17"/>
        <v>20</v>
      </c>
      <c r="AE120" s="8">
        <f t="shared" si="17"/>
        <v>20</v>
      </c>
      <c r="AF120" s="8">
        <f t="shared" si="17"/>
        <v>20</v>
      </c>
      <c r="AG120" s="8">
        <f t="shared" si="17"/>
        <v>20</v>
      </c>
      <c r="AH120" s="8">
        <f t="shared" si="17"/>
        <v>20</v>
      </c>
      <c r="AI120" s="8">
        <f t="shared" si="17"/>
        <v>20</v>
      </c>
      <c r="AJ120" s="8">
        <f t="shared" si="17"/>
        <v>20</v>
      </c>
      <c r="AK120" s="8">
        <f t="shared" si="17"/>
        <v>20</v>
      </c>
      <c r="AL120" s="8">
        <f t="shared" si="17"/>
        <v>60</v>
      </c>
      <c r="AM120" s="8">
        <f t="shared" si="17"/>
        <v>60</v>
      </c>
      <c r="AN120" s="8">
        <f t="shared" si="17"/>
        <v>60</v>
      </c>
      <c r="AO120" s="8">
        <f t="shared" si="17"/>
        <v>60</v>
      </c>
      <c r="AP120" s="8">
        <f t="shared" si="17"/>
        <v>60</v>
      </c>
      <c r="AQ120" s="8">
        <f t="shared" si="17"/>
        <v>60</v>
      </c>
      <c r="AR120" s="8">
        <f t="shared" si="17"/>
        <v>60</v>
      </c>
      <c r="AS120" s="8">
        <f t="shared" si="17"/>
        <v>60</v>
      </c>
      <c r="AT120" s="8">
        <f t="shared" si="17"/>
        <v>60</v>
      </c>
      <c r="AU120" s="8">
        <f t="shared" si="17"/>
        <v>60</v>
      </c>
      <c r="AV120" s="8">
        <f t="shared" si="17"/>
        <v>60</v>
      </c>
      <c r="AW120" s="8">
        <f t="shared" si="17"/>
        <v>60</v>
      </c>
    </row>
    <row r="121" spans="1:49" x14ac:dyDescent="0.5">
      <c r="A121" s="55" t="s">
        <v>659</v>
      </c>
      <c r="B121" s="55"/>
      <c r="C121" s="55"/>
      <c r="D121" s="55"/>
      <c r="E121" s="148"/>
      <c r="F121" s="148"/>
      <c r="G121" s="148"/>
      <c r="H121" s="148"/>
      <c r="I121" s="137">
        <v>15</v>
      </c>
      <c r="J121" s="137">
        <v>15</v>
      </c>
      <c r="K121" s="137">
        <v>50</v>
      </c>
      <c r="L121" s="55"/>
      <c r="M121" s="55"/>
      <c r="N121" s="8">
        <f t="shared" ref="N121:O121" si="18">SUMIF($E$16:$K$16,N$18,$E121:$K121)</f>
        <v>15</v>
      </c>
      <c r="O121" s="8">
        <f t="shared" si="18"/>
        <v>15</v>
      </c>
      <c r="P121" s="8">
        <f>SUMIF($E$16:$K$16,P$18,$E121:$K121)</f>
        <v>15</v>
      </c>
      <c r="Q121" s="8">
        <f t="shared" si="17"/>
        <v>15</v>
      </c>
      <c r="R121" s="8">
        <f t="shared" si="17"/>
        <v>15</v>
      </c>
      <c r="S121" s="8">
        <f t="shared" si="17"/>
        <v>15</v>
      </c>
      <c r="T121" s="8">
        <f t="shared" si="17"/>
        <v>15</v>
      </c>
      <c r="U121" s="8">
        <f t="shared" si="17"/>
        <v>15</v>
      </c>
      <c r="V121" s="8">
        <f t="shared" si="17"/>
        <v>15</v>
      </c>
      <c r="W121" s="8">
        <f t="shared" si="17"/>
        <v>15</v>
      </c>
      <c r="X121" s="8">
        <f t="shared" si="17"/>
        <v>15</v>
      </c>
      <c r="Y121" s="8">
        <f t="shared" si="17"/>
        <v>15</v>
      </c>
      <c r="Z121" s="8">
        <f t="shared" si="17"/>
        <v>15</v>
      </c>
      <c r="AA121" s="8">
        <f t="shared" si="17"/>
        <v>15</v>
      </c>
      <c r="AB121" s="8">
        <f t="shared" si="17"/>
        <v>15</v>
      </c>
      <c r="AC121" s="8">
        <f t="shared" si="17"/>
        <v>15</v>
      </c>
      <c r="AD121" s="8">
        <f t="shared" si="17"/>
        <v>15</v>
      </c>
      <c r="AE121" s="8">
        <f t="shared" si="17"/>
        <v>15</v>
      </c>
      <c r="AF121" s="8">
        <f t="shared" si="17"/>
        <v>15</v>
      </c>
      <c r="AG121" s="8">
        <f t="shared" si="17"/>
        <v>15</v>
      </c>
      <c r="AH121" s="8">
        <f t="shared" si="17"/>
        <v>15</v>
      </c>
      <c r="AI121" s="8">
        <f t="shared" si="17"/>
        <v>15</v>
      </c>
      <c r="AJ121" s="8">
        <f t="shared" si="17"/>
        <v>15</v>
      </c>
      <c r="AK121" s="8">
        <f t="shared" si="17"/>
        <v>15</v>
      </c>
      <c r="AL121" s="8">
        <f t="shared" si="17"/>
        <v>50</v>
      </c>
      <c r="AM121" s="8">
        <f t="shared" si="17"/>
        <v>50</v>
      </c>
      <c r="AN121" s="8">
        <f t="shared" si="17"/>
        <v>50</v>
      </c>
      <c r="AO121" s="8">
        <f t="shared" si="17"/>
        <v>50</v>
      </c>
      <c r="AP121" s="8">
        <f t="shared" si="17"/>
        <v>50</v>
      </c>
      <c r="AQ121" s="8">
        <f t="shared" si="17"/>
        <v>50</v>
      </c>
      <c r="AR121" s="8">
        <f t="shared" si="17"/>
        <v>50</v>
      </c>
      <c r="AS121" s="8">
        <f t="shared" si="17"/>
        <v>50</v>
      </c>
      <c r="AT121" s="8">
        <f t="shared" si="17"/>
        <v>50</v>
      </c>
      <c r="AU121" s="8">
        <f t="shared" si="17"/>
        <v>50</v>
      </c>
      <c r="AV121" s="8">
        <f t="shared" si="17"/>
        <v>50</v>
      </c>
      <c r="AW121" s="8">
        <f t="shared" si="17"/>
        <v>50</v>
      </c>
    </row>
    <row r="122" spans="1:49" x14ac:dyDescent="0.45">
      <c r="A122" s="55"/>
      <c r="B122" s="55"/>
      <c r="C122" s="55"/>
      <c r="D122" s="55"/>
      <c r="E122" s="56"/>
      <c r="F122" s="56"/>
      <c r="G122" s="56"/>
      <c r="H122" s="56"/>
      <c r="I122" s="56"/>
      <c r="J122" s="56"/>
      <c r="K122" s="55"/>
      <c r="L122" s="55"/>
      <c r="M122" s="55"/>
      <c r="N122" s="56"/>
      <c r="O122" s="56"/>
      <c r="P122" s="56"/>
      <c r="Q122" s="56"/>
      <c r="R122" s="56"/>
      <c r="S122" s="56"/>
      <c r="T122" s="55"/>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row>
    <row r="123" spans="1:49" x14ac:dyDescent="0.45">
      <c r="A123" s="55" t="s">
        <v>658</v>
      </c>
      <c r="B123" s="55"/>
      <c r="C123" s="55"/>
      <c r="D123" s="64" t="s">
        <v>657</v>
      </c>
      <c r="E123" s="64" t="s">
        <v>656</v>
      </c>
      <c r="F123" s="64" t="s">
        <v>655</v>
      </c>
      <c r="G123" s="64" t="s">
        <v>654</v>
      </c>
      <c r="I123" s="62"/>
      <c r="J123" s="62"/>
      <c r="K123" s="55"/>
      <c r="L123" s="55"/>
      <c r="M123" s="55"/>
      <c r="N123" s="69"/>
      <c r="O123" s="69"/>
      <c r="P123" s="69"/>
      <c r="Q123" s="69"/>
      <c r="R123" s="62"/>
      <c r="S123" s="62"/>
      <c r="T123" s="55"/>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row>
    <row r="124" spans="1:49" x14ac:dyDescent="0.45">
      <c r="A124" s="55" t="s">
        <v>653</v>
      </c>
      <c r="B124" s="55"/>
      <c r="C124" s="55"/>
      <c r="D124" s="201">
        <v>0.05</v>
      </c>
      <c r="E124" s="201">
        <v>0.06</v>
      </c>
      <c r="F124" s="201">
        <v>1.9E-2</v>
      </c>
      <c r="G124" s="201">
        <f>E124-F124</f>
        <v>4.0999999999999995E-2</v>
      </c>
      <c r="I124" s="63"/>
      <c r="J124" s="63"/>
      <c r="K124" s="55"/>
      <c r="L124" s="55"/>
      <c r="M124" s="63"/>
      <c r="N124" s="61"/>
      <c r="O124" s="63"/>
      <c r="P124" s="63"/>
      <c r="Q124" s="63"/>
      <c r="R124" s="63"/>
      <c r="S124" s="63"/>
      <c r="T124" s="55"/>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row>
    <row r="125" spans="1:49" x14ac:dyDescent="0.45">
      <c r="A125" s="55" t="s">
        <v>652</v>
      </c>
      <c r="B125" s="55"/>
      <c r="C125" s="55"/>
      <c r="D125" s="201">
        <v>0.6</v>
      </c>
      <c r="E125" s="201">
        <v>0.06</v>
      </c>
      <c r="F125" s="201">
        <v>5.4999999999999997E-3</v>
      </c>
      <c r="G125" s="201">
        <f>E125-F125</f>
        <v>5.45E-2</v>
      </c>
      <c r="I125" s="63"/>
      <c r="J125" s="63"/>
      <c r="K125" s="55"/>
      <c r="L125" s="55"/>
      <c r="M125" s="63"/>
      <c r="N125" s="61"/>
      <c r="O125" s="63"/>
      <c r="P125" s="63"/>
      <c r="Q125" s="63"/>
      <c r="R125" s="63"/>
      <c r="S125" s="63"/>
      <c r="T125" s="55"/>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row>
    <row r="126" spans="1:49" x14ac:dyDescent="0.45">
      <c r="A126" s="55" t="s">
        <v>651</v>
      </c>
      <c r="B126" s="55"/>
      <c r="C126" s="55"/>
      <c r="D126" s="201">
        <f>1-SUM(D124:D125)</f>
        <v>0.35</v>
      </c>
      <c r="E126" s="201">
        <v>0.06</v>
      </c>
      <c r="F126" s="201">
        <v>6.4999999999999997E-3</v>
      </c>
      <c r="G126" s="201">
        <f>E126-F126</f>
        <v>5.3499999999999999E-2</v>
      </c>
      <c r="I126" s="63"/>
      <c r="J126" s="63"/>
      <c r="K126" s="55"/>
      <c r="L126" s="55"/>
      <c r="M126" s="63"/>
      <c r="N126" s="61"/>
      <c r="O126" s="63"/>
      <c r="P126" s="63"/>
      <c r="Q126" s="63"/>
      <c r="R126" s="63"/>
      <c r="S126" s="63"/>
      <c r="T126" s="55"/>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row>
    <row r="127" spans="1:49" x14ac:dyDescent="0.45">
      <c r="A127" s="55" t="s">
        <v>650</v>
      </c>
      <c r="B127" s="55"/>
      <c r="C127" s="55"/>
      <c r="D127" s="148"/>
      <c r="E127" s="201">
        <v>0.15</v>
      </c>
      <c r="F127" s="201">
        <v>0.15</v>
      </c>
      <c r="G127" s="201">
        <f>E127-F127</f>
        <v>0</v>
      </c>
      <c r="I127" s="55"/>
      <c r="J127" s="55"/>
      <c r="K127" s="55"/>
      <c r="L127" s="55"/>
      <c r="M127" s="55"/>
      <c r="N127" s="55"/>
      <c r="O127" s="55"/>
      <c r="P127" s="55"/>
      <c r="Q127" s="55"/>
      <c r="R127" s="55"/>
      <c r="S127" s="55"/>
      <c r="T127" s="55"/>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row>
    <row r="128" spans="1:49" x14ac:dyDescent="0.45">
      <c r="A128" s="55" t="s">
        <v>649</v>
      </c>
      <c r="B128" s="55"/>
      <c r="C128" s="55"/>
      <c r="D128" s="148"/>
      <c r="E128" s="201">
        <f>SUMPRODUCT(E124:E126,$D$124:$D$126)</f>
        <v>0.06</v>
      </c>
      <c r="F128" s="201">
        <f>SUMPRODUCT(F124:F126,$D$124:$D$126)</f>
        <v>6.5249999999999996E-3</v>
      </c>
      <c r="G128" s="201">
        <f>SUMPRODUCT(G124:G126,$D$124:$D$126)</f>
        <v>5.3475000000000002E-2</v>
      </c>
      <c r="I128" s="63"/>
      <c r="J128" s="63"/>
      <c r="K128" s="55"/>
      <c r="L128" s="55"/>
      <c r="M128" s="55"/>
      <c r="N128" s="55"/>
      <c r="O128" s="63"/>
      <c r="P128" s="63"/>
      <c r="Q128" s="63"/>
      <c r="R128" s="63"/>
      <c r="S128" s="63"/>
      <c r="T128" s="55"/>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row>
    <row r="129" spans="1:49" x14ac:dyDescent="0.45">
      <c r="A129" s="55"/>
      <c r="B129" s="55"/>
      <c r="C129" s="55"/>
      <c r="D129" s="55"/>
      <c r="E129" s="55"/>
      <c r="F129" s="55"/>
      <c r="G129" s="55"/>
      <c r="I129" s="55"/>
      <c r="J129" s="55"/>
      <c r="K129" s="55"/>
      <c r="L129" s="55"/>
      <c r="M129" s="55"/>
      <c r="N129" s="55"/>
      <c r="O129" s="55"/>
      <c r="P129" s="55"/>
      <c r="Q129" s="55"/>
      <c r="R129" s="55"/>
      <c r="S129" s="55"/>
      <c r="T129" s="55"/>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row>
    <row r="130" spans="1:49" x14ac:dyDescent="0.45">
      <c r="A130" s="55" t="s">
        <v>648</v>
      </c>
      <c r="B130" s="55"/>
      <c r="C130" s="55"/>
      <c r="D130" s="201">
        <v>0.2</v>
      </c>
      <c r="E130" s="55"/>
      <c r="F130" s="55"/>
      <c r="G130" s="55"/>
      <c r="I130" s="55"/>
      <c r="J130" s="55"/>
      <c r="K130" s="55"/>
      <c r="L130" s="55"/>
      <c r="M130" s="55"/>
      <c r="N130" s="61"/>
      <c r="O130" s="55"/>
      <c r="P130" s="55"/>
      <c r="Q130" s="55"/>
      <c r="R130" s="55"/>
      <c r="S130" s="55"/>
      <c r="T130" s="55"/>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row>
    <row r="131" spans="1:49" x14ac:dyDescent="0.45">
      <c r="A131" s="55"/>
      <c r="B131" s="55"/>
      <c r="C131" s="55"/>
      <c r="D131" s="55"/>
      <c r="E131" s="55"/>
      <c r="F131" s="55"/>
      <c r="G131" s="55"/>
      <c r="H131" s="55"/>
      <c r="I131" s="55"/>
      <c r="J131" s="55"/>
      <c r="K131" s="55"/>
      <c r="L131" s="55"/>
      <c r="M131" s="55"/>
      <c r="N131" s="55"/>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row>
    <row r="132" spans="1:49" x14ac:dyDescent="0.5">
      <c r="A132" s="115" t="s">
        <v>206</v>
      </c>
      <c r="B132" s="167"/>
      <c r="C132" s="168"/>
      <c r="D132" s="169"/>
      <c r="E132" s="169"/>
      <c r="F132" s="169"/>
      <c r="G132" s="169"/>
      <c r="H132" s="169"/>
      <c r="I132" s="169"/>
      <c r="J132" s="169"/>
      <c r="K132" s="169"/>
      <c r="M132" s="117"/>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row>
    <row r="133" spans="1:49" x14ac:dyDescent="0.5">
      <c r="A133" s="114" t="s">
        <v>357</v>
      </c>
      <c r="B133" s="170"/>
      <c r="C133" s="171"/>
      <c r="D133" s="172"/>
      <c r="E133" s="172"/>
      <c r="F133" s="172"/>
      <c r="G133" s="172"/>
      <c r="H133" s="172"/>
      <c r="I133" s="172"/>
      <c r="J133" s="172"/>
      <c r="K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c r="AT133" s="172"/>
      <c r="AU133" s="172"/>
      <c r="AV133" s="172"/>
      <c r="AW133" s="172"/>
    </row>
    <row r="134" spans="1:49" x14ac:dyDescent="0.5">
      <c r="A134" s="114" t="s">
        <v>347</v>
      </c>
      <c r="B134" s="170" t="s">
        <v>246</v>
      </c>
      <c r="C134" s="171"/>
      <c r="D134" s="172"/>
      <c r="E134" s="172"/>
      <c r="F134" s="172"/>
      <c r="G134" s="172"/>
      <c r="H134" s="172"/>
      <c r="I134" s="172"/>
      <c r="J134" s="172"/>
      <c r="K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c r="AK134" s="172"/>
      <c r="AL134" s="172"/>
      <c r="AM134" s="172"/>
      <c r="AN134" s="172"/>
      <c r="AO134" s="172"/>
      <c r="AP134" s="172"/>
      <c r="AQ134" s="172"/>
      <c r="AR134" s="172"/>
      <c r="AS134" s="172"/>
      <c r="AT134" s="172"/>
      <c r="AU134" s="172"/>
      <c r="AV134" s="172"/>
      <c r="AW134" s="172"/>
    </row>
    <row r="135" spans="1:49" x14ac:dyDescent="0.5">
      <c r="A135" s="114" t="s">
        <v>348</v>
      </c>
      <c r="B135" s="170" t="s">
        <v>246</v>
      </c>
      <c r="C135" s="171"/>
      <c r="D135" s="172"/>
      <c r="E135" s="172"/>
      <c r="F135" s="172"/>
      <c r="G135" s="172"/>
      <c r="H135" s="172"/>
      <c r="I135" s="172"/>
      <c r="J135" s="172"/>
      <c r="K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c r="AT135" s="172"/>
      <c r="AU135" s="172"/>
      <c r="AV135" s="172"/>
      <c r="AW135" s="172"/>
    </row>
    <row r="136" spans="1:49" x14ac:dyDescent="0.5">
      <c r="A136" s="114" t="s">
        <v>349</v>
      </c>
      <c r="B136" s="170" t="s">
        <v>246</v>
      </c>
      <c r="C136" s="171"/>
      <c r="D136" s="172"/>
      <c r="E136" s="172"/>
      <c r="F136" s="172"/>
      <c r="G136" s="172"/>
      <c r="H136" s="172"/>
      <c r="I136" s="172"/>
      <c r="J136" s="172"/>
      <c r="K136" s="172"/>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c r="AK136" s="172"/>
      <c r="AL136" s="172"/>
      <c r="AM136" s="172"/>
      <c r="AN136" s="172"/>
      <c r="AO136" s="172"/>
      <c r="AP136" s="172"/>
      <c r="AQ136" s="172"/>
      <c r="AR136" s="172"/>
      <c r="AS136" s="172"/>
      <c r="AT136" s="172"/>
      <c r="AU136" s="172"/>
      <c r="AV136" s="172"/>
      <c r="AW136" s="172"/>
    </row>
    <row r="137" spans="1:49" x14ac:dyDescent="0.5">
      <c r="A137" s="114" t="s">
        <v>350</v>
      </c>
      <c r="B137" s="170" t="s">
        <v>246</v>
      </c>
      <c r="C137" s="171"/>
      <c r="D137" s="172"/>
      <c r="E137" s="172"/>
      <c r="F137" s="172"/>
      <c r="G137" s="172"/>
      <c r="H137" s="172"/>
      <c r="I137" s="172"/>
      <c r="J137" s="172"/>
      <c r="K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2"/>
      <c r="AL137" s="172"/>
      <c r="AM137" s="172"/>
      <c r="AN137" s="172"/>
      <c r="AO137" s="172"/>
      <c r="AP137" s="172"/>
      <c r="AQ137" s="172"/>
      <c r="AR137" s="172"/>
      <c r="AS137" s="172"/>
      <c r="AT137" s="172"/>
      <c r="AU137" s="172"/>
      <c r="AV137" s="172"/>
      <c r="AW137" s="172"/>
    </row>
    <row r="138" spans="1:49" x14ac:dyDescent="0.5">
      <c r="A138" s="114" t="s">
        <v>351</v>
      </c>
      <c r="B138" s="170" t="s">
        <v>246</v>
      </c>
      <c r="C138" s="171"/>
      <c r="D138" s="172"/>
      <c r="E138" s="172"/>
      <c r="F138" s="172"/>
      <c r="G138" s="172"/>
      <c r="H138" s="172"/>
      <c r="I138" s="172"/>
      <c r="J138" s="172"/>
      <c r="K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72"/>
      <c r="AN138" s="172"/>
      <c r="AO138" s="172"/>
      <c r="AP138" s="172"/>
      <c r="AQ138" s="172"/>
      <c r="AR138" s="172"/>
      <c r="AS138" s="172"/>
      <c r="AT138" s="172"/>
      <c r="AU138" s="172"/>
      <c r="AV138" s="172"/>
      <c r="AW138" s="172"/>
    </row>
    <row r="139" spans="1:49" x14ac:dyDescent="0.5">
      <c r="A139" s="114" t="s">
        <v>352</v>
      </c>
      <c r="B139" s="170" t="s">
        <v>246</v>
      </c>
      <c r="C139" s="171"/>
      <c r="D139" s="172"/>
      <c r="E139" s="172"/>
      <c r="F139" s="172"/>
      <c r="G139" s="172"/>
      <c r="H139" s="172"/>
      <c r="I139" s="172"/>
      <c r="J139" s="172"/>
      <c r="K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c r="AK139" s="172"/>
      <c r="AL139" s="172"/>
      <c r="AM139" s="172"/>
      <c r="AN139" s="172"/>
      <c r="AO139" s="172"/>
      <c r="AP139" s="172"/>
      <c r="AQ139" s="172"/>
      <c r="AR139" s="172"/>
      <c r="AS139" s="172"/>
      <c r="AT139" s="172"/>
      <c r="AU139" s="172"/>
      <c r="AV139" s="172"/>
      <c r="AW139" s="172"/>
    </row>
    <row r="140" spans="1:49" x14ac:dyDescent="0.5">
      <c r="A140" s="114" t="s">
        <v>353</v>
      </c>
      <c r="B140" s="170" t="s">
        <v>246</v>
      </c>
      <c r="C140" s="171"/>
      <c r="D140" s="172"/>
      <c r="E140" s="172"/>
      <c r="F140" s="172"/>
      <c r="G140" s="172"/>
      <c r="H140" s="172"/>
      <c r="I140" s="172"/>
      <c r="J140" s="172"/>
      <c r="K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c r="AS140" s="172"/>
      <c r="AT140" s="172"/>
      <c r="AU140" s="172"/>
      <c r="AV140" s="172"/>
      <c r="AW140" s="172"/>
    </row>
    <row r="141" spans="1:49" x14ac:dyDescent="0.5">
      <c r="A141" s="114" t="s">
        <v>354</v>
      </c>
      <c r="B141" s="170" t="s">
        <v>246</v>
      </c>
      <c r="C141" s="171"/>
      <c r="D141" s="172"/>
      <c r="E141" s="172"/>
      <c r="F141" s="172"/>
      <c r="G141" s="172"/>
      <c r="H141" s="172"/>
      <c r="I141" s="172"/>
      <c r="J141" s="172"/>
      <c r="K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c r="AT141" s="172"/>
      <c r="AU141" s="172"/>
      <c r="AV141" s="172"/>
      <c r="AW141" s="172"/>
    </row>
    <row r="142" spans="1:49" x14ac:dyDescent="0.5">
      <c r="A142" s="114" t="s">
        <v>355</v>
      </c>
      <c r="B142" s="170" t="s">
        <v>246</v>
      </c>
      <c r="C142" s="171"/>
      <c r="D142" s="172"/>
      <c r="E142" s="172"/>
      <c r="F142" s="172"/>
      <c r="G142" s="172"/>
      <c r="H142" s="172"/>
      <c r="I142" s="172"/>
      <c r="J142" s="172"/>
      <c r="K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c r="AT142" s="172"/>
      <c r="AU142" s="172"/>
      <c r="AV142" s="172"/>
      <c r="AW142" s="172"/>
    </row>
    <row r="143" spans="1:49" x14ac:dyDescent="0.5">
      <c r="A143" s="114" t="s">
        <v>356</v>
      </c>
      <c r="B143" s="170" t="s">
        <v>246</v>
      </c>
      <c r="C143" s="171"/>
      <c r="D143" s="172"/>
      <c r="E143" s="172"/>
      <c r="F143" s="172"/>
      <c r="G143" s="172"/>
      <c r="H143" s="172"/>
      <c r="I143" s="172"/>
      <c r="J143" s="172"/>
      <c r="K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c r="AT143" s="172"/>
      <c r="AU143" s="172"/>
      <c r="AV143" s="172"/>
      <c r="AW143" s="172"/>
    </row>
    <row r="144" spans="1:49" x14ac:dyDescent="0.5">
      <c r="A144" s="112" t="s">
        <v>339</v>
      </c>
      <c r="B144" s="170" t="s">
        <v>230</v>
      </c>
      <c r="C144" s="171"/>
      <c r="D144" s="172"/>
      <c r="E144" s="172"/>
      <c r="F144" s="172"/>
      <c r="G144" s="172"/>
      <c r="H144" s="172"/>
      <c r="I144" s="172"/>
      <c r="J144" s="172"/>
      <c r="K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c r="AW144" s="172"/>
    </row>
    <row r="145" spans="1:49" x14ac:dyDescent="0.5">
      <c r="A145" s="112" t="s">
        <v>337</v>
      </c>
      <c r="B145" s="170" t="s">
        <v>173</v>
      </c>
      <c r="C145" s="171"/>
      <c r="D145" s="172"/>
      <c r="E145" s="172"/>
      <c r="F145" s="172"/>
      <c r="G145" s="172"/>
      <c r="H145" s="172"/>
      <c r="I145" s="172"/>
      <c r="J145" s="172"/>
      <c r="K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2"/>
      <c r="AL145" s="172"/>
      <c r="AM145" s="172"/>
      <c r="AN145" s="172"/>
      <c r="AO145" s="172"/>
      <c r="AP145" s="172"/>
      <c r="AQ145" s="172"/>
      <c r="AR145" s="172"/>
      <c r="AS145" s="172"/>
      <c r="AT145" s="172"/>
      <c r="AU145" s="172"/>
      <c r="AV145" s="172"/>
      <c r="AW145" s="172"/>
    </row>
    <row r="146" spans="1:49" x14ac:dyDescent="0.5">
      <c r="B146" s="170"/>
      <c r="C146" s="171"/>
      <c r="D146" s="172"/>
      <c r="E146" s="172"/>
      <c r="F146" s="172"/>
      <c r="G146" s="172"/>
      <c r="H146" s="172"/>
      <c r="I146" s="172"/>
      <c r="J146" s="172"/>
      <c r="K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row>
    <row r="147" spans="1:49" x14ac:dyDescent="0.5">
      <c r="A147" s="112" t="s">
        <v>577</v>
      </c>
      <c r="B147" s="170" t="s">
        <v>423</v>
      </c>
      <c r="C147" s="171"/>
      <c r="D147" s="172"/>
      <c r="E147" s="172"/>
      <c r="F147" s="172"/>
      <c r="G147" s="172"/>
      <c r="H147" s="172"/>
      <c r="I147" s="172"/>
      <c r="J147" s="172"/>
      <c r="K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c r="AS147" s="172"/>
      <c r="AT147" s="172"/>
      <c r="AU147" s="172"/>
      <c r="AV147" s="172"/>
      <c r="AW147" s="172"/>
    </row>
    <row r="148" spans="1:49" x14ac:dyDescent="0.5">
      <c r="A148" s="112" t="s">
        <v>575</v>
      </c>
      <c r="B148" s="170" t="s">
        <v>578</v>
      </c>
      <c r="C148" s="171"/>
      <c r="D148" s="172"/>
      <c r="E148" s="172"/>
      <c r="F148" s="172"/>
      <c r="G148" s="172"/>
      <c r="H148" s="172"/>
      <c r="I148" s="172"/>
      <c r="J148" s="172"/>
      <c r="K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c r="AT148" s="172"/>
      <c r="AU148" s="172"/>
      <c r="AV148" s="172"/>
      <c r="AW148" s="172"/>
    </row>
    <row r="149" spans="1:49" x14ac:dyDescent="0.5">
      <c r="A149" s="112" t="s">
        <v>573</v>
      </c>
      <c r="B149" s="170" t="s">
        <v>243</v>
      </c>
      <c r="C149" s="171"/>
      <c r="D149" s="173"/>
      <c r="E149" s="172"/>
      <c r="F149" s="172"/>
      <c r="G149" s="172"/>
      <c r="H149" s="172"/>
      <c r="I149" s="172"/>
      <c r="J149" s="172"/>
      <c r="K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c r="AK149" s="172"/>
      <c r="AL149" s="172"/>
      <c r="AM149" s="172"/>
      <c r="AN149" s="172"/>
      <c r="AO149" s="172"/>
      <c r="AP149" s="172"/>
      <c r="AQ149" s="172"/>
      <c r="AR149" s="172"/>
      <c r="AS149" s="172"/>
      <c r="AT149" s="172"/>
      <c r="AU149" s="172"/>
      <c r="AV149" s="172"/>
      <c r="AW149" s="172"/>
    </row>
    <row r="150" spans="1:49" x14ac:dyDescent="0.5">
      <c r="A150" s="112" t="s">
        <v>572</v>
      </c>
      <c r="B150" s="170" t="s">
        <v>160</v>
      </c>
      <c r="C150" s="171"/>
      <c r="D150" s="173"/>
      <c r="E150" s="172"/>
      <c r="F150" s="172"/>
      <c r="G150" s="172"/>
      <c r="H150" s="172"/>
      <c r="I150" s="172"/>
      <c r="J150" s="172"/>
      <c r="K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c r="AK150" s="172"/>
      <c r="AL150" s="172"/>
      <c r="AM150" s="172"/>
      <c r="AN150" s="172"/>
      <c r="AO150" s="172"/>
      <c r="AP150" s="172"/>
      <c r="AQ150" s="172"/>
      <c r="AR150" s="172"/>
      <c r="AS150" s="172"/>
      <c r="AT150" s="172"/>
      <c r="AU150" s="172"/>
      <c r="AV150" s="172"/>
      <c r="AW150" s="172"/>
    </row>
    <row r="151" spans="1:49" x14ac:dyDescent="0.5">
      <c r="A151" s="112" t="s">
        <v>579</v>
      </c>
      <c r="B151" s="170" t="s">
        <v>431</v>
      </c>
      <c r="C151" s="171"/>
      <c r="D151" s="173"/>
      <c r="E151" s="172"/>
      <c r="F151" s="172"/>
      <c r="G151" s="172"/>
      <c r="H151" s="172"/>
      <c r="I151" s="172"/>
      <c r="J151" s="172"/>
      <c r="K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72"/>
      <c r="AT151" s="172"/>
      <c r="AU151" s="172"/>
      <c r="AV151" s="172"/>
      <c r="AW151" s="172"/>
    </row>
    <row r="152" spans="1:49" x14ac:dyDescent="0.5">
      <c r="A152" s="112" t="s">
        <v>585</v>
      </c>
      <c r="B152" s="170" t="s">
        <v>427</v>
      </c>
      <c r="C152" s="171"/>
      <c r="D152" s="173"/>
      <c r="E152" s="172"/>
      <c r="F152" s="172"/>
      <c r="G152" s="172"/>
      <c r="H152" s="172"/>
      <c r="I152" s="172"/>
      <c r="J152" s="172"/>
      <c r="K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c r="AT152" s="172"/>
      <c r="AU152" s="172"/>
      <c r="AV152" s="172"/>
      <c r="AW152" s="172"/>
    </row>
    <row r="153" spans="1:49" x14ac:dyDescent="0.5">
      <c r="A153" s="112" t="s">
        <v>586</v>
      </c>
      <c r="B153" s="170" t="s">
        <v>427</v>
      </c>
      <c r="C153" s="171"/>
      <c r="D153" s="173"/>
      <c r="E153" s="172"/>
      <c r="F153" s="172"/>
      <c r="G153" s="172"/>
      <c r="H153" s="172"/>
      <c r="I153" s="172"/>
      <c r="J153" s="172"/>
      <c r="K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c r="AK153" s="172"/>
      <c r="AL153" s="172"/>
      <c r="AM153" s="172"/>
      <c r="AN153" s="172"/>
      <c r="AO153" s="172"/>
      <c r="AP153" s="172"/>
      <c r="AQ153" s="172"/>
      <c r="AR153" s="172"/>
      <c r="AS153" s="172"/>
      <c r="AT153" s="172"/>
      <c r="AU153" s="172"/>
      <c r="AV153" s="172"/>
      <c r="AW153" s="172"/>
    </row>
    <row r="154" spans="1:49" x14ac:dyDescent="0.5">
      <c r="A154" s="112" t="s">
        <v>587</v>
      </c>
      <c r="B154" s="170" t="s">
        <v>589</v>
      </c>
      <c r="C154" s="171"/>
      <c r="D154" s="172"/>
      <c r="E154" s="172"/>
      <c r="F154" s="172"/>
      <c r="G154" s="172"/>
      <c r="H154" s="172"/>
      <c r="I154" s="172"/>
      <c r="J154" s="172"/>
      <c r="K154" s="172"/>
      <c r="N154" s="172"/>
      <c r="O154" s="172"/>
      <c r="P154" s="172"/>
      <c r="Q154" s="172"/>
      <c r="R154" s="172"/>
      <c r="S154" s="172"/>
      <c r="T154" s="172"/>
      <c r="U154" s="172"/>
      <c r="V154" s="172"/>
      <c r="W154" s="172"/>
      <c r="X154" s="172"/>
      <c r="Y154" s="172"/>
      <c r="Z154" s="172"/>
      <c r="AA154" s="172"/>
      <c r="AB154" s="172"/>
      <c r="AC154" s="172"/>
      <c r="AD154" s="172"/>
      <c r="AE154" s="172"/>
      <c r="AF154" s="172"/>
      <c r="AG154" s="172"/>
      <c r="AH154" s="172"/>
      <c r="AI154" s="172"/>
      <c r="AJ154" s="172"/>
      <c r="AK154" s="172"/>
      <c r="AL154" s="172"/>
      <c r="AM154" s="172"/>
      <c r="AN154" s="172"/>
      <c r="AO154" s="172"/>
      <c r="AP154" s="172"/>
      <c r="AQ154" s="172"/>
      <c r="AR154" s="172"/>
      <c r="AS154" s="172"/>
      <c r="AT154" s="172"/>
      <c r="AU154" s="172"/>
      <c r="AV154" s="172"/>
      <c r="AW154" s="172"/>
    </row>
    <row r="155" spans="1:49" x14ac:dyDescent="0.5">
      <c r="A155" s="112" t="s">
        <v>588</v>
      </c>
      <c r="B155" s="170" t="s">
        <v>204</v>
      </c>
      <c r="C155" s="171"/>
      <c r="D155" s="172"/>
      <c r="E155" s="172"/>
      <c r="F155" s="172"/>
      <c r="G155" s="172"/>
      <c r="H155" s="172"/>
      <c r="I155" s="172"/>
      <c r="J155" s="172"/>
      <c r="K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c r="AK155" s="172"/>
      <c r="AL155" s="172"/>
      <c r="AM155" s="172"/>
      <c r="AN155" s="172"/>
      <c r="AO155" s="172"/>
      <c r="AP155" s="172"/>
      <c r="AQ155" s="172"/>
      <c r="AR155" s="172"/>
      <c r="AS155" s="172"/>
      <c r="AT155" s="172"/>
      <c r="AU155" s="172"/>
      <c r="AV155" s="172"/>
      <c r="AW155" s="172"/>
    </row>
    <row r="156" spans="1:49" x14ac:dyDescent="0.5">
      <c r="B156" s="170"/>
      <c r="C156" s="171"/>
      <c r="D156" s="172"/>
      <c r="E156" s="172"/>
      <c r="F156" s="172"/>
      <c r="G156" s="172"/>
      <c r="H156" s="172"/>
      <c r="I156" s="172"/>
      <c r="J156" s="172"/>
      <c r="K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c r="AK156" s="172"/>
      <c r="AL156" s="172"/>
      <c r="AM156" s="172"/>
      <c r="AN156" s="172"/>
      <c r="AO156" s="172"/>
      <c r="AP156" s="172"/>
      <c r="AQ156" s="172"/>
      <c r="AR156" s="172"/>
      <c r="AS156" s="172"/>
      <c r="AT156" s="172"/>
      <c r="AU156" s="172"/>
      <c r="AV156" s="172"/>
      <c r="AW156" s="172"/>
    </row>
    <row r="157" spans="1:49" x14ac:dyDescent="0.5">
      <c r="A157" s="112" t="s">
        <v>597</v>
      </c>
      <c r="B157" s="170" t="s">
        <v>245</v>
      </c>
      <c r="C157" s="171"/>
      <c r="D157" s="172"/>
      <c r="E157" s="172"/>
      <c r="F157" s="172"/>
      <c r="G157" s="172"/>
      <c r="H157" s="172"/>
      <c r="I157" s="172"/>
      <c r="J157" s="172"/>
      <c r="K157" s="172"/>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c r="AK157" s="172"/>
      <c r="AL157" s="172"/>
      <c r="AM157" s="172"/>
      <c r="AN157" s="172"/>
      <c r="AO157" s="172"/>
      <c r="AP157" s="172"/>
      <c r="AQ157" s="172"/>
      <c r="AR157" s="172"/>
      <c r="AS157" s="172"/>
      <c r="AT157" s="172"/>
      <c r="AU157" s="172"/>
      <c r="AV157" s="172"/>
      <c r="AW157" s="172"/>
    </row>
    <row r="158" spans="1:49" x14ac:dyDescent="0.5">
      <c r="A158" s="112" t="s">
        <v>598</v>
      </c>
      <c r="B158" s="170" t="s">
        <v>245</v>
      </c>
      <c r="C158" s="171"/>
      <c r="D158" s="172"/>
      <c r="E158" s="172"/>
      <c r="F158" s="172"/>
      <c r="G158" s="172"/>
      <c r="H158" s="172"/>
      <c r="I158" s="172"/>
      <c r="J158" s="172"/>
      <c r="K158" s="172"/>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2"/>
      <c r="AK158" s="172"/>
      <c r="AL158" s="172"/>
      <c r="AM158" s="172"/>
      <c r="AN158" s="172"/>
      <c r="AO158" s="172"/>
      <c r="AP158" s="172"/>
      <c r="AQ158" s="172"/>
      <c r="AR158" s="172"/>
      <c r="AS158" s="172"/>
      <c r="AT158" s="172"/>
      <c r="AU158" s="172"/>
      <c r="AV158" s="172"/>
      <c r="AW158" s="172"/>
    </row>
    <row r="159" spans="1:49" x14ac:dyDescent="0.5">
      <c r="A159" s="114" t="s">
        <v>469</v>
      </c>
      <c r="B159" s="170" t="s">
        <v>465</v>
      </c>
      <c r="C159" s="171"/>
      <c r="D159" s="173"/>
      <c r="E159" s="172"/>
      <c r="F159" s="172"/>
      <c r="G159" s="172"/>
      <c r="H159" s="172"/>
      <c r="I159" s="172"/>
      <c r="J159" s="172"/>
      <c r="K159" s="172"/>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2"/>
      <c r="AQ159" s="172"/>
      <c r="AR159" s="172"/>
      <c r="AS159" s="172"/>
      <c r="AT159" s="172"/>
      <c r="AU159" s="172"/>
      <c r="AV159" s="172"/>
      <c r="AW159" s="172"/>
    </row>
    <row r="160" spans="1:49" x14ac:dyDescent="0.5">
      <c r="A160" s="112" t="s">
        <v>603</v>
      </c>
      <c r="B160" s="170" t="s">
        <v>458</v>
      </c>
      <c r="C160" s="171"/>
      <c r="D160" s="173"/>
      <c r="E160" s="172"/>
      <c r="F160" s="172"/>
      <c r="G160" s="172"/>
      <c r="H160" s="172"/>
      <c r="I160" s="172"/>
      <c r="J160" s="172"/>
      <c r="K160" s="172"/>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c r="AK160" s="172"/>
      <c r="AL160" s="172"/>
      <c r="AM160" s="172"/>
      <c r="AN160" s="172"/>
      <c r="AO160" s="172"/>
      <c r="AP160" s="172"/>
      <c r="AQ160" s="172"/>
      <c r="AR160" s="172"/>
      <c r="AS160" s="172"/>
      <c r="AT160" s="172"/>
      <c r="AU160" s="172"/>
      <c r="AV160" s="172"/>
      <c r="AW160" s="172"/>
    </row>
    <row r="161" spans="1:49" x14ac:dyDescent="0.5">
      <c r="A161" s="174" t="s">
        <v>607</v>
      </c>
      <c r="B161" s="175" t="s">
        <v>465</v>
      </c>
      <c r="C161" s="176"/>
      <c r="D161" s="173"/>
      <c r="E161" s="172"/>
      <c r="F161" s="172"/>
      <c r="G161" s="172"/>
      <c r="H161" s="172"/>
      <c r="I161" s="172"/>
      <c r="J161" s="172"/>
      <c r="K161" s="172"/>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c r="AK161" s="172"/>
      <c r="AL161" s="172"/>
      <c r="AM161" s="172"/>
      <c r="AN161" s="172"/>
      <c r="AO161" s="172"/>
      <c r="AP161" s="172"/>
      <c r="AQ161" s="172"/>
      <c r="AR161" s="172"/>
      <c r="AS161" s="172"/>
      <c r="AT161" s="172"/>
      <c r="AU161" s="172"/>
      <c r="AV161" s="172"/>
      <c r="AW161" s="172"/>
    </row>
    <row r="162" spans="1:49" x14ac:dyDescent="0.5">
      <c r="A162" s="118" t="s">
        <v>343</v>
      </c>
      <c r="B162" s="170" t="s">
        <v>344</v>
      </c>
      <c r="C162" s="171"/>
      <c r="D162" s="173"/>
      <c r="E162" s="172"/>
      <c r="F162" s="172"/>
      <c r="G162" s="172"/>
      <c r="H162" s="172"/>
      <c r="I162" s="172"/>
      <c r="J162" s="172"/>
      <c r="K162" s="172"/>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c r="AS162" s="172"/>
      <c r="AT162" s="172"/>
      <c r="AU162" s="172"/>
      <c r="AV162" s="172"/>
      <c r="AW162" s="172"/>
    </row>
    <row r="163" spans="1:49" x14ac:dyDescent="0.5">
      <c r="A163" s="114" t="s">
        <v>627</v>
      </c>
      <c r="B163" s="170" t="s">
        <v>623</v>
      </c>
      <c r="C163" s="171"/>
      <c r="D163" s="173"/>
      <c r="E163" s="172"/>
      <c r="F163" s="172"/>
      <c r="G163" s="172"/>
      <c r="H163" s="172"/>
      <c r="I163" s="172"/>
      <c r="J163" s="172"/>
      <c r="K163" s="172"/>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c r="AK163" s="172"/>
      <c r="AL163" s="172"/>
      <c r="AM163" s="172"/>
      <c r="AN163" s="172"/>
      <c r="AO163" s="172"/>
      <c r="AP163" s="172"/>
      <c r="AQ163" s="172"/>
      <c r="AR163" s="172"/>
      <c r="AS163" s="172"/>
      <c r="AT163" s="172"/>
      <c r="AU163" s="172"/>
      <c r="AV163" s="172"/>
      <c r="AW163" s="172"/>
    </row>
    <row r="164" spans="1:49" x14ac:dyDescent="0.5">
      <c r="A164" s="114" t="s">
        <v>265</v>
      </c>
      <c r="B164" s="170"/>
      <c r="C164" s="171"/>
      <c r="D164" s="173"/>
      <c r="E164" s="172"/>
      <c r="F164" s="172"/>
      <c r="G164" s="172"/>
      <c r="H164" s="172"/>
      <c r="I164" s="172"/>
      <c r="J164" s="172"/>
      <c r="K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c r="AK164" s="172"/>
      <c r="AL164" s="172"/>
      <c r="AM164" s="172"/>
      <c r="AN164" s="172"/>
      <c r="AO164" s="172"/>
      <c r="AP164" s="172"/>
      <c r="AQ164" s="172"/>
      <c r="AR164" s="172"/>
      <c r="AS164" s="172"/>
      <c r="AT164" s="172"/>
      <c r="AU164" s="172"/>
      <c r="AV164" s="172"/>
      <c r="AW164" s="172"/>
    </row>
    <row r="165" spans="1:49" x14ac:dyDescent="0.5">
      <c r="A165" s="114" t="s">
        <v>265</v>
      </c>
      <c r="B165" s="170"/>
      <c r="C165" s="171"/>
      <c r="D165" s="173"/>
      <c r="E165" s="172"/>
      <c r="F165" s="172"/>
      <c r="G165" s="172"/>
      <c r="H165" s="172"/>
      <c r="I165" s="172"/>
      <c r="J165" s="172"/>
      <c r="K165" s="172"/>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c r="AK165" s="172"/>
      <c r="AL165" s="172"/>
      <c r="AM165" s="172"/>
      <c r="AN165" s="172"/>
      <c r="AO165" s="172"/>
      <c r="AP165" s="172"/>
      <c r="AQ165" s="172"/>
      <c r="AR165" s="172"/>
      <c r="AS165" s="172"/>
      <c r="AT165" s="172"/>
      <c r="AU165" s="172"/>
      <c r="AV165" s="172"/>
      <c r="AW165" s="172"/>
    </row>
    <row r="166" spans="1:49" x14ac:dyDescent="0.5">
      <c r="A166" s="115" t="s">
        <v>35</v>
      </c>
      <c r="B166" s="167"/>
      <c r="C166" s="168"/>
      <c r="D166" s="169"/>
      <c r="E166" s="169"/>
      <c r="F166" s="169"/>
      <c r="G166" s="169"/>
      <c r="H166" s="169"/>
      <c r="I166" s="169"/>
      <c r="J166" s="169"/>
      <c r="K166" s="169"/>
      <c r="M166" s="117"/>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c r="AO166" s="169"/>
      <c r="AP166" s="169"/>
      <c r="AQ166" s="169"/>
      <c r="AR166" s="169"/>
      <c r="AS166" s="169"/>
      <c r="AT166" s="169"/>
      <c r="AU166" s="169"/>
      <c r="AV166" s="169"/>
      <c r="AW166" s="169"/>
    </row>
    <row r="167" spans="1:49" x14ac:dyDescent="0.5">
      <c r="A167" s="147" t="s">
        <v>850</v>
      </c>
      <c r="B167" s="170"/>
      <c r="C167" s="171"/>
      <c r="D167" s="204">
        <v>0.11799999999999999</v>
      </c>
      <c r="E167" s="172"/>
      <c r="F167" s="172"/>
      <c r="G167" s="172"/>
      <c r="H167" s="172"/>
      <c r="I167" s="172"/>
      <c r="J167" s="172"/>
      <c r="K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c r="AK167" s="172"/>
      <c r="AL167" s="172"/>
      <c r="AM167" s="172"/>
      <c r="AN167" s="172"/>
      <c r="AO167" s="172"/>
      <c r="AP167" s="172"/>
      <c r="AQ167" s="172"/>
      <c r="AR167" s="172"/>
      <c r="AS167" s="172"/>
      <c r="AT167" s="172"/>
      <c r="AU167" s="172"/>
      <c r="AV167" s="172"/>
      <c r="AW167" s="172"/>
    </row>
    <row r="168" spans="1:49" x14ac:dyDescent="0.5">
      <c r="B168" s="170"/>
      <c r="C168" s="171"/>
      <c r="D168" s="177" t="s">
        <v>279</v>
      </c>
      <c r="E168" s="173"/>
      <c r="F168" s="173"/>
      <c r="G168" s="173"/>
      <c r="H168" s="173"/>
      <c r="I168" s="173"/>
      <c r="J168" s="173"/>
      <c r="K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3"/>
      <c r="AL168" s="173"/>
      <c r="AM168" s="173"/>
      <c r="AN168" s="173"/>
      <c r="AO168" s="173"/>
      <c r="AP168" s="173"/>
      <c r="AQ168" s="173"/>
      <c r="AR168" s="173"/>
      <c r="AS168" s="173"/>
      <c r="AT168" s="173"/>
      <c r="AU168" s="173"/>
      <c r="AV168" s="173"/>
      <c r="AW168" s="173"/>
    </row>
    <row r="169" spans="1:49" x14ac:dyDescent="0.5">
      <c r="A169" s="112" t="s">
        <v>266</v>
      </c>
      <c r="B169" s="181"/>
      <c r="C169" s="171"/>
      <c r="D169" s="178">
        <v>1</v>
      </c>
      <c r="E169" s="179">
        <v>20000</v>
      </c>
      <c r="F169" s="179">
        <v>20000</v>
      </c>
      <c r="G169" s="179">
        <v>20000</v>
      </c>
      <c r="H169" s="179">
        <v>20000</v>
      </c>
      <c r="I169" s="173"/>
      <c r="J169" s="173"/>
      <c r="K169" s="173"/>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c r="AK169" s="172"/>
      <c r="AL169" s="172"/>
      <c r="AM169" s="172"/>
      <c r="AN169" s="172"/>
      <c r="AO169" s="172"/>
      <c r="AP169" s="172"/>
      <c r="AQ169" s="172"/>
      <c r="AR169" s="172"/>
      <c r="AS169" s="172"/>
      <c r="AT169" s="172"/>
      <c r="AU169" s="172"/>
      <c r="AV169" s="172"/>
      <c r="AW169" s="172"/>
    </row>
    <row r="170" spans="1:49" x14ac:dyDescent="0.5">
      <c r="A170" s="112" t="s">
        <v>267</v>
      </c>
      <c r="B170" s="181"/>
      <c r="C170" s="171"/>
      <c r="D170" s="178">
        <v>1</v>
      </c>
      <c r="E170" s="179">
        <v>20000</v>
      </c>
      <c r="F170" s="179">
        <v>20000</v>
      </c>
      <c r="G170" s="179">
        <v>20000</v>
      </c>
      <c r="H170" s="179">
        <v>20000</v>
      </c>
      <c r="I170" s="173"/>
      <c r="J170" s="173"/>
      <c r="K170" s="173"/>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c r="AK170" s="172"/>
      <c r="AL170" s="172"/>
      <c r="AM170" s="172"/>
      <c r="AN170" s="172"/>
      <c r="AO170" s="172"/>
      <c r="AP170" s="172"/>
      <c r="AQ170" s="172"/>
      <c r="AR170" s="172"/>
      <c r="AS170" s="172"/>
      <c r="AT170" s="172"/>
      <c r="AU170" s="172"/>
      <c r="AV170" s="172"/>
      <c r="AW170" s="172"/>
    </row>
    <row r="171" spans="1:49" x14ac:dyDescent="0.5">
      <c r="A171" s="112" t="s">
        <v>268</v>
      </c>
      <c r="B171" s="181"/>
      <c r="C171" s="171"/>
      <c r="D171" s="178">
        <v>1</v>
      </c>
      <c r="E171" s="179">
        <v>20000</v>
      </c>
      <c r="F171" s="179">
        <v>20000</v>
      </c>
      <c r="G171" s="179">
        <v>20000</v>
      </c>
      <c r="H171" s="179">
        <v>20000</v>
      </c>
      <c r="I171" s="173"/>
      <c r="J171" s="173"/>
      <c r="K171" s="173"/>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c r="AK171" s="172"/>
      <c r="AL171" s="172"/>
      <c r="AM171" s="172"/>
      <c r="AN171" s="172"/>
      <c r="AO171" s="172"/>
      <c r="AP171" s="172"/>
      <c r="AQ171" s="172"/>
      <c r="AR171" s="172"/>
      <c r="AS171" s="172"/>
      <c r="AT171" s="172"/>
      <c r="AU171" s="172"/>
      <c r="AV171" s="172"/>
      <c r="AW171" s="172"/>
    </row>
    <row r="172" spans="1:49" x14ac:dyDescent="0.5">
      <c r="A172" s="112" t="s">
        <v>269</v>
      </c>
      <c r="B172" s="181"/>
      <c r="C172" s="171"/>
      <c r="D172" s="178">
        <v>1</v>
      </c>
      <c r="E172" s="179">
        <v>20000</v>
      </c>
      <c r="F172" s="179">
        <v>20000</v>
      </c>
      <c r="G172" s="179">
        <v>20000</v>
      </c>
      <c r="H172" s="179">
        <v>20000</v>
      </c>
      <c r="I172" s="173"/>
      <c r="J172" s="173"/>
      <c r="K172" s="173"/>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c r="AK172" s="172"/>
      <c r="AL172" s="172"/>
      <c r="AM172" s="172"/>
      <c r="AN172" s="172"/>
      <c r="AO172" s="172"/>
      <c r="AP172" s="172"/>
      <c r="AQ172" s="172"/>
      <c r="AR172" s="172"/>
      <c r="AS172" s="172"/>
      <c r="AT172" s="172"/>
      <c r="AU172" s="172"/>
      <c r="AV172" s="172"/>
      <c r="AW172" s="172"/>
    </row>
    <row r="173" spans="1:49" x14ac:dyDescent="0.5">
      <c r="A173" s="132" t="s">
        <v>408</v>
      </c>
      <c r="B173" s="181"/>
      <c r="C173" s="171"/>
      <c r="D173" s="178">
        <v>18</v>
      </c>
      <c r="E173" s="179">
        <v>20000</v>
      </c>
      <c r="F173" s="179">
        <v>20000</v>
      </c>
      <c r="G173" s="179">
        <v>20000</v>
      </c>
      <c r="H173" s="179">
        <v>20000</v>
      </c>
      <c r="I173" s="173"/>
      <c r="J173" s="173"/>
      <c r="K173" s="173"/>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2"/>
      <c r="AT173" s="172"/>
      <c r="AU173" s="172"/>
      <c r="AV173" s="172"/>
      <c r="AW173" s="172"/>
    </row>
    <row r="174" spans="1:49" x14ac:dyDescent="0.5">
      <c r="A174" s="132" t="s">
        <v>270</v>
      </c>
      <c r="B174" s="181"/>
      <c r="C174" s="171"/>
      <c r="D174" s="178">
        <v>1</v>
      </c>
      <c r="E174" s="179">
        <v>20000</v>
      </c>
      <c r="F174" s="179">
        <v>20000</v>
      </c>
      <c r="G174" s="179">
        <v>20000</v>
      </c>
      <c r="H174" s="179">
        <v>20000</v>
      </c>
      <c r="I174" s="173"/>
      <c r="J174" s="173"/>
      <c r="K174" s="173"/>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c r="AK174" s="172"/>
      <c r="AL174" s="172"/>
      <c r="AM174" s="172"/>
      <c r="AN174" s="172"/>
      <c r="AO174" s="172"/>
      <c r="AP174" s="172"/>
      <c r="AQ174" s="172"/>
      <c r="AR174" s="172"/>
      <c r="AS174" s="172"/>
      <c r="AT174" s="172"/>
      <c r="AU174" s="172"/>
      <c r="AV174" s="172"/>
      <c r="AW174" s="172"/>
    </row>
    <row r="175" spans="1:49" x14ac:dyDescent="0.5">
      <c r="A175" s="132" t="s">
        <v>271</v>
      </c>
      <c r="B175" s="181"/>
      <c r="C175" s="171"/>
      <c r="D175" s="178">
        <v>13</v>
      </c>
      <c r="E175" s="179">
        <v>20000</v>
      </c>
      <c r="F175" s="179">
        <v>20000</v>
      </c>
      <c r="G175" s="179">
        <v>20000</v>
      </c>
      <c r="H175" s="179">
        <v>20000</v>
      </c>
      <c r="I175" s="173"/>
      <c r="J175" s="173"/>
      <c r="K175" s="173"/>
      <c r="N175" s="172"/>
      <c r="O175" s="172"/>
      <c r="P175" s="172"/>
      <c r="Q175" s="172"/>
      <c r="R175" s="172"/>
      <c r="S175" s="172"/>
      <c r="T175" s="172"/>
      <c r="U175" s="172"/>
      <c r="V175" s="172"/>
      <c r="W175" s="172"/>
      <c r="X175" s="172"/>
      <c r="Y175" s="172"/>
      <c r="Z175" s="172"/>
      <c r="AA175" s="172"/>
      <c r="AB175" s="172"/>
      <c r="AC175" s="172"/>
      <c r="AD175" s="172"/>
      <c r="AE175" s="172"/>
      <c r="AF175" s="172"/>
      <c r="AG175" s="172"/>
      <c r="AH175" s="172"/>
      <c r="AI175" s="172"/>
      <c r="AJ175" s="172"/>
      <c r="AK175" s="172"/>
      <c r="AL175" s="172"/>
      <c r="AM175" s="172"/>
      <c r="AN175" s="172"/>
      <c r="AO175" s="172"/>
      <c r="AP175" s="172"/>
      <c r="AQ175" s="172"/>
      <c r="AR175" s="172"/>
      <c r="AS175" s="172"/>
      <c r="AT175" s="172"/>
      <c r="AU175" s="172"/>
      <c r="AV175" s="172"/>
      <c r="AW175" s="172"/>
    </row>
    <row r="176" spans="1:49" x14ac:dyDescent="0.5">
      <c r="A176" s="132" t="s">
        <v>272</v>
      </c>
      <c r="B176" s="181"/>
      <c r="C176" s="171"/>
      <c r="D176" s="178">
        <v>24</v>
      </c>
      <c r="E176" s="179">
        <v>20000</v>
      </c>
      <c r="F176" s="179">
        <v>20000</v>
      </c>
      <c r="G176" s="179">
        <v>20000</v>
      </c>
      <c r="H176" s="179">
        <v>20000</v>
      </c>
      <c r="I176" s="173"/>
      <c r="J176" s="173"/>
      <c r="K176" s="173"/>
      <c r="N176" s="172"/>
      <c r="O176" s="172"/>
      <c r="P176" s="172"/>
      <c r="Q176" s="172"/>
      <c r="R176" s="172"/>
      <c r="S176" s="172"/>
      <c r="T176" s="172"/>
      <c r="U176" s="172"/>
      <c r="V176" s="172"/>
      <c r="W176" s="172"/>
      <c r="X176" s="172"/>
      <c r="Y176" s="172"/>
      <c r="Z176" s="172"/>
      <c r="AA176" s="172"/>
      <c r="AB176" s="172"/>
      <c r="AC176" s="172"/>
      <c r="AD176" s="172"/>
      <c r="AE176" s="172"/>
      <c r="AF176" s="172"/>
      <c r="AG176" s="172"/>
      <c r="AH176" s="172"/>
      <c r="AI176" s="172"/>
      <c r="AJ176" s="172"/>
      <c r="AK176" s="172"/>
      <c r="AL176" s="172"/>
      <c r="AM176" s="172"/>
      <c r="AN176" s="172"/>
      <c r="AO176" s="172"/>
      <c r="AP176" s="172"/>
      <c r="AQ176" s="172"/>
      <c r="AR176" s="172"/>
      <c r="AS176" s="172"/>
      <c r="AT176" s="172"/>
      <c r="AU176" s="172"/>
      <c r="AV176" s="172"/>
      <c r="AW176" s="172"/>
    </row>
    <row r="177" spans="1:49" x14ac:dyDescent="0.5">
      <c r="A177" s="132" t="s">
        <v>273</v>
      </c>
      <c r="B177" s="181"/>
      <c r="C177" s="171"/>
      <c r="D177" s="178">
        <v>1</v>
      </c>
      <c r="E177" s="179">
        <v>20000</v>
      </c>
      <c r="F177" s="179">
        <v>20000</v>
      </c>
      <c r="G177" s="179">
        <v>20000</v>
      </c>
      <c r="H177" s="179">
        <v>20000</v>
      </c>
      <c r="I177" s="173"/>
      <c r="J177" s="173"/>
      <c r="K177" s="173"/>
      <c r="N177" s="172"/>
      <c r="O177" s="172"/>
      <c r="P177" s="172"/>
      <c r="Q177" s="172"/>
      <c r="R177" s="172"/>
      <c r="S177" s="172"/>
      <c r="T177" s="172"/>
      <c r="U177" s="172"/>
      <c r="V177" s="172"/>
      <c r="W177" s="172"/>
      <c r="X177" s="172"/>
      <c r="Y177" s="172"/>
      <c r="Z177" s="172"/>
      <c r="AA177" s="172"/>
      <c r="AB177" s="172"/>
      <c r="AC177" s="172"/>
      <c r="AD177" s="172"/>
      <c r="AE177" s="172"/>
      <c r="AF177" s="172"/>
      <c r="AG177" s="172"/>
      <c r="AH177" s="172"/>
      <c r="AI177" s="172"/>
      <c r="AJ177" s="172"/>
      <c r="AK177" s="172"/>
      <c r="AL177" s="172"/>
      <c r="AM177" s="172"/>
      <c r="AN177" s="172"/>
      <c r="AO177" s="172"/>
      <c r="AP177" s="172"/>
      <c r="AQ177" s="172"/>
      <c r="AR177" s="172"/>
      <c r="AS177" s="172"/>
      <c r="AT177" s="172"/>
      <c r="AU177" s="172"/>
      <c r="AV177" s="172"/>
      <c r="AW177" s="172"/>
    </row>
    <row r="178" spans="1:49" x14ac:dyDescent="0.5">
      <c r="A178" s="132" t="s">
        <v>274</v>
      </c>
      <c r="B178" s="181"/>
      <c r="C178" s="171"/>
      <c r="D178" s="178">
        <v>1</v>
      </c>
      <c r="E178" s="179">
        <v>20000</v>
      </c>
      <c r="F178" s="179">
        <v>20000</v>
      </c>
      <c r="G178" s="179">
        <v>20000</v>
      </c>
      <c r="H178" s="179">
        <v>20000</v>
      </c>
      <c r="I178" s="173"/>
      <c r="J178" s="173"/>
      <c r="K178" s="173"/>
      <c r="N178" s="172"/>
      <c r="O178" s="172"/>
      <c r="P178" s="172"/>
      <c r="Q178" s="172"/>
      <c r="R178" s="172"/>
      <c r="S178" s="172"/>
      <c r="T178" s="172"/>
      <c r="U178" s="172"/>
      <c r="V178" s="172"/>
      <c r="W178" s="172"/>
      <c r="X178" s="172"/>
      <c r="Y178" s="172"/>
      <c r="Z178" s="172"/>
      <c r="AA178" s="172"/>
      <c r="AB178" s="172"/>
      <c r="AC178" s="172"/>
      <c r="AD178" s="172"/>
      <c r="AE178" s="172"/>
      <c r="AF178" s="172"/>
      <c r="AG178" s="172"/>
      <c r="AH178" s="172"/>
      <c r="AI178" s="172"/>
      <c r="AJ178" s="172"/>
      <c r="AK178" s="172"/>
      <c r="AL178" s="172"/>
      <c r="AM178" s="172"/>
      <c r="AN178" s="172"/>
      <c r="AO178" s="172"/>
      <c r="AP178" s="172"/>
      <c r="AQ178" s="172"/>
      <c r="AR178" s="172"/>
      <c r="AS178" s="172"/>
      <c r="AT178" s="172"/>
      <c r="AU178" s="172"/>
      <c r="AV178" s="172"/>
      <c r="AW178" s="172"/>
    </row>
    <row r="179" spans="1:49" x14ac:dyDescent="0.5">
      <c r="A179" s="132" t="s">
        <v>275</v>
      </c>
      <c r="B179" s="181"/>
      <c r="C179" s="171"/>
      <c r="D179" s="178">
        <v>37</v>
      </c>
      <c r="E179" s="179">
        <v>20000</v>
      </c>
      <c r="F179" s="179">
        <v>20000</v>
      </c>
      <c r="G179" s="179">
        <v>20000</v>
      </c>
      <c r="H179" s="179">
        <v>20000</v>
      </c>
      <c r="I179" s="173"/>
      <c r="J179" s="173"/>
      <c r="K179" s="173"/>
      <c r="N179" s="172"/>
      <c r="O179" s="172"/>
      <c r="P179" s="172"/>
      <c r="Q179" s="172"/>
      <c r="R179" s="172"/>
      <c r="S179" s="172"/>
      <c r="T179" s="172"/>
      <c r="U179" s="172"/>
      <c r="V179" s="172"/>
      <c r="W179" s="172"/>
      <c r="X179" s="172"/>
      <c r="Y179" s="172"/>
      <c r="Z179" s="172"/>
      <c r="AA179" s="172"/>
      <c r="AB179" s="172"/>
      <c r="AC179" s="172"/>
      <c r="AD179" s="172"/>
      <c r="AE179" s="172"/>
      <c r="AF179" s="172"/>
      <c r="AG179" s="172"/>
      <c r="AH179" s="172"/>
      <c r="AI179" s="172"/>
      <c r="AJ179" s="172"/>
      <c r="AK179" s="172"/>
      <c r="AL179" s="172"/>
      <c r="AM179" s="172"/>
      <c r="AN179" s="172"/>
      <c r="AO179" s="172"/>
      <c r="AP179" s="172"/>
      <c r="AQ179" s="172"/>
      <c r="AR179" s="172"/>
      <c r="AS179" s="172"/>
      <c r="AT179" s="172"/>
      <c r="AU179" s="172"/>
      <c r="AV179" s="172"/>
      <c r="AW179" s="172"/>
    </row>
    <row r="180" spans="1:49" x14ac:dyDescent="0.5">
      <c r="A180" s="132" t="s">
        <v>276</v>
      </c>
      <c r="B180" s="181"/>
      <c r="C180" s="171"/>
      <c r="D180" s="178">
        <v>1</v>
      </c>
      <c r="E180" s="179">
        <v>20000</v>
      </c>
      <c r="F180" s="179">
        <v>20000</v>
      </c>
      <c r="G180" s="179">
        <v>20000</v>
      </c>
      <c r="H180" s="179">
        <v>20000</v>
      </c>
      <c r="I180" s="173"/>
      <c r="J180" s="173"/>
      <c r="K180" s="173"/>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172"/>
      <c r="AL180" s="172"/>
      <c r="AM180" s="172"/>
      <c r="AN180" s="172"/>
      <c r="AO180" s="172"/>
      <c r="AP180" s="172"/>
      <c r="AQ180" s="172"/>
      <c r="AR180" s="172"/>
      <c r="AS180" s="172"/>
      <c r="AT180" s="172"/>
      <c r="AU180" s="172"/>
      <c r="AV180" s="172"/>
      <c r="AW180" s="172"/>
    </row>
    <row r="181" spans="1:49" x14ac:dyDescent="0.5">
      <c r="A181" s="132" t="s">
        <v>277</v>
      </c>
      <c r="B181" s="181"/>
      <c r="C181" s="171"/>
      <c r="D181" s="178">
        <v>25</v>
      </c>
      <c r="E181" s="179">
        <v>20000</v>
      </c>
      <c r="F181" s="179">
        <v>20000</v>
      </c>
      <c r="G181" s="179">
        <v>20000</v>
      </c>
      <c r="H181" s="179">
        <v>20000</v>
      </c>
      <c r="I181" s="173"/>
      <c r="J181" s="173"/>
      <c r="K181" s="173"/>
      <c r="N181" s="172"/>
      <c r="O181" s="172"/>
      <c r="P181" s="172"/>
      <c r="Q181" s="172"/>
      <c r="R181" s="172"/>
      <c r="S181" s="172"/>
      <c r="T181" s="172"/>
      <c r="U181" s="172"/>
      <c r="V181" s="172"/>
      <c r="W181" s="172"/>
      <c r="X181" s="172"/>
      <c r="Y181" s="172"/>
      <c r="Z181" s="172"/>
      <c r="AA181" s="172"/>
      <c r="AB181" s="172"/>
      <c r="AC181" s="172"/>
      <c r="AD181" s="172"/>
      <c r="AE181" s="172"/>
      <c r="AF181" s="172"/>
      <c r="AG181" s="172"/>
      <c r="AH181" s="172"/>
      <c r="AI181" s="172"/>
      <c r="AJ181" s="172"/>
      <c r="AK181" s="172"/>
      <c r="AL181" s="172"/>
      <c r="AM181" s="172"/>
      <c r="AN181" s="172"/>
      <c r="AO181" s="172"/>
      <c r="AP181" s="172"/>
      <c r="AQ181" s="172"/>
      <c r="AR181" s="172"/>
      <c r="AS181" s="172"/>
      <c r="AT181" s="172"/>
      <c r="AU181" s="172"/>
      <c r="AV181" s="172"/>
      <c r="AW181" s="172"/>
    </row>
    <row r="182" spans="1:49" x14ac:dyDescent="0.5">
      <c r="A182" s="132" t="s">
        <v>414</v>
      </c>
      <c r="B182" s="181"/>
      <c r="C182" s="171"/>
      <c r="D182" s="178">
        <v>1</v>
      </c>
      <c r="E182" s="179">
        <v>20000</v>
      </c>
      <c r="F182" s="179">
        <v>20000</v>
      </c>
      <c r="G182" s="179">
        <v>20000</v>
      </c>
      <c r="H182" s="179">
        <v>20000</v>
      </c>
      <c r="I182" s="173"/>
      <c r="J182" s="173"/>
      <c r="K182" s="173"/>
      <c r="N182" s="172"/>
      <c r="O182" s="172"/>
      <c r="P182" s="172"/>
      <c r="Q182" s="172"/>
      <c r="R182" s="172"/>
      <c r="S182" s="172"/>
      <c r="T182" s="172"/>
      <c r="U182" s="172"/>
      <c r="V182" s="172"/>
      <c r="W182" s="172"/>
      <c r="X182" s="172"/>
      <c r="Y182" s="172"/>
      <c r="Z182" s="172"/>
      <c r="AA182" s="172"/>
      <c r="AB182" s="172"/>
      <c r="AC182" s="172"/>
      <c r="AD182" s="172"/>
      <c r="AE182" s="172"/>
      <c r="AF182" s="172"/>
      <c r="AG182" s="172"/>
      <c r="AH182" s="172"/>
      <c r="AI182" s="172"/>
      <c r="AJ182" s="172"/>
      <c r="AK182" s="172"/>
      <c r="AL182" s="172"/>
      <c r="AM182" s="172"/>
      <c r="AN182" s="172"/>
      <c r="AO182" s="172"/>
      <c r="AP182" s="172"/>
      <c r="AQ182" s="172"/>
      <c r="AR182" s="172"/>
      <c r="AS182" s="172"/>
      <c r="AT182" s="172"/>
      <c r="AU182" s="172"/>
      <c r="AV182" s="172"/>
      <c r="AW182" s="172"/>
    </row>
    <row r="183" spans="1:49" x14ac:dyDescent="0.5">
      <c r="A183" s="132" t="s">
        <v>415</v>
      </c>
      <c r="B183" s="181"/>
      <c r="C183" s="171"/>
      <c r="D183" s="178">
        <v>1</v>
      </c>
      <c r="E183" s="179">
        <v>20000</v>
      </c>
      <c r="F183" s="179">
        <v>20000</v>
      </c>
      <c r="G183" s="179">
        <v>20000</v>
      </c>
      <c r="H183" s="179">
        <v>20000</v>
      </c>
      <c r="I183" s="173"/>
      <c r="J183" s="173"/>
      <c r="K183" s="173"/>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172"/>
      <c r="AM183" s="172"/>
      <c r="AN183" s="172"/>
      <c r="AO183" s="172"/>
      <c r="AP183" s="172"/>
      <c r="AQ183" s="172"/>
      <c r="AR183" s="172"/>
      <c r="AS183" s="172"/>
      <c r="AT183" s="172"/>
      <c r="AU183" s="172"/>
      <c r="AV183" s="172"/>
      <c r="AW183" s="172"/>
    </row>
    <row r="184" spans="1:49" x14ac:dyDescent="0.5">
      <c r="A184" s="132" t="s">
        <v>416</v>
      </c>
      <c r="B184" s="181"/>
      <c r="C184" s="171"/>
      <c r="D184" s="178">
        <v>1</v>
      </c>
      <c r="E184" s="179">
        <v>20000</v>
      </c>
      <c r="F184" s="179">
        <v>20000</v>
      </c>
      <c r="G184" s="179">
        <v>20000</v>
      </c>
      <c r="H184" s="179">
        <v>20000</v>
      </c>
      <c r="I184" s="173"/>
      <c r="J184" s="173"/>
      <c r="K184" s="173"/>
      <c r="N184" s="172"/>
      <c r="O184" s="172"/>
      <c r="P184" s="172"/>
      <c r="Q184" s="172"/>
      <c r="R184" s="172"/>
      <c r="S184" s="172"/>
      <c r="T184" s="172"/>
      <c r="U184" s="172"/>
      <c r="V184" s="172"/>
      <c r="W184" s="172"/>
      <c r="X184" s="172"/>
      <c r="Y184" s="172"/>
      <c r="Z184" s="172"/>
      <c r="AA184" s="172"/>
      <c r="AB184" s="172"/>
      <c r="AC184" s="172"/>
      <c r="AD184" s="172"/>
      <c r="AE184" s="172"/>
      <c r="AF184" s="172"/>
      <c r="AG184" s="172"/>
      <c r="AH184" s="172"/>
      <c r="AI184" s="172"/>
      <c r="AJ184" s="172"/>
      <c r="AK184" s="172"/>
      <c r="AL184" s="172"/>
      <c r="AM184" s="172"/>
      <c r="AN184" s="172"/>
      <c r="AO184" s="172"/>
      <c r="AP184" s="172"/>
      <c r="AQ184" s="172"/>
      <c r="AR184" s="172"/>
      <c r="AS184" s="172"/>
      <c r="AT184" s="172"/>
      <c r="AU184" s="172"/>
      <c r="AV184" s="172"/>
      <c r="AW184" s="172"/>
    </row>
    <row r="185" spans="1:49" x14ac:dyDescent="0.5">
      <c r="A185" s="112" t="s">
        <v>278</v>
      </c>
      <c r="B185" s="181"/>
      <c r="C185" s="171"/>
      <c r="D185" s="178"/>
      <c r="E185" s="179">
        <v>20000</v>
      </c>
      <c r="F185" s="179">
        <v>20000</v>
      </c>
      <c r="G185" s="179">
        <v>20000</v>
      </c>
      <c r="H185" s="179">
        <v>20000</v>
      </c>
      <c r="I185" s="173"/>
      <c r="J185" s="173"/>
      <c r="K185" s="173"/>
      <c r="N185" s="172"/>
      <c r="O185" s="172"/>
      <c r="P185" s="172"/>
      <c r="Q185" s="172"/>
      <c r="R185" s="172"/>
      <c r="S185" s="172"/>
      <c r="T185" s="172"/>
      <c r="U185" s="172"/>
      <c r="V185" s="172"/>
      <c r="W185" s="172"/>
      <c r="X185" s="172"/>
      <c r="Y185" s="172"/>
      <c r="Z185" s="172"/>
      <c r="AA185" s="172"/>
      <c r="AB185" s="172"/>
      <c r="AC185" s="172"/>
      <c r="AD185" s="172"/>
      <c r="AE185" s="172"/>
      <c r="AF185" s="172"/>
      <c r="AG185" s="172"/>
      <c r="AH185" s="172"/>
      <c r="AI185" s="172"/>
      <c r="AJ185" s="172"/>
      <c r="AK185" s="172"/>
      <c r="AL185" s="172"/>
      <c r="AM185" s="172"/>
      <c r="AN185" s="172"/>
      <c r="AO185" s="172"/>
      <c r="AP185" s="172"/>
      <c r="AQ185" s="172"/>
      <c r="AR185" s="172"/>
      <c r="AS185" s="172"/>
      <c r="AT185" s="172"/>
      <c r="AU185" s="172"/>
      <c r="AV185" s="172"/>
      <c r="AW185" s="172"/>
    </row>
    <row r="186" spans="1:49" x14ac:dyDescent="0.5">
      <c r="A186" s="133" t="s">
        <v>782</v>
      </c>
      <c r="B186" s="181"/>
      <c r="C186" s="171"/>
      <c r="D186" s="178"/>
      <c r="E186" s="179">
        <v>20000</v>
      </c>
      <c r="F186" s="179">
        <v>20000</v>
      </c>
      <c r="G186" s="179">
        <v>20000</v>
      </c>
      <c r="H186" s="179">
        <v>20000</v>
      </c>
      <c r="I186" s="173"/>
      <c r="J186" s="173"/>
      <c r="K186" s="173"/>
      <c r="N186" s="172"/>
      <c r="O186" s="172"/>
      <c r="P186" s="172"/>
      <c r="Q186" s="172"/>
      <c r="R186" s="172"/>
      <c r="S186" s="172"/>
      <c r="T186" s="172"/>
      <c r="U186" s="172"/>
      <c r="V186" s="172"/>
      <c r="W186" s="172"/>
      <c r="X186" s="172"/>
      <c r="Y186" s="172"/>
      <c r="Z186" s="172"/>
      <c r="AA186" s="172"/>
      <c r="AB186" s="172"/>
      <c r="AC186" s="172"/>
      <c r="AD186" s="172"/>
      <c r="AE186" s="172"/>
      <c r="AF186" s="172"/>
      <c r="AG186" s="172"/>
      <c r="AH186" s="172"/>
      <c r="AI186" s="172"/>
      <c r="AJ186" s="172"/>
      <c r="AK186" s="172"/>
      <c r="AL186" s="172"/>
      <c r="AM186" s="172"/>
      <c r="AN186" s="172"/>
      <c r="AO186" s="172"/>
      <c r="AP186" s="172"/>
      <c r="AQ186" s="172"/>
      <c r="AR186" s="172"/>
      <c r="AS186" s="172"/>
      <c r="AT186" s="172"/>
      <c r="AU186" s="172"/>
      <c r="AV186" s="172"/>
      <c r="AW186" s="172"/>
    </row>
    <row r="187" spans="1:49" x14ac:dyDescent="0.5">
      <c r="A187" s="133" t="s">
        <v>783</v>
      </c>
      <c r="B187" s="181"/>
      <c r="C187" s="171"/>
      <c r="D187" s="178"/>
      <c r="E187" s="179">
        <v>20000</v>
      </c>
      <c r="F187" s="179">
        <v>20000</v>
      </c>
      <c r="G187" s="179">
        <v>20000</v>
      </c>
      <c r="H187" s="179">
        <v>20000</v>
      </c>
      <c r="I187" s="173"/>
      <c r="J187" s="173"/>
      <c r="K187" s="173"/>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row>
    <row r="188" spans="1:49" x14ac:dyDescent="0.5">
      <c r="A188" s="133" t="s">
        <v>787</v>
      </c>
      <c r="B188" s="181"/>
      <c r="C188" s="171"/>
      <c r="D188" s="178"/>
      <c r="E188" s="179"/>
      <c r="F188" s="179"/>
      <c r="G188" s="182"/>
      <c r="H188" s="182"/>
      <c r="I188" s="173"/>
      <c r="J188" s="173"/>
      <c r="K188" s="173"/>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c r="AT188" s="172"/>
      <c r="AU188" s="172"/>
      <c r="AV188" s="172"/>
      <c r="AW188" s="172"/>
    </row>
    <row r="189" spans="1:49" x14ac:dyDescent="0.5">
      <c r="A189" s="133" t="s">
        <v>685</v>
      </c>
      <c r="B189" s="181"/>
      <c r="C189" s="171"/>
      <c r="D189" s="178"/>
      <c r="E189" s="179"/>
      <c r="F189" s="179"/>
      <c r="G189" s="179"/>
      <c r="H189" s="179">
        <v>20000</v>
      </c>
      <c r="I189" s="173"/>
      <c r="J189" s="173"/>
      <c r="K189" s="173"/>
      <c r="N189" s="172"/>
      <c r="O189" s="172"/>
      <c r="P189" s="172"/>
      <c r="Q189" s="172"/>
      <c r="R189" s="172"/>
      <c r="S189" s="172"/>
      <c r="T189" s="172"/>
      <c r="U189" s="172"/>
      <c r="V189" s="172"/>
      <c r="W189" s="172"/>
      <c r="X189" s="172"/>
      <c r="Y189" s="172"/>
      <c r="Z189" s="172"/>
      <c r="AA189" s="172"/>
      <c r="AB189" s="172"/>
      <c r="AC189" s="172"/>
      <c r="AD189" s="172"/>
      <c r="AE189" s="172"/>
      <c r="AF189" s="172"/>
      <c r="AG189" s="172"/>
      <c r="AH189" s="172"/>
      <c r="AI189" s="172"/>
      <c r="AJ189" s="172"/>
      <c r="AK189" s="172"/>
      <c r="AL189" s="172"/>
      <c r="AM189" s="172"/>
      <c r="AN189" s="172"/>
      <c r="AO189" s="172"/>
      <c r="AP189" s="172"/>
      <c r="AQ189" s="172"/>
      <c r="AR189" s="172"/>
      <c r="AS189" s="172"/>
      <c r="AT189" s="172"/>
      <c r="AU189" s="172"/>
      <c r="AV189" s="172"/>
      <c r="AW189" s="172"/>
    </row>
    <row r="190" spans="1:49" x14ac:dyDescent="0.5">
      <c r="A190" s="133" t="s">
        <v>784</v>
      </c>
      <c r="B190" s="181"/>
      <c r="C190" s="171"/>
      <c r="D190" s="178"/>
      <c r="E190" s="179"/>
      <c r="F190" s="179"/>
      <c r="G190" s="179"/>
      <c r="H190" s="179">
        <v>20000</v>
      </c>
      <c r="I190" s="173"/>
      <c r="J190" s="173"/>
      <c r="K190" s="173"/>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row>
    <row r="191" spans="1:49" s="209" customFormat="1" x14ac:dyDescent="0.5">
      <c r="A191" s="209" t="s">
        <v>780</v>
      </c>
      <c r="B191" s="210"/>
      <c r="C191" s="211"/>
      <c r="D191" s="212"/>
      <c r="E191" s="213"/>
      <c r="F191" s="213"/>
      <c r="G191" s="213"/>
      <c r="H191" s="213"/>
      <c r="I191" s="173"/>
      <c r="J191" s="173"/>
      <c r="K191" s="173"/>
      <c r="M191" s="214"/>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row>
    <row r="192" spans="1:49" s="209" customFormat="1" x14ac:dyDescent="0.5">
      <c r="A192" s="209" t="s">
        <v>780</v>
      </c>
      <c r="B192" s="210"/>
      <c r="C192" s="211"/>
      <c r="D192" s="212"/>
      <c r="E192" s="213"/>
      <c r="F192" s="213"/>
      <c r="G192" s="213"/>
      <c r="H192" s="213"/>
      <c r="I192" s="173"/>
      <c r="J192" s="173"/>
      <c r="K192" s="173"/>
      <c r="M192" s="214"/>
      <c r="N192" s="172"/>
      <c r="O192" s="172"/>
      <c r="P192" s="172"/>
      <c r="Q192" s="172"/>
      <c r="R192" s="172"/>
      <c r="S192" s="172"/>
      <c r="T192" s="172"/>
      <c r="U192" s="172"/>
      <c r="V192" s="172"/>
      <c r="W192" s="172"/>
      <c r="X192" s="172"/>
      <c r="Y192" s="172"/>
      <c r="Z192" s="172"/>
      <c r="AA192" s="172"/>
      <c r="AB192" s="172"/>
      <c r="AC192" s="172"/>
      <c r="AD192" s="172"/>
      <c r="AE192" s="172"/>
      <c r="AF192" s="172"/>
      <c r="AG192" s="172"/>
      <c r="AH192" s="172"/>
      <c r="AI192" s="172"/>
      <c r="AJ192" s="172"/>
      <c r="AK192" s="172"/>
      <c r="AL192" s="172"/>
      <c r="AM192" s="172"/>
      <c r="AN192" s="172"/>
      <c r="AO192" s="172"/>
      <c r="AP192" s="172"/>
      <c r="AQ192" s="172"/>
      <c r="AR192" s="172"/>
      <c r="AS192" s="172"/>
      <c r="AT192" s="172"/>
      <c r="AU192" s="172"/>
      <c r="AV192" s="172"/>
      <c r="AW192" s="172"/>
    </row>
    <row r="193" spans="1:49" s="209" customFormat="1" x14ac:dyDescent="0.5">
      <c r="A193" s="209" t="s">
        <v>780</v>
      </c>
      <c r="B193" s="210"/>
      <c r="C193" s="211"/>
      <c r="D193" s="212"/>
      <c r="E193" s="213"/>
      <c r="F193" s="213"/>
      <c r="G193" s="213"/>
      <c r="H193" s="213"/>
      <c r="I193" s="173"/>
      <c r="J193" s="173"/>
      <c r="K193" s="173"/>
      <c r="M193" s="214"/>
      <c r="N193" s="172"/>
      <c r="O193" s="172"/>
      <c r="P193" s="172"/>
      <c r="Q193" s="172"/>
      <c r="R193" s="172"/>
      <c r="S193" s="172"/>
      <c r="T193" s="172"/>
      <c r="U193" s="172"/>
      <c r="V193" s="172"/>
      <c r="W193" s="172"/>
      <c r="X193" s="172"/>
      <c r="Y193" s="172"/>
      <c r="Z193" s="172"/>
      <c r="AA193" s="172"/>
      <c r="AB193" s="172"/>
      <c r="AC193" s="172"/>
      <c r="AD193" s="172"/>
      <c r="AE193" s="172"/>
      <c r="AF193" s="172"/>
      <c r="AG193" s="172"/>
      <c r="AH193" s="172"/>
      <c r="AI193" s="172"/>
      <c r="AJ193" s="172"/>
      <c r="AK193" s="172"/>
      <c r="AL193" s="172"/>
      <c r="AM193" s="172"/>
      <c r="AN193" s="172"/>
      <c r="AO193" s="172"/>
      <c r="AP193" s="172"/>
      <c r="AQ193" s="172"/>
      <c r="AR193" s="172"/>
      <c r="AS193" s="172"/>
      <c r="AT193" s="172"/>
      <c r="AU193" s="172"/>
      <c r="AV193" s="172"/>
      <c r="AW193" s="172"/>
    </row>
    <row r="194" spans="1:49" s="209" customFormat="1" x14ac:dyDescent="0.5">
      <c r="A194" s="209" t="s">
        <v>780</v>
      </c>
      <c r="B194" s="210"/>
      <c r="C194" s="211"/>
      <c r="D194" s="212"/>
      <c r="E194" s="213"/>
      <c r="F194" s="213"/>
      <c r="G194" s="213"/>
      <c r="H194" s="213"/>
      <c r="I194" s="173"/>
      <c r="J194" s="173"/>
      <c r="K194" s="173"/>
      <c r="M194" s="214"/>
      <c r="N194" s="172"/>
      <c r="O194" s="172"/>
      <c r="P194" s="172"/>
      <c r="Q194" s="172"/>
      <c r="R194" s="172"/>
      <c r="S194" s="172"/>
      <c r="T194" s="172"/>
      <c r="U194" s="172"/>
      <c r="V194" s="172"/>
      <c r="W194" s="172"/>
      <c r="X194" s="172"/>
      <c r="Y194" s="172"/>
      <c r="Z194" s="172"/>
      <c r="AA194" s="172"/>
      <c r="AB194" s="172"/>
      <c r="AC194" s="172"/>
      <c r="AD194" s="172"/>
      <c r="AE194" s="172"/>
      <c r="AF194" s="172"/>
      <c r="AG194" s="172"/>
      <c r="AH194" s="172"/>
      <c r="AI194" s="172"/>
      <c r="AJ194" s="172"/>
      <c r="AK194" s="172"/>
      <c r="AL194" s="172"/>
      <c r="AM194" s="172"/>
      <c r="AN194" s="172"/>
      <c r="AO194" s="172"/>
      <c r="AP194" s="172"/>
      <c r="AQ194" s="172"/>
      <c r="AR194" s="172"/>
      <c r="AS194" s="172"/>
      <c r="AT194" s="172"/>
      <c r="AU194" s="172"/>
      <c r="AV194" s="172"/>
      <c r="AW194" s="172"/>
    </row>
    <row r="195" spans="1:49" x14ac:dyDescent="0.5">
      <c r="A195" s="133" t="s">
        <v>685</v>
      </c>
      <c r="B195" s="181"/>
      <c r="C195" s="171"/>
      <c r="D195" s="178"/>
      <c r="E195" s="179"/>
      <c r="F195" s="179"/>
      <c r="G195" s="179"/>
      <c r="H195" s="179">
        <v>20000</v>
      </c>
      <c r="I195" s="173"/>
      <c r="J195" s="173"/>
      <c r="K195" s="173"/>
      <c r="N195" s="172"/>
      <c r="O195" s="172"/>
      <c r="P195" s="172"/>
      <c r="Q195" s="172"/>
      <c r="R195" s="172"/>
      <c r="S195" s="172"/>
      <c r="T195" s="172"/>
      <c r="U195" s="172"/>
      <c r="V195" s="172"/>
      <c r="W195" s="172"/>
      <c r="X195" s="172"/>
      <c r="Y195" s="172"/>
      <c r="Z195" s="172"/>
      <c r="AA195" s="172"/>
      <c r="AB195" s="172"/>
      <c r="AC195" s="172"/>
      <c r="AD195" s="172"/>
      <c r="AE195" s="172"/>
      <c r="AF195" s="172"/>
      <c r="AG195" s="172"/>
      <c r="AH195" s="172"/>
      <c r="AI195" s="172"/>
      <c r="AJ195" s="172"/>
      <c r="AK195" s="172"/>
      <c r="AL195" s="172"/>
      <c r="AM195" s="172"/>
      <c r="AN195" s="172"/>
      <c r="AO195" s="172"/>
      <c r="AP195" s="172"/>
      <c r="AQ195" s="172"/>
      <c r="AR195" s="172"/>
      <c r="AS195" s="172"/>
      <c r="AT195" s="172"/>
      <c r="AU195" s="172"/>
      <c r="AV195" s="172"/>
      <c r="AW195" s="172"/>
    </row>
    <row r="196" spans="1:49" x14ac:dyDescent="0.5">
      <c r="A196" s="133" t="s">
        <v>785</v>
      </c>
      <c r="B196" s="181"/>
      <c r="C196" s="171"/>
      <c r="D196" s="178"/>
      <c r="E196" s="179"/>
      <c r="F196" s="179"/>
      <c r="G196" s="179"/>
      <c r="H196" s="179">
        <v>20000</v>
      </c>
      <c r="I196" s="173"/>
      <c r="J196" s="173"/>
      <c r="K196" s="173"/>
      <c r="N196" s="172"/>
      <c r="O196" s="172"/>
      <c r="P196" s="172"/>
      <c r="Q196" s="172"/>
      <c r="R196" s="172"/>
      <c r="S196" s="172"/>
      <c r="T196" s="172"/>
      <c r="U196" s="172"/>
      <c r="V196" s="172"/>
      <c r="W196" s="172"/>
      <c r="X196" s="172"/>
      <c r="Y196" s="172"/>
      <c r="Z196" s="172"/>
      <c r="AA196" s="172"/>
      <c r="AB196" s="172"/>
      <c r="AC196" s="172"/>
      <c r="AD196" s="172"/>
      <c r="AE196" s="172"/>
      <c r="AF196" s="172"/>
      <c r="AG196" s="172"/>
      <c r="AH196" s="172"/>
      <c r="AI196" s="172"/>
      <c r="AJ196" s="172"/>
      <c r="AK196" s="172"/>
      <c r="AL196" s="172"/>
      <c r="AM196" s="172"/>
      <c r="AN196" s="172"/>
      <c r="AO196" s="172"/>
      <c r="AP196" s="172"/>
      <c r="AQ196" s="172"/>
      <c r="AR196" s="172"/>
      <c r="AS196" s="172"/>
      <c r="AT196" s="172"/>
      <c r="AU196" s="172"/>
      <c r="AV196" s="172"/>
      <c r="AW196" s="172"/>
    </row>
    <row r="197" spans="1:49" s="209" customFormat="1" x14ac:dyDescent="0.5">
      <c r="A197" s="209" t="s">
        <v>786</v>
      </c>
      <c r="B197" s="210"/>
      <c r="C197" s="211"/>
      <c r="D197" s="212"/>
      <c r="E197" s="213"/>
      <c r="F197" s="213"/>
      <c r="G197" s="213"/>
      <c r="H197" s="213"/>
      <c r="I197" s="173"/>
      <c r="J197" s="173"/>
      <c r="K197" s="173"/>
      <c r="M197" s="214"/>
      <c r="N197" s="172"/>
      <c r="O197" s="172"/>
      <c r="P197" s="172"/>
      <c r="Q197" s="172"/>
      <c r="R197" s="172"/>
      <c r="S197" s="172"/>
      <c r="T197" s="172"/>
      <c r="U197" s="172"/>
      <c r="V197" s="172"/>
      <c r="W197" s="172"/>
      <c r="X197" s="172"/>
      <c r="Y197" s="172"/>
      <c r="Z197" s="172"/>
      <c r="AA197" s="172"/>
      <c r="AB197" s="172"/>
      <c r="AC197" s="172"/>
      <c r="AD197" s="172"/>
      <c r="AE197" s="172"/>
      <c r="AF197" s="172"/>
      <c r="AG197" s="172"/>
      <c r="AH197" s="172"/>
      <c r="AI197" s="172"/>
      <c r="AJ197" s="172"/>
      <c r="AK197" s="172"/>
      <c r="AL197" s="172"/>
      <c r="AM197" s="172"/>
      <c r="AN197" s="172"/>
      <c r="AO197" s="172"/>
      <c r="AP197" s="172"/>
      <c r="AQ197" s="172"/>
      <c r="AR197" s="172"/>
      <c r="AS197" s="172"/>
      <c r="AT197" s="172"/>
      <c r="AU197" s="172"/>
      <c r="AV197" s="172"/>
      <c r="AW197" s="172"/>
    </row>
    <row r="198" spans="1:49" s="209" customFormat="1" x14ac:dyDescent="0.5">
      <c r="A198" s="209" t="s">
        <v>788</v>
      </c>
      <c r="B198" s="210"/>
      <c r="C198" s="211"/>
      <c r="D198" s="212"/>
      <c r="E198" s="213"/>
      <c r="F198" s="213"/>
      <c r="G198" s="213"/>
      <c r="H198" s="213"/>
      <c r="I198" s="173"/>
      <c r="J198" s="173"/>
      <c r="K198" s="173"/>
      <c r="M198" s="214"/>
      <c r="N198" s="172"/>
      <c r="O198" s="172"/>
      <c r="P198" s="172"/>
      <c r="Q198" s="172"/>
      <c r="R198" s="172"/>
      <c r="S198" s="172"/>
      <c r="T198" s="172"/>
      <c r="U198" s="172"/>
      <c r="V198" s="172"/>
      <c r="W198" s="172"/>
      <c r="X198" s="172"/>
      <c r="Y198" s="172"/>
      <c r="Z198" s="172"/>
      <c r="AA198" s="172"/>
      <c r="AB198" s="172"/>
      <c r="AC198" s="172"/>
      <c r="AD198" s="172"/>
      <c r="AE198" s="172"/>
      <c r="AF198" s="172"/>
      <c r="AG198" s="172"/>
      <c r="AH198" s="172"/>
      <c r="AI198" s="172"/>
      <c r="AJ198" s="172"/>
      <c r="AK198" s="172"/>
      <c r="AL198" s="172"/>
      <c r="AM198" s="172"/>
      <c r="AN198" s="172"/>
      <c r="AO198" s="172"/>
      <c r="AP198" s="172"/>
      <c r="AQ198" s="172"/>
      <c r="AR198" s="172"/>
      <c r="AS198" s="172"/>
      <c r="AT198" s="172"/>
      <c r="AU198" s="172"/>
      <c r="AV198" s="172"/>
      <c r="AW198" s="172"/>
    </row>
    <row r="199" spans="1:49" s="209" customFormat="1" x14ac:dyDescent="0.5">
      <c r="A199" s="209" t="s">
        <v>786</v>
      </c>
      <c r="B199" s="210"/>
      <c r="C199" s="211"/>
      <c r="D199" s="212"/>
      <c r="E199" s="213"/>
      <c r="F199" s="213"/>
      <c r="G199" s="213"/>
      <c r="H199" s="213"/>
      <c r="I199" s="173"/>
      <c r="J199" s="173"/>
      <c r="K199" s="173"/>
      <c r="M199" s="214"/>
      <c r="N199" s="172"/>
      <c r="O199" s="172"/>
      <c r="P199" s="172"/>
      <c r="Q199" s="172"/>
      <c r="R199" s="172"/>
      <c r="S199" s="172"/>
      <c r="T199" s="172"/>
      <c r="U199" s="172"/>
      <c r="V199" s="172"/>
      <c r="W199" s="172"/>
      <c r="X199" s="172"/>
      <c r="Y199" s="172"/>
      <c r="Z199" s="172"/>
      <c r="AA199" s="172"/>
      <c r="AB199" s="172"/>
      <c r="AC199" s="172"/>
      <c r="AD199" s="172"/>
      <c r="AE199" s="172"/>
      <c r="AF199" s="172"/>
      <c r="AG199" s="172"/>
      <c r="AH199" s="172"/>
      <c r="AI199" s="172"/>
      <c r="AJ199" s="172"/>
      <c r="AK199" s="172"/>
      <c r="AL199" s="172"/>
      <c r="AM199" s="172"/>
      <c r="AN199" s="172"/>
      <c r="AO199" s="172"/>
      <c r="AP199" s="172"/>
      <c r="AQ199" s="172"/>
      <c r="AR199" s="172"/>
      <c r="AS199" s="172"/>
      <c r="AT199" s="172"/>
      <c r="AU199" s="172"/>
      <c r="AV199" s="172"/>
      <c r="AW199" s="172"/>
    </row>
    <row r="200" spans="1:49" x14ac:dyDescent="0.5">
      <c r="A200" s="133" t="s">
        <v>753</v>
      </c>
      <c r="B200" s="170"/>
      <c r="C200" s="171"/>
      <c r="D200" s="178"/>
      <c r="E200" s="179"/>
      <c r="F200" s="179"/>
      <c r="G200" s="179"/>
      <c r="H200" s="179"/>
      <c r="I200" s="173"/>
      <c r="J200" s="173"/>
      <c r="K200" s="173"/>
      <c r="N200" s="172"/>
      <c r="O200" s="172"/>
      <c r="P200" s="172"/>
      <c r="Q200" s="172"/>
      <c r="R200" s="172"/>
      <c r="S200" s="172"/>
      <c r="T200" s="172"/>
      <c r="U200" s="172"/>
      <c r="V200" s="172"/>
      <c r="W200" s="172"/>
      <c r="X200" s="172"/>
      <c r="Y200" s="172"/>
      <c r="Z200" s="172"/>
      <c r="AA200" s="172"/>
      <c r="AB200" s="172"/>
      <c r="AC200" s="172"/>
      <c r="AD200" s="172"/>
      <c r="AE200" s="172"/>
      <c r="AF200" s="172"/>
      <c r="AG200" s="172"/>
      <c r="AH200" s="172"/>
      <c r="AI200" s="172"/>
      <c r="AJ200" s="172"/>
      <c r="AK200" s="172"/>
      <c r="AL200" s="172"/>
      <c r="AM200" s="172"/>
      <c r="AN200" s="172"/>
      <c r="AO200" s="172"/>
      <c r="AP200" s="172"/>
      <c r="AQ200" s="172"/>
      <c r="AR200" s="172"/>
      <c r="AS200" s="172"/>
      <c r="AT200" s="172"/>
      <c r="AU200" s="172"/>
      <c r="AV200" s="172"/>
      <c r="AW200" s="172"/>
    </row>
    <row r="201" spans="1:49" x14ac:dyDescent="0.5">
      <c r="A201" s="133" t="s">
        <v>754</v>
      </c>
      <c r="B201" s="170"/>
      <c r="C201" s="171"/>
      <c r="D201" s="178"/>
      <c r="E201" s="179"/>
      <c r="F201" s="179"/>
      <c r="G201" s="179"/>
      <c r="H201" s="179"/>
      <c r="I201" s="173"/>
      <c r="J201" s="173"/>
      <c r="K201" s="173"/>
      <c r="N201" s="172"/>
      <c r="O201" s="172"/>
      <c r="P201" s="172"/>
      <c r="Q201" s="172"/>
      <c r="R201" s="172"/>
      <c r="S201" s="172"/>
      <c r="T201" s="172"/>
      <c r="U201" s="172"/>
      <c r="V201" s="172"/>
      <c r="W201" s="172"/>
      <c r="X201" s="172"/>
      <c r="Y201" s="172"/>
      <c r="Z201" s="172"/>
      <c r="AA201" s="172"/>
      <c r="AB201" s="172"/>
      <c r="AC201" s="172"/>
      <c r="AD201" s="172"/>
      <c r="AE201" s="172"/>
      <c r="AF201" s="172"/>
      <c r="AG201" s="172"/>
      <c r="AH201" s="172"/>
      <c r="AI201" s="172"/>
      <c r="AJ201" s="172"/>
      <c r="AK201" s="172"/>
      <c r="AL201" s="172"/>
      <c r="AM201" s="172"/>
      <c r="AN201" s="172"/>
      <c r="AO201" s="172"/>
      <c r="AP201" s="172"/>
      <c r="AQ201" s="172"/>
      <c r="AR201" s="172"/>
      <c r="AS201" s="172"/>
      <c r="AT201" s="172"/>
      <c r="AU201" s="172"/>
      <c r="AV201" s="172"/>
      <c r="AW201" s="172"/>
    </row>
    <row r="202" spans="1:49" x14ac:dyDescent="0.5">
      <c r="A202" s="133" t="s">
        <v>755</v>
      </c>
      <c r="B202" s="170"/>
      <c r="C202" s="171"/>
      <c r="D202" s="178"/>
      <c r="E202" s="179"/>
      <c r="F202" s="179"/>
      <c r="G202" s="179"/>
      <c r="H202" s="179"/>
      <c r="I202" s="173"/>
      <c r="J202" s="173"/>
      <c r="K202" s="173"/>
      <c r="N202" s="172"/>
      <c r="O202" s="172"/>
      <c r="P202" s="172"/>
      <c r="Q202" s="172"/>
      <c r="R202" s="172"/>
      <c r="S202" s="172"/>
      <c r="T202" s="172"/>
      <c r="U202" s="172"/>
      <c r="V202" s="172"/>
      <c r="W202" s="172"/>
      <c r="X202" s="172"/>
      <c r="Y202" s="172"/>
      <c r="Z202" s="172"/>
      <c r="AA202" s="172"/>
      <c r="AB202" s="172"/>
      <c r="AC202" s="172"/>
      <c r="AD202" s="172"/>
      <c r="AE202" s="172"/>
      <c r="AF202" s="172"/>
      <c r="AG202" s="172"/>
      <c r="AH202" s="172"/>
      <c r="AI202" s="172"/>
      <c r="AJ202" s="172"/>
      <c r="AK202" s="172"/>
      <c r="AL202" s="172"/>
      <c r="AM202" s="172"/>
      <c r="AN202" s="172"/>
      <c r="AO202" s="172"/>
      <c r="AP202" s="172"/>
      <c r="AQ202" s="172"/>
      <c r="AR202" s="172"/>
      <c r="AS202" s="172"/>
      <c r="AT202" s="172"/>
      <c r="AU202" s="172"/>
      <c r="AV202" s="172"/>
      <c r="AW202" s="172"/>
    </row>
    <row r="203" spans="1:49" x14ac:dyDescent="0.5">
      <c r="A203" s="133" t="s">
        <v>756</v>
      </c>
      <c r="B203" s="170"/>
      <c r="C203" s="171"/>
      <c r="D203" s="178"/>
      <c r="E203" s="179"/>
      <c r="F203" s="179"/>
      <c r="G203" s="179"/>
      <c r="H203" s="179"/>
      <c r="I203" s="173"/>
      <c r="J203" s="173"/>
      <c r="K203" s="173"/>
      <c r="N203" s="172"/>
      <c r="O203" s="172"/>
      <c r="P203" s="172"/>
      <c r="Q203" s="172"/>
      <c r="R203" s="172"/>
      <c r="S203" s="172"/>
      <c r="T203" s="172"/>
      <c r="U203" s="172"/>
      <c r="V203" s="172"/>
      <c r="W203" s="172"/>
      <c r="X203" s="172"/>
      <c r="Y203" s="172"/>
      <c r="Z203" s="172"/>
      <c r="AA203" s="172"/>
      <c r="AB203" s="172"/>
      <c r="AC203" s="172"/>
      <c r="AD203" s="172"/>
      <c r="AE203" s="172"/>
      <c r="AF203" s="172"/>
      <c r="AG203" s="172"/>
      <c r="AH203" s="172"/>
      <c r="AI203" s="172"/>
      <c r="AJ203" s="172"/>
      <c r="AK203" s="172"/>
      <c r="AL203" s="172"/>
      <c r="AM203" s="172"/>
      <c r="AN203" s="172"/>
      <c r="AO203" s="172"/>
      <c r="AP203" s="172"/>
      <c r="AQ203" s="172"/>
      <c r="AR203" s="172"/>
      <c r="AS203" s="172"/>
      <c r="AT203" s="172"/>
      <c r="AU203" s="172"/>
      <c r="AV203" s="172"/>
      <c r="AW203" s="172"/>
    </row>
    <row r="204" spans="1:49" x14ac:dyDescent="0.5">
      <c r="A204" s="133" t="s">
        <v>757</v>
      </c>
      <c r="B204" s="170"/>
      <c r="C204" s="171"/>
      <c r="D204" s="178"/>
      <c r="E204" s="179"/>
      <c r="F204" s="179"/>
      <c r="G204" s="179"/>
      <c r="H204" s="179"/>
      <c r="I204" s="173"/>
      <c r="J204" s="173"/>
      <c r="K204" s="173"/>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2"/>
      <c r="AN204" s="172"/>
      <c r="AO204" s="172"/>
      <c r="AP204" s="172"/>
      <c r="AQ204" s="172"/>
      <c r="AR204" s="172"/>
      <c r="AS204" s="172"/>
      <c r="AT204" s="172"/>
      <c r="AU204" s="172"/>
      <c r="AV204" s="172"/>
      <c r="AW204" s="172"/>
    </row>
    <row r="205" spans="1:49" x14ac:dyDescent="0.5">
      <c r="A205" s="133" t="s">
        <v>758</v>
      </c>
      <c r="B205" s="170"/>
      <c r="C205" s="171"/>
      <c r="D205" s="178"/>
      <c r="E205" s="179"/>
      <c r="F205" s="179"/>
      <c r="G205" s="179"/>
      <c r="H205" s="179"/>
      <c r="I205" s="173"/>
      <c r="J205" s="173"/>
      <c r="K205" s="173"/>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c r="AM205" s="172"/>
      <c r="AN205" s="172"/>
      <c r="AO205" s="172"/>
      <c r="AP205" s="172"/>
      <c r="AQ205" s="172"/>
      <c r="AR205" s="172"/>
      <c r="AS205" s="172"/>
      <c r="AT205" s="172"/>
      <c r="AU205" s="172"/>
      <c r="AV205" s="172"/>
      <c r="AW205" s="172"/>
    </row>
    <row r="206" spans="1:49" x14ac:dyDescent="0.5">
      <c r="A206" s="133" t="s">
        <v>759</v>
      </c>
      <c r="B206" s="170"/>
      <c r="C206" s="171"/>
      <c r="D206" s="178"/>
      <c r="E206" s="179"/>
      <c r="F206" s="179"/>
      <c r="G206" s="179"/>
      <c r="H206" s="179"/>
      <c r="I206" s="173"/>
      <c r="J206" s="173"/>
      <c r="K206" s="173"/>
      <c r="N206" s="172"/>
      <c r="O206" s="172"/>
      <c r="P206" s="172"/>
      <c r="Q206" s="172"/>
      <c r="R206" s="172"/>
      <c r="S206" s="172"/>
      <c r="T206" s="172"/>
      <c r="U206" s="172"/>
      <c r="V206" s="172"/>
      <c r="W206" s="172"/>
      <c r="X206" s="172"/>
      <c r="Y206" s="172"/>
      <c r="Z206" s="172"/>
      <c r="AA206" s="172"/>
      <c r="AB206" s="172"/>
      <c r="AC206" s="172"/>
      <c r="AD206" s="172"/>
      <c r="AE206" s="172"/>
      <c r="AF206" s="172"/>
      <c r="AG206" s="172"/>
      <c r="AH206" s="172"/>
      <c r="AI206" s="172"/>
      <c r="AJ206" s="172"/>
      <c r="AK206" s="172"/>
      <c r="AL206" s="172"/>
      <c r="AM206" s="172"/>
      <c r="AN206" s="172"/>
      <c r="AO206" s="172"/>
      <c r="AP206" s="172"/>
      <c r="AQ206" s="172"/>
      <c r="AR206" s="172"/>
      <c r="AS206" s="172"/>
      <c r="AT206" s="172"/>
      <c r="AU206" s="172"/>
      <c r="AV206" s="172"/>
      <c r="AW206" s="172"/>
    </row>
    <row r="207" spans="1:49" x14ac:dyDescent="0.5">
      <c r="A207" s="133" t="s">
        <v>760</v>
      </c>
      <c r="B207" s="170"/>
      <c r="C207" s="171"/>
      <c r="D207" s="178"/>
      <c r="E207" s="179"/>
      <c r="F207" s="179"/>
      <c r="G207" s="179"/>
      <c r="H207" s="179"/>
      <c r="I207" s="173"/>
      <c r="J207" s="173"/>
      <c r="K207" s="173"/>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c r="AM207" s="172"/>
      <c r="AN207" s="172"/>
      <c r="AO207" s="172"/>
      <c r="AP207" s="172"/>
      <c r="AQ207" s="172"/>
      <c r="AR207" s="172"/>
      <c r="AS207" s="172"/>
      <c r="AT207" s="172"/>
      <c r="AU207" s="172"/>
      <c r="AV207" s="172"/>
      <c r="AW207" s="172"/>
    </row>
    <row r="208" spans="1:49" x14ac:dyDescent="0.5">
      <c r="A208" s="133" t="s">
        <v>761</v>
      </c>
      <c r="B208" s="170"/>
      <c r="C208" s="171"/>
      <c r="D208" s="178"/>
      <c r="E208" s="179"/>
      <c r="F208" s="179"/>
      <c r="G208" s="179"/>
      <c r="H208" s="179"/>
      <c r="I208" s="173"/>
      <c r="J208" s="173"/>
      <c r="K208" s="173"/>
      <c r="N208" s="172"/>
      <c r="O208" s="172"/>
      <c r="P208" s="172"/>
      <c r="Q208" s="172"/>
      <c r="R208" s="172"/>
      <c r="S208" s="172"/>
      <c r="T208" s="172"/>
      <c r="U208" s="172"/>
      <c r="V208" s="172"/>
      <c r="W208" s="172"/>
      <c r="X208" s="172"/>
      <c r="Y208" s="172"/>
      <c r="Z208" s="172"/>
      <c r="AA208" s="172"/>
      <c r="AB208" s="172"/>
      <c r="AC208" s="172"/>
      <c r="AD208" s="172"/>
      <c r="AE208" s="172"/>
      <c r="AF208" s="172"/>
      <c r="AG208" s="172"/>
      <c r="AH208" s="172"/>
      <c r="AI208" s="172"/>
      <c r="AJ208" s="172"/>
      <c r="AK208" s="172"/>
      <c r="AL208" s="172"/>
      <c r="AM208" s="172"/>
      <c r="AN208" s="172"/>
      <c r="AO208" s="172"/>
      <c r="AP208" s="172"/>
      <c r="AQ208" s="172"/>
      <c r="AR208" s="172"/>
      <c r="AS208" s="172"/>
      <c r="AT208" s="172"/>
      <c r="AU208" s="172"/>
      <c r="AV208" s="172"/>
      <c r="AW208" s="172"/>
    </row>
    <row r="209" spans="1:49" x14ac:dyDescent="0.5">
      <c r="A209" s="133" t="s">
        <v>762</v>
      </c>
      <c r="B209" s="170"/>
      <c r="C209" s="171"/>
      <c r="D209" s="178"/>
      <c r="E209" s="179"/>
      <c r="F209" s="179"/>
      <c r="G209" s="179"/>
      <c r="H209" s="179"/>
      <c r="I209" s="173"/>
      <c r="J209" s="173"/>
      <c r="K209" s="173"/>
      <c r="N209" s="172"/>
      <c r="O209" s="172"/>
      <c r="P209" s="172"/>
      <c r="Q209" s="172"/>
      <c r="R209" s="172"/>
      <c r="S209" s="172"/>
      <c r="T209" s="172"/>
      <c r="U209" s="172"/>
      <c r="V209" s="172"/>
      <c r="W209" s="172"/>
      <c r="X209" s="172"/>
      <c r="Y209" s="172"/>
      <c r="Z209" s="172"/>
      <c r="AA209" s="172"/>
      <c r="AB209" s="172"/>
      <c r="AC209" s="172"/>
      <c r="AD209" s="172"/>
      <c r="AE209" s="172"/>
      <c r="AF209" s="172"/>
      <c r="AG209" s="172"/>
      <c r="AH209" s="172"/>
      <c r="AI209" s="172"/>
      <c r="AJ209" s="172"/>
      <c r="AK209" s="172"/>
      <c r="AL209" s="172"/>
      <c r="AM209" s="172"/>
      <c r="AN209" s="172"/>
      <c r="AO209" s="172"/>
      <c r="AP209" s="172"/>
      <c r="AQ209" s="172"/>
      <c r="AR209" s="172"/>
      <c r="AS209" s="172"/>
      <c r="AT209" s="172"/>
      <c r="AU209" s="172"/>
      <c r="AV209" s="172"/>
      <c r="AW209" s="172"/>
    </row>
    <row r="210" spans="1:49" x14ac:dyDescent="0.5">
      <c r="A210" s="112" t="s">
        <v>289</v>
      </c>
      <c r="B210" s="170"/>
      <c r="C210" s="171"/>
      <c r="D210" s="173"/>
      <c r="E210" s="173"/>
      <c r="F210" s="173"/>
      <c r="G210" s="173"/>
      <c r="H210" s="173"/>
      <c r="I210" s="173"/>
      <c r="J210" s="173"/>
      <c r="K210" s="173"/>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3"/>
      <c r="AL210" s="173"/>
      <c r="AM210" s="173"/>
      <c r="AN210" s="173"/>
      <c r="AO210" s="173"/>
      <c r="AP210" s="173"/>
      <c r="AQ210" s="173"/>
      <c r="AR210" s="173"/>
      <c r="AS210" s="173"/>
      <c r="AT210" s="173"/>
      <c r="AU210" s="173"/>
      <c r="AV210" s="173"/>
      <c r="AW210" s="173"/>
    </row>
    <row r="211" spans="1:49" x14ac:dyDescent="0.5">
      <c r="A211" s="112" t="s">
        <v>290</v>
      </c>
      <c r="B211" s="170" t="s">
        <v>293</v>
      </c>
      <c r="C211" s="171"/>
      <c r="D211" s="173"/>
      <c r="E211" s="434">
        <v>24</v>
      </c>
      <c r="F211" s="434">
        <v>24</v>
      </c>
      <c r="G211" s="434">
        <v>24</v>
      </c>
      <c r="H211" s="434">
        <v>24</v>
      </c>
      <c r="I211" s="434">
        <v>48</v>
      </c>
      <c r="J211" s="434">
        <v>48</v>
      </c>
      <c r="K211" s="434">
        <v>48</v>
      </c>
      <c r="N211" s="180">
        <f t="shared" ref="N211:N220" si="19">SUMIF($E$16:$K$16,N$18,$E211:$K211)</f>
        <v>48</v>
      </c>
      <c r="O211" s="180">
        <f t="shared" ref="O211:AD220" si="20">SUMIF($E$16:$K$16,O$18,$E211:$K211)</f>
        <v>48</v>
      </c>
      <c r="P211" s="180">
        <f t="shared" si="20"/>
        <v>48</v>
      </c>
      <c r="Q211" s="180">
        <f t="shared" si="20"/>
        <v>48</v>
      </c>
      <c r="R211" s="180">
        <f t="shared" si="20"/>
        <v>48</v>
      </c>
      <c r="S211" s="180">
        <f t="shared" si="20"/>
        <v>48</v>
      </c>
      <c r="T211" s="180">
        <f t="shared" si="20"/>
        <v>48</v>
      </c>
      <c r="U211" s="180">
        <f t="shared" si="20"/>
        <v>48</v>
      </c>
      <c r="V211" s="180">
        <f t="shared" si="20"/>
        <v>48</v>
      </c>
      <c r="W211" s="180">
        <f t="shared" si="20"/>
        <v>48</v>
      </c>
      <c r="X211" s="180">
        <f t="shared" si="20"/>
        <v>48</v>
      </c>
      <c r="Y211" s="180">
        <f t="shared" si="20"/>
        <v>48</v>
      </c>
      <c r="Z211" s="180">
        <f t="shared" si="20"/>
        <v>48</v>
      </c>
      <c r="AA211" s="180">
        <f t="shared" si="20"/>
        <v>48</v>
      </c>
      <c r="AB211" s="180">
        <f t="shared" si="20"/>
        <v>48</v>
      </c>
      <c r="AC211" s="180">
        <f t="shared" si="20"/>
        <v>48</v>
      </c>
      <c r="AD211" s="180">
        <f t="shared" si="20"/>
        <v>48</v>
      </c>
      <c r="AE211" s="180">
        <f t="shared" ref="R211:AW220" si="21">SUMIF($E$16:$K$16,AE$18,$E211:$K211)</f>
        <v>48</v>
      </c>
      <c r="AF211" s="180">
        <f t="shared" si="21"/>
        <v>48</v>
      </c>
      <c r="AG211" s="180">
        <f t="shared" si="21"/>
        <v>48</v>
      </c>
      <c r="AH211" s="180">
        <f t="shared" si="21"/>
        <v>48</v>
      </c>
      <c r="AI211" s="180">
        <f t="shared" si="21"/>
        <v>48</v>
      </c>
      <c r="AJ211" s="180">
        <f t="shared" si="21"/>
        <v>48</v>
      </c>
      <c r="AK211" s="180">
        <f t="shared" si="21"/>
        <v>48</v>
      </c>
      <c r="AL211" s="180">
        <f t="shared" si="21"/>
        <v>48</v>
      </c>
      <c r="AM211" s="180">
        <f t="shared" si="21"/>
        <v>48</v>
      </c>
      <c r="AN211" s="180">
        <f t="shared" si="21"/>
        <v>48</v>
      </c>
      <c r="AO211" s="180">
        <f t="shared" si="21"/>
        <v>48</v>
      </c>
      <c r="AP211" s="180">
        <f t="shared" si="21"/>
        <v>48</v>
      </c>
      <c r="AQ211" s="180">
        <f t="shared" si="21"/>
        <v>48</v>
      </c>
      <c r="AR211" s="180">
        <f t="shared" si="21"/>
        <v>48</v>
      </c>
      <c r="AS211" s="180">
        <f t="shared" si="21"/>
        <v>48</v>
      </c>
      <c r="AT211" s="180">
        <f t="shared" si="21"/>
        <v>48</v>
      </c>
      <c r="AU211" s="180">
        <f t="shared" si="21"/>
        <v>48</v>
      </c>
      <c r="AV211" s="180">
        <f t="shared" si="21"/>
        <v>48</v>
      </c>
      <c r="AW211" s="180">
        <f t="shared" si="21"/>
        <v>48</v>
      </c>
    </row>
    <row r="212" spans="1:49" x14ac:dyDescent="0.5">
      <c r="A212" s="112" t="s">
        <v>291</v>
      </c>
      <c r="B212" s="170" t="s">
        <v>463</v>
      </c>
      <c r="C212" s="171"/>
      <c r="D212" s="173"/>
      <c r="E212" s="435">
        <v>54000</v>
      </c>
      <c r="F212" s="435">
        <v>75000</v>
      </c>
      <c r="G212" s="435">
        <v>75000</v>
      </c>
      <c r="H212" s="435">
        <v>75000</v>
      </c>
      <c r="I212" s="435">
        <v>140000</v>
      </c>
      <c r="J212" s="435">
        <v>180000</v>
      </c>
      <c r="K212" s="435">
        <v>180000</v>
      </c>
      <c r="N212" s="180">
        <f t="shared" si="19"/>
        <v>140000</v>
      </c>
      <c r="O212" s="180">
        <f t="shared" si="20"/>
        <v>140000</v>
      </c>
      <c r="P212" s="180">
        <f t="shared" si="20"/>
        <v>140000</v>
      </c>
      <c r="Q212" s="180">
        <f t="shared" si="20"/>
        <v>140000</v>
      </c>
      <c r="R212" s="180">
        <f t="shared" si="21"/>
        <v>140000</v>
      </c>
      <c r="S212" s="180">
        <f t="shared" si="21"/>
        <v>140000</v>
      </c>
      <c r="T212" s="180">
        <f t="shared" si="20"/>
        <v>140000</v>
      </c>
      <c r="U212" s="180">
        <f t="shared" si="21"/>
        <v>140000</v>
      </c>
      <c r="V212" s="180">
        <f t="shared" si="21"/>
        <v>140000</v>
      </c>
      <c r="W212" s="180">
        <f t="shared" si="20"/>
        <v>140000</v>
      </c>
      <c r="X212" s="180">
        <f t="shared" si="21"/>
        <v>140000</v>
      </c>
      <c r="Y212" s="180">
        <f t="shared" si="21"/>
        <v>140000</v>
      </c>
      <c r="Z212" s="180">
        <f t="shared" si="20"/>
        <v>180000</v>
      </c>
      <c r="AA212" s="180">
        <f t="shared" si="21"/>
        <v>180000</v>
      </c>
      <c r="AB212" s="180">
        <f t="shared" si="21"/>
        <v>180000</v>
      </c>
      <c r="AC212" s="180">
        <f t="shared" si="20"/>
        <v>180000</v>
      </c>
      <c r="AD212" s="180">
        <f t="shared" si="21"/>
        <v>180000</v>
      </c>
      <c r="AE212" s="180">
        <f t="shared" si="21"/>
        <v>180000</v>
      </c>
      <c r="AF212" s="180">
        <f t="shared" si="21"/>
        <v>180000</v>
      </c>
      <c r="AG212" s="180">
        <f t="shared" si="21"/>
        <v>180000</v>
      </c>
      <c r="AH212" s="180">
        <f t="shared" si="21"/>
        <v>180000</v>
      </c>
      <c r="AI212" s="180">
        <f t="shared" si="21"/>
        <v>180000</v>
      </c>
      <c r="AJ212" s="180">
        <f t="shared" si="21"/>
        <v>180000</v>
      </c>
      <c r="AK212" s="180">
        <f t="shared" si="21"/>
        <v>180000</v>
      </c>
      <c r="AL212" s="180">
        <f t="shared" si="21"/>
        <v>180000</v>
      </c>
      <c r="AM212" s="180">
        <f t="shared" si="21"/>
        <v>180000</v>
      </c>
      <c r="AN212" s="180">
        <f t="shared" si="21"/>
        <v>180000</v>
      </c>
      <c r="AO212" s="180">
        <f t="shared" si="21"/>
        <v>180000</v>
      </c>
      <c r="AP212" s="180">
        <f t="shared" si="21"/>
        <v>180000</v>
      </c>
      <c r="AQ212" s="180">
        <f t="shared" si="21"/>
        <v>180000</v>
      </c>
      <c r="AR212" s="180">
        <f t="shared" si="21"/>
        <v>180000</v>
      </c>
      <c r="AS212" s="180">
        <f t="shared" si="21"/>
        <v>180000</v>
      </c>
      <c r="AT212" s="180">
        <f t="shared" si="21"/>
        <v>180000</v>
      </c>
      <c r="AU212" s="180">
        <f t="shared" si="21"/>
        <v>180000</v>
      </c>
      <c r="AV212" s="180">
        <f t="shared" si="21"/>
        <v>180000</v>
      </c>
      <c r="AW212" s="180">
        <f t="shared" si="21"/>
        <v>180000</v>
      </c>
    </row>
    <row r="213" spans="1:49" s="431" customFormat="1" x14ac:dyDescent="0.5">
      <c r="A213" s="443" t="s">
        <v>895</v>
      </c>
      <c r="B213" s="444"/>
      <c r="C213" s="445"/>
      <c r="D213" s="446"/>
      <c r="E213" s="447"/>
      <c r="F213" s="447"/>
      <c r="G213" s="447"/>
      <c r="H213" s="447"/>
      <c r="I213" s="447">
        <v>140000</v>
      </c>
      <c r="J213" s="447">
        <v>180000</v>
      </c>
      <c r="K213" s="447">
        <v>180000</v>
      </c>
      <c r="L213" s="448"/>
      <c r="M213" s="449"/>
      <c r="N213" s="450">
        <v>132000</v>
      </c>
      <c r="O213" s="450">
        <v>132000</v>
      </c>
      <c r="P213" s="450">
        <v>132000</v>
      </c>
      <c r="Q213" s="450">
        <v>132000</v>
      </c>
      <c r="R213" s="450">
        <v>132000</v>
      </c>
      <c r="S213" s="450">
        <v>132000</v>
      </c>
      <c r="T213" s="450">
        <v>132000</v>
      </c>
      <c r="U213" s="450">
        <v>132000</v>
      </c>
      <c r="V213" s="450">
        <v>150000</v>
      </c>
      <c r="W213" s="450">
        <v>150000</v>
      </c>
      <c r="X213" s="450">
        <v>150000</v>
      </c>
      <c r="Y213" s="450">
        <v>150000</v>
      </c>
      <c r="Z213" s="450">
        <v>150000</v>
      </c>
      <c r="AA213" s="450">
        <v>150000</v>
      </c>
      <c r="AB213" s="450">
        <f t="shared" si="21"/>
        <v>180000</v>
      </c>
      <c r="AC213" s="450">
        <f t="shared" si="20"/>
        <v>180000</v>
      </c>
      <c r="AD213" s="450">
        <f t="shared" si="21"/>
        <v>180000</v>
      </c>
      <c r="AE213" s="450">
        <f t="shared" si="21"/>
        <v>180000</v>
      </c>
      <c r="AF213" s="450">
        <f t="shared" si="21"/>
        <v>180000</v>
      </c>
      <c r="AG213" s="450">
        <f t="shared" si="21"/>
        <v>180000</v>
      </c>
      <c r="AH213" s="450">
        <f t="shared" ref="AH213:AW213" si="22">SUMIF($E$16:$K$16,AH$18,$E213:$K213)</f>
        <v>180000</v>
      </c>
      <c r="AI213" s="450">
        <f t="shared" si="22"/>
        <v>180000</v>
      </c>
      <c r="AJ213" s="450">
        <f t="shared" si="22"/>
        <v>180000</v>
      </c>
      <c r="AK213" s="450">
        <f t="shared" si="22"/>
        <v>180000</v>
      </c>
      <c r="AL213" s="450">
        <f t="shared" si="22"/>
        <v>180000</v>
      </c>
      <c r="AM213" s="450">
        <f t="shared" si="22"/>
        <v>180000</v>
      </c>
      <c r="AN213" s="450">
        <f t="shared" si="22"/>
        <v>180000</v>
      </c>
      <c r="AO213" s="450">
        <f t="shared" si="22"/>
        <v>180000</v>
      </c>
      <c r="AP213" s="450">
        <f t="shared" si="22"/>
        <v>180000</v>
      </c>
      <c r="AQ213" s="450">
        <f t="shared" si="22"/>
        <v>180000</v>
      </c>
      <c r="AR213" s="450">
        <f t="shared" si="22"/>
        <v>180000</v>
      </c>
      <c r="AS213" s="450">
        <f t="shared" si="22"/>
        <v>180000</v>
      </c>
      <c r="AT213" s="450">
        <f t="shared" si="22"/>
        <v>180000</v>
      </c>
      <c r="AU213" s="450">
        <f t="shared" si="22"/>
        <v>180000</v>
      </c>
      <c r="AV213" s="450">
        <f t="shared" si="22"/>
        <v>180000</v>
      </c>
      <c r="AW213" s="450">
        <f t="shared" si="22"/>
        <v>180000</v>
      </c>
    </row>
    <row r="214" spans="1:49" x14ac:dyDescent="0.5">
      <c r="A214" s="133" t="s">
        <v>38</v>
      </c>
      <c r="B214" s="170" t="s">
        <v>292</v>
      </c>
      <c r="C214" s="171"/>
      <c r="D214" s="173"/>
      <c r="E214" s="435">
        <v>10000</v>
      </c>
      <c r="F214" s="435">
        <v>12500</v>
      </c>
      <c r="G214" s="435">
        <v>16000</v>
      </c>
      <c r="H214" s="435">
        <v>19000</v>
      </c>
      <c r="I214" s="435"/>
      <c r="J214" s="435"/>
      <c r="K214" s="435"/>
      <c r="N214" s="180">
        <f t="shared" si="19"/>
        <v>0</v>
      </c>
      <c r="O214" s="180">
        <f>SUMIF($E$16:$K$16,O$18,$E214:$K214)</f>
        <v>0</v>
      </c>
      <c r="P214" s="180">
        <f t="shared" si="20"/>
        <v>0</v>
      </c>
      <c r="Q214" s="180">
        <f t="shared" si="20"/>
        <v>0</v>
      </c>
      <c r="R214" s="180">
        <f t="shared" si="21"/>
        <v>0</v>
      </c>
      <c r="S214" s="180">
        <f t="shared" si="21"/>
        <v>0</v>
      </c>
      <c r="T214" s="180">
        <f t="shared" si="20"/>
        <v>0</v>
      </c>
      <c r="U214" s="180">
        <f t="shared" si="21"/>
        <v>0</v>
      </c>
      <c r="V214" s="180">
        <f t="shared" si="21"/>
        <v>0</v>
      </c>
      <c r="W214" s="180">
        <f t="shared" si="20"/>
        <v>0</v>
      </c>
      <c r="X214" s="180">
        <f t="shared" si="21"/>
        <v>0</v>
      </c>
      <c r="Y214" s="180">
        <f t="shared" si="21"/>
        <v>0</v>
      </c>
      <c r="Z214" s="180">
        <f t="shared" si="20"/>
        <v>0</v>
      </c>
      <c r="AA214" s="180">
        <f t="shared" si="21"/>
        <v>0</v>
      </c>
      <c r="AB214" s="180">
        <f t="shared" si="21"/>
        <v>0</v>
      </c>
      <c r="AC214" s="180">
        <f t="shared" si="20"/>
        <v>0</v>
      </c>
      <c r="AD214" s="180">
        <f t="shared" si="21"/>
        <v>0</v>
      </c>
      <c r="AE214" s="180">
        <f t="shared" si="21"/>
        <v>0</v>
      </c>
      <c r="AF214" s="180">
        <f t="shared" si="21"/>
        <v>0</v>
      </c>
      <c r="AG214" s="180">
        <f t="shared" si="21"/>
        <v>0</v>
      </c>
      <c r="AH214" s="180">
        <f t="shared" si="21"/>
        <v>0</v>
      </c>
      <c r="AI214" s="180">
        <f t="shared" si="21"/>
        <v>0</v>
      </c>
      <c r="AJ214" s="180">
        <f t="shared" si="21"/>
        <v>0</v>
      </c>
      <c r="AK214" s="180">
        <f t="shared" si="21"/>
        <v>0</v>
      </c>
      <c r="AL214" s="180">
        <f t="shared" si="21"/>
        <v>0</v>
      </c>
      <c r="AM214" s="180">
        <f t="shared" si="21"/>
        <v>0</v>
      </c>
      <c r="AN214" s="180">
        <f t="shared" si="21"/>
        <v>0</v>
      </c>
      <c r="AO214" s="180">
        <f t="shared" si="21"/>
        <v>0</v>
      </c>
      <c r="AP214" s="180">
        <f t="shared" si="21"/>
        <v>0</v>
      </c>
      <c r="AQ214" s="180">
        <f t="shared" si="21"/>
        <v>0</v>
      </c>
      <c r="AR214" s="180">
        <f t="shared" si="21"/>
        <v>0</v>
      </c>
      <c r="AS214" s="180">
        <f t="shared" si="21"/>
        <v>0</v>
      </c>
      <c r="AT214" s="180">
        <f t="shared" si="21"/>
        <v>0</v>
      </c>
      <c r="AU214" s="180">
        <f t="shared" si="21"/>
        <v>0</v>
      </c>
      <c r="AV214" s="180">
        <f t="shared" si="21"/>
        <v>0</v>
      </c>
      <c r="AW214" s="180">
        <f t="shared" si="21"/>
        <v>0</v>
      </c>
    </row>
    <row r="215" spans="1:49" x14ac:dyDescent="0.5">
      <c r="A215" s="133" t="s">
        <v>847</v>
      </c>
      <c r="B215" s="170" t="s">
        <v>292</v>
      </c>
      <c r="C215" s="171"/>
      <c r="D215" s="173"/>
      <c r="E215" s="435"/>
      <c r="F215" s="435"/>
      <c r="G215" s="435"/>
      <c r="H215" s="435">
        <v>19592.52</v>
      </c>
      <c r="I215" s="435">
        <v>30000</v>
      </c>
      <c r="J215" s="435">
        <v>40000</v>
      </c>
      <c r="K215" s="435">
        <v>50000</v>
      </c>
      <c r="N215" s="180">
        <f t="shared" si="19"/>
        <v>30000</v>
      </c>
      <c r="O215" s="180">
        <f t="shared" si="20"/>
        <v>30000</v>
      </c>
      <c r="P215" s="180">
        <f t="shared" si="20"/>
        <v>30000</v>
      </c>
      <c r="Q215" s="180">
        <f t="shared" si="20"/>
        <v>30000</v>
      </c>
      <c r="R215" s="180">
        <f t="shared" si="21"/>
        <v>30000</v>
      </c>
      <c r="S215" s="180">
        <f t="shared" si="21"/>
        <v>30000</v>
      </c>
      <c r="T215" s="180">
        <f t="shared" si="20"/>
        <v>30000</v>
      </c>
      <c r="U215" s="180">
        <f t="shared" si="21"/>
        <v>30000</v>
      </c>
      <c r="V215" s="180">
        <f t="shared" si="21"/>
        <v>30000</v>
      </c>
      <c r="W215" s="180">
        <f t="shared" si="20"/>
        <v>30000</v>
      </c>
      <c r="X215" s="180">
        <f t="shared" si="21"/>
        <v>30000</v>
      </c>
      <c r="Y215" s="180">
        <f t="shared" si="21"/>
        <v>30000</v>
      </c>
      <c r="Z215" s="180">
        <f t="shared" si="20"/>
        <v>40000</v>
      </c>
      <c r="AA215" s="180">
        <f t="shared" si="21"/>
        <v>40000</v>
      </c>
      <c r="AB215" s="180">
        <f t="shared" si="21"/>
        <v>40000</v>
      </c>
      <c r="AC215" s="180">
        <f t="shared" si="20"/>
        <v>40000</v>
      </c>
      <c r="AD215" s="180">
        <f t="shared" si="21"/>
        <v>40000</v>
      </c>
      <c r="AE215" s="180">
        <f t="shared" si="21"/>
        <v>40000</v>
      </c>
      <c r="AF215" s="180">
        <f t="shared" si="21"/>
        <v>40000</v>
      </c>
      <c r="AG215" s="180">
        <f t="shared" si="21"/>
        <v>40000</v>
      </c>
      <c r="AH215" s="180">
        <f t="shared" si="21"/>
        <v>40000</v>
      </c>
      <c r="AI215" s="180">
        <f t="shared" si="21"/>
        <v>40000</v>
      </c>
      <c r="AJ215" s="180">
        <f t="shared" si="21"/>
        <v>40000</v>
      </c>
      <c r="AK215" s="180">
        <f t="shared" si="21"/>
        <v>40000</v>
      </c>
      <c r="AL215" s="180">
        <f t="shared" si="21"/>
        <v>50000</v>
      </c>
      <c r="AM215" s="180">
        <f t="shared" si="21"/>
        <v>50000</v>
      </c>
      <c r="AN215" s="180">
        <f t="shared" si="21"/>
        <v>50000</v>
      </c>
      <c r="AO215" s="180">
        <f t="shared" si="21"/>
        <v>50000</v>
      </c>
      <c r="AP215" s="180">
        <f t="shared" si="21"/>
        <v>50000</v>
      </c>
      <c r="AQ215" s="180">
        <f t="shared" si="21"/>
        <v>50000</v>
      </c>
      <c r="AR215" s="180">
        <f t="shared" si="21"/>
        <v>50000</v>
      </c>
      <c r="AS215" s="180">
        <f t="shared" si="21"/>
        <v>50000</v>
      </c>
      <c r="AT215" s="180">
        <f t="shared" si="21"/>
        <v>50000</v>
      </c>
      <c r="AU215" s="180">
        <f t="shared" si="21"/>
        <v>50000</v>
      </c>
      <c r="AV215" s="180">
        <f t="shared" si="21"/>
        <v>50000</v>
      </c>
      <c r="AW215" s="180">
        <f t="shared" si="21"/>
        <v>50000</v>
      </c>
    </row>
    <row r="216" spans="1:49" x14ac:dyDescent="0.5">
      <c r="A216" s="133" t="s">
        <v>848</v>
      </c>
      <c r="B216" s="170" t="s">
        <v>292</v>
      </c>
      <c r="C216" s="171"/>
      <c r="D216" s="173"/>
      <c r="E216" s="435"/>
      <c r="F216" s="435"/>
      <c r="G216" s="435"/>
      <c r="H216" s="435">
        <v>5000</v>
      </c>
      <c r="I216" s="435">
        <v>5000</v>
      </c>
      <c r="J216" s="435">
        <v>5000</v>
      </c>
      <c r="K216" s="435">
        <v>5000</v>
      </c>
      <c r="N216" s="180">
        <f t="shared" si="19"/>
        <v>5000</v>
      </c>
      <c r="O216" s="180">
        <f t="shared" si="20"/>
        <v>5000</v>
      </c>
      <c r="P216" s="180">
        <f t="shared" si="20"/>
        <v>5000</v>
      </c>
      <c r="Q216" s="180">
        <f t="shared" si="20"/>
        <v>5000</v>
      </c>
      <c r="R216" s="180">
        <f t="shared" si="21"/>
        <v>5000</v>
      </c>
      <c r="S216" s="180">
        <f t="shared" si="21"/>
        <v>5000</v>
      </c>
      <c r="T216" s="180">
        <f t="shared" si="20"/>
        <v>5000</v>
      </c>
      <c r="U216" s="180">
        <f t="shared" si="21"/>
        <v>5000</v>
      </c>
      <c r="V216" s="180">
        <f t="shared" si="21"/>
        <v>5000</v>
      </c>
      <c r="W216" s="180">
        <f t="shared" si="20"/>
        <v>5000</v>
      </c>
      <c r="X216" s="180">
        <f t="shared" si="21"/>
        <v>5000</v>
      </c>
      <c r="Y216" s="180">
        <f t="shared" si="21"/>
        <v>5000</v>
      </c>
      <c r="Z216" s="180">
        <f t="shared" si="20"/>
        <v>5000</v>
      </c>
      <c r="AA216" s="180">
        <f t="shared" si="21"/>
        <v>5000</v>
      </c>
      <c r="AB216" s="180">
        <f t="shared" si="21"/>
        <v>5000</v>
      </c>
      <c r="AC216" s="180">
        <f t="shared" si="20"/>
        <v>5000</v>
      </c>
      <c r="AD216" s="180">
        <f t="shared" si="21"/>
        <v>5000</v>
      </c>
      <c r="AE216" s="180">
        <f t="shared" si="21"/>
        <v>5000</v>
      </c>
      <c r="AF216" s="180">
        <f t="shared" si="21"/>
        <v>5000</v>
      </c>
      <c r="AG216" s="180">
        <f t="shared" si="21"/>
        <v>5000</v>
      </c>
      <c r="AH216" s="180">
        <f t="shared" si="21"/>
        <v>5000</v>
      </c>
      <c r="AI216" s="180">
        <f t="shared" si="21"/>
        <v>5000</v>
      </c>
      <c r="AJ216" s="180">
        <f t="shared" si="21"/>
        <v>5000</v>
      </c>
      <c r="AK216" s="180">
        <f t="shared" si="21"/>
        <v>5000</v>
      </c>
      <c r="AL216" s="180">
        <f t="shared" si="21"/>
        <v>5000</v>
      </c>
      <c r="AM216" s="180">
        <f t="shared" si="21"/>
        <v>5000</v>
      </c>
      <c r="AN216" s="180">
        <f t="shared" si="21"/>
        <v>5000</v>
      </c>
      <c r="AO216" s="180">
        <f t="shared" si="21"/>
        <v>5000</v>
      </c>
      <c r="AP216" s="180">
        <f t="shared" si="21"/>
        <v>5000</v>
      </c>
      <c r="AQ216" s="180">
        <f t="shared" si="21"/>
        <v>5000</v>
      </c>
      <c r="AR216" s="180">
        <f t="shared" si="21"/>
        <v>5000</v>
      </c>
      <c r="AS216" s="180">
        <f t="shared" si="21"/>
        <v>5000</v>
      </c>
      <c r="AT216" s="180">
        <f t="shared" si="21"/>
        <v>5000</v>
      </c>
      <c r="AU216" s="180">
        <f t="shared" si="21"/>
        <v>5000</v>
      </c>
      <c r="AV216" s="180">
        <f t="shared" si="21"/>
        <v>5000</v>
      </c>
      <c r="AW216" s="180">
        <f t="shared" si="21"/>
        <v>5000</v>
      </c>
    </row>
    <row r="217" spans="1:49" x14ac:dyDescent="0.5">
      <c r="A217" s="133" t="s">
        <v>849</v>
      </c>
      <c r="B217" s="170" t="s">
        <v>292</v>
      </c>
      <c r="C217" s="171"/>
      <c r="D217" s="173"/>
      <c r="E217" s="435"/>
      <c r="F217" s="435"/>
      <c r="G217" s="435"/>
      <c r="H217" s="435">
        <v>19200</v>
      </c>
      <c r="I217" s="435">
        <v>24960</v>
      </c>
      <c r="J217" s="435">
        <v>32448</v>
      </c>
      <c r="K217" s="435">
        <v>42182.400000000001</v>
      </c>
      <c r="N217" s="180">
        <f t="shared" si="19"/>
        <v>24960</v>
      </c>
      <c r="O217" s="180">
        <f t="shared" si="20"/>
        <v>24960</v>
      </c>
      <c r="P217" s="180">
        <f t="shared" si="20"/>
        <v>24960</v>
      </c>
      <c r="Q217" s="180">
        <f t="shared" si="20"/>
        <v>24960</v>
      </c>
      <c r="R217" s="180">
        <f t="shared" si="21"/>
        <v>24960</v>
      </c>
      <c r="S217" s="180">
        <f t="shared" si="21"/>
        <v>24960</v>
      </c>
      <c r="T217" s="180">
        <f t="shared" si="20"/>
        <v>24960</v>
      </c>
      <c r="U217" s="180">
        <f t="shared" si="21"/>
        <v>24960</v>
      </c>
      <c r="V217" s="180">
        <f t="shared" si="21"/>
        <v>24960</v>
      </c>
      <c r="W217" s="180">
        <f t="shared" si="20"/>
        <v>24960</v>
      </c>
      <c r="X217" s="180">
        <f t="shared" si="21"/>
        <v>24960</v>
      </c>
      <c r="Y217" s="180">
        <f t="shared" si="21"/>
        <v>24960</v>
      </c>
      <c r="Z217" s="180">
        <f t="shared" si="20"/>
        <v>32448</v>
      </c>
      <c r="AA217" s="180">
        <f t="shared" si="21"/>
        <v>32448</v>
      </c>
      <c r="AB217" s="180">
        <f t="shared" si="21"/>
        <v>32448</v>
      </c>
      <c r="AC217" s="180">
        <f t="shared" si="20"/>
        <v>32448</v>
      </c>
      <c r="AD217" s="180">
        <f t="shared" si="21"/>
        <v>32448</v>
      </c>
      <c r="AE217" s="180">
        <f t="shared" si="21"/>
        <v>32448</v>
      </c>
      <c r="AF217" s="180">
        <f t="shared" si="21"/>
        <v>32448</v>
      </c>
      <c r="AG217" s="180">
        <f t="shared" si="21"/>
        <v>32448</v>
      </c>
      <c r="AH217" s="180">
        <f t="shared" si="21"/>
        <v>32448</v>
      </c>
      <c r="AI217" s="180">
        <f t="shared" si="21"/>
        <v>32448</v>
      </c>
      <c r="AJ217" s="180">
        <f t="shared" si="21"/>
        <v>32448</v>
      </c>
      <c r="AK217" s="180">
        <f t="shared" si="21"/>
        <v>32448</v>
      </c>
      <c r="AL217" s="180">
        <f t="shared" si="21"/>
        <v>42182.400000000001</v>
      </c>
      <c r="AM217" s="180">
        <f t="shared" si="21"/>
        <v>42182.400000000001</v>
      </c>
      <c r="AN217" s="180">
        <f t="shared" si="21"/>
        <v>42182.400000000001</v>
      </c>
      <c r="AO217" s="180">
        <f t="shared" si="21"/>
        <v>42182.400000000001</v>
      </c>
      <c r="AP217" s="180">
        <f t="shared" si="21"/>
        <v>42182.400000000001</v>
      </c>
      <c r="AQ217" s="180">
        <f t="shared" si="21"/>
        <v>42182.400000000001</v>
      </c>
      <c r="AR217" s="180">
        <f t="shared" si="21"/>
        <v>42182.400000000001</v>
      </c>
      <c r="AS217" s="180">
        <f t="shared" si="21"/>
        <v>42182.400000000001</v>
      </c>
      <c r="AT217" s="180">
        <f t="shared" si="21"/>
        <v>42182.400000000001</v>
      </c>
      <c r="AU217" s="180">
        <f t="shared" si="21"/>
        <v>42182.400000000001</v>
      </c>
      <c r="AV217" s="180">
        <f t="shared" si="21"/>
        <v>42182.400000000001</v>
      </c>
      <c r="AW217" s="180">
        <f t="shared" si="21"/>
        <v>42182.400000000001</v>
      </c>
    </row>
    <row r="218" spans="1:49" x14ac:dyDescent="0.5">
      <c r="A218" s="133" t="s">
        <v>298</v>
      </c>
      <c r="B218" s="170" t="s">
        <v>292</v>
      </c>
      <c r="C218" s="171"/>
      <c r="D218" s="173"/>
      <c r="E218" s="435">
        <v>10000</v>
      </c>
      <c r="F218" s="435">
        <v>14000</v>
      </c>
      <c r="G218" s="435">
        <v>25000</v>
      </c>
      <c r="H218" s="435">
        <v>5407.48</v>
      </c>
      <c r="I218" s="438">
        <v>75000</v>
      </c>
      <c r="J218" s="438">
        <v>85000</v>
      </c>
      <c r="K218" s="438">
        <v>95000</v>
      </c>
      <c r="N218" s="180">
        <f>SUMIF($E$16:$K$16,N$18,$E218:$K218)</f>
        <v>75000</v>
      </c>
      <c r="O218" s="180">
        <f t="shared" si="20"/>
        <v>75000</v>
      </c>
      <c r="P218" s="180">
        <f t="shared" si="20"/>
        <v>75000</v>
      </c>
      <c r="Q218" s="180">
        <f t="shared" si="20"/>
        <v>75000</v>
      </c>
      <c r="R218" s="180">
        <f t="shared" si="21"/>
        <v>75000</v>
      </c>
      <c r="S218" s="180">
        <f t="shared" si="21"/>
        <v>75000</v>
      </c>
      <c r="T218" s="180">
        <f t="shared" si="20"/>
        <v>75000</v>
      </c>
      <c r="U218" s="180">
        <f t="shared" si="21"/>
        <v>75000</v>
      </c>
      <c r="V218" s="180">
        <f t="shared" si="21"/>
        <v>75000</v>
      </c>
      <c r="W218" s="180">
        <f t="shared" si="20"/>
        <v>75000</v>
      </c>
      <c r="X218" s="180">
        <f t="shared" si="21"/>
        <v>75000</v>
      </c>
      <c r="Y218" s="180">
        <f t="shared" si="21"/>
        <v>75000</v>
      </c>
      <c r="Z218" s="180">
        <f t="shared" si="20"/>
        <v>85000</v>
      </c>
      <c r="AA218" s="180">
        <f t="shared" si="21"/>
        <v>85000</v>
      </c>
      <c r="AB218" s="180">
        <f t="shared" si="21"/>
        <v>85000</v>
      </c>
      <c r="AC218" s="180">
        <f t="shared" si="20"/>
        <v>85000</v>
      </c>
      <c r="AD218" s="180">
        <f t="shared" si="21"/>
        <v>85000</v>
      </c>
      <c r="AE218" s="180">
        <f t="shared" si="21"/>
        <v>85000</v>
      </c>
      <c r="AF218" s="180">
        <f t="shared" si="21"/>
        <v>85000</v>
      </c>
      <c r="AG218" s="180">
        <f t="shared" si="21"/>
        <v>85000</v>
      </c>
      <c r="AH218" s="180">
        <f t="shared" si="21"/>
        <v>85000</v>
      </c>
      <c r="AI218" s="180">
        <f t="shared" si="21"/>
        <v>85000</v>
      </c>
      <c r="AJ218" s="180">
        <f t="shared" si="21"/>
        <v>85000</v>
      </c>
      <c r="AK218" s="180">
        <f t="shared" si="21"/>
        <v>85000</v>
      </c>
      <c r="AL218" s="180">
        <f t="shared" si="21"/>
        <v>95000</v>
      </c>
      <c r="AM218" s="180">
        <f t="shared" si="21"/>
        <v>95000</v>
      </c>
      <c r="AN218" s="180">
        <f t="shared" si="21"/>
        <v>95000</v>
      </c>
      <c r="AO218" s="180">
        <f t="shared" si="21"/>
        <v>95000</v>
      </c>
      <c r="AP218" s="180">
        <f t="shared" si="21"/>
        <v>95000</v>
      </c>
      <c r="AQ218" s="180">
        <f t="shared" si="21"/>
        <v>95000</v>
      </c>
      <c r="AR218" s="180">
        <f t="shared" si="21"/>
        <v>95000</v>
      </c>
      <c r="AS218" s="180">
        <f t="shared" si="21"/>
        <v>95000</v>
      </c>
      <c r="AT218" s="180">
        <f t="shared" si="21"/>
        <v>95000</v>
      </c>
      <c r="AU218" s="180">
        <f t="shared" si="21"/>
        <v>95000</v>
      </c>
      <c r="AV218" s="180">
        <f t="shared" si="21"/>
        <v>95000</v>
      </c>
      <c r="AW218" s="180">
        <f t="shared" si="21"/>
        <v>95000</v>
      </c>
    </row>
    <row r="219" spans="1:49" x14ac:dyDescent="0.5">
      <c r="A219" s="133" t="s">
        <v>299</v>
      </c>
      <c r="B219" s="170" t="s">
        <v>292</v>
      </c>
      <c r="C219" s="171"/>
      <c r="D219" s="173"/>
      <c r="E219" s="435">
        <v>17500</v>
      </c>
      <c r="F219" s="435">
        <v>17500</v>
      </c>
      <c r="G219" s="435">
        <v>25000</v>
      </c>
      <c r="H219" s="435">
        <v>10800</v>
      </c>
      <c r="I219" s="438">
        <v>75000</v>
      </c>
      <c r="J219" s="438">
        <v>85000</v>
      </c>
      <c r="K219" s="438">
        <v>95000</v>
      </c>
      <c r="N219" s="180">
        <f>SUMIF($E$16:$K$16,N$18,$E219:$K219)</f>
        <v>75000</v>
      </c>
      <c r="O219" s="180">
        <f>SUMIF($E$16:$K$16,O$18,$E219:$K219)</f>
        <v>75000</v>
      </c>
      <c r="P219" s="180">
        <f t="shared" si="20"/>
        <v>75000</v>
      </c>
      <c r="Q219" s="180">
        <f t="shared" si="20"/>
        <v>75000</v>
      </c>
      <c r="R219" s="180">
        <f t="shared" si="21"/>
        <v>75000</v>
      </c>
      <c r="S219" s="180">
        <f t="shared" si="21"/>
        <v>75000</v>
      </c>
      <c r="T219" s="180">
        <f t="shared" si="20"/>
        <v>75000</v>
      </c>
      <c r="U219" s="180">
        <f t="shared" si="21"/>
        <v>75000</v>
      </c>
      <c r="V219" s="180">
        <f t="shared" si="21"/>
        <v>75000</v>
      </c>
      <c r="W219" s="180">
        <f t="shared" si="20"/>
        <v>75000</v>
      </c>
      <c r="X219" s="180">
        <f t="shared" si="21"/>
        <v>75000</v>
      </c>
      <c r="Y219" s="180">
        <f t="shared" si="21"/>
        <v>75000</v>
      </c>
      <c r="Z219" s="180">
        <f t="shared" si="20"/>
        <v>85000</v>
      </c>
      <c r="AA219" s="180">
        <f t="shared" si="21"/>
        <v>85000</v>
      </c>
      <c r="AB219" s="180">
        <f t="shared" si="21"/>
        <v>85000</v>
      </c>
      <c r="AC219" s="180">
        <f t="shared" si="20"/>
        <v>85000</v>
      </c>
      <c r="AD219" s="180">
        <f t="shared" si="21"/>
        <v>85000</v>
      </c>
      <c r="AE219" s="180">
        <f t="shared" si="21"/>
        <v>85000</v>
      </c>
      <c r="AF219" s="180">
        <f t="shared" si="21"/>
        <v>85000</v>
      </c>
      <c r="AG219" s="180">
        <f t="shared" si="21"/>
        <v>85000</v>
      </c>
      <c r="AH219" s="180">
        <f t="shared" si="21"/>
        <v>85000</v>
      </c>
      <c r="AI219" s="180">
        <f t="shared" si="21"/>
        <v>85000</v>
      </c>
      <c r="AJ219" s="180">
        <f t="shared" si="21"/>
        <v>85000</v>
      </c>
      <c r="AK219" s="180">
        <f t="shared" si="21"/>
        <v>85000</v>
      </c>
      <c r="AL219" s="180">
        <f t="shared" si="21"/>
        <v>95000</v>
      </c>
      <c r="AM219" s="180">
        <f t="shared" si="21"/>
        <v>95000</v>
      </c>
      <c r="AN219" s="180">
        <f t="shared" si="21"/>
        <v>95000</v>
      </c>
      <c r="AO219" s="180">
        <f t="shared" si="21"/>
        <v>95000</v>
      </c>
      <c r="AP219" s="180">
        <f t="shared" si="21"/>
        <v>95000</v>
      </c>
      <c r="AQ219" s="180">
        <f t="shared" si="21"/>
        <v>95000</v>
      </c>
      <c r="AR219" s="180">
        <f t="shared" si="21"/>
        <v>95000</v>
      </c>
      <c r="AS219" s="180">
        <f t="shared" si="21"/>
        <v>95000</v>
      </c>
      <c r="AT219" s="180">
        <f t="shared" si="21"/>
        <v>95000</v>
      </c>
      <c r="AU219" s="180">
        <f t="shared" si="21"/>
        <v>95000</v>
      </c>
      <c r="AV219" s="180">
        <f t="shared" si="21"/>
        <v>95000</v>
      </c>
      <c r="AW219" s="180">
        <f t="shared" si="21"/>
        <v>95000</v>
      </c>
    </row>
    <row r="220" spans="1:49" x14ac:dyDescent="0.5">
      <c r="A220" s="133" t="s">
        <v>428</v>
      </c>
      <c r="B220" s="170" t="s">
        <v>292</v>
      </c>
      <c r="C220" s="171"/>
      <c r="D220" s="173"/>
      <c r="E220" s="434">
        <v>1800</v>
      </c>
      <c r="F220" s="436">
        <v>23000</v>
      </c>
      <c r="G220" s="436">
        <v>90000</v>
      </c>
      <c r="H220" s="437">
        <v>170000</v>
      </c>
      <c r="I220" s="437">
        <v>250000</v>
      </c>
      <c r="J220" s="437">
        <v>400000</v>
      </c>
      <c r="K220" s="437">
        <v>400000</v>
      </c>
      <c r="N220" s="183">
        <f t="shared" si="19"/>
        <v>250000</v>
      </c>
      <c r="O220" s="183">
        <f t="shared" si="20"/>
        <v>250000</v>
      </c>
      <c r="P220" s="183">
        <f t="shared" si="20"/>
        <v>250000</v>
      </c>
      <c r="Q220" s="183">
        <f t="shared" si="20"/>
        <v>250000</v>
      </c>
      <c r="R220" s="183">
        <f t="shared" si="21"/>
        <v>250000</v>
      </c>
      <c r="S220" s="183">
        <f t="shared" si="21"/>
        <v>250000</v>
      </c>
      <c r="T220" s="183">
        <f t="shared" si="20"/>
        <v>250000</v>
      </c>
      <c r="U220" s="183">
        <f t="shared" si="21"/>
        <v>250000</v>
      </c>
      <c r="V220" s="183">
        <f t="shared" si="21"/>
        <v>250000</v>
      </c>
      <c r="W220" s="183">
        <f t="shared" si="20"/>
        <v>250000</v>
      </c>
      <c r="X220" s="183">
        <f t="shared" si="21"/>
        <v>250000</v>
      </c>
      <c r="Y220" s="183">
        <f t="shared" si="21"/>
        <v>250000</v>
      </c>
      <c r="Z220" s="183">
        <f t="shared" si="20"/>
        <v>400000</v>
      </c>
      <c r="AA220" s="183">
        <f t="shared" si="21"/>
        <v>400000</v>
      </c>
      <c r="AB220" s="183">
        <f t="shared" si="21"/>
        <v>400000</v>
      </c>
      <c r="AC220" s="183">
        <f t="shared" si="20"/>
        <v>400000</v>
      </c>
      <c r="AD220" s="183">
        <f t="shared" si="21"/>
        <v>400000</v>
      </c>
      <c r="AE220" s="183">
        <f t="shared" si="21"/>
        <v>400000</v>
      </c>
      <c r="AF220" s="183">
        <f t="shared" si="21"/>
        <v>400000</v>
      </c>
      <c r="AG220" s="183">
        <f t="shared" si="21"/>
        <v>400000</v>
      </c>
      <c r="AH220" s="183">
        <f t="shared" si="21"/>
        <v>400000</v>
      </c>
      <c r="AI220" s="183">
        <f t="shared" si="21"/>
        <v>400000</v>
      </c>
      <c r="AJ220" s="183">
        <f t="shared" si="21"/>
        <v>400000</v>
      </c>
      <c r="AK220" s="183">
        <f t="shared" si="21"/>
        <v>400000</v>
      </c>
      <c r="AL220" s="183">
        <f t="shared" si="21"/>
        <v>400000</v>
      </c>
      <c r="AM220" s="183">
        <f t="shared" si="21"/>
        <v>400000</v>
      </c>
      <c r="AN220" s="183">
        <f t="shared" si="21"/>
        <v>400000</v>
      </c>
      <c r="AO220" s="183">
        <f t="shared" si="21"/>
        <v>400000</v>
      </c>
      <c r="AP220" s="183">
        <f t="shared" si="21"/>
        <v>400000</v>
      </c>
      <c r="AQ220" s="183">
        <f t="shared" si="21"/>
        <v>400000</v>
      </c>
      <c r="AR220" s="183">
        <f t="shared" si="21"/>
        <v>400000</v>
      </c>
      <c r="AS220" s="183">
        <f t="shared" si="21"/>
        <v>400000</v>
      </c>
      <c r="AT220" s="183">
        <f t="shared" si="21"/>
        <v>400000</v>
      </c>
      <c r="AU220" s="183">
        <f t="shared" si="21"/>
        <v>400000</v>
      </c>
      <c r="AV220" s="183">
        <f t="shared" si="21"/>
        <v>400000</v>
      </c>
      <c r="AW220" s="183">
        <f t="shared" si="21"/>
        <v>400000</v>
      </c>
    </row>
    <row r="221" spans="1:49" x14ac:dyDescent="0.5">
      <c r="A221" s="112" t="s">
        <v>285</v>
      </c>
      <c r="B221" s="170"/>
      <c r="C221" s="171"/>
      <c r="D221" s="173"/>
      <c r="E221" s="178"/>
      <c r="F221" s="178"/>
      <c r="G221" s="182"/>
      <c r="H221" s="182"/>
      <c r="I221" s="182"/>
      <c r="J221" s="182"/>
      <c r="K221" s="182"/>
      <c r="N221" s="172"/>
      <c r="O221" s="172"/>
      <c r="P221" s="172"/>
      <c r="Q221" s="172"/>
      <c r="R221" s="172"/>
      <c r="S221" s="172"/>
      <c r="T221" s="172"/>
      <c r="U221" s="172"/>
      <c r="V221" s="172"/>
      <c r="W221" s="172"/>
      <c r="X221" s="172"/>
      <c r="Y221" s="172"/>
      <c r="Z221" s="172"/>
      <c r="AA221" s="172"/>
      <c r="AB221" s="172"/>
      <c r="AC221" s="172"/>
      <c r="AD221" s="172"/>
      <c r="AE221" s="172"/>
      <c r="AF221" s="172"/>
      <c r="AG221" s="172"/>
      <c r="AH221" s="172"/>
      <c r="AI221" s="172"/>
      <c r="AJ221" s="172"/>
      <c r="AK221" s="172"/>
      <c r="AL221" s="172"/>
      <c r="AM221" s="172"/>
      <c r="AN221" s="172"/>
      <c r="AO221" s="172"/>
      <c r="AP221" s="172"/>
      <c r="AQ221" s="172"/>
      <c r="AR221" s="172"/>
      <c r="AS221" s="172"/>
      <c r="AT221" s="172"/>
      <c r="AU221" s="172"/>
      <c r="AV221" s="172"/>
      <c r="AW221" s="172"/>
    </row>
    <row r="222" spans="1:49" x14ac:dyDescent="0.5">
      <c r="A222" s="112" t="s">
        <v>286</v>
      </c>
      <c r="B222" s="170"/>
      <c r="C222" s="171"/>
      <c r="D222" s="173"/>
      <c r="E222" s="178"/>
      <c r="F222" s="178"/>
      <c r="G222" s="182"/>
      <c r="H222" s="182"/>
      <c r="I222" s="182"/>
      <c r="J222" s="182"/>
      <c r="K222" s="182"/>
      <c r="N222" s="172"/>
      <c r="O222" s="172"/>
      <c r="P222" s="172"/>
      <c r="Q222" s="172"/>
      <c r="R222" s="172"/>
      <c r="S222" s="172"/>
      <c r="T222" s="172"/>
      <c r="U222" s="172"/>
      <c r="V222" s="172"/>
      <c r="W222" s="172"/>
      <c r="X222" s="172"/>
      <c r="Y222" s="172"/>
      <c r="Z222" s="172"/>
      <c r="AA222" s="172"/>
      <c r="AB222" s="172"/>
      <c r="AC222" s="172"/>
      <c r="AD222" s="172"/>
      <c r="AE222" s="172"/>
      <c r="AF222" s="172"/>
      <c r="AG222" s="172"/>
      <c r="AH222" s="172"/>
      <c r="AI222" s="172"/>
      <c r="AJ222" s="172"/>
      <c r="AK222" s="172"/>
      <c r="AL222" s="172"/>
      <c r="AM222" s="172"/>
      <c r="AN222" s="172"/>
      <c r="AO222" s="172"/>
      <c r="AP222" s="172"/>
      <c r="AQ222" s="172"/>
      <c r="AR222" s="172"/>
      <c r="AS222" s="172"/>
      <c r="AT222" s="172"/>
      <c r="AU222" s="172"/>
      <c r="AV222" s="172"/>
      <c r="AW222" s="172"/>
    </row>
    <row r="223" spans="1:49" x14ac:dyDescent="0.5">
      <c r="A223" s="112" t="s">
        <v>287</v>
      </c>
      <c r="B223" s="170"/>
      <c r="C223" s="171"/>
      <c r="D223" s="173"/>
      <c r="E223" s="182"/>
      <c r="F223" s="182"/>
      <c r="G223" s="182"/>
      <c r="H223" s="182"/>
      <c r="I223" s="182"/>
      <c r="J223" s="182"/>
      <c r="K223" s="182"/>
      <c r="N223" s="172"/>
      <c r="O223" s="172"/>
      <c r="P223" s="172"/>
      <c r="Q223" s="172"/>
      <c r="R223" s="172"/>
      <c r="S223" s="172"/>
      <c r="T223" s="172"/>
      <c r="U223" s="172"/>
      <c r="V223" s="172"/>
      <c r="W223" s="172"/>
      <c r="X223" s="172"/>
      <c r="Y223" s="172"/>
      <c r="Z223" s="172"/>
      <c r="AA223" s="172"/>
      <c r="AB223" s="172"/>
      <c r="AC223" s="172"/>
      <c r="AD223" s="172"/>
      <c r="AE223" s="172"/>
      <c r="AF223" s="172"/>
      <c r="AG223" s="172"/>
      <c r="AH223" s="172"/>
      <c r="AI223" s="172"/>
      <c r="AJ223" s="172"/>
      <c r="AK223" s="172"/>
      <c r="AL223" s="172"/>
      <c r="AM223" s="172"/>
      <c r="AN223" s="172"/>
      <c r="AO223" s="172"/>
      <c r="AP223" s="172"/>
      <c r="AQ223" s="172"/>
      <c r="AR223" s="172"/>
      <c r="AS223" s="172"/>
      <c r="AT223" s="172"/>
      <c r="AU223" s="172"/>
      <c r="AV223" s="172"/>
      <c r="AW223" s="172"/>
    </row>
    <row r="224" spans="1:49" x14ac:dyDescent="0.5">
      <c r="A224" s="115" t="s">
        <v>171</v>
      </c>
      <c r="B224" s="115"/>
      <c r="C224" s="116"/>
      <c r="D224" s="115"/>
      <c r="E224" s="115"/>
      <c r="F224" s="115"/>
      <c r="G224" s="115"/>
      <c r="H224" s="115"/>
      <c r="I224" s="115"/>
      <c r="J224" s="115"/>
      <c r="K224" s="115"/>
      <c r="M224" s="117"/>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5"/>
      <c r="AL224" s="115"/>
      <c r="AM224" s="115"/>
      <c r="AN224" s="115"/>
      <c r="AO224" s="115"/>
      <c r="AP224" s="115"/>
      <c r="AQ224" s="115"/>
      <c r="AR224" s="115"/>
      <c r="AS224" s="115"/>
      <c r="AT224" s="115"/>
      <c r="AU224" s="115"/>
      <c r="AV224" s="115"/>
      <c r="AW224" s="115"/>
    </row>
    <row r="225" spans="1:49" x14ac:dyDescent="0.5">
      <c r="A225" s="170" t="s">
        <v>172</v>
      </c>
      <c r="B225" s="170" t="s">
        <v>173</v>
      </c>
      <c r="C225" s="171"/>
      <c r="D225" s="173"/>
      <c r="E225" s="173"/>
      <c r="F225" s="173"/>
      <c r="G225" s="173"/>
      <c r="H225" s="173"/>
      <c r="I225" s="173"/>
      <c r="J225" s="173"/>
      <c r="K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c r="AS225" s="173"/>
      <c r="AT225" s="173"/>
      <c r="AU225" s="173"/>
      <c r="AV225" s="173"/>
      <c r="AW225" s="173"/>
    </row>
    <row r="226" spans="1:49" x14ac:dyDescent="0.5">
      <c r="A226" s="170" t="s">
        <v>178</v>
      </c>
      <c r="B226" s="170" t="s">
        <v>160</v>
      </c>
      <c r="C226" s="171"/>
      <c r="D226" s="184">
        <v>2.2000000000000001E-3</v>
      </c>
      <c r="E226" s="173"/>
      <c r="F226" s="173"/>
      <c r="G226" s="173"/>
      <c r="H226" s="173"/>
      <c r="I226" s="173"/>
      <c r="J226" s="173"/>
      <c r="K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73"/>
      <c r="AN226" s="173"/>
      <c r="AO226" s="173"/>
      <c r="AP226" s="173"/>
      <c r="AQ226" s="173"/>
      <c r="AR226" s="173"/>
      <c r="AS226" s="173"/>
      <c r="AT226" s="173"/>
      <c r="AU226" s="173"/>
      <c r="AV226" s="173"/>
      <c r="AW226" s="173"/>
    </row>
    <row r="227" spans="1:49" x14ac:dyDescent="0.5">
      <c r="A227" s="170" t="s">
        <v>179</v>
      </c>
      <c r="B227" s="170" t="s">
        <v>160</v>
      </c>
      <c r="C227" s="171"/>
      <c r="D227" s="184">
        <v>0.2</v>
      </c>
      <c r="E227" s="173"/>
      <c r="F227" s="173"/>
      <c r="G227" s="173"/>
      <c r="H227" s="173"/>
      <c r="I227" s="173"/>
      <c r="J227" s="173"/>
      <c r="K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73"/>
      <c r="AK227" s="173"/>
      <c r="AL227" s="173"/>
      <c r="AM227" s="173"/>
      <c r="AN227" s="173"/>
      <c r="AO227" s="173"/>
      <c r="AP227" s="173"/>
      <c r="AQ227" s="173"/>
      <c r="AR227" s="173"/>
      <c r="AS227" s="173"/>
      <c r="AT227" s="173"/>
      <c r="AU227" s="173"/>
      <c r="AV227" s="173"/>
      <c r="AW227" s="173"/>
    </row>
    <row r="228" spans="1:49" x14ac:dyDescent="0.5">
      <c r="A228" s="170" t="s">
        <v>180</v>
      </c>
      <c r="B228" s="170" t="s">
        <v>160</v>
      </c>
      <c r="C228" s="171"/>
      <c r="D228" s="173"/>
      <c r="E228" s="184">
        <v>0.11799999999999999</v>
      </c>
      <c r="F228" s="184">
        <v>0.11799999999999999</v>
      </c>
      <c r="G228" s="184">
        <v>0.11799999999999999</v>
      </c>
      <c r="H228" s="184">
        <v>0.11799999999999999</v>
      </c>
      <c r="I228" s="184">
        <v>0.11799999999999999</v>
      </c>
      <c r="J228" s="184">
        <v>0.11799999999999999</v>
      </c>
      <c r="K228" s="184">
        <v>0.11799999999999999</v>
      </c>
      <c r="N228" s="143">
        <f>SUMIF($E$16:$K$16,N$18,$E228:$K228)</f>
        <v>0.11799999999999999</v>
      </c>
      <c r="O228" s="143">
        <f t="shared" ref="O228:AW228" si="23">SUMIF($E$16:$K$16,O$18,$E228:$K228)</f>
        <v>0.11799999999999999</v>
      </c>
      <c r="P228" s="143">
        <f t="shared" si="23"/>
        <v>0.11799999999999999</v>
      </c>
      <c r="Q228" s="143">
        <f t="shared" si="23"/>
        <v>0.11799999999999999</v>
      </c>
      <c r="R228" s="143">
        <f t="shared" si="23"/>
        <v>0.11799999999999999</v>
      </c>
      <c r="S228" s="143">
        <f t="shared" si="23"/>
        <v>0.11799999999999999</v>
      </c>
      <c r="T228" s="143">
        <f t="shared" si="23"/>
        <v>0.11799999999999999</v>
      </c>
      <c r="U228" s="143">
        <f t="shared" si="23"/>
        <v>0.11799999999999999</v>
      </c>
      <c r="V228" s="143">
        <f t="shared" si="23"/>
        <v>0.11799999999999999</v>
      </c>
      <c r="W228" s="143">
        <f t="shared" si="23"/>
        <v>0.11799999999999999</v>
      </c>
      <c r="X228" s="143">
        <f t="shared" si="23"/>
        <v>0.11799999999999999</v>
      </c>
      <c r="Y228" s="143">
        <f t="shared" si="23"/>
        <v>0.11799999999999999</v>
      </c>
      <c r="Z228" s="143">
        <f t="shared" si="23"/>
        <v>0.11799999999999999</v>
      </c>
      <c r="AA228" s="143">
        <f t="shared" si="23"/>
        <v>0.11799999999999999</v>
      </c>
      <c r="AB228" s="143">
        <f t="shared" si="23"/>
        <v>0.11799999999999999</v>
      </c>
      <c r="AC228" s="143">
        <f t="shared" si="23"/>
        <v>0.11799999999999999</v>
      </c>
      <c r="AD228" s="143">
        <f t="shared" si="23"/>
        <v>0.11799999999999999</v>
      </c>
      <c r="AE228" s="143">
        <f t="shared" si="23"/>
        <v>0.11799999999999999</v>
      </c>
      <c r="AF228" s="143">
        <f t="shared" si="23"/>
        <v>0.11799999999999999</v>
      </c>
      <c r="AG228" s="143">
        <f t="shared" si="23"/>
        <v>0.11799999999999999</v>
      </c>
      <c r="AH228" s="143">
        <f t="shared" si="23"/>
        <v>0.11799999999999999</v>
      </c>
      <c r="AI228" s="143">
        <f t="shared" si="23"/>
        <v>0.11799999999999999</v>
      </c>
      <c r="AJ228" s="143">
        <f t="shared" si="23"/>
        <v>0.11799999999999999</v>
      </c>
      <c r="AK228" s="143">
        <f t="shared" si="23"/>
        <v>0.11799999999999999</v>
      </c>
      <c r="AL228" s="143">
        <f t="shared" si="23"/>
        <v>0.11799999999999999</v>
      </c>
      <c r="AM228" s="143">
        <f t="shared" si="23"/>
        <v>0.11799999999999999</v>
      </c>
      <c r="AN228" s="143">
        <f t="shared" si="23"/>
        <v>0.11799999999999999</v>
      </c>
      <c r="AO228" s="143">
        <f t="shared" si="23"/>
        <v>0.11799999999999999</v>
      </c>
      <c r="AP228" s="143">
        <f t="shared" si="23"/>
        <v>0.11799999999999999</v>
      </c>
      <c r="AQ228" s="143">
        <f t="shared" si="23"/>
        <v>0.11799999999999999</v>
      </c>
      <c r="AR228" s="143">
        <f t="shared" si="23"/>
        <v>0.11799999999999999</v>
      </c>
      <c r="AS228" s="143">
        <f t="shared" si="23"/>
        <v>0.11799999999999999</v>
      </c>
      <c r="AT228" s="143">
        <f t="shared" si="23"/>
        <v>0.11799999999999999</v>
      </c>
      <c r="AU228" s="143">
        <f t="shared" si="23"/>
        <v>0.11799999999999999</v>
      </c>
      <c r="AV228" s="143">
        <f t="shared" si="23"/>
        <v>0.11799999999999999</v>
      </c>
      <c r="AW228" s="143">
        <f t="shared" si="23"/>
        <v>0.11799999999999999</v>
      </c>
    </row>
    <row r="229" spans="1:49" x14ac:dyDescent="0.5">
      <c r="A229" s="115" t="s">
        <v>407</v>
      </c>
      <c r="B229" s="115"/>
      <c r="C229" s="116"/>
      <c r="D229" s="115"/>
      <c r="E229" s="115"/>
      <c r="F229" s="115"/>
      <c r="G229" s="115"/>
      <c r="H229" s="115"/>
      <c r="I229" s="115"/>
      <c r="J229" s="115"/>
      <c r="K229" s="115"/>
      <c r="M229" s="117"/>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5"/>
      <c r="AL229" s="115"/>
      <c r="AM229" s="115"/>
      <c r="AN229" s="115"/>
      <c r="AO229" s="115"/>
      <c r="AP229" s="115"/>
      <c r="AQ229" s="115"/>
      <c r="AR229" s="115"/>
      <c r="AS229" s="115"/>
      <c r="AT229" s="115"/>
      <c r="AU229" s="115"/>
      <c r="AV229" s="115"/>
      <c r="AW229" s="115"/>
    </row>
    <row r="230" spans="1:49" x14ac:dyDescent="0.5">
      <c r="A230" s="185" t="s">
        <v>412</v>
      </c>
      <c r="B230" s="170" t="s">
        <v>413</v>
      </c>
      <c r="C230" s="171"/>
      <c r="D230" s="186">
        <v>1000</v>
      </c>
      <c r="E230" s="187">
        <f>D230</f>
        <v>1000</v>
      </c>
      <c r="F230" s="187">
        <f t="shared" ref="F230:K231" si="24">E230</f>
        <v>1000</v>
      </c>
      <c r="G230" s="187">
        <f t="shared" si="24"/>
        <v>1000</v>
      </c>
      <c r="H230" s="187">
        <f t="shared" si="24"/>
        <v>1000</v>
      </c>
      <c r="I230" s="187">
        <f t="shared" si="24"/>
        <v>1000</v>
      </c>
      <c r="J230" s="187">
        <f t="shared" si="24"/>
        <v>1000</v>
      </c>
      <c r="K230" s="187">
        <f t="shared" si="24"/>
        <v>1000</v>
      </c>
      <c r="N230" s="187">
        <f t="shared" ref="N230" si="25">M230</f>
        <v>0</v>
      </c>
      <c r="O230" s="187">
        <f t="shared" ref="O230" si="26">N230</f>
        <v>0</v>
      </c>
      <c r="P230" s="187">
        <f t="shared" ref="P230" si="27">O230</f>
        <v>0</v>
      </c>
      <c r="Q230" s="187">
        <f t="shared" ref="Q230" si="28">P230</f>
        <v>0</v>
      </c>
      <c r="R230" s="187">
        <f t="shared" ref="R230" si="29">Q230</f>
        <v>0</v>
      </c>
      <c r="S230" s="187">
        <f t="shared" ref="S230" si="30">R230</f>
        <v>0</v>
      </c>
      <c r="T230" s="187">
        <f t="shared" ref="T230" si="31">S230</f>
        <v>0</v>
      </c>
      <c r="U230" s="187">
        <f t="shared" ref="U230" si="32">T230</f>
        <v>0</v>
      </c>
      <c r="V230" s="187">
        <f t="shared" ref="V230" si="33">U230</f>
        <v>0</v>
      </c>
      <c r="W230" s="187">
        <f t="shared" ref="W230" si="34">V230</f>
        <v>0</v>
      </c>
      <c r="X230" s="187">
        <f t="shared" ref="X230" si="35">W230</f>
        <v>0</v>
      </c>
      <c r="Y230" s="187">
        <f t="shared" ref="Y230" si="36">X230</f>
        <v>0</v>
      </c>
      <c r="Z230" s="187">
        <f t="shared" ref="Z230" si="37">Y230</f>
        <v>0</v>
      </c>
      <c r="AA230" s="187">
        <f t="shared" ref="AA230" si="38">Z230</f>
        <v>0</v>
      </c>
      <c r="AB230" s="187">
        <f t="shared" ref="AB230" si="39">AA230</f>
        <v>0</v>
      </c>
      <c r="AC230" s="187">
        <f t="shared" ref="AC230" si="40">AB230</f>
        <v>0</v>
      </c>
      <c r="AD230" s="187">
        <f t="shared" ref="AD230" si="41">AC230</f>
        <v>0</v>
      </c>
      <c r="AE230" s="187">
        <f t="shared" ref="AE230" si="42">AD230</f>
        <v>0</v>
      </c>
      <c r="AF230" s="187">
        <f t="shared" ref="AF230" si="43">AE230</f>
        <v>0</v>
      </c>
      <c r="AG230" s="187">
        <f t="shared" ref="AG230" si="44">AF230</f>
        <v>0</v>
      </c>
      <c r="AH230" s="187">
        <f t="shared" ref="AH230" si="45">AG230</f>
        <v>0</v>
      </c>
      <c r="AI230" s="187">
        <f t="shared" ref="AI230" si="46">AH230</f>
        <v>0</v>
      </c>
      <c r="AJ230" s="187">
        <f t="shared" ref="AJ230" si="47">AI230</f>
        <v>0</v>
      </c>
      <c r="AK230" s="187">
        <f t="shared" ref="AK230" si="48">AJ230</f>
        <v>0</v>
      </c>
      <c r="AL230" s="187">
        <f t="shared" ref="AL230" si="49">AK230</f>
        <v>0</v>
      </c>
      <c r="AM230" s="187">
        <f t="shared" ref="AM230" si="50">AL230</f>
        <v>0</v>
      </c>
      <c r="AN230" s="187">
        <f t="shared" ref="AN230" si="51">AM230</f>
        <v>0</v>
      </c>
      <c r="AO230" s="187">
        <f t="shared" ref="AO230" si="52">AN230</f>
        <v>0</v>
      </c>
      <c r="AP230" s="187">
        <f t="shared" ref="AP230" si="53">AO230</f>
        <v>0</v>
      </c>
      <c r="AQ230" s="187">
        <f t="shared" ref="AQ230" si="54">AP230</f>
        <v>0</v>
      </c>
      <c r="AR230" s="187">
        <f t="shared" ref="AR230" si="55">AQ230</f>
        <v>0</v>
      </c>
      <c r="AS230" s="187">
        <f t="shared" ref="AS230" si="56">AR230</f>
        <v>0</v>
      </c>
      <c r="AT230" s="187">
        <f t="shared" ref="AT230" si="57">AS230</f>
        <v>0</v>
      </c>
      <c r="AU230" s="187">
        <f t="shared" ref="AU230" si="58">AT230</f>
        <v>0</v>
      </c>
      <c r="AV230" s="187">
        <f t="shared" ref="AV230" si="59">AU230</f>
        <v>0</v>
      </c>
      <c r="AW230" s="187">
        <f t="shared" ref="AW230" si="60">AV230</f>
        <v>0</v>
      </c>
    </row>
    <row r="231" spans="1:49" x14ac:dyDescent="0.5">
      <c r="A231" s="170" t="s">
        <v>417</v>
      </c>
      <c r="B231" s="170" t="s">
        <v>418</v>
      </c>
      <c r="C231" s="171"/>
      <c r="D231" s="188">
        <v>0.25</v>
      </c>
      <c r="E231" s="189">
        <f>D231</f>
        <v>0.25</v>
      </c>
      <c r="F231" s="189">
        <f t="shared" si="24"/>
        <v>0.25</v>
      </c>
      <c r="G231" s="189">
        <f t="shared" si="24"/>
        <v>0.25</v>
      </c>
      <c r="H231" s="189">
        <f t="shared" si="24"/>
        <v>0.25</v>
      </c>
      <c r="I231" s="189">
        <f t="shared" si="24"/>
        <v>0.25</v>
      </c>
      <c r="J231" s="189">
        <f t="shared" si="24"/>
        <v>0.25</v>
      </c>
      <c r="K231" s="189">
        <f t="shared" si="24"/>
        <v>0.25</v>
      </c>
      <c r="N231" s="189">
        <f>SUMIF($E$16:$K$16,N$18,$E231:$K231)</f>
        <v>0.25</v>
      </c>
      <c r="O231" s="189">
        <f t="shared" ref="O231:AW231" si="61">SUMIF($E$16:$K$16,O$18,$E231:$K231)</f>
        <v>0.25</v>
      </c>
      <c r="P231" s="189">
        <f t="shared" si="61"/>
        <v>0.25</v>
      </c>
      <c r="Q231" s="189">
        <f t="shared" si="61"/>
        <v>0.25</v>
      </c>
      <c r="R231" s="189">
        <f t="shared" si="61"/>
        <v>0.25</v>
      </c>
      <c r="S231" s="189">
        <f t="shared" si="61"/>
        <v>0.25</v>
      </c>
      <c r="T231" s="189">
        <f t="shared" si="61"/>
        <v>0.25</v>
      </c>
      <c r="U231" s="189">
        <f t="shared" si="61"/>
        <v>0.25</v>
      </c>
      <c r="V231" s="189">
        <f t="shared" si="61"/>
        <v>0.25</v>
      </c>
      <c r="W231" s="189">
        <f t="shared" si="61"/>
        <v>0.25</v>
      </c>
      <c r="X231" s="189">
        <f t="shared" si="61"/>
        <v>0.25</v>
      </c>
      <c r="Y231" s="189">
        <f t="shared" si="61"/>
        <v>0.25</v>
      </c>
      <c r="Z231" s="189">
        <f t="shared" si="61"/>
        <v>0.25</v>
      </c>
      <c r="AA231" s="189">
        <f t="shared" si="61"/>
        <v>0.25</v>
      </c>
      <c r="AB231" s="189">
        <f t="shared" si="61"/>
        <v>0.25</v>
      </c>
      <c r="AC231" s="189">
        <f t="shared" si="61"/>
        <v>0.25</v>
      </c>
      <c r="AD231" s="189">
        <f t="shared" si="61"/>
        <v>0.25</v>
      </c>
      <c r="AE231" s="189">
        <f t="shared" si="61"/>
        <v>0.25</v>
      </c>
      <c r="AF231" s="189">
        <f t="shared" si="61"/>
        <v>0.25</v>
      </c>
      <c r="AG231" s="189">
        <f t="shared" si="61"/>
        <v>0.25</v>
      </c>
      <c r="AH231" s="189">
        <f t="shared" si="61"/>
        <v>0.25</v>
      </c>
      <c r="AI231" s="189">
        <f t="shared" si="61"/>
        <v>0.25</v>
      </c>
      <c r="AJ231" s="189">
        <f t="shared" si="61"/>
        <v>0.25</v>
      </c>
      <c r="AK231" s="189">
        <f t="shared" si="61"/>
        <v>0.25</v>
      </c>
      <c r="AL231" s="189">
        <f t="shared" si="61"/>
        <v>0.25</v>
      </c>
      <c r="AM231" s="189">
        <f t="shared" si="61"/>
        <v>0.25</v>
      </c>
      <c r="AN231" s="189">
        <f t="shared" si="61"/>
        <v>0.25</v>
      </c>
      <c r="AO231" s="189">
        <f t="shared" si="61"/>
        <v>0.25</v>
      </c>
      <c r="AP231" s="189">
        <f t="shared" si="61"/>
        <v>0.25</v>
      </c>
      <c r="AQ231" s="189">
        <f t="shared" si="61"/>
        <v>0.25</v>
      </c>
      <c r="AR231" s="189">
        <f t="shared" si="61"/>
        <v>0.25</v>
      </c>
      <c r="AS231" s="189">
        <f t="shared" si="61"/>
        <v>0.25</v>
      </c>
      <c r="AT231" s="189">
        <f t="shared" si="61"/>
        <v>0.25</v>
      </c>
      <c r="AU231" s="189">
        <f t="shared" si="61"/>
        <v>0.25</v>
      </c>
      <c r="AV231" s="189">
        <f t="shared" si="61"/>
        <v>0.25</v>
      </c>
      <c r="AW231" s="189">
        <f t="shared" si="61"/>
        <v>0.25</v>
      </c>
    </row>
    <row r="232" spans="1:49" x14ac:dyDescent="0.5">
      <c r="A232" s="112" t="s">
        <v>31</v>
      </c>
      <c r="B232" s="170" t="s">
        <v>494</v>
      </c>
      <c r="C232" s="171"/>
      <c r="D232" s="186">
        <v>4</v>
      </c>
      <c r="E232" s="190"/>
      <c r="F232" s="190"/>
      <c r="G232" s="190"/>
      <c r="H232" s="190"/>
      <c r="I232" s="190"/>
      <c r="J232" s="190"/>
      <c r="K232" s="190"/>
      <c r="L232" s="191"/>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row>
    <row r="233" spans="1:49" x14ac:dyDescent="0.5">
      <c r="A233" s="112" t="s">
        <v>7</v>
      </c>
      <c r="B233" s="170" t="s">
        <v>494</v>
      </c>
      <c r="C233" s="171"/>
      <c r="D233" s="186">
        <v>2</v>
      </c>
      <c r="E233" s="190"/>
      <c r="F233" s="190"/>
      <c r="G233" s="190"/>
      <c r="H233" s="190"/>
      <c r="I233" s="190"/>
      <c r="J233" s="190"/>
      <c r="K233" s="190"/>
      <c r="L233" s="191"/>
      <c r="N233" s="190"/>
      <c r="O233" s="190"/>
      <c r="P233" s="190"/>
      <c r="Q233" s="190"/>
      <c r="R233" s="190"/>
      <c r="S233" s="190"/>
      <c r="T233" s="190"/>
      <c r="U233" s="190"/>
      <c r="V233" s="190"/>
      <c r="W233" s="190"/>
      <c r="X233" s="190"/>
      <c r="Y233" s="190"/>
      <c r="Z233" s="190"/>
      <c r="AA233" s="190"/>
      <c r="AB233" s="190"/>
      <c r="AC233" s="190"/>
      <c r="AD233" s="190"/>
      <c r="AE233" s="190"/>
      <c r="AF233" s="190"/>
      <c r="AG233" s="190"/>
      <c r="AH233" s="190"/>
      <c r="AI233" s="190"/>
      <c r="AJ233" s="190"/>
      <c r="AK233" s="190"/>
      <c r="AL233" s="190"/>
      <c r="AM233" s="190"/>
      <c r="AN233" s="190"/>
      <c r="AO233" s="190"/>
      <c r="AP233" s="190"/>
      <c r="AQ233" s="190"/>
      <c r="AR233" s="190"/>
      <c r="AS233" s="190"/>
      <c r="AT233" s="190"/>
      <c r="AU233" s="190"/>
      <c r="AV233" s="190"/>
      <c r="AW233" s="190"/>
    </row>
    <row r="234" spans="1:49" x14ac:dyDescent="0.5">
      <c r="A234" s="112" t="s">
        <v>32</v>
      </c>
      <c r="B234" s="170" t="s">
        <v>494</v>
      </c>
      <c r="C234" s="171"/>
      <c r="D234" s="186">
        <v>0</v>
      </c>
      <c r="E234" s="190"/>
      <c r="F234" s="190"/>
      <c r="G234" s="190"/>
      <c r="H234" s="190"/>
      <c r="I234" s="190"/>
      <c r="J234" s="190"/>
      <c r="K234" s="190"/>
      <c r="L234" s="191"/>
      <c r="N234" s="190"/>
      <c r="O234" s="190"/>
      <c r="P234" s="190"/>
      <c r="Q234" s="190"/>
      <c r="R234" s="190"/>
      <c r="S234" s="190"/>
      <c r="T234" s="190"/>
      <c r="U234" s="190"/>
      <c r="V234" s="190"/>
      <c r="W234" s="190"/>
      <c r="X234" s="190"/>
      <c r="Y234" s="190"/>
      <c r="Z234" s="190"/>
      <c r="AA234" s="190"/>
      <c r="AB234" s="190"/>
      <c r="AC234" s="190"/>
      <c r="AD234" s="190"/>
      <c r="AE234" s="190"/>
      <c r="AF234" s="190"/>
      <c r="AG234" s="190"/>
      <c r="AH234" s="190"/>
      <c r="AI234" s="190"/>
      <c r="AJ234" s="190"/>
      <c r="AK234" s="190"/>
      <c r="AL234" s="190"/>
      <c r="AM234" s="190"/>
      <c r="AN234" s="190"/>
      <c r="AO234" s="190"/>
      <c r="AP234" s="190"/>
      <c r="AQ234" s="190"/>
      <c r="AR234" s="190"/>
      <c r="AS234" s="190"/>
      <c r="AT234" s="190"/>
      <c r="AU234" s="190"/>
      <c r="AV234" s="190"/>
      <c r="AW234" s="190"/>
    </row>
    <row r="235" spans="1:49" x14ac:dyDescent="0.5">
      <c r="A235" s="112" t="s">
        <v>33</v>
      </c>
      <c r="B235" s="170" t="s">
        <v>494</v>
      </c>
      <c r="C235" s="171"/>
      <c r="D235" s="186">
        <v>0</v>
      </c>
      <c r="E235" s="190"/>
      <c r="F235" s="190"/>
      <c r="G235" s="190"/>
      <c r="H235" s="190"/>
      <c r="I235" s="190"/>
      <c r="J235" s="190"/>
      <c r="K235" s="190"/>
      <c r="L235" s="191"/>
      <c r="N235" s="190"/>
      <c r="O235" s="190"/>
      <c r="P235" s="190"/>
      <c r="Q235" s="190"/>
      <c r="R235" s="190"/>
      <c r="S235" s="190"/>
      <c r="T235" s="190"/>
      <c r="U235" s="190"/>
      <c r="V235" s="190"/>
      <c r="W235" s="190"/>
      <c r="X235" s="190"/>
      <c r="Y235" s="190"/>
      <c r="Z235" s="190"/>
      <c r="AA235" s="190"/>
      <c r="AB235" s="190"/>
      <c r="AC235" s="190"/>
      <c r="AD235" s="190"/>
      <c r="AE235" s="190"/>
      <c r="AF235" s="190"/>
      <c r="AG235" s="190"/>
      <c r="AH235" s="190"/>
      <c r="AI235" s="190"/>
      <c r="AJ235" s="190"/>
      <c r="AK235" s="190"/>
      <c r="AL235" s="190"/>
      <c r="AM235" s="190"/>
      <c r="AN235" s="190"/>
      <c r="AO235" s="190"/>
      <c r="AP235" s="190"/>
      <c r="AQ235" s="190"/>
      <c r="AR235" s="190"/>
      <c r="AS235" s="190"/>
      <c r="AT235" s="190"/>
      <c r="AU235" s="190"/>
      <c r="AV235" s="190"/>
      <c r="AW235" s="190"/>
    </row>
    <row r="236" spans="1:49" x14ac:dyDescent="0.5">
      <c r="A236" s="112" t="s">
        <v>213</v>
      </c>
      <c r="B236" s="170" t="s">
        <v>494</v>
      </c>
      <c r="C236" s="171"/>
      <c r="D236" s="186">
        <v>0</v>
      </c>
      <c r="E236" s="190"/>
      <c r="F236" s="190"/>
      <c r="G236" s="190"/>
      <c r="H236" s="190"/>
      <c r="I236" s="190"/>
      <c r="J236" s="190"/>
      <c r="K236" s="190"/>
      <c r="L236" s="191"/>
      <c r="N236" s="190"/>
      <c r="O236" s="190"/>
      <c r="P236" s="190"/>
      <c r="Q236" s="190"/>
      <c r="R236" s="190"/>
      <c r="S236" s="190"/>
      <c r="T236" s="190"/>
      <c r="U236" s="190"/>
      <c r="V236" s="190"/>
      <c r="W236" s="190"/>
      <c r="X236" s="190"/>
      <c r="Y236" s="190"/>
      <c r="Z236" s="190"/>
      <c r="AA236" s="190"/>
      <c r="AB236" s="190"/>
      <c r="AC236" s="190"/>
      <c r="AD236" s="190"/>
      <c r="AE236" s="190"/>
      <c r="AF236" s="190"/>
      <c r="AG236" s="190"/>
      <c r="AH236" s="190"/>
      <c r="AI236" s="190"/>
      <c r="AJ236" s="190"/>
      <c r="AK236" s="190"/>
      <c r="AL236" s="190"/>
      <c r="AM236" s="190"/>
      <c r="AN236" s="190"/>
      <c r="AO236" s="190"/>
      <c r="AP236" s="190"/>
      <c r="AQ236" s="190"/>
      <c r="AR236" s="190"/>
      <c r="AS236" s="190"/>
      <c r="AT236" s="190"/>
      <c r="AU236" s="190"/>
      <c r="AV236" s="190"/>
      <c r="AW236" s="190"/>
    </row>
    <row r="237" spans="1:49" x14ac:dyDescent="0.5">
      <c r="A237" s="133" t="s">
        <v>763</v>
      </c>
      <c r="B237" s="170" t="s">
        <v>494</v>
      </c>
      <c r="C237" s="171"/>
      <c r="D237" s="186">
        <v>0</v>
      </c>
      <c r="E237" s="190"/>
      <c r="F237" s="190"/>
      <c r="G237" s="190"/>
      <c r="H237" s="190"/>
      <c r="I237" s="190"/>
      <c r="J237" s="190"/>
      <c r="K237" s="190"/>
      <c r="L237" s="191"/>
      <c r="N237" s="190"/>
      <c r="O237" s="190"/>
      <c r="P237" s="190"/>
      <c r="Q237" s="190"/>
      <c r="R237" s="190"/>
      <c r="S237" s="190"/>
      <c r="T237" s="190"/>
      <c r="U237" s="190"/>
      <c r="V237" s="190"/>
      <c r="W237" s="190"/>
      <c r="X237" s="190"/>
      <c r="Y237" s="190"/>
      <c r="Z237" s="190"/>
      <c r="AA237" s="190"/>
      <c r="AB237" s="190"/>
      <c r="AC237" s="190"/>
      <c r="AD237" s="190"/>
      <c r="AE237" s="190"/>
      <c r="AF237" s="190"/>
      <c r="AG237" s="190"/>
      <c r="AH237" s="190"/>
      <c r="AI237" s="190"/>
      <c r="AJ237" s="190"/>
      <c r="AK237" s="190"/>
      <c r="AL237" s="190"/>
      <c r="AM237" s="190"/>
      <c r="AN237" s="190"/>
      <c r="AO237" s="190"/>
      <c r="AP237" s="190"/>
      <c r="AQ237" s="190"/>
      <c r="AR237" s="190"/>
      <c r="AS237" s="190"/>
      <c r="AT237" s="190"/>
      <c r="AU237" s="190"/>
      <c r="AV237" s="190"/>
      <c r="AW237" s="190"/>
    </row>
    <row r="238" spans="1:49" x14ac:dyDescent="0.5">
      <c r="A238" s="170" t="s">
        <v>389</v>
      </c>
      <c r="B238" s="170" t="s">
        <v>494</v>
      </c>
      <c r="C238" s="171"/>
      <c r="D238" s="186">
        <v>1</v>
      </c>
      <c r="E238" s="190"/>
      <c r="F238" s="190"/>
      <c r="G238" s="190"/>
      <c r="H238" s="190"/>
      <c r="I238" s="190"/>
      <c r="J238" s="190"/>
      <c r="K238" s="190"/>
      <c r="L238" s="191"/>
      <c r="N238" s="190"/>
      <c r="O238" s="190"/>
      <c r="P238" s="190"/>
      <c r="Q238" s="190"/>
      <c r="R238" s="190"/>
      <c r="S238" s="190"/>
      <c r="T238" s="190"/>
      <c r="U238" s="190"/>
      <c r="V238" s="190"/>
      <c r="W238" s="190"/>
      <c r="X238" s="190"/>
      <c r="Y238" s="190"/>
      <c r="Z238" s="190"/>
      <c r="AA238" s="190"/>
      <c r="AB238" s="190"/>
      <c r="AC238" s="190"/>
      <c r="AD238" s="190"/>
      <c r="AE238" s="190"/>
      <c r="AF238" s="190"/>
      <c r="AG238" s="190"/>
      <c r="AH238" s="190"/>
      <c r="AI238" s="190"/>
      <c r="AJ238" s="190"/>
      <c r="AK238" s="190"/>
      <c r="AL238" s="190"/>
      <c r="AM238" s="190"/>
      <c r="AN238" s="190"/>
      <c r="AO238" s="190"/>
      <c r="AP238" s="190"/>
      <c r="AQ238" s="190"/>
      <c r="AR238" s="190"/>
      <c r="AS238" s="190"/>
      <c r="AT238" s="190"/>
      <c r="AU238" s="190"/>
      <c r="AV238" s="190"/>
      <c r="AW238" s="190"/>
    </row>
    <row r="239" spans="1:49" x14ac:dyDescent="0.5">
      <c r="A239" s="114" t="s">
        <v>635</v>
      </c>
      <c r="B239" s="170"/>
      <c r="C239" s="171"/>
      <c r="D239" s="179">
        <v>26000</v>
      </c>
      <c r="E239" s="190"/>
      <c r="F239" s="190"/>
      <c r="G239" s="190"/>
      <c r="H239" s="190"/>
      <c r="I239" s="190"/>
      <c r="J239" s="190"/>
      <c r="K239" s="190"/>
      <c r="L239" s="191"/>
      <c r="N239" s="190"/>
      <c r="O239" s="190"/>
      <c r="P239" s="190"/>
      <c r="Q239" s="190"/>
      <c r="R239" s="190"/>
      <c r="S239" s="190"/>
      <c r="T239" s="190"/>
      <c r="U239" s="190"/>
      <c r="V239" s="190"/>
      <c r="W239" s="190"/>
      <c r="X239" s="190"/>
      <c r="Y239" s="190"/>
      <c r="Z239" s="190"/>
      <c r="AA239" s="190"/>
      <c r="AB239" s="190"/>
      <c r="AC239" s="190"/>
      <c r="AD239" s="190"/>
      <c r="AE239" s="190"/>
      <c r="AF239" s="190"/>
      <c r="AG239" s="190"/>
      <c r="AH239" s="190"/>
      <c r="AI239" s="190"/>
      <c r="AJ239" s="190"/>
      <c r="AK239" s="190"/>
      <c r="AL239" s="190"/>
      <c r="AM239" s="190"/>
      <c r="AN239" s="190"/>
      <c r="AO239" s="190"/>
      <c r="AP239" s="190"/>
      <c r="AQ239" s="190"/>
      <c r="AR239" s="190"/>
      <c r="AS239" s="190"/>
      <c r="AT239" s="190"/>
      <c r="AU239" s="190"/>
      <c r="AV239" s="190"/>
      <c r="AW239" s="190"/>
    </row>
    <row r="240" spans="1:49" x14ac:dyDescent="0.5">
      <c r="A240" s="170" t="s">
        <v>552</v>
      </c>
      <c r="B240" s="170" t="s">
        <v>164</v>
      </c>
      <c r="C240" s="171"/>
      <c r="D240" s="179">
        <v>25000</v>
      </c>
      <c r="E240" s="190"/>
      <c r="F240" s="190"/>
      <c r="G240" s="190"/>
      <c r="H240" s="190"/>
      <c r="I240" s="190"/>
      <c r="J240" s="190"/>
      <c r="K240" s="190"/>
      <c r="L240" s="191"/>
      <c r="N240" s="190"/>
      <c r="O240" s="190"/>
      <c r="P240" s="190"/>
      <c r="Q240" s="190"/>
      <c r="R240" s="190"/>
      <c r="S240" s="190"/>
      <c r="T240" s="190"/>
      <c r="U240" s="190"/>
      <c r="V240" s="190"/>
      <c r="W240" s="190"/>
      <c r="X240" s="190"/>
      <c r="Y240" s="190"/>
      <c r="Z240" s="190"/>
      <c r="AA240" s="190"/>
      <c r="AB240" s="190"/>
      <c r="AC240" s="190"/>
      <c r="AD240" s="190"/>
      <c r="AE240" s="190"/>
      <c r="AF240" s="190"/>
      <c r="AG240" s="190"/>
      <c r="AH240" s="190"/>
      <c r="AI240" s="190"/>
      <c r="AJ240" s="190"/>
      <c r="AK240" s="190"/>
      <c r="AL240" s="190"/>
      <c r="AM240" s="190"/>
      <c r="AN240" s="190"/>
      <c r="AO240" s="190"/>
      <c r="AP240" s="190"/>
      <c r="AQ240" s="190"/>
      <c r="AR240" s="190"/>
      <c r="AS240" s="190"/>
      <c r="AT240" s="190"/>
      <c r="AU240" s="190"/>
      <c r="AV240" s="190"/>
      <c r="AW240" s="190"/>
    </row>
    <row r="241" spans="1:49" x14ac:dyDescent="0.5">
      <c r="A241" s="170" t="s">
        <v>553</v>
      </c>
      <c r="B241" s="170" t="s">
        <v>164</v>
      </c>
      <c r="C241" s="171"/>
      <c r="D241" s="179">
        <v>1000</v>
      </c>
      <c r="E241" s="190"/>
      <c r="F241" s="190"/>
      <c r="G241" s="190"/>
      <c r="H241" s="190"/>
      <c r="I241" s="190"/>
      <c r="J241" s="190"/>
      <c r="K241" s="190"/>
      <c r="L241" s="191"/>
      <c r="N241" s="190"/>
      <c r="O241" s="190"/>
      <c r="P241" s="190"/>
      <c r="Q241" s="190"/>
      <c r="R241" s="190"/>
      <c r="S241" s="190"/>
      <c r="T241" s="190"/>
      <c r="U241" s="190"/>
      <c r="V241" s="190"/>
      <c r="W241" s="190"/>
      <c r="X241" s="190"/>
      <c r="Y241" s="190"/>
      <c r="Z241" s="190"/>
      <c r="AA241" s="190"/>
      <c r="AB241" s="190"/>
      <c r="AC241" s="190"/>
      <c r="AD241" s="190"/>
      <c r="AE241" s="190"/>
      <c r="AF241" s="190"/>
      <c r="AG241" s="190"/>
      <c r="AH241" s="190"/>
      <c r="AI241" s="190"/>
      <c r="AJ241" s="190"/>
      <c r="AK241" s="190"/>
      <c r="AL241" s="190"/>
      <c r="AM241" s="190"/>
      <c r="AN241" s="190"/>
      <c r="AO241" s="190"/>
      <c r="AP241" s="190"/>
      <c r="AQ241" s="190"/>
      <c r="AR241" s="190"/>
      <c r="AS241" s="190"/>
      <c r="AT241" s="190"/>
      <c r="AU241" s="190"/>
      <c r="AV241" s="190"/>
      <c r="AW241" s="190"/>
    </row>
    <row r="242" spans="1:49" x14ac:dyDescent="0.5">
      <c r="A242" s="170" t="s">
        <v>636</v>
      </c>
      <c r="B242" s="170" t="s">
        <v>164</v>
      </c>
      <c r="C242" s="171"/>
      <c r="D242" s="179">
        <v>50000</v>
      </c>
      <c r="E242" s="190"/>
      <c r="F242" s="190"/>
      <c r="G242" s="190"/>
      <c r="H242" s="190"/>
      <c r="I242" s="190"/>
      <c r="J242" s="190"/>
      <c r="K242" s="190"/>
      <c r="L242" s="191"/>
      <c r="N242" s="190"/>
      <c r="O242" s="190"/>
      <c r="P242" s="190"/>
      <c r="Q242" s="190"/>
      <c r="R242" s="190"/>
      <c r="S242" s="190"/>
      <c r="T242" s="190"/>
      <c r="U242" s="190"/>
      <c r="V242" s="190"/>
      <c r="W242" s="190"/>
      <c r="X242" s="190"/>
      <c r="Y242" s="190"/>
      <c r="Z242" s="190"/>
      <c r="AA242" s="190"/>
      <c r="AB242" s="190"/>
      <c r="AC242" s="190"/>
      <c r="AD242" s="190"/>
      <c r="AE242" s="190"/>
      <c r="AF242" s="190"/>
      <c r="AG242" s="190"/>
      <c r="AH242" s="190"/>
      <c r="AI242" s="190"/>
      <c r="AJ242" s="190"/>
      <c r="AK242" s="190"/>
      <c r="AL242" s="190"/>
      <c r="AM242" s="190"/>
      <c r="AN242" s="190"/>
      <c r="AO242" s="190"/>
      <c r="AP242" s="190"/>
      <c r="AQ242" s="190"/>
      <c r="AR242" s="190"/>
      <c r="AS242" s="190"/>
      <c r="AT242" s="190"/>
      <c r="AU242" s="190"/>
      <c r="AV242" s="190"/>
      <c r="AW242" s="190"/>
    </row>
    <row r="243" spans="1:49" x14ac:dyDescent="0.5">
      <c r="A243" s="170" t="s">
        <v>554</v>
      </c>
      <c r="B243" s="170" t="s">
        <v>164</v>
      </c>
      <c r="C243" s="171"/>
      <c r="D243" s="179">
        <v>10000</v>
      </c>
      <c r="E243" s="190"/>
      <c r="F243" s="190"/>
      <c r="G243" s="190"/>
      <c r="H243" s="190"/>
      <c r="I243" s="190"/>
      <c r="J243" s="190"/>
      <c r="K243" s="190"/>
      <c r="L243" s="191"/>
      <c r="N243" s="190"/>
      <c r="O243" s="190"/>
      <c r="P243" s="190"/>
      <c r="Q243" s="190"/>
      <c r="R243" s="190"/>
      <c r="S243" s="190"/>
      <c r="T243" s="190"/>
      <c r="U243" s="190"/>
      <c r="V243" s="190"/>
      <c r="W243" s="190"/>
      <c r="X243" s="190"/>
      <c r="Y243" s="190"/>
      <c r="Z243" s="190"/>
      <c r="AA243" s="190"/>
      <c r="AB243" s="190"/>
      <c r="AC243" s="190"/>
      <c r="AD243" s="190"/>
      <c r="AE243" s="190"/>
      <c r="AF243" s="190"/>
      <c r="AG243" s="190"/>
      <c r="AH243" s="190"/>
      <c r="AI243" s="190"/>
      <c r="AJ243" s="190"/>
      <c r="AK243" s="190"/>
      <c r="AL243" s="190"/>
      <c r="AM243" s="190"/>
      <c r="AN243" s="190"/>
      <c r="AO243" s="190"/>
      <c r="AP243" s="190"/>
      <c r="AQ243" s="190"/>
      <c r="AR243" s="190"/>
      <c r="AS243" s="190"/>
      <c r="AT243" s="190"/>
      <c r="AU243" s="190"/>
      <c r="AV243" s="190"/>
      <c r="AW243" s="190"/>
    </row>
    <row r="244" spans="1:49" x14ac:dyDescent="0.5">
      <c r="A244" s="170" t="s">
        <v>555</v>
      </c>
      <c r="B244" s="170" t="s">
        <v>164</v>
      </c>
      <c r="C244" s="171"/>
      <c r="D244" s="179">
        <v>8000</v>
      </c>
      <c r="E244" s="190"/>
      <c r="F244" s="190"/>
      <c r="G244" s="190"/>
      <c r="H244" s="190"/>
      <c r="I244" s="190"/>
      <c r="J244" s="190"/>
      <c r="K244" s="190"/>
      <c r="L244" s="191"/>
      <c r="N244" s="190"/>
      <c r="O244" s="190"/>
      <c r="P244" s="190"/>
      <c r="Q244" s="190"/>
      <c r="R244" s="190"/>
      <c r="S244" s="190"/>
      <c r="T244" s="190"/>
      <c r="U244" s="190"/>
      <c r="V244" s="190"/>
      <c r="W244" s="190"/>
      <c r="X244" s="190"/>
      <c r="Y244" s="190"/>
      <c r="Z244" s="190"/>
      <c r="AA244" s="190"/>
      <c r="AB244" s="190"/>
      <c r="AC244" s="190"/>
      <c r="AD244" s="190"/>
      <c r="AE244" s="190"/>
      <c r="AF244" s="190"/>
      <c r="AG244" s="190"/>
      <c r="AH244" s="190"/>
      <c r="AI244" s="190"/>
      <c r="AJ244" s="190"/>
      <c r="AK244" s="190"/>
      <c r="AL244" s="190"/>
      <c r="AM244" s="190"/>
      <c r="AN244" s="190"/>
      <c r="AO244" s="190"/>
      <c r="AP244" s="190"/>
      <c r="AQ244" s="190"/>
      <c r="AR244" s="190"/>
      <c r="AS244" s="190"/>
      <c r="AT244" s="190"/>
      <c r="AU244" s="190"/>
      <c r="AV244" s="190"/>
      <c r="AW244" s="190"/>
    </row>
    <row r="245" spans="1:49" x14ac:dyDescent="0.5">
      <c r="A245" s="170" t="s">
        <v>637</v>
      </c>
      <c r="B245" s="170" t="s">
        <v>164</v>
      </c>
      <c r="C245" s="171"/>
      <c r="D245" s="179">
        <f>SUM(D239:D242)-SUM(D243:D244)</f>
        <v>84000</v>
      </c>
      <c r="E245" s="190"/>
      <c r="F245" s="190"/>
      <c r="G245" s="190"/>
      <c r="H245" s="190"/>
      <c r="I245" s="190"/>
      <c r="J245" s="190"/>
      <c r="K245" s="190"/>
      <c r="L245" s="191"/>
      <c r="N245" s="190"/>
      <c r="O245" s="190"/>
      <c r="P245" s="190"/>
      <c r="Q245" s="190"/>
      <c r="R245" s="190"/>
      <c r="S245" s="190"/>
      <c r="T245" s="190"/>
      <c r="U245" s="190"/>
      <c r="V245" s="190"/>
      <c r="W245" s="190"/>
      <c r="X245" s="190"/>
      <c r="Y245" s="190"/>
      <c r="Z245" s="190"/>
      <c r="AA245" s="190"/>
      <c r="AB245" s="190"/>
      <c r="AC245" s="190"/>
      <c r="AD245" s="190"/>
      <c r="AE245" s="190"/>
      <c r="AF245" s="190"/>
      <c r="AG245" s="190"/>
      <c r="AH245" s="190"/>
      <c r="AI245" s="190"/>
      <c r="AJ245" s="190"/>
      <c r="AK245" s="190"/>
      <c r="AL245" s="190"/>
      <c r="AM245" s="190"/>
      <c r="AN245" s="190"/>
      <c r="AO245" s="190"/>
      <c r="AP245" s="190"/>
      <c r="AQ245" s="190"/>
      <c r="AR245" s="190"/>
      <c r="AS245" s="190"/>
      <c r="AT245" s="190"/>
      <c r="AU245" s="190"/>
      <c r="AV245" s="190"/>
      <c r="AW245" s="190"/>
    </row>
    <row r="247" spans="1:49" x14ac:dyDescent="0.5">
      <c r="A247" s="115" t="s">
        <v>707</v>
      </c>
      <c r="B247" s="115"/>
      <c r="C247" s="116"/>
      <c r="D247" s="115"/>
      <c r="E247" s="115"/>
      <c r="F247" s="115"/>
      <c r="G247" s="115"/>
      <c r="H247" s="115"/>
      <c r="I247" s="115"/>
      <c r="J247" s="115"/>
      <c r="K247" s="115"/>
      <c r="M247" s="117"/>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row>
    <row r="248" spans="1:49" x14ac:dyDescent="0.5">
      <c r="I248" s="192"/>
      <c r="J248" s="192"/>
      <c r="K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row>
    <row r="249" spans="1:49" x14ac:dyDescent="0.5">
      <c r="A249" s="114" t="s">
        <v>635</v>
      </c>
      <c r="B249" s="170" t="s">
        <v>164</v>
      </c>
      <c r="C249" s="171"/>
      <c r="D249" s="179">
        <f>48798.2+6587.65</f>
        <v>55385.85</v>
      </c>
    </row>
    <row r="250" spans="1:49" x14ac:dyDescent="0.5">
      <c r="A250" s="114" t="s">
        <v>708</v>
      </c>
      <c r="B250" s="170" t="s">
        <v>164</v>
      </c>
      <c r="C250" s="171"/>
      <c r="D250" s="179">
        <f>32916+2853</f>
        <v>35769</v>
      </c>
    </row>
    <row r="251" spans="1:49" x14ac:dyDescent="0.5">
      <c r="A251" s="170" t="s">
        <v>552</v>
      </c>
      <c r="B251" s="170" t="s">
        <v>164</v>
      </c>
      <c r="C251" s="171"/>
      <c r="D251" s="179">
        <f>248169.81-406.8</f>
        <v>247763.01</v>
      </c>
    </row>
    <row r="252" spans="1:49" x14ac:dyDescent="0.5">
      <c r="A252" s="170" t="s">
        <v>553</v>
      </c>
      <c r="B252" s="170" t="s">
        <v>164</v>
      </c>
      <c r="C252" s="171"/>
      <c r="D252" s="179">
        <v>0</v>
      </c>
    </row>
    <row r="253" spans="1:49" x14ac:dyDescent="0.5">
      <c r="A253" s="170" t="s">
        <v>636</v>
      </c>
      <c r="B253" s="170" t="s">
        <v>164</v>
      </c>
      <c r="C253" s="171"/>
      <c r="D253" s="179">
        <f>199832.87+1889.58+820.07+0.3+6.76+454381.22</f>
        <v>656930.79999999993</v>
      </c>
    </row>
    <row r="254" spans="1:49" x14ac:dyDescent="0.5">
      <c r="A254" s="170" t="s">
        <v>554</v>
      </c>
      <c r="B254" s="170" t="s">
        <v>164</v>
      </c>
      <c r="C254" s="171"/>
      <c r="D254" s="179">
        <f>22744.07+3666.4</f>
        <v>26410.47</v>
      </c>
    </row>
    <row r="255" spans="1:49" x14ac:dyDescent="0.5">
      <c r="A255" s="170" t="s">
        <v>555</v>
      </c>
      <c r="B255" s="170" t="s">
        <v>164</v>
      </c>
      <c r="C255" s="171"/>
      <c r="D255" s="179">
        <f>197434.04</f>
        <v>197434.04</v>
      </c>
    </row>
    <row r="256" spans="1:49" x14ac:dyDescent="0.5">
      <c r="A256" s="170" t="s">
        <v>637</v>
      </c>
      <c r="B256" s="170" t="s">
        <v>164</v>
      </c>
      <c r="C256" s="171"/>
      <c r="D256" s="179">
        <f>-167650.23+453589.18</f>
        <v>285938.94999999995</v>
      </c>
    </row>
    <row r="258" spans="1:4" x14ac:dyDescent="0.5">
      <c r="A258" s="170" t="s">
        <v>718</v>
      </c>
      <c r="B258" s="170" t="s">
        <v>164</v>
      </c>
      <c r="D258" s="179">
        <v>0</v>
      </c>
    </row>
    <row r="259" spans="1:4" x14ac:dyDescent="0.5">
      <c r="A259" s="170" t="s">
        <v>710</v>
      </c>
      <c r="B259" s="170" t="s">
        <v>164</v>
      </c>
      <c r="D259" s="179">
        <v>1760013.09</v>
      </c>
    </row>
    <row r="260" spans="1:4" x14ac:dyDescent="0.5">
      <c r="A260" s="170" t="s">
        <v>711</v>
      </c>
      <c r="B260" s="170" t="s">
        <v>164</v>
      </c>
      <c r="D260" s="179">
        <v>35754</v>
      </c>
    </row>
    <row r="261" spans="1:4" x14ac:dyDescent="0.5">
      <c r="A261" s="170" t="s">
        <v>712</v>
      </c>
      <c r="B261" s="170" t="s">
        <v>164</v>
      </c>
      <c r="D261" s="179">
        <v>2315.19</v>
      </c>
    </row>
    <row r="262" spans="1:4" x14ac:dyDescent="0.5">
      <c r="A262" s="170" t="s">
        <v>713</v>
      </c>
      <c r="B262" s="170" t="s">
        <v>164</v>
      </c>
      <c r="D262" s="179">
        <v>542.25</v>
      </c>
    </row>
    <row r="264" spans="1:4" x14ac:dyDescent="0.5">
      <c r="A264" s="170" t="s">
        <v>714</v>
      </c>
      <c r="B264" s="170" t="s">
        <v>164</v>
      </c>
      <c r="D264" s="179">
        <v>5599.16</v>
      </c>
    </row>
    <row r="265" spans="1:4" x14ac:dyDescent="0.5">
      <c r="A265" s="170" t="s">
        <v>715</v>
      </c>
      <c r="B265" s="170" t="s">
        <v>164</v>
      </c>
      <c r="D265" s="179">
        <v>15209.88</v>
      </c>
    </row>
    <row r="266" spans="1:4" x14ac:dyDescent="0.5">
      <c r="A266" s="170" t="s">
        <v>716</v>
      </c>
      <c r="B266" s="170" t="s">
        <v>164</v>
      </c>
      <c r="D266" s="179">
        <v>396</v>
      </c>
    </row>
    <row r="267" spans="1:4" x14ac:dyDescent="0.5">
      <c r="A267" s="170" t="s">
        <v>717</v>
      </c>
      <c r="B267" s="170" t="s">
        <v>164</v>
      </c>
      <c r="D267" s="179">
        <v>10749.33</v>
      </c>
    </row>
    <row r="268" spans="1:4" x14ac:dyDescent="0.5">
      <c r="A268" s="170" t="s">
        <v>719</v>
      </c>
      <c r="B268" s="170" t="s">
        <v>164</v>
      </c>
      <c r="D268" s="179">
        <v>0</v>
      </c>
    </row>
    <row r="269" spans="1:4" x14ac:dyDescent="0.5">
      <c r="A269" s="170" t="s">
        <v>720</v>
      </c>
      <c r="B269" s="170" t="s">
        <v>164</v>
      </c>
      <c r="D269" s="179">
        <v>25332.080000000002</v>
      </c>
    </row>
    <row r="270" spans="1:4" x14ac:dyDescent="0.5">
      <c r="A270" s="170" t="s">
        <v>721</v>
      </c>
      <c r="B270" s="170" t="s">
        <v>164</v>
      </c>
      <c r="D270" s="179">
        <v>92.6</v>
      </c>
    </row>
    <row r="271" spans="1:4" x14ac:dyDescent="0.5">
      <c r="A271" s="170" t="s">
        <v>722</v>
      </c>
      <c r="B271" s="170" t="s">
        <v>164</v>
      </c>
      <c r="D271" s="179">
        <v>-0.67</v>
      </c>
    </row>
    <row r="272" spans="1:4" x14ac:dyDescent="0.5">
      <c r="A272" s="170" t="s">
        <v>724</v>
      </c>
      <c r="B272" s="170" t="s">
        <v>164</v>
      </c>
      <c r="D272" s="179">
        <v>1622757.97</v>
      </c>
    </row>
    <row r="273" spans="1:13" x14ac:dyDescent="0.5">
      <c r="A273" s="170" t="s">
        <v>723</v>
      </c>
      <c r="B273" s="170" t="s">
        <v>164</v>
      </c>
      <c r="D273" s="179">
        <v>-0.12</v>
      </c>
    </row>
    <row r="275" spans="1:13" x14ac:dyDescent="0.5">
      <c r="A275" s="170" t="s">
        <v>725</v>
      </c>
      <c r="B275" s="170" t="s">
        <v>164</v>
      </c>
      <c r="D275" s="179">
        <v>2271.94</v>
      </c>
    </row>
    <row r="276" spans="1:13" x14ac:dyDescent="0.5">
      <c r="A276" s="170" t="s">
        <v>726</v>
      </c>
      <c r="B276" s="170" t="s">
        <v>164</v>
      </c>
      <c r="D276" s="179">
        <v>530743.56000000006</v>
      </c>
    </row>
    <row r="278" spans="1:13" x14ac:dyDescent="0.5">
      <c r="D278" s="112" t="s">
        <v>750</v>
      </c>
      <c r="E278" s="112" t="s">
        <v>751</v>
      </c>
      <c r="M278" s="112"/>
    </row>
    <row r="279" spans="1:13" x14ac:dyDescent="0.5">
      <c r="D279" s="193" t="s">
        <v>752</v>
      </c>
      <c r="E279" s="112">
        <v>12</v>
      </c>
      <c r="M279" s="112"/>
    </row>
    <row r="280" spans="1:13" x14ac:dyDescent="0.5">
      <c r="A280" s="170" t="s">
        <v>730</v>
      </c>
      <c r="B280" s="170" t="s">
        <v>160</v>
      </c>
      <c r="D280" s="194">
        <f>SUM(D258,D260:D262)/423374</f>
        <v>9.1199365100360447E-2</v>
      </c>
      <c r="M280" s="112"/>
    </row>
    <row r="281" spans="1:13" x14ac:dyDescent="0.5">
      <c r="A281" s="170" t="s">
        <v>729</v>
      </c>
      <c r="B281" s="170" t="s">
        <v>160</v>
      </c>
      <c r="D281" s="194">
        <f>SUM(D264:D271,D273)/(132948+423374-385374)</f>
        <v>0.33564744834686572</v>
      </c>
      <c r="M281" s="112"/>
    </row>
    <row r="282" spans="1:13" x14ac:dyDescent="0.5">
      <c r="A282" s="170" t="s">
        <v>733</v>
      </c>
      <c r="B282" s="170" t="s">
        <v>160</v>
      </c>
      <c r="D282" s="195">
        <v>15</v>
      </c>
      <c r="E282" s="195">
        <v>8</v>
      </c>
      <c r="G282" s="196"/>
      <c r="M282" s="112"/>
    </row>
    <row r="283" spans="1:13" x14ac:dyDescent="0.5">
      <c r="A283" s="170" t="s">
        <v>732</v>
      </c>
      <c r="B283" s="170" t="s">
        <v>160</v>
      </c>
      <c r="D283" s="195">
        <v>9</v>
      </c>
      <c r="E283" s="195">
        <v>8</v>
      </c>
      <c r="M283" s="112"/>
    </row>
    <row r="284" spans="1:13" x14ac:dyDescent="0.5">
      <c r="A284" s="170" t="s">
        <v>748</v>
      </c>
      <c r="B284" s="170" t="s">
        <v>160</v>
      </c>
      <c r="D284" s="194">
        <f>D265/31787</f>
        <v>0.47849372384937233</v>
      </c>
      <c r="M284" s="112"/>
    </row>
  </sheetData>
  <pageMargins left="0.75" right="0.75" top="1" bottom="1" header="0.5" footer="0.5"/>
  <pageSetup paperSize="9" orientation="portrait" horizontalDpi="4294967292" verticalDpi="4294967292" r:id="rId1"/>
  <legacyDrawing r:id="rId2"/>
  <extLst>
    <ext xmlns:x14="http://schemas.microsoft.com/office/spreadsheetml/2009/9/main" uri="{05C60535-1F16-4fd2-B633-F4F36F0B64E0}">
      <x14:sparklineGroups xmlns:xm="http://schemas.microsoft.com/office/excel/2006/main">
        <x14:sparklineGroup manualMax="0" manualMin="0" displayEmptyCellsAs="gap" xr2:uid="{00000000-0003-0000-0100-000000000000}">
          <x14:colorSeries rgb="FF376092"/>
          <x14:colorNegative rgb="FFD00000"/>
          <x14:colorAxis rgb="FF000000"/>
          <x14:colorMarkers rgb="FFD00000"/>
          <x14:colorFirst rgb="FFD00000"/>
          <x14:colorLast rgb="FFD00000"/>
          <x14:colorHigh rgb="FFD00000"/>
          <x14:colorLow rgb="FFD00000"/>
          <x14:sparklines>
            <x14:sparkline>
              <xm:f>Assumptions!E213:J213</xm:f>
              <xm:sqref>L213</xm:sqref>
            </x14:sparkline>
          </x14:sparklines>
        </x14:sparklineGroup>
        <x14:sparklineGroup manualMax="0" manualMin="0" displayEmptyCellsAs="gap" xr2:uid="{00000000-0003-0000-0100-000001000000}">
          <x14:colorSeries rgb="FF376092"/>
          <x14:colorNegative rgb="FFD00000"/>
          <x14:colorAxis rgb="FF000000"/>
          <x14:colorMarkers rgb="FFD00000"/>
          <x14:colorFirst rgb="FFD00000"/>
          <x14:colorLast rgb="FFD00000"/>
          <x14:colorHigh rgb="FFD00000"/>
          <x14:colorLow rgb="FFD00000"/>
          <x14:sparklines>
            <x14:sparkline>
              <xm:f>Assumptions!E113:J113</xm:f>
              <xm:sqref>L113</xm:sqref>
            </x14:sparkline>
          </x14:sparklines>
        </x14:sparklineGroup>
        <x14:sparklineGroup manualMax="0" manualMin="0" displayEmptyCellsAs="gap" xr2:uid="{00000000-0003-0000-0100-000002000000}">
          <x14:colorSeries rgb="FF376092"/>
          <x14:colorNegative rgb="FFD00000"/>
          <x14:colorAxis rgb="FF000000"/>
          <x14:colorMarkers rgb="FFD00000"/>
          <x14:colorFirst rgb="FFD00000"/>
          <x14:colorLast rgb="FFD00000"/>
          <x14:colorHigh rgb="FFD00000"/>
          <x14:colorLow rgb="FFD00000"/>
          <x14:sparklines>
            <x14:sparkline>
              <xm:f>Assumptions!E25:J25</xm:f>
              <xm:sqref>L25</xm:sqref>
            </x14:sparkline>
            <x14:sparkline>
              <xm:f>Assumptions!E26:J26</xm:f>
              <xm:sqref>L26</xm:sqref>
            </x14:sparkline>
            <x14:sparkline>
              <xm:f>Assumptions!E27:J27</xm:f>
              <xm:sqref>L27</xm:sqref>
            </x14:sparkline>
            <x14:sparkline>
              <xm:f>Assumptions!E28:J28</xm:f>
              <xm:sqref>L28</xm:sqref>
            </x14:sparkline>
            <x14:sparkline>
              <xm:f>Assumptions!E29:J29</xm:f>
              <xm:sqref>L29</xm:sqref>
            </x14:sparkline>
            <x14:sparkline>
              <xm:f>Assumptions!E30:J30</xm:f>
              <xm:sqref>L30</xm:sqref>
            </x14:sparkline>
            <x14:sparkline>
              <xm:f>Assumptions!E31:J31</xm:f>
              <xm:sqref>L31</xm:sqref>
            </x14:sparkline>
            <x14:sparkline>
              <xm:f>Assumptions!E32:J32</xm:f>
              <xm:sqref>L32</xm:sqref>
            </x14:sparkline>
            <x14:sparkline>
              <xm:f>Assumptions!E33:J33</xm:f>
              <xm:sqref>L33</xm:sqref>
            </x14:sparkline>
            <x14:sparkline>
              <xm:f>Assumptions!E34:J34</xm:f>
              <xm:sqref>L34</xm:sqref>
            </x14:sparkline>
            <x14:sparkline>
              <xm:f>Assumptions!E35:J35</xm:f>
              <xm:sqref>L35</xm:sqref>
            </x14:sparkline>
            <x14:sparkline>
              <xm:f>Assumptions!E36:J36</xm:f>
              <xm:sqref>L36</xm:sqref>
            </x14:sparkline>
            <x14:sparkline>
              <xm:f>Assumptions!E37:J37</xm:f>
              <xm:sqref>L37</xm:sqref>
            </x14:sparkline>
            <x14:sparkline>
              <xm:f>Assumptions!E38:J38</xm:f>
              <xm:sqref>L38</xm:sqref>
            </x14:sparkline>
            <x14:sparkline>
              <xm:f>Assumptions!E39:J39</xm:f>
              <xm:sqref>L39</xm:sqref>
            </x14:sparkline>
            <x14:sparkline>
              <xm:f>Assumptions!E40:J40</xm:f>
              <xm:sqref>L40</xm:sqref>
            </x14:sparkline>
            <x14:sparkline>
              <xm:f>Assumptions!E41:J41</xm:f>
              <xm:sqref>L41</xm:sqref>
            </x14:sparkline>
            <x14:sparkline>
              <xm:f>Assumptions!E42:J42</xm:f>
              <xm:sqref>L42</xm:sqref>
            </x14:sparkline>
            <x14:sparkline>
              <xm:f>Assumptions!E43:J43</xm:f>
              <xm:sqref>L43</xm:sqref>
            </x14:sparkline>
            <x14:sparkline>
              <xm:f>Assumptions!E44:J44</xm:f>
              <xm:sqref>L44</xm:sqref>
            </x14:sparkline>
            <x14:sparkline>
              <xm:f>Assumptions!E45:J45</xm:f>
              <xm:sqref>L45</xm:sqref>
            </x14:sparkline>
            <x14:sparkline>
              <xm:f>Assumptions!E46:J46</xm:f>
              <xm:sqref>L46</xm:sqref>
            </x14:sparkline>
            <x14:sparkline>
              <xm:f>Assumptions!E47:J47</xm:f>
              <xm:sqref>L47</xm:sqref>
            </x14:sparkline>
            <x14:sparkline>
              <xm:f>Assumptions!E48:J48</xm:f>
              <xm:sqref>L48</xm:sqref>
            </x14:sparkline>
            <x14:sparkline>
              <xm:f>Assumptions!E49:J49</xm:f>
              <xm:sqref>L49</xm:sqref>
            </x14:sparkline>
            <x14:sparkline>
              <xm:f>Assumptions!E50:J50</xm:f>
              <xm:sqref>L50</xm:sqref>
            </x14:sparkline>
            <x14:sparkline>
              <xm:f>Assumptions!E51:J51</xm:f>
              <xm:sqref>L51</xm:sqref>
            </x14:sparkline>
            <x14:sparkline>
              <xm:f>Assumptions!E52:J52</xm:f>
              <xm:sqref>L52</xm:sqref>
            </x14:sparkline>
            <x14:sparkline>
              <xm:f>Assumptions!E53:J53</xm:f>
              <xm:sqref>L53</xm:sqref>
            </x14:sparkline>
            <x14:sparkline>
              <xm:f>Assumptions!E54:J54</xm:f>
              <xm:sqref>L54</xm:sqref>
            </x14:sparkline>
            <x14:sparkline>
              <xm:f>Assumptions!E55:J55</xm:f>
              <xm:sqref>L55</xm:sqref>
            </x14:sparkline>
            <x14:sparkline>
              <xm:f>Assumptions!E57:J57</xm:f>
              <xm:sqref>L57</xm:sqref>
            </x14:sparkline>
            <x14:sparkline>
              <xm:f>Assumptions!E58:J58</xm:f>
              <xm:sqref>L58</xm:sqref>
            </x14:sparkline>
            <x14:sparkline>
              <xm:f>Assumptions!E59:J59</xm:f>
              <xm:sqref>L59</xm:sqref>
            </x14:sparkline>
            <x14:sparkline>
              <xm:f>Assumptions!E60:J60</xm:f>
              <xm:sqref>L60</xm:sqref>
            </x14:sparkline>
            <x14:sparkline>
              <xm:f>Assumptions!E61:J61</xm:f>
              <xm:sqref>L61</xm:sqref>
            </x14:sparkline>
            <x14:sparkline>
              <xm:f>Assumptions!E62:J62</xm:f>
              <xm:sqref>L62</xm:sqref>
            </x14:sparkline>
            <x14:sparkline>
              <xm:f>Assumptions!E63:J63</xm:f>
              <xm:sqref>L63</xm:sqref>
            </x14:sparkline>
            <x14:sparkline>
              <xm:f>Assumptions!E64:J64</xm:f>
              <xm:sqref>L64</xm:sqref>
            </x14:sparkline>
            <x14:sparkline>
              <xm:f>Assumptions!E65:J65</xm:f>
              <xm:sqref>L65</xm:sqref>
            </x14:sparkline>
            <x14:sparkline>
              <xm:f>Assumptions!E66:J66</xm:f>
              <xm:sqref>L66</xm:sqref>
            </x14:sparkline>
            <x14:sparkline>
              <xm:f>Assumptions!E67:J67</xm:f>
              <xm:sqref>L67</xm:sqref>
            </x14:sparkline>
            <x14:sparkline>
              <xm:f>Assumptions!E68:J68</xm:f>
              <xm:sqref>L68</xm:sqref>
            </x14:sparkline>
            <x14:sparkline>
              <xm:f>Assumptions!E69:J69</xm:f>
              <xm:sqref>L69</xm:sqref>
            </x14:sparkline>
            <x14:sparkline>
              <xm:f>Assumptions!E70:J70</xm:f>
              <xm:sqref>L70</xm:sqref>
            </x14:sparkline>
            <x14:sparkline>
              <xm:f>Assumptions!E71:J71</xm:f>
              <xm:sqref>L71</xm:sqref>
            </x14:sparkline>
            <x14:sparkline>
              <xm:f>Assumptions!E72:J72</xm:f>
              <xm:sqref>L72</xm:sqref>
            </x14:sparkline>
            <x14:sparkline>
              <xm:f>Assumptions!E73:J73</xm:f>
              <xm:sqref>L73</xm:sqref>
            </x14:sparkline>
            <x14:sparkline>
              <xm:f>Assumptions!E74:J74</xm:f>
              <xm:sqref>L74</xm:sqref>
            </x14:sparkline>
            <x14:sparkline>
              <xm:f>Assumptions!E75:J75</xm:f>
              <xm:sqref>L75</xm:sqref>
            </x14:sparkline>
            <x14:sparkline>
              <xm:f>Assumptions!E76:J76</xm:f>
              <xm:sqref>L76</xm:sqref>
            </x14:sparkline>
            <x14:sparkline>
              <xm:f>Assumptions!E77:J77</xm:f>
              <xm:sqref>L77</xm:sqref>
            </x14:sparkline>
            <x14:sparkline>
              <xm:f>Assumptions!E78:J78</xm:f>
              <xm:sqref>L78</xm:sqref>
            </x14:sparkline>
            <x14:sparkline>
              <xm:f>Assumptions!E79:J79</xm:f>
              <xm:sqref>L79</xm:sqref>
            </x14:sparkline>
            <x14:sparkline>
              <xm:f>Assumptions!E80:J80</xm:f>
              <xm:sqref>L80</xm:sqref>
            </x14:sparkline>
            <x14:sparkline>
              <xm:f>Assumptions!E81:J81</xm:f>
              <xm:sqref>L81</xm:sqref>
            </x14:sparkline>
            <x14:sparkline>
              <xm:f>Assumptions!E82:J82</xm:f>
              <xm:sqref>L82</xm:sqref>
            </x14:sparkline>
            <x14:sparkline>
              <xm:f>Assumptions!E83:J83</xm:f>
              <xm:sqref>L83</xm:sqref>
            </x14:sparkline>
            <x14:sparkline>
              <xm:f>Assumptions!E84:J84</xm:f>
              <xm:sqref>L84</xm:sqref>
            </x14:sparkline>
            <x14:sparkline>
              <xm:f>Assumptions!E85:J85</xm:f>
              <xm:sqref>L85</xm:sqref>
            </x14:sparkline>
            <x14:sparkline>
              <xm:f>Assumptions!E86:J86</xm:f>
              <xm:sqref>L86</xm:sqref>
            </x14:sparkline>
            <x14:sparkline>
              <xm:f>Assumptions!E87:J87</xm:f>
              <xm:sqref>L87</xm:sqref>
            </x14:sparkline>
            <x14:sparkline>
              <xm:f>Assumptions!E88:J88</xm:f>
              <xm:sqref>L88</xm:sqref>
            </x14:sparkline>
            <x14:sparkline>
              <xm:f>Assumptions!E89:J89</xm:f>
              <xm:sqref>L89</xm:sqref>
            </x14:sparkline>
            <x14:sparkline>
              <xm:f>Assumptions!E90:J90</xm:f>
              <xm:sqref>L90</xm:sqref>
            </x14:sparkline>
            <x14:sparkline>
              <xm:f>Assumptions!E91:J91</xm:f>
              <xm:sqref>L91</xm:sqref>
            </x14:sparkline>
            <x14:sparkline>
              <xm:f>Assumptions!E92:J92</xm:f>
              <xm:sqref>L92</xm:sqref>
            </x14:sparkline>
            <x14:sparkline>
              <xm:f>Assumptions!E93:J93</xm:f>
              <xm:sqref>L93</xm:sqref>
            </x14:sparkline>
            <x14:sparkline>
              <xm:f>Assumptions!E112:J112</xm:f>
              <xm:sqref>L112</xm:sqref>
            </x14:sparkline>
            <x14:sparkline>
              <xm:f>Assumptions!E131:J131</xm:f>
              <xm:sqref>L131</xm:sqref>
            </x14:sparkline>
            <x14:sparkline>
              <xm:f>Assumptions!E132:J132</xm:f>
              <xm:sqref>L132</xm:sqref>
            </x14:sparkline>
            <x14:sparkline>
              <xm:f>Assumptions!E133:J133</xm:f>
              <xm:sqref>L133</xm:sqref>
            </x14:sparkline>
            <x14:sparkline>
              <xm:f>Assumptions!E134:J134</xm:f>
              <xm:sqref>L134</xm:sqref>
            </x14:sparkline>
            <x14:sparkline>
              <xm:f>Assumptions!E135:J135</xm:f>
              <xm:sqref>L135</xm:sqref>
            </x14:sparkline>
            <x14:sparkline>
              <xm:f>Assumptions!E136:J136</xm:f>
              <xm:sqref>L136</xm:sqref>
            </x14:sparkline>
            <x14:sparkline>
              <xm:f>Assumptions!E137:J137</xm:f>
              <xm:sqref>L137</xm:sqref>
            </x14:sparkline>
            <x14:sparkline>
              <xm:f>Assumptions!E138:J138</xm:f>
              <xm:sqref>L138</xm:sqref>
            </x14:sparkline>
            <x14:sparkline>
              <xm:f>Assumptions!E139:J139</xm:f>
              <xm:sqref>L139</xm:sqref>
            </x14:sparkline>
            <x14:sparkline>
              <xm:f>Assumptions!E140:J140</xm:f>
              <xm:sqref>L140</xm:sqref>
            </x14:sparkline>
            <x14:sparkline>
              <xm:f>Assumptions!E141:J141</xm:f>
              <xm:sqref>L141</xm:sqref>
            </x14:sparkline>
            <x14:sparkline>
              <xm:f>Assumptions!E142:J142</xm:f>
              <xm:sqref>L142</xm:sqref>
            </x14:sparkline>
            <x14:sparkline>
              <xm:f>Assumptions!E143:J143</xm:f>
              <xm:sqref>L143</xm:sqref>
            </x14:sparkline>
            <x14:sparkline>
              <xm:f>Assumptions!E144:J144</xm:f>
              <xm:sqref>L144</xm:sqref>
            </x14:sparkline>
            <x14:sparkline>
              <xm:f>Assumptions!E145:J145</xm:f>
              <xm:sqref>L145</xm:sqref>
            </x14:sparkline>
            <x14:sparkline>
              <xm:f>Assumptions!E146:J146</xm:f>
              <xm:sqref>L146</xm:sqref>
            </x14:sparkline>
            <x14:sparkline>
              <xm:f>Assumptions!E147:J147</xm:f>
              <xm:sqref>L147</xm:sqref>
            </x14:sparkline>
            <x14:sparkline>
              <xm:f>Assumptions!E148:J148</xm:f>
              <xm:sqref>L148</xm:sqref>
            </x14:sparkline>
            <x14:sparkline>
              <xm:f>Assumptions!E149:J149</xm:f>
              <xm:sqref>L149</xm:sqref>
            </x14:sparkline>
            <x14:sparkline>
              <xm:f>Assumptions!E150:J150</xm:f>
              <xm:sqref>L150</xm:sqref>
            </x14:sparkline>
            <x14:sparkline>
              <xm:f>Assumptions!E151:J151</xm:f>
              <xm:sqref>L151</xm:sqref>
            </x14:sparkline>
            <x14:sparkline>
              <xm:f>Assumptions!E152:J152</xm:f>
              <xm:sqref>L152</xm:sqref>
            </x14:sparkline>
            <x14:sparkline>
              <xm:f>Assumptions!E153:J153</xm:f>
              <xm:sqref>L153</xm:sqref>
            </x14:sparkline>
            <x14:sparkline>
              <xm:f>Assumptions!E154:J154</xm:f>
              <xm:sqref>L154</xm:sqref>
            </x14:sparkline>
            <x14:sparkline>
              <xm:f>Assumptions!E155:J155</xm:f>
              <xm:sqref>L155</xm:sqref>
            </x14:sparkline>
            <x14:sparkline>
              <xm:f>Assumptions!E156:J156</xm:f>
              <xm:sqref>L156</xm:sqref>
            </x14:sparkline>
            <x14:sparkline>
              <xm:f>Assumptions!E157:J157</xm:f>
              <xm:sqref>L157</xm:sqref>
            </x14:sparkline>
            <x14:sparkline>
              <xm:f>Assumptions!E158:J158</xm:f>
              <xm:sqref>L158</xm:sqref>
            </x14:sparkline>
            <x14:sparkline>
              <xm:f>Assumptions!E159:J159</xm:f>
              <xm:sqref>L159</xm:sqref>
            </x14:sparkline>
            <x14:sparkline>
              <xm:f>Assumptions!E160:J160</xm:f>
              <xm:sqref>L160</xm:sqref>
            </x14:sparkline>
            <x14:sparkline>
              <xm:f>Assumptions!E161:J161</xm:f>
              <xm:sqref>L161</xm:sqref>
            </x14:sparkline>
            <x14:sparkline>
              <xm:f>Assumptions!E162:J162</xm:f>
              <xm:sqref>L162</xm:sqref>
            </x14:sparkline>
            <x14:sparkline>
              <xm:f>Assumptions!E163:J163</xm:f>
              <xm:sqref>L163</xm:sqref>
            </x14:sparkline>
            <x14:sparkline>
              <xm:f>Assumptions!E164:J164</xm:f>
              <xm:sqref>L164</xm:sqref>
            </x14:sparkline>
            <x14:sparkline>
              <xm:f>Assumptions!E165:J165</xm:f>
              <xm:sqref>L165</xm:sqref>
            </x14:sparkline>
            <x14:sparkline>
              <xm:f>Assumptions!E166:J166</xm:f>
              <xm:sqref>L166</xm:sqref>
            </x14:sparkline>
            <x14:sparkline>
              <xm:f>Assumptions!E167:J167</xm:f>
              <xm:sqref>L167</xm:sqref>
            </x14:sparkline>
            <x14:sparkline>
              <xm:f>Assumptions!E168:J168</xm:f>
              <xm:sqref>L168</xm:sqref>
            </x14:sparkline>
            <x14:sparkline>
              <xm:f>Assumptions!E169:J169</xm:f>
              <xm:sqref>L169</xm:sqref>
            </x14:sparkline>
            <x14:sparkline>
              <xm:f>Assumptions!E170:J170</xm:f>
              <xm:sqref>L170</xm:sqref>
            </x14:sparkline>
            <x14:sparkline>
              <xm:f>Assumptions!E171:J171</xm:f>
              <xm:sqref>L171</xm:sqref>
            </x14:sparkline>
            <x14:sparkline>
              <xm:f>Assumptions!E172:J172</xm:f>
              <xm:sqref>L172</xm:sqref>
            </x14:sparkline>
            <x14:sparkline>
              <xm:f>Assumptions!E173:J173</xm:f>
              <xm:sqref>L173</xm:sqref>
            </x14:sparkline>
            <x14:sparkline>
              <xm:f>Assumptions!E174:J174</xm:f>
              <xm:sqref>L174</xm:sqref>
            </x14:sparkline>
            <x14:sparkline>
              <xm:f>Assumptions!E175:J175</xm:f>
              <xm:sqref>L175</xm:sqref>
            </x14:sparkline>
            <x14:sparkline>
              <xm:f>Assumptions!E176:J176</xm:f>
              <xm:sqref>L176</xm:sqref>
            </x14:sparkline>
            <x14:sparkline>
              <xm:f>Assumptions!E177:J177</xm:f>
              <xm:sqref>L177</xm:sqref>
            </x14:sparkline>
            <x14:sparkline>
              <xm:f>Assumptions!E178:J178</xm:f>
              <xm:sqref>L178</xm:sqref>
            </x14:sparkline>
            <x14:sparkline>
              <xm:f>Assumptions!E179:J179</xm:f>
              <xm:sqref>L179</xm:sqref>
            </x14:sparkline>
            <x14:sparkline>
              <xm:f>Assumptions!E180:J180</xm:f>
              <xm:sqref>L180</xm:sqref>
            </x14:sparkline>
            <x14:sparkline>
              <xm:f>Assumptions!E181:J181</xm:f>
              <xm:sqref>L181</xm:sqref>
            </x14:sparkline>
            <x14:sparkline>
              <xm:f>Assumptions!E182:J182</xm:f>
              <xm:sqref>L182</xm:sqref>
            </x14:sparkline>
            <x14:sparkline>
              <xm:f>Assumptions!E183:J183</xm:f>
              <xm:sqref>L183</xm:sqref>
            </x14:sparkline>
            <x14:sparkline>
              <xm:f>Assumptions!E184:J184</xm:f>
              <xm:sqref>L184</xm:sqref>
            </x14:sparkline>
            <x14:sparkline>
              <xm:f>Assumptions!E185:J185</xm:f>
              <xm:sqref>L185</xm:sqref>
            </x14:sparkline>
            <x14:sparkline>
              <xm:f>Assumptions!E186:J186</xm:f>
              <xm:sqref>L186</xm:sqref>
            </x14:sparkline>
            <x14:sparkline>
              <xm:f>Assumptions!E187:J187</xm:f>
              <xm:sqref>L187</xm:sqref>
            </x14:sparkline>
            <x14:sparkline>
              <xm:f>Assumptions!E188:J188</xm:f>
              <xm:sqref>L188</xm:sqref>
            </x14:sparkline>
            <x14:sparkline>
              <xm:f>Assumptions!E189:J189</xm:f>
              <xm:sqref>L189</xm:sqref>
            </x14:sparkline>
            <x14:sparkline>
              <xm:f>Assumptions!E190:J190</xm:f>
              <xm:sqref>L190</xm:sqref>
            </x14:sparkline>
            <x14:sparkline>
              <xm:f>Assumptions!E191:J191</xm:f>
              <xm:sqref>L191</xm:sqref>
            </x14:sparkline>
            <x14:sparkline>
              <xm:f>Assumptions!E192:J192</xm:f>
              <xm:sqref>L192</xm:sqref>
            </x14:sparkline>
            <x14:sparkline>
              <xm:f>Assumptions!E193:J193</xm:f>
              <xm:sqref>L193</xm:sqref>
            </x14:sparkline>
            <x14:sparkline>
              <xm:f>Assumptions!E194:J194</xm:f>
              <xm:sqref>L194</xm:sqref>
            </x14:sparkline>
            <x14:sparkline>
              <xm:f>Assumptions!E195:J195</xm:f>
              <xm:sqref>L195</xm:sqref>
            </x14:sparkline>
            <x14:sparkline>
              <xm:f>Assumptions!E196:J196</xm:f>
              <xm:sqref>L196</xm:sqref>
            </x14:sparkline>
            <x14:sparkline>
              <xm:f>Assumptions!E197:J197</xm:f>
              <xm:sqref>L197</xm:sqref>
            </x14:sparkline>
            <x14:sparkline>
              <xm:f>Assumptions!E198:J198</xm:f>
              <xm:sqref>L198</xm:sqref>
            </x14:sparkline>
            <x14:sparkline>
              <xm:f>Assumptions!E199:J199</xm:f>
              <xm:sqref>L199</xm:sqref>
            </x14:sparkline>
            <x14:sparkline>
              <xm:f>Assumptions!E200:J200</xm:f>
              <xm:sqref>L200</xm:sqref>
            </x14:sparkline>
            <x14:sparkline>
              <xm:f>Assumptions!E201:J201</xm:f>
              <xm:sqref>L201</xm:sqref>
            </x14:sparkline>
            <x14:sparkline>
              <xm:f>Assumptions!E202:J202</xm:f>
              <xm:sqref>L202</xm:sqref>
            </x14:sparkline>
            <x14:sparkline>
              <xm:f>Assumptions!E203:J203</xm:f>
              <xm:sqref>L203</xm:sqref>
            </x14:sparkline>
            <x14:sparkline>
              <xm:f>Assumptions!E204:J204</xm:f>
              <xm:sqref>L204</xm:sqref>
            </x14:sparkline>
            <x14:sparkline>
              <xm:f>Assumptions!E205:J205</xm:f>
              <xm:sqref>L205</xm:sqref>
            </x14:sparkline>
            <x14:sparkline>
              <xm:f>Assumptions!E206:J206</xm:f>
              <xm:sqref>L206</xm:sqref>
            </x14:sparkline>
            <x14:sparkline>
              <xm:f>Assumptions!E207:J207</xm:f>
              <xm:sqref>L207</xm:sqref>
            </x14:sparkline>
            <x14:sparkline>
              <xm:f>Assumptions!E208:J208</xm:f>
              <xm:sqref>L208</xm:sqref>
            </x14:sparkline>
            <x14:sparkline>
              <xm:f>Assumptions!E209:J209</xm:f>
              <xm:sqref>L209</xm:sqref>
            </x14:sparkline>
            <x14:sparkline>
              <xm:f>Assumptions!E210:J210</xm:f>
              <xm:sqref>L210</xm:sqref>
            </x14:sparkline>
            <x14:sparkline>
              <xm:f>Assumptions!E211:J211</xm:f>
              <xm:sqref>L211</xm:sqref>
            </x14:sparkline>
            <x14:sparkline>
              <xm:f>Assumptions!E212:J212</xm:f>
              <xm:sqref>L212</xm:sqref>
            </x14:sparkline>
            <x14:sparkline>
              <xm:f>Assumptions!E214:J214</xm:f>
              <xm:sqref>L214</xm:sqref>
            </x14:sparkline>
            <x14:sparkline>
              <xm:f>Assumptions!E215:J215</xm:f>
              <xm:sqref>L215</xm:sqref>
            </x14:sparkline>
            <x14:sparkline>
              <xm:f>Assumptions!E216:J216</xm:f>
              <xm:sqref>L216</xm:sqref>
            </x14:sparkline>
            <x14:sparkline>
              <xm:f>Assumptions!E217:J217</xm:f>
              <xm:sqref>L217</xm:sqref>
            </x14:sparkline>
            <x14:sparkline>
              <xm:f>Assumptions!E218:J218</xm:f>
              <xm:sqref>L218</xm:sqref>
            </x14:sparkline>
            <x14:sparkline>
              <xm:f>Assumptions!E219:J219</xm:f>
              <xm:sqref>L219</xm:sqref>
            </x14:sparkline>
            <x14:sparkline>
              <xm:f>Assumptions!E220:J220</xm:f>
              <xm:sqref>L220</xm:sqref>
            </x14:sparkline>
            <x14:sparkline>
              <xm:f>Assumptions!E221:J221</xm:f>
              <xm:sqref>L221</xm:sqref>
            </x14:sparkline>
            <x14:sparkline>
              <xm:f>Assumptions!E222:J222</xm:f>
              <xm:sqref>L222</xm:sqref>
            </x14:sparkline>
            <x14:sparkline>
              <xm:f>Assumptions!E223:J223</xm:f>
              <xm:sqref>L223</xm:sqref>
            </x14:sparkline>
            <x14:sparkline>
              <xm:f>Assumptions!E224:J224</xm:f>
              <xm:sqref>L224</xm:sqref>
            </x14:sparkline>
            <x14:sparkline>
              <xm:f>Assumptions!E225:J225</xm:f>
              <xm:sqref>L225</xm:sqref>
            </x14:sparkline>
            <x14:sparkline>
              <xm:f>Assumptions!E226:J226</xm:f>
              <xm:sqref>L226</xm:sqref>
            </x14:sparkline>
            <x14:sparkline>
              <xm:f>Assumptions!E227:J227</xm:f>
              <xm:sqref>L227</xm:sqref>
            </x14:sparkline>
            <x14:sparkline>
              <xm:f>Assumptions!E228:J228</xm:f>
              <xm:sqref>L228</xm:sqref>
            </x14:sparkline>
            <x14:sparkline>
              <xm:f>Assumptions!E229:J229</xm:f>
              <xm:sqref>L229</xm:sqref>
            </x14:sparkline>
            <x14:sparkline>
              <xm:f>Assumptions!E230:J230</xm:f>
              <xm:sqref>L230</xm:sqref>
            </x14:sparkline>
            <x14:sparkline>
              <xm:f>Assumptions!E231:J231</xm:f>
              <xm:sqref>L231</xm:sqref>
            </x14:sparkline>
          </x14:sparklines>
        </x14:sparklineGroup>
        <x14:sparklineGroup manualMax="0" manualMin="0" displayEmptyCellsAs="gap" xr2:uid="{00000000-0003-0000-0100-000003000000}">
          <x14:colorSeries rgb="FF376092"/>
          <x14:colorNegative rgb="FFD00000"/>
          <x14:colorAxis rgb="FF000000"/>
          <x14:colorMarkers rgb="FFD00000"/>
          <x14:colorFirst rgb="FFD00000"/>
          <x14:colorLast rgb="FFD00000"/>
          <x14:colorHigh rgb="FFD00000"/>
          <x14:colorLow rgb="FFD00000"/>
          <x14:sparklines>
            <x14:sparkline>
              <xm:f>Assumptions!E247:J247</xm:f>
              <xm:sqref>L247</xm:sqref>
            </x14:sparkline>
          </x14:sparklines>
        </x14:sparklineGroup>
        <x14:sparklineGroup manualMax="0" manualMin="0" displayEmptyCellsAs="gap" xr2:uid="{00000000-0003-0000-0100-000004000000}">
          <x14:colorSeries rgb="FF376092"/>
          <x14:colorNegative rgb="FFD00000"/>
          <x14:colorAxis rgb="FF000000"/>
          <x14:colorMarkers rgb="FFD00000"/>
          <x14:colorFirst rgb="FFD00000"/>
          <x14:colorLast rgb="FFD00000"/>
          <x14:colorHigh rgb="FFD00000"/>
          <x14:colorLow rgb="FFD00000"/>
          <x14:sparklines>
            <x14:sparkline>
              <xm:f>Assumptions!E94:J94</xm:f>
              <xm:sqref>L94</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5"/>
  <sheetViews>
    <sheetView workbookViewId="0">
      <selection activeCell="E35" sqref="E35"/>
    </sheetView>
  </sheetViews>
  <sheetFormatPr defaultColWidth="8.6875" defaultRowHeight="13.15" x14ac:dyDescent="0.4"/>
  <cols>
    <col min="1" max="1" width="34.1875" style="15" customWidth="1"/>
    <col min="2" max="16384" width="8.6875" style="15"/>
  </cols>
  <sheetData>
    <row r="1" spans="1:27" ht="22.5" x14ac:dyDescent="0.6">
      <c r="A1" s="5" t="s">
        <v>152</v>
      </c>
    </row>
    <row r="3" spans="1:27" ht="15.75" x14ac:dyDescent="0.5">
      <c r="A3" s="2" t="s">
        <v>134</v>
      </c>
      <c r="B3" s="2"/>
      <c r="C3" s="2"/>
      <c r="D3" s="2"/>
      <c r="E3" s="2"/>
      <c r="F3" s="2"/>
      <c r="G3" s="2"/>
      <c r="H3" s="2"/>
      <c r="I3" s="2"/>
      <c r="J3" s="2"/>
      <c r="K3" s="2"/>
      <c r="L3" s="2"/>
      <c r="M3" s="2"/>
    </row>
    <row r="4" spans="1:27" ht="14.65" thickBot="1" x14ac:dyDescent="0.5">
      <c r="A4" s="9"/>
      <c r="B4" s="25" t="s">
        <v>135</v>
      </c>
      <c r="C4" s="25" t="s">
        <v>136</v>
      </c>
      <c r="D4" s="25" t="s">
        <v>137</v>
      </c>
      <c r="E4" s="25" t="s">
        <v>138</v>
      </c>
      <c r="F4" s="25" t="s">
        <v>139</v>
      </c>
      <c r="G4" s="25" t="s">
        <v>140</v>
      </c>
      <c r="H4" s="25" t="s">
        <v>141</v>
      </c>
      <c r="I4" s="25" t="s">
        <v>142</v>
      </c>
      <c r="J4" s="25" t="s">
        <v>143</v>
      </c>
      <c r="K4" s="25" t="s">
        <v>144</v>
      </c>
      <c r="L4" s="25" t="s">
        <v>145</v>
      </c>
      <c r="M4" s="25" t="s">
        <v>146</v>
      </c>
      <c r="X4" s="16"/>
    </row>
    <row r="5" spans="1:27" ht="14.65" thickBot="1" x14ac:dyDescent="0.5">
      <c r="A5" s="27" t="s">
        <v>153</v>
      </c>
      <c r="B5" s="25">
        <v>1</v>
      </c>
      <c r="C5" s="25">
        <v>2</v>
      </c>
      <c r="D5" s="25">
        <v>3</v>
      </c>
      <c r="E5" s="25">
        <v>4</v>
      </c>
      <c r="F5" s="25">
        <v>5</v>
      </c>
      <c r="G5" s="25">
        <v>6</v>
      </c>
      <c r="H5" s="25">
        <v>7</v>
      </c>
      <c r="I5" s="25">
        <v>8</v>
      </c>
      <c r="J5" s="25">
        <v>9</v>
      </c>
      <c r="K5" s="25">
        <v>10</v>
      </c>
      <c r="L5" s="25">
        <v>11</v>
      </c>
      <c r="M5" s="25">
        <v>12</v>
      </c>
      <c r="X5" s="16"/>
    </row>
    <row r="6" spans="1:27" ht="15.75" x14ac:dyDescent="0.5">
      <c r="A6" s="28" t="s">
        <v>147</v>
      </c>
      <c r="B6" s="24">
        <v>0.08</v>
      </c>
      <c r="C6" s="24">
        <v>0.09</v>
      </c>
      <c r="D6" s="24">
        <v>0.09</v>
      </c>
      <c r="E6" s="24">
        <v>9.5000000000000001E-2</v>
      </c>
      <c r="F6" s="24">
        <v>0.09</v>
      </c>
      <c r="G6" s="24">
        <v>0.09</v>
      </c>
      <c r="H6" s="24">
        <v>0.09</v>
      </c>
      <c r="I6" s="24">
        <v>0.05</v>
      </c>
      <c r="J6" s="24">
        <v>0.09</v>
      </c>
      <c r="K6" s="24">
        <v>0.08</v>
      </c>
      <c r="L6" s="24">
        <v>8.5000000000000006E-2</v>
      </c>
      <c r="M6" s="26">
        <f>1-SUM(B6:L6)</f>
        <v>7.0000000000000173E-2</v>
      </c>
      <c r="X6" s="16"/>
    </row>
    <row r="7" spans="1:27" ht="15.75" x14ac:dyDescent="0.5">
      <c r="A7" s="28" t="s">
        <v>148</v>
      </c>
      <c r="B7" s="29">
        <f t="shared" ref="B7:M7" si="0">B6/(1/12)</f>
        <v>0.96000000000000008</v>
      </c>
      <c r="C7" s="26">
        <f t="shared" si="0"/>
        <v>1.08</v>
      </c>
      <c r="D7" s="26">
        <f t="shared" si="0"/>
        <v>1.08</v>
      </c>
      <c r="E7" s="26">
        <f>E6/(1/12)</f>
        <v>1.1400000000000001</v>
      </c>
      <c r="F7" s="26">
        <f t="shared" si="0"/>
        <v>1.08</v>
      </c>
      <c r="G7" s="26">
        <f t="shared" si="0"/>
        <v>1.08</v>
      </c>
      <c r="H7" s="26">
        <f t="shared" si="0"/>
        <v>1.08</v>
      </c>
      <c r="I7" s="26">
        <f t="shared" si="0"/>
        <v>0.60000000000000009</v>
      </c>
      <c r="J7" s="26">
        <f t="shared" si="0"/>
        <v>1.08</v>
      </c>
      <c r="K7" s="26">
        <f t="shared" si="0"/>
        <v>0.96000000000000008</v>
      </c>
      <c r="L7" s="26">
        <f t="shared" si="0"/>
        <v>1.0200000000000002</v>
      </c>
      <c r="M7" s="26">
        <f t="shared" si="0"/>
        <v>0.84000000000000208</v>
      </c>
      <c r="X7" s="16"/>
      <c r="AA7" s="17"/>
    </row>
    <row r="8" spans="1:27" s="18" customFormat="1" x14ac:dyDescent="0.4">
      <c r="A8" s="19" t="s">
        <v>149</v>
      </c>
      <c r="B8" s="20"/>
      <c r="C8" s="20"/>
      <c r="D8" s="20"/>
      <c r="E8" s="20"/>
      <c r="F8" s="20"/>
      <c r="G8" s="20"/>
      <c r="H8" s="20"/>
      <c r="I8" s="20"/>
      <c r="J8" s="20"/>
      <c r="K8" s="20"/>
      <c r="L8" s="21"/>
      <c r="M8" s="22"/>
      <c r="X8" s="23"/>
    </row>
    <row r="11" spans="1:27" x14ac:dyDescent="0.4">
      <c r="G11" s="15">
        <v>674</v>
      </c>
    </row>
    <row r="17" spans="1:14" ht="15.75" x14ac:dyDescent="0.5">
      <c r="A17" s="2" t="s">
        <v>150</v>
      </c>
      <c r="B17" s="2"/>
      <c r="C17" s="2"/>
      <c r="D17" s="2"/>
      <c r="E17" s="2"/>
      <c r="F17" s="2"/>
      <c r="G17" s="2"/>
      <c r="H17" s="2"/>
      <c r="I17" s="2"/>
      <c r="J17" s="2"/>
      <c r="K17" s="2"/>
      <c r="L17" s="2"/>
      <c r="M17" s="2"/>
      <c r="N17" s="2"/>
    </row>
    <row r="19" spans="1:14" ht="14.65" thickBot="1" x14ac:dyDescent="0.5">
      <c r="A19" s="9"/>
      <c r="B19" s="25" t="s">
        <v>135</v>
      </c>
      <c r="C19" s="25" t="s">
        <v>136</v>
      </c>
      <c r="D19" s="25" t="s">
        <v>137</v>
      </c>
      <c r="E19" s="25" t="s">
        <v>138</v>
      </c>
      <c r="F19" s="25" t="s">
        <v>139</v>
      </c>
      <c r="G19" s="25" t="s">
        <v>140</v>
      </c>
      <c r="H19" s="25" t="s">
        <v>141</v>
      </c>
      <c r="I19" s="25" t="s">
        <v>142</v>
      </c>
      <c r="J19" s="25" t="s">
        <v>143</v>
      </c>
      <c r="K19" s="25" t="s">
        <v>144</v>
      </c>
      <c r="L19" s="25" t="s">
        <v>145</v>
      </c>
      <c r="M19" s="25" t="s">
        <v>146</v>
      </c>
    </row>
    <row r="20" spans="1:14" ht="14.65" thickBot="1" x14ac:dyDescent="0.5">
      <c r="A20" s="27" t="s">
        <v>153</v>
      </c>
      <c r="B20" s="25">
        <v>1</v>
      </c>
      <c r="C20" s="25">
        <v>2</v>
      </c>
      <c r="D20" s="25">
        <v>3</v>
      </c>
      <c r="E20" s="25">
        <v>4</v>
      </c>
      <c r="F20" s="25">
        <v>5</v>
      </c>
      <c r="G20" s="25">
        <v>6</v>
      </c>
      <c r="H20" s="25">
        <v>7</v>
      </c>
      <c r="I20" s="25">
        <v>8</v>
      </c>
      <c r="J20" s="25">
        <v>9</v>
      </c>
      <c r="K20" s="25">
        <v>10</v>
      </c>
      <c r="L20" s="25">
        <v>11</v>
      </c>
      <c r="M20" s="25">
        <v>12</v>
      </c>
    </row>
    <row r="21" spans="1:14" ht="15.75" x14ac:dyDescent="0.5">
      <c r="A21" s="28" t="s">
        <v>147</v>
      </c>
      <c r="B21" s="24">
        <v>0.12</v>
      </c>
      <c r="C21" s="24">
        <v>7.0000000000000007E-2</v>
      </c>
      <c r="D21" s="24">
        <v>7.0000000000000007E-2</v>
      </c>
      <c r="E21" s="24">
        <v>7.0000000000000007E-2</v>
      </c>
      <c r="F21" s="24">
        <v>7.0000000000000007E-2</v>
      </c>
      <c r="G21" s="24">
        <v>7.0000000000000007E-2</v>
      </c>
      <c r="H21" s="24">
        <v>7.0000000000000007E-2</v>
      </c>
      <c r="I21" s="24">
        <v>7.0000000000000007E-2</v>
      </c>
      <c r="J21" s="24">
        <v>0.09</v>
      </c>
      <c r="K21" s="24">
        <v>0.1</v>
      </c>
      <c r="L21" s="24">
        <v>0.1</v>
      </c>
      <c r="M21" s="26">
        <f>1-SUM(B21:L21)</f>
        <v>9.9999999999999978E-2</v>
      </c>
    </row>
    <row r="22" spans="1:14" ht="15.75" x14ac:dyDescent="0.5">
      <c r="A22" s="28" t="s">
        <v>148</v>
      </c>
      <c r="B22" s="26">
        <v>0.95</v>
      </c>
      <c r="C22" s="26">
        <v>0.95</v>
      </c>
      <c r="D22" s="26">
        <v>0.95</v>
      </c>
      <c r="E22" s="26">
        <v>0.95</v>
      </c>
      <c r="F22" s="26">
        <v>0.95</v>
      </c>
      <c r="G22" s="26">
        <f t="shared" ref="G22:M22" si="1">G21/(1/12)</f>
        <v>0.84000000000000008</v>
      </c>
      <c r="H22" s="26">
        <f t="shared" si="1"/>
        <v>0.84000000000000008</v>
      </c>
      <c r="I22" s="26">
        <f t="shared" si="1"/>
        <v>0.84000000000000008</v>
      </c>
      <c r="J22" s="26">
        <f t="shared" si="1"/>
        <v>1.08</v>
      </c>
      <c r="K22" s="26">
        <f t="shared" si="1"/>
        <v>1.2000000000000002</v>
      </c>
      <c r="L22" s="26">
        <f t="shared" si="1"/>
        <v>1.2000000000000002</v>
      </c>
      <c r="M22" s="26">
        <f t="shared" si="1"/>
        <v>1.1999999999999997</v>
      </c>
    </row>
    <row r="23" spans="1:14" x14ac:dyDescent="0.4">
      <c r="A23" s="19" t="s">
        <v>149</v>
      </c>
      <c r="B23" s="20"/>
      <c r="C23" s="20"/>
      <c r="D23" s="20"/>
      <c r="E23" s="20"/>
      <c r="F23" s="20"/>
      <c r="G23" s="20"/>
      <c r="H23" s="20"/>
      <c r="I23" s="20"/>
      <c r="J23" s="20"/>
      <c r="K23" s="20"/>
      <c r="L23" s="21"/>
      <c r="M23" s="22"/>
    </row>
    <row r="32" spans="1:14" ht="15.75" x14ac:dyDescent="0.5">
      <c r="A32" s="2" t="s">
        <v>151</v>
      </c>
      <c r="B32" s="2"/>
      <c r="C32" s="2"/>
      <c r="D32" s="2"/>
      <c r="E32" s="2"/>
      <c r="F32" s="2"/>
      <c r="G32" s="2"/>
      <c r="H32" s="2"/>
      <c r="I32" s="2"/>
      <c r="J32" s="2"/>
      <c r="K32" s="2"/>
      <c r="L32" s="2"/>
      <c r="M32" s="2"/>
      <c r="N32" s="2"/>
    </row>
    <row r="33" spans="1:17" ht="14.65" thickBot="1" x14ac:dyDescent="0.5">
      <c r="A33" s="9"/>
      <c r="B33" s="25" t="s">
        <v>135</v>
      </c>
      <c r="C33" s="25" t="s">
        <v>136</v>
      </c>
      <c r="D33" s="25" t="s">
        <v>137</v>
      </c>
      <c r="E33" s="25" t="s">
        <v>138</v>
      </c>
      <c r="F33" s="25" t="s">
        <v>139</v>
      </c>
      <c r="G33" s="25" t="s">
        <v>140</v>
      </c>
      <c r="H33" s="25" t="s">
        <v>141</v>
      </c>
      <c r="I33" s="25" t="s">
        <v>142</v>
      </c>
      <c r="J33" s="25" t="s">
        <v>143</v>
      </c>
      <c r="K33" s="25" t="s">
        <v>144</v>
      </c>
      <c r="L33" s="25" t="s">
        <v>145</v>
      </c>
      <c r="M33" s="25" t="s">
        <v>146</v>
      </c>
    </row>
    <row r="34" spans="1:17" ht="14.65" thickBot="1" x14ac:dyDescent="0.5">
      <c r="A34" s="27" t="s">
        <v>153</v>
      </c>
      <c r="B34" s="25">
        <v>1</v>
      </c>
      <c r="C34" s="25">
        <v>2</v>
      </c>
      <c r="D34" s="25">
        <v>3</v>
      </c>
      <c r="E34" s="25">
        <v>4</v>
      </c>
      <c r="F34" s="25">
        <v>5</v>
      </c>
      <c r="G34" s="25">
        <v>6</v>
      </c>
      <c r="H34" s="25">
        <v>7</v>
      </c>
      <c r="I34" s="25">
        <v>8</v>
      </c>
      <c r="J34" s="25">
        <v>9</v>
      </c>
      <c r="K34" s="25">
        <v>10</v>
      </c>
      <c r="L34" s="25">
        <v>11</v>
      </c>
      <c r="M34" s="25">
        <v>12</v>
      </c>
    </row>
    <row r="35" spans="1:17" ht="15.75" x14ac:dyDescent="0.5">
      <c r="A35" s="28" t="s">
        <v>147</v>
      </c>
      <c r="B35" s="24">
        <v>0.04</v>
      </c>
      <c r="C35" s="24">
        <v>6.5000000000000002E-2</v>
      </c>
      <c r="D35" s="24">
        <v>6.5000000000000002E-2</v>
      </c>
      <c r="E35" s="24">
        <v>7.0000000000000007E-2</v>
      </c>
      <c r="F35" s="24">
        <v>7.0000000000000007E-2</v>
      </c>
      <c r="G35" s="24">
        <v>7.0000000000000007E-2</v>
      </c>
      <c r="H35" s="24">
        <v>9.5000000000000001E-2</v>
      </c>
      <c r="I35" s="24">
        <v>0.08</v>
      </c>
      <c r="J35" s="24">
        <v>0.08</v>
      </c>
      <c r="K35" s="24">
        <v>8.5000000000000006E-2</v>
      </c>
      <c r="L35" s="24">
        <v>0.08</v>
      </c>
      <c r="M35" s="26">
        <f>1-SUM(B35:L35)</f>
        <v>0.20000000000000007</v>
      </c>
      <c r="P35" s="34"/>
      <c r="Q35" s="16"/>
    </row>
    <row r="36" spans="1:17" ht="15.75" x14ac:dyDescent="0.5">
      <c r="A36" s="28" t="s">
        <v>148</v>
      </c>
      <c r="B36" s="29">
        <f>B35/(1/12)</f>
        <v>0.48000000000000004</v>
      </c>
      <c r="C36" s="26">
        <f t="shared" ref="C36:M36" si="2">C35/(1/12)</f>
        <v>0.78</v>
      </c>
      <c r="D36" s="26">
        <f t="shared" si="2"/>
        <v>0.78</v>
      </c>
      <c r="E36" s="26">
        <f t="shared" si="2"/>
        <v>0.84000000000000008</v>
      </c>
      <c r="F36" s="26">
        <f t="shared" si="2"/>
        <v>0.84000000000000008</v>
      </c>
      <c r="G36" s="26">
        <f t="shared" si="2"/>
        <v>0.84000000000000008</v>
      </c>
      <c r="H36" s="26">
        <f t="shared" si="2"/>
        <v>1.1400000000000001</v>
      </c>
      <c r="I36" s="26">
        <f t="shared" si="2"/>
        <v>0.96000000000000008</v>
      </c>
      <c r="J36" s="26">
        <f t="shared" si="2"/>
        <v>0.96000000000000008</v>
      </c>
      <c r="K36" s="26">
        <f t="shared" si="2"/>
        <v>1.0200000000000002</v>
      </c>
      <c r="L36" s="26">
        <f t="shared" si="2"/>
        <v>0.96000000000000008</v>
      </c>
      <c r="M36" s="26">
        <f t="shared" si="2"/>
        <v>2.4000000000000008</v>
      </c>
    </row>
    <row r="37" spans="1:17" x14ac:dyDescent="0.4">
      <c r="A37" s="19" t="s">
        <v>149</v>
      </c>
      <c r="B37" s="20"/>
      <c r="C37" s="20"/>
      <c r="D37" s="20"/>
      <c r="E37" s="20"/>
      <c r="F37" s="20"/>
      <c r="G37" s="20"/>
      <c r="H37" s="20"/>
      <c r="I37" s="20"/>
      <c r="J37" s="20"/>
      <c r="K37" s="20"/>
      <c r="L37" s="21"/>
      <c r="M37" s="22"/>
    </row>
    <row r="45" spans="1:17" x14ac:dyDescent="0.4">
      <c r="M45" s="15">
        <v>7</v>
      </c>
    </row>
  </sheetData>
  <pageMargins left="0.7" right="0.7" top="0.75" bottom="0.75" header="0.3" footer="0.3"/>
  <pageSetup paperSize="9" orientation="portrait" horizontalDpi="4294967292" verticalDpi="429496729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B753"/>
  <sheetViews>
    <sheetView topLeftCell="C1" zoomScaleNormal="100" workbookViewId="0">
      <pane ySplit="3" topLeftCell="A52" activePane="bottomLeft" state="frozen"/>
      <selection activeCell="C1" sqref="C1"/>
      <selection pane="bottomLeft" activeCell="BP217" sqref="BP217:CA217"/>
    </sheetView>
  </sheetViews>
  <sheetFormatPr defaultColWidth="0" defaultRowHeight="14.25" outlineLevelRow="3" outlineLevelCol="1" x14ac:dyDescent="0.45"/>
  <cols>
    <col min="1" max="1" width="27.5" style="259" hidden="1" customWidth="1" outlineLevel="1"/>
    <col min="2" max="2" width="27.5" style="283" hidden="1" customWidth="1" outlineLevel="1"/>
    <col min="3" max="3" width="4.625" style="259" customWidth="1" collapsed="1"/>
    <col min="4" max="4" width="57.125" style="259" customWidth="1"/>
    <col min="5" max="5" width="11.1875" style="259" customWidth="1"/>
    <col min="6" max="6" width="18" style="259" customWidth="1"/>
    <col min="7" max="7" width="11" style="259" customWidth="1"/>
    <col min="8" max="10" width="11" style="259" customWidth="1" outlineLevel="1"/>
    <col min="11" max="11" width="11.5" style="259" customWidth="1" outlineLevel="1"/>
    <col min="12" max="14" width="11" style="259" customWidth="1" outlineLevel="1"/>
    <col min="15" max="16" width="10.6875" style="259" customWidth="1" outlineLevel="1"/>
    <col min="17" max="17" width="11.5" style="259" customWidth="1" outlineLevel="1"/>
    <col min="18" max="19" width="11" style="259" customWidth="1" outlineLevel="1"/>
    <col min="20" max="20" width="11" style="259" customWidth="1" outlineLevel="1" collapsed="1"/>
    <col min="21" max="31" width="11" style="259" customWidth="1" outlineLevel="1"/>
    <col min="32" max="32" width="11" style="259" customWidth="1" outlineLevel="1" collapsed="1"/>
    <col min="33" max="42" width="11" style="259" customWidth="1" outlineLevel="1"/>
    <col min="43" max="43" width="12.625" style="259" customWidth="1" outlineLevel="1"/>
    <col min="44" max="49" width="11.125" style="259" customWidth="1" outlineLevel="1"/>
    <col min="50" max="52" width="11.625" style="259" customWidth="1" outlineLevel="1"/>
    <col min="53" max="54" width="11.125" style="259" customWidth="1" outlineLevel="1"/>
    <col min="55" max="55" width="12.125" style="259" customWidth="1" outlineLevel="1"/>
    <col min="56" max="57" width="11" style="259" customWidth="1"/>
    <col min="58" max="58" width="12.125" style="259" customWidth="1"/>
    <col min="59" max="59" width="12.625" style="259" customWidth="1"/>
    <col min="60" max="60" width="12.6875" style="259" customWidth="1"/>
    <col min="61" max="66" width="11" style="259" customWidth="1"/>
    <col min="67" max="91" width="11.625" style="259" customWidth="1"/>
    <col min="92" max="92" width="12.625" style="259" bestFit="1" customWidth="1" outlineLevel="1"/>
    <col min="93" max="93" width="13.125" style="259" bestFit="1" customWidth="1" outlineLevel="1"/>
    <col min="94" max="96" width="13.875" style="259" bestFit="1" customWidth="1" outlineLevel="1"/>
    <col min="97" max="97" width="14.625" style="259" bestFit="1" customWidth="1" outlineLevel="1"/>
    <col min="98" max="98" width="15" style="259" bestFit="1" customWidth="1" outlineLevel="1"/>
    <col min="99" max="102" width="11" style="259" customWidth="1"/>
    <col min="103" max="103" width="14.5" style="259" customWidth="1" outlineLevel="1"/>
    <col min="104" max="105" width="11" style="259" customWidth="1"/>
    <col min="106" max="106" width="0" style="259" hidden="1" customWidth="1"/>
    <col min="107" max="16384" width="11" style="259" hidden="1"/>
  </cols>
  <sheetData>
    <row r="1" spans="1:103" ht="14.65" thickBot="1" x14ac:dyDescent="0.5">
      <c r="D1" s="70" t="s">
        <v>44</v>
      </c>
      <c r="E1" s="70"/>
      <c r="F1" s="70"/>
      <c r="G1" s="70"/>
    </row>
    <row r="2" spans="1:103" ht="14.65" thickBot="1" x14ac:dyDescent="0.5">
      <c r="H2" s="284">
        <f>IF(MONTH(H3)=1,YEAR(H3),"")</f>
        <v>2014</v>
      </c>
      <c r="I2" s="285" t="str">
        <f t="shared" ref="I2:BH2" si="0">IF(MONTH(I3)=1,YEAR(I3),"")</f>
        <v/>
      </c>
      <c r="J2" s="285" t="str">
        <f t="shared" si="0"/>
        <v/>
      </c>
      <c r="K2" s="285" t="str">
        <f t="shared" si="0"/>
        <v/>
      </c>
      <c r="L2" s="285" t="str">
        <f t="shared" si="0"/>
        <v/>
      </c>
      <c r="M2" s="285" t="str">
        <f t="shared" si="0"/>
        <v/>
      </c>
      <c r="N2" s="285" t="str">
        <f t="shared" si="0"/>
        <v/>
      </c>
      <c r="O2" s="285" t="str">
        <f t="shared" si="0"/>
        <v/>
      </c>
      <c r="P2" s="285" t="str">
        <f t="shared" si="0"/>
        <v/>
      </c>
      <c r="Q2" s="285" t="str">
        <f t="shared" si="0"/>
        <v/>
      </c>
      <c r="R2" s="285" t="str">
        <f t="shared" si="0"/>
        <v/>
      </c>
      <c r="S2" s="286" t="str">
        <f t="shared" si="0"/>
        <v/>
      </c>
      <c r="T2" s="287">
        <f t="shared" si="0"/>
        <v>2015</v>
      </c>
      <c r="U2" s="288" t="str">
        <f t="shared" si="0"/>
        <v/>
      </c>
      <c r="V2" s="288" t="str">
        <f t="shared" si="0"/>
        <v/>
      </c>
      <c r="W2" s="288" t="str">
        <f t="shared" si="0"/>
        <v/>
      </c>
      <c r="X2" s="288" t="str">
        <f t="shared" si="0"/>
        <v/>
      </c>
      <c r="Y2" s="288" t="str">
        <f t="shared" si="0"/>
        <v/>
      </c>
      <c r="Z2" s="288" t="str">
        <f t="shared" si="0"/>
        <v/>
      </c>
      <c r="AA2" s="288" t="str">
        <f t="shared" si="0"/>
        <v/>
      </c>
      <c r="AB2" s="288" t="str">
        <f t="shared" si="0"/>
        <v/>
      </c>
      <c r="AC2" s="288" t="str">
        <f t="shared" si="0"/>
        <v/>
      </c>
      <c r="AD2" s="288" t="str">
        <f t="shared" si="0"/>
        <v/>
      </c>
      <c r="AE2" s="289" t="str">
        <f t="shared" si="0"/>
        <v/>
      </c>
      <c r="AF2" s="290">
        <f t="shared" si="0"/>
        <v>2016</v>
      </c>
      <c r="AG2" s="291" t="str">
        <f t="shared" si="0"/>
        <v/>
      </c>
      <c r="AH2" s="291" t="str">
        <f t="shared" si="0"/>
        <v/>
      </c>
      <c r="AI2" s="291" t="str">
        <f t="shared" si="0"/>
        <v/>
      </c>
      <c r="AJ2" s="291" t="str">
        <f t="shared" si="0"/>
        <v/>
      </c>
      <c r="AK2" s="291" t="str">
        <f t="shared" si="0"/>
        <v/>
      </c>
      <c r="AL2" s="291" t="str">
        <f t="shared" si="0"/>
        <v/>
      </c>
      <c r="AM2" s="291" t="str">
        <f t="shared" si="0"/>
        <v/>
      </c>
      <c r="AN2" s="291" t="str">
        <f t="shared" si="0"/>
        <v/>
      </c>
      <c r="AO2" s="291" t="str">
        <f t="shared" si="0"/>
        <v/>
      </c>
      <c r="AP2" s="291" t="str">
        <f t="shared" si="0"/>
        <v/>
      </c>
      <c r="AQ2" s="292" t="str">
        <f t="shared" si="0"/>
        <v/>
      </c>
      <c r="AR2" s="290">
        <f t="shared" si="0"/>
        <v>2017</v>
      </c>
      <c r="AS2" s="291" t="str">
        <f t="shared" si="0"/>
        <v/>
      </c>
      <c r="AT2" s="291" t="str">
        <f t="shared" si="0"/>
        <v/>
      </c>
      <c r="AU2" s="291" t="str">
        <f t="shared" si="0"/>
        <v/>
      </c>
      <c r="AV2" s="291" t="str">
        <f t="shared" si="0"/>
        <v/>
      </c>
      <c r="AW2" s="291" t="str">
        <f t="shared" si="0"/>
        <v/>
      </c>
      <c r="AX2" s="291" t="str">
        <f t="shared" si="0"/>
        <v/>
      </c>
      <c r="AY2" s="291" t="str">
        <f t="shared" si="0"/>
        <v/>
      </c>
      <c r="AZ2" s="291" t="str">
        <f t="shared" si="0"/>
        <v/>
      </c>
      <c r="BA2" s="291" t="str">
        <f t="shared" si="0"/>
        <v/>
      </c>
      <c r="BB2" s="291" t="str">
        <f t="shared" si="0"/>
        <v/>
      </c>
      <c r="BC2" s="292" t="str">
        <f t="shared" si="0"/>
        <v/>
      </c>
      <c r="BD2" s="290">
        <f t="shared" si="0"/>
        <v>2018</v>
      </c>
      <c r="BE2" s="291" t="str">
        <f t="shared" si="0"/>
        <v/>
      </c>
      <c r="BF2" s="291" t="str">
        <f t="shared" si="0"/>
        <v/>
      </c>
      <c r="BG2" s="291" t="str">
        <f t="shared" si="0"/>
        <v/>
      </c>
      <c r="BH2" s="291" t="str">
        <f t="shared" si="0"/>
        <v/>
      </c>
      <c r="BI2" s="291"/>
      <c r="BJ2" s="291"/>
      <c r="BK2" s="291"/>
      <c r="BL2" s="291"/>
      <c r="BM2" s="291"/>
      <c r="BN2" s="291"/>
      <c r="BO2" s="292"/>
      <c r="BP2" s="291">
        <v>2019</v>
      </c>
      <c r="BQ2" s="291"/>
      <c r="BR2" s="291"/>
      <c r="BS2" s="291"/>
      <c r="BT2" s="291"/>
      <c r="BU2" s="291"/>
      <c r="BV2" s="291"/>
      <c r="BW2" s="291"/>
      <c r="BX2" s="291"/>
      <c r="BY2" s="291"/>
      <c r="BZ2" s="291"/>
      <c r="CA2" s="292"/>
      <c r="CB2" s="291">
        <v>2020</v>
      </c>
      <c r="CC2" s="291"/>
      <c r="CD2" s="291"/>
      <c r="CE2" s="291"/>
      <c r="CF2" s="291"/>
      <c r="CG2" s="291"/>
      <c r="CH2" s="291"/>
      <c r="CI2" s="291"/>
      <c r="CJ2" s="291"/>
      <c r="CK2" s="291"/>
      <c r="CL2" s="291"/>
      <c r="CM2" s="291"/>
      <c r="CN2" s="284" t="s">
        <v>20</v>
      </c>
      <c r="CO2" s="285"/>
      <c r="CP2" s="285"/>
      <c r="CQ2" s="285"/>
      <c r="CR2" s="286"/>
      <c r="CS2" s="286"/>
      <c r="CT2" s="286"/>
      <c r="CU2" s="293"/>
      <c r="CV2" s="293"/>
      <c r="CW2" s="293"/>
      <c r="CX2" s="293"/>
      <c r="CY2" s="294" t="s">
        <v>251</v>
      </c>
    </row>
    <row r="3" spans="1:103" x14ac:dyDescent="0.45">
      <c r="H3" s="295">
        <v>41640</v>
      </c>
      <c r="I3" s="295">
        <v>41671</v>
      </c>
      <c r="J3" s="295">
        <v>41699</v>
      </c>
      <c r="K3" s="295">
        <v>41730</v>
      </c>
      <c r="L3" s="295">
        <v>41760</v>
      </c>
      <c r="M3" s="295">
        <v>41791</v>
      </c>
      <c r="N3" s="295">
        <v>41821</v>
      </c>
      <c r="O3" s="295">
        <v>41852</v>
      </c>
      <c r="P3" s="295">
        <v>41883</v>
      </c>
      <c r="Q3" s="295">
        <v>41913</v>
      </c>
      <c r="R3" s="295">
        <v>41944</v>
      </c>
      <c r="S3" s="295">
        <v>41974</v>
      </c>
      <c r="T3" s="295">
        <v>42005</v>
      </c>
      <c r="U3" s="295">
        <v>42036</v>
      </c>
      <c r="V3" s="295">
        <v>42064</v>
      </c>
      <c r="W3" s="295">
        <v>42095</v>
      </c>
      <c r="X3" s="295">
        <v>42125</v>
      </c>
      <c r="Y3" s="295">
        <v>42156</v>
      </c>
      <c r="Z3" s="295">
        <v>42186</v>
      </c>
      <c r="AA3" s="295">
        <v>42217</v>
      </c>
      <c r="AB3" s="295">
        <v>42248</v>
      </c>
      <c r="AC3" s="295">
        <v>42278</v>
      </c>
      <c r="AD3" s="295">
        <v>42309</v>
      </c>
      <c r="AE3" s="295">
        <v>42339</v>
      </c>
      <c r="AF3" s="295">
        <v>42370</v>
      </c>
      <c r="AG3" s="295">
        <v>42401</v>
      </c>
      <c r="AH3" s="295">
        <v>42430</v>
      </c>
      <c r="AI3" s="295">
        <v>42461</v>
      </c>
      <c r="AJ3" s="295">
        <v>42491</v>
      </c>
      <c r="AK3" s="295">
        <v>42522</v>
      </c>
      <c r="AL3" s="295">
        <v>42552</v>
      </c>
      <c r="AM3" s="295">
        <v>42583</v>
      </c>
      <c r="AN3" s="295">
        <v>42614</v>
      </c>
      <c r="AO3" s="295">
        <v>42644</v>
      </c>
      <c r="AP3" s="295">
        <v>42675</v>
      </c>
      <c r="AQ3" s="295">
        <v>42705</v>
      </c>
      <c r="AR3" s="295">
        <v>42736</v>
      </c>
      <c r="AS3" s="295">
        <v>42767</v>
      </c>
      <c r="AT3" s="295">
        <v>42795</v>
      </c>
      <c r="AU3" s="295">
        <v>42826</v>
      </c>
      <c r="AV3" s="295">
        <v>42856</v>
      </c>
      <c r="AW3" s="295">
        <v>42887</v>
      </c>
      <c r="AX3" s="295">
        <v>42917</v>
      </c>
      <c r="AY3" s="295">
        <v>42948</v>
      </c>
      <c r="AZ3" s="295">
        <v>42979</v>
      </c>
      <c r="BA3" s="295">
        <v>43009</v>
      </c>
      <c r="BB3" s="295">
        <v>43040</v>
      </c>
      <c r="BC3" s="295">
        <v>43070</v>
      </c>
      <c r="BD3" s="295">
        <v>43101</v>
      </c>
      <c r="BE3" s="295">
        <v>43132</v>
      </c>
      <c r="BF3" s="295">
        <v>43160</v>
      </c>
      <c r="BG3" s="295">
        <v>43191</v>
      </c>
      <c r="BH3" s="295">
        <v>43221</v>
      </c>
      <c r="BI3" s="295">
        <v>43252</v>
      </c>
      <c r="BJ3" s="295">
        <v>43282</v>
      </c>
      <c r="BK3" s="295">
        <v>43313</v>
      </c>
      <c r="BL3" s="295">
        <v>43344</v>
      </c>
      <c r="BM3" s="295">
        <v>43374</v>
      </c>
      <c r="BN3" s="295">
        <v>43405</v>
      </c>
      <c r="BO3" s="295">
        <v>43435</v>
      </c>
      <c r="BP3" s="295">
        <v>43466</v>
      </c>
      <c r="BQ3" s="295">
        <v>43497</v>
      </c>
      <c r="BR3" s="295">
        <v>43525</v>
      </c>
      <c r="BS3" s="295">
        <v>43556</v>
      </c>
      <c r="BT3" s="295">
        <v>43586</v>
      </c>
      <c r="BU3" s="295">
        <v>43617</v>
      </c>
      <c r="BV3" s="295">
        <v>43647</v>
      </c>
      <c r="BW3" s="295">
        <v>43678</v>
      </c>
      <c r="BX3" s="295">
        <v>43709</v>
      </c>
      <c r="BY3" s="295">
        <v>43739</v>
      </c>
      <c r="BZ3" s="295">
        <v>43770</v>
      </c>
      <c r="CA3" s="295">
        <v>43800</v>
      </c>
      <c r="CB3" s="295">
        <v>43831</v>
      </c>
      <c r="CC3" s="295">
        <v>43862</v>
      </c>
      <c r="CD3" s="295">
        <v>43891</v>
      </c>
      <c r="CE3" s="295">
        <v>43922</v>
      </c>
      <c r="CF3" s="295">
        <v>43952</v>
      </c>
      <c r="CG3" s="295">
        <v>43983</v>
      </c>
      <c r="CH3" s="295">
        <v>44013</v>
      </c>
      <c r="CI3" s="295">
        <v>44044</v>
      </c>
      <c r="CJ3" s="295">
        <v>44075</v>
      </c>
      <c r="CK3" s="295">
        <v>44105</v>
      </c>
      <c r="CL3" s="295">
        <v>44136</v>
      </c>
      <c r="CM3" s="295">
        <v>44166</v>
      </c>
      <c r="CN3" s="296">
        <v>2014</v>
      </c>
      <c r="CO3" s="296">
        <f t="shared" ref="CO3:CS3" si="1">CN3+1</f>
        <v>2015</v>
      </c>
      <c r="CP3" s="296">
        <f t="shared" si="1"/>
        <v>2016</v>
      </c>
      <c r="CQ3" s="296">
        <f t="shared" si="1"/>
        <v>2017</v>
      </c>
      <c r="CR3" s="296">
        <f t="shared" si="1"/>
        <v>2018</v>
      </c>
      <c r="CS3" s="296">
        <f t="shared" si="1"/>
        <v>2019</v>
      </c>
      <c r="CT3" s="296">
        <f>CS3+1</f>
        <v>2020</v>
      </c>
      <c r="CY3" s="294"/>
    </row>
    <row r="4" spans="1:103" x14ac:dyDescent="0.4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295"/>
      <c r="CM4" s="295"/>
      <c r="CN4" s="296"/>
      <c r="CO4" s="296"/>
      <c r="CP4" s="296"/>
      <c r="CQ4" s="296"/>
      <c r="CR4" s="296"/>
      <c r="CS4" s="296"/>
      <c r="CT4" s="296"/>
      <c r="CY4" s="294"/>
    </row>
    <row r="5" spans="1:103" outlineLevel="1" x14ac:dyDescent="0.45">
      <c r="A5" s="71" t="s">
        <v>306</v>
      </c>
      <c r="B5" s="297"/>
      <c r="D5" s="74" t="s">
        <v>13</v>
      </c>
      <c r="E5" s="74"/>
      <c r="F5" s="74"/>
      <c r="G5" s="74"/>
      <c r="CN5" s="71"/>
      <c r="CO5" s="71"/>
      <c r="CP5" s="71"/>
      <c r="CQ5" s="71"/>
      <c r="CR5" s="71"/>
      <c r="CS5" s="71"/>
      <c r="CT5" s="71"/>
      <c r="CY5" s="294"/>
    </row>
    <row r="6" spans="1:103" outlineLevel="1" x14ac:dyDescent="0.45">
      <c r="A6" s="71"/>
      <c r="B6" s="297"/>
      <c r="D6" s="259" t="s">
        <v>212</v>
      </c>
      <c r="E6" s="75"/>
      <c r="H6" s="259">
        <v>1</v>
      </c>
      <c r="I6" s="259">
        <f>H6+1</f>
        <v>2</v>
      </c>
      <c r="J6" s="259">
        <f t="shared" ref="J6:CA6" si="2">I6+1</f>
        <v>3</v>
      </c>
      <c r="K6" s="259">
        <f t="shared" si="2"/>
        <v>4</v>
      </c>
      <c r="L6" s="259">
        <f t="shared" si="2"/>
        <v>5</v>
      </c>
      <c r="M6" s="259">
        <f t="shared" si="2"/>
        <v>6</v>
      </c>
      <c r="N6" s="259">
        <f t="shared" si="2"/>
        <v>7</v>
      </c>
      <c r="O6" s="259">
        <f t="shared" si="2"/>
        <v>8</v>
      </c>
      <c r="P6" s="259">
        <f t="shared" si="2"/>
        <v>9</v>
      </c>
      <c r="Q6" s="259">
        <f t="shared" si="2"/>
        <v>10</v>
      </c>
      <c r="R6" s="259">
        <f t="shared" si="2"/>
        <v>11</v>
      </c>
      <c r="S6" s="259">
        <f t="shared" si="2"/>
        <v>12</v>
      </c>
      <c r="T6" s="259">
        <f t="shared" si="2"/>
        <v>13</v>
      </c>
      <c r="U6" s="259">
        <f t="shared" si="2"/>
        <v>14</v>
      </c>
      <c r="V6" s="259">
        <f t="shared" si="2"/>
        <v>15</v>
      </c>
      <c r="W6" s="259">
        <f t="shared" si="2"/>
        <v>16</v>
      </c>
      <c r="X6" s="259">
        <f t="shared" si="2"/>
        <v>17</v>
      </c>
      <c r="Y6" s="259">
        <f t="shared" si="2"/>
        <v>18</v>
      </c>
      <c r="Z6" s="259">
        <f t="shared" si="2"/>
        <v>19</v>
      </c>
      <c r="AA6" s="259">
        <f t="shared" si="2"/>
        <v>20</v>
      </c>
      <c r="AB6" s="259">
        <f t="shared" si="2"/>
        <v>21</v>
      </c>
      <c r="AC6" s="259">
        <f t="shared" si="2"/>
        <v>22</v>
      </c>
      <c r="AD6" s="259">
        <f t="shared" si="2"/>
        <v>23</v>
      </c>
      <c r="AE6" s="259">
        <f t="shared" si="2"/>
        <v>24</v>
      </c>
      <c r="AF6" s="259">
        <f t="shared" si="2"/>
        <v>25</v>
      </c>
      <c r="AG6" s="259">
        <f t="shared" si="2"/>
        <v>26</v>
      </c>
      <c r="AH6" s="259">
        <f t="shared" si="2"/>
        <v>27</v>
      </c>
      <c r="AI6" s="259">
        <f t="shared" si="2"/>
        <v>28</v>
      </c>
      <c r="AJ6" s="259">
        <f t="shared" si="2"/>
        <v>29</v>
      </c>
      <c r="AK6" s="259">
        <f t="shared" si="2"/>
        <v>30</v>
      </c>
      <c r="AL6" s="259">
        <f t="shared" si="2"/>
        <v>31</v>
      </c>
      <c r="AM6" s="259">
        <f t="shared" si="2"/>
        <v>32</v>
      </c>
      <c r="AN6" s="259">
        <f t="shared" si="2"/>
        <v>33</v>
      </c>
      <c r="AO6" s="259">
        <f t="shared" si="2"/>
        <v>34</v>
      </c>
      <c r="AP6" s="259">
        <f t="shared" si="2"/>
        <v>35</v>
      </c>
      <c r="AQ6" s="259">
        <f t="shared" si="2"/>
        <v>36</v>
      </c>
      <c r="AR6" s="259">
        <f t="shared" si="2"/>
        <v>37</v>
      </c>
      <c r="AS6" s="259">
        <f t="shared" si="2"/>
        <v>38</v>
      </c>
      <c r="AT6" s="259">
        <f t="shared" si="2"/>
        <v>39</v>
      </c>
      <c r="AU6" s="259">
        <f t="shared" si="2"/>
        <v>40</v>
      </c>
      <c r="AV6" s="259">
        <f t="shared" si="2"/>
        <v>41</v>
      </c>
      <c r="AW6" s="259">
        <f t="shared" si="2"/>
        <v>42</v>
      </c>
      <c r="AX6" s="259">
        <f t="shared" si="2"/>
        <v>43</v>
      </c>
      <c r="AY6" s="259">
        <f t="shared" si="2"/>
        <v>44</v>
      </c>
      <c r="AZ6" s="259">
        <f t="shared" si="2"/>
        <v>45</v>
      </c>
      <c r="BA6" s="259">
        <f t="shared" si="2"/>
        <v>46</v>
      </c>
      <c r="BB6" s="259">
        <f t="shared" si="2"/>
        <v>47</v>
      </c>
      <c r="BC6" s="259">
        <f t="shared" si="2"/>
        <v>48</v>
      </c>
      <c r="BD6" s="259">
        <f t="shared" si="2"/>
        <v>49</v>
      </c>
      <c r="BE6" s="259">
        <f t="shared" si="2"/>
        <v>50</v>
      </c>
      <c r="BF6" s="259">
        <f t="shared" si="2"/>
        <v>51</v>
      </c>
      <c r="BG6" s="259">
        <f t="shared" si="2"/>
        <v>52</v>
      </c>
      <c r="BH6" s="259">
        <f t="shared" si="2"/>
        <v>53</v>
      </c>
      <c r="BI6" s="259">
        <f t="shared" si="2"/>
        <v>54</v>
      </c>
      <c r="BJ6" s="259">
        <f t="shared" si="2"/>
        <v>55</v>
      </c>
      <c r="BK6" s="259">
        <f t="shared" si="2"/>
        <v>56</v>
      </c>
      <c r="BL6" s="259">
        <f t="shared" si="2"/>
        <v>57</v>
      </c>
      <c r="BM6" s="259">
        <f t="shared" si="2"/>
        <v>58</v>
      </c>
      <c r="BN6" s="259">
        <f t="shared" si="2"/>
        <v>59</v>
      </c>
      <c r="BO6" s="259">
        <f t="shared" si="2"/>
        <v>60</v>
      </c>
      <c r="BP6" s="259">
        <f t="shared" si="2"/>
        <v>61</v>
      </c>
      <c r="BQ6" s="259">
        <f t="shared" si="2"/>
        <v>62</v>
      </c>
      <c r="BR6" s="259">
        <f t="shared" si="2"/>
        <v>63</v>
      </c>
      <c r="BS6" s="259">
        <f t="shared" si="2"/>
        <v>64</v>
      </c>
      <c r="BT6" s="259">
        <f t="shared" si="2"/>
        <v>65</v>
      </c>
      <c r="BU6" s="259">
        <f t="shared" si="2"/>
        <v>66</v>
      </c>
      <c r="BV6" s="259">
        <f t="shared" si="2"/>
        <v>67</v>
      </c>
      <c r="BW6" s="259">
        <f t="shared" si="2"/>
        <v>68</v>
      </c>
      <c r="BX6" s="259">
        <f t="shared" si="2"/>
        <v>69</v>
      </c>
      <c r="BY6" s="259">
        <f t="shared" si="2"/>
        <v>70</v>
      </c>
      <c r="BZ6" s="259">
        <f t="shared" si="2"/>
        <v>71</v>
      </c>
      <c r="CA6" s="259">
        <f t="shared" si="2"/>
        <v>72</v>
      </c>
      <c r="CB6" s="259">
        <f t="shared" ref="CB6:CM6" si="3">CA6+1</f>
        <v>73</v>
      </c>
      <c r="CC6" s="259">
        <f t="shared" si="3"/>
        <v>74</v>
      </c>
      <c r="CD6" s="259">
        <f t="shared" si="3"/>
        <v>75</v>
      </c>
      <c r="CE6" s="259">
        <f t="shared" si="3"/>
        <v>76</v>
      </c>
      <c r="CF6" s="259">
        <f t="shared" si="3"/>
        <v>77</v>
      </c>
      <c r="CG6" s="259">
        <f t="shared" si="3"/>
        <v>78</v>
      </c>
      <c r="CH6" s="259">
        <f t="shared" si="3"/>
        <v>79</v>
      </c>
      <c r="CI6" s="259">
        <f t="shared" si="3"/>
        <v>80</v>
      </c>
      <c r="CJ6" s="259">
        <f t="shared" si="3"/>
        <v>81</v>
      </c>
      <c r="CK6" s="259">
        <f t="shared" si="3"/>
        <v>82</v>
      </c>
      <c r="CL6" s="259">
        <f t="shared" si="3"/>
        <v>83</v>
      </c>
      <c r="CM6" s="259">
        <f t="shared" si="3"/>
        <v>84</v>
      </c>
      <c r="CN6" s="71"/>
      <c r="CO6" s="71"/>
      <c r="CP6" s="71"/>
      <c r="CQ6" s="71"/>
      <c r="CR6" s="71"/>
      <c r="CS6" s="71"/>
      <c r="CT6" s="71"/>
      <c r="CY6" s="294"/>
    </row>
    <row r="7" spans="1:103" outlineLevel="1" x14ac:dyDescent="0.45">
      <c r="A7" s="71"/>
      <c r="B7" s="297"/>
      <c r="D7" s="259" t="s">
        <v>9</v>
      </c>
      <c r="E7" s="75"/>
      <c r="H7" s="259">
        <f>MONTH(H3)</f>
        <v>1</v>
      </c>
      <c r="I7" s="259">
        <f t="shared" ref="I7:BT7" si="4">MONTH(I3)</f>
        <v>2</v>
      </c>
      <c r="J7" s="259">
        <f t="shared" si="4"/>
        <v>3</v>
      </c>
      <c r="K7" s="259">
        <f t="shared" si="4"/>
        <v>4</v>
      </c>
      <c r="L7" s="259">
        <f t="shared" si="4"/>
        <v>5</v>
      </c>
      <c r="M7" s="259">
        <f t="shared" si="4"/>
        <v>6</v>
      </c>
      <c r="N7" s="259">
        <f t="shared" si="4"/>
        <v>7</v>
      </c>
      <c r="O7" s="259">
        <f t="shared" si="4"/>
        <v>8</v>
      </c>
      <c r="P7" s="259">
        <f t="shared" si="4"/>
        <v>9</v>
      </c>
      <c r="Q7" s="259">
        <f t="shared" si="4"/>
        <v>10</v>
      </c>
      <c r="R7" s="259">
        <f t="shared" si="4"/>
        <v>11</v>
      </c>
      <c r="S7" s="259">
        <f t="shared" si="4"/>
        <v>12</v>
      </c>
      <c r="T7" s="259">
        <f t="shared" si="4"/>
        <v>1</v>
      </c>
      <c r="U7" s="259">
        <f t="shared" si="4"/>
        <v>2</v>
      </c>
      <c r="V7" s="259">
        <f t="shared" si="4"/>
        <v>3</v>
      </c>
      <c r="W7" s="259">
        <f t="shared" si="4"/>
        <v>4</v>
      </c>
      <c r="X7" s="259">
        <f t="shared" si="4"/>
        <v>5</v>
      </c>
      <c r="Y7" s="259">
        <f t="shared" si="4"/>
        <v>6</v>
      </c>
      <c r="Z7" s="259">
        <f t="shared" si="4"/>
        <v>7</v>
      </c>
      <c r="AA7" s="259">
        <f t="shared" si="4"/>
        <v>8</v>
      </c>
      <c r="AB7" s="259">
        <f t="shared" si="4"/>
        <v>9</v>
      </c>
      <c r="AC7" s="259">
        <f t="shared" si="4"/>
        <v>10</v>
      </c>
      <c r="AD7" s="259">
        <f t="shared" si="4"/>
        <v>11</v>
      </c>
      <c r="AE7" s="259">
        <f t="shared" si="4"/>
        <v>12</v>
      </c>
      <c r="AF7" s="259">
        <f t="shared" si="4"/>
        <v>1</v>
      </c>
      <c r="AG7" s="259">
        <f t="shared" si="4"/>
        <v>2</v>
      </c>
      <c r="AH7" s="259">
        <f t="shared" si="4"/>
        <v>3</v>
      </c>
      <c r="AI7" s="259">
        <f t="shared" si="4"/>
        <v>4</v>
      </c>
      <c r="AJ7" s="259">
        <f t="shared" si="4"/>
        <v>5</v>
      </c>
      <c r="AK7" s="259">
        <f t="shared" si="4"/>
        <v>6</v>
      </c>
      <c r="AL7" s="259">
        <f t="shared" si="4"/>
        <v>7</v>
      </c>
      <c r="AM7" s="259">
        <f t="shared" si="4"/>
        <v>8</v>
      </c>
      <c r="AN7" s="259">
        <f t="shared" si="4"/>
        <v>9</v>
      </c>
      <c r="AO7" s="259">
        <f t="shared" si="4"/>
        <v>10</v>
      </c>
      <c r="AP7" s="259">
        <f t="shared" si="4"/>
        <v>11</v>
      </c>
      <c r="AQ7" s="259">
        <f t="shared" si="4"/>
        <v>12</v>
      </c>
      <c r="AR7" s="259">
        <f t="shared" si="4"/>
        <v>1</v>
      </c>
      <c r="AS7" s="259">
        <f t="shared" si="4"/>
        <v>2</v>
      </c>
      <c r="AT7" s="259">
        <f t="shared" si="4"/>
        <v>3</v>
      </c>
      <c r="AU7" s="259">
        <f t="shared" si="4"/>
        <v>4</v>
      </c>
      <c r="AV7" s="259">
        <f t="shared" si="4"/>
        <v>5</v>
      </c>
      <c r="AW7" s="259">
        <f t="shared" si="4"/>
        <v>6</v>
      </c>
      <c r="AX7" s="259">
        <f t="shared" si="4"/>
        <v>7</v>
      </c>
      <c r="AY7" s="259">
        <f t="shared" si="4"/>
        <v>8</v>
      </c>
      <c r="AZ7" s="259">
        <f t="shared" si="4"/>
        <v>9</v>
      </c>
      <c r="BA7" s="259">
        <f t="shared" si="4"/>
        <v>10</v>
      </c>
      <c r="BB7" s="259">
        <f t="shared" si="4"/>
        <v>11</v>
      </c>
      <c r="BC7" s="259">
        <f t="shared" si="4"/>
        <v>12</v>
      </c>
      <c r="BD7" s="259">
        <f t="shared" si="4"/>
        <v>1</v>
      </c>
      <c r="BE7" s="259">
        <f t="shared" si="4"/>
        <v>2</v>
      </c>
      <c r="BF7" s="259">
        <f t="shared" si="4"/>
        <v>3</v>
      </c>
      <c r="BG7" s="259">
        <f t="shared" si="4"/>
        <v>4</v>
      </c>
      <c r="BH7" s="259">
        <f t="shared" si="4"/>
        <v>5</v>
      </c>
      <c r="BI7" s="259">
        <f t="shared" si="4"/>
        <v>6</v>
      </c>
      <c r="BJ7" s="259">
        <f t="shared" si="4"/>
        <v>7</v>
      </c>
      <c r="BK7" s="259">
        <f t="shared" si="4"/>
        <v>8</v>
      </c>
      <c r="BL7" s="259">
        <f t="shared" si="4"/>
        <v>9</v>
      </c>
      <c r="BM7" s="259">
        <f t="shared" si="4"/>
        <v>10</v>
      </c>
      <c r="BN7" s="259">
        <f t="shared" si="4"/>
        <v>11</v>
      </c>
      <c r="BO7" s="259">
        <f t="shared" si="4"/>
        <v>12</v>
      </c>
      <c r="BP7" s="259">
        <f t="shared" si="4"/>
        <v>1</v>
      </c>
      <c r="BQ7" s="259">
        <f t="shared" si="4"/>
        <v>2</v>
      </c>
      <c r="BR7" s="259">
        <f t="shared" si="4"/>
        <v>3</v>
      </c>
      <c r="BS7" s="259">
        <f t="shared" si="4"/>
        <v>4</v>
      </c>
      <c r="BT7" s="259">
        <f t="shared" si="4"/>
        <v>5</v>
      </c>
      <c r="BU7" s="259">
        <f t="shared" ref="BU7:CM7" si="5">MONTH(BU3)</f>
        <v>6</v>
      </c>
      <c r="BV7" s="259">
        <f t="shared" si="5"/>
        <v>7</v>
      </c>
      <c r="BW7" s="259">
        <f t="shared" si="5"/>
        <v>8</v>
      </c>
      <c r="BX7" s="259">
        <f t="shared" si="5"/>
        <v>9</v>
      </c>
      <c r="BY7" s="259">
        <f t="shared" si="5"/>
        <v>10</v>
      </c>
      <c r="BZ7" s="259">
        <f t="shared" si="5"/>
        <v>11</v>
      </c>
      <c r="CA7" s="259">
        <f t="shared" si="5"/>
        <v>12</v>
      </c>
      <c r="CB7" s="259">
        <f t="shared" si="5"/>
        <v>1</v>
      </c>
      <c r="CC7" s="259">
        <f t="shared" si="5"/>
        <v>2</v>
      </c>
      <c r="CD7" s="259">
        <f t="shared" si="5"/>
        <v>3</v>
      </c>
      <c r="CE7" s="259">
        <f t="shared" si="5"/>
        <v>4</v>
      </c>
      <c r="CF7" s="259">
        <f t="shared" si="5"/>
        <v>5</v>
      </c>
      <c r="CG7" s="259">
        <f t="shared" si="5"/>
        <v>6</v>
      </c>
      <c r="CH7" s="259">
        <f t="shared" si="5"/>
        <v>7</v>
      </c>
      <c r="CI7" s="259">
        <f t="shared" si="5"/>
        <v>8</v>
      </c>
      <c r="CJ7" s="259">
        <f t="shared" si="5"/>
        <v>9</v>
      </c>
      <c r="CK7" s="259">
        <f t="shared" si="5"/>
        <v>10</v>
      </c>
      <c r="CL7" s="259">
        <f t="shared" si="5"/>
        <v>11</v>
      </c>
      <c r="CM7" s="259">
        <f t="shared" si="5"/>
        <v>12</v>
      </c>
      <c r="CN7" s="71"/>
      <c r="CO7" s="71"/>
      <c r="CP7" s="71"/>
      <c r="CQ7" s="71"/>
      <c r="CR7" s="71"/>
      <c r="CS7" s="71"/>
      <c r="CT7" s="71"/>
      <c r="CY7" s="294"/>
    </row>
    <row r="8" spans="1:103" outlineLevel="1" x14ac:dyDescent="0.45">
      <c r="A8" s="71"/>
      <c r="B8" s="297"/>
      <c r="D8" s="259" t="s">
        <v>10</v>
      </c>
      <c r="H8" s="259">
        <f>ROUNDUP((MONTH(H3)/3),0)</f>
        <v>1</v>
      </c>
      <c r="I8" s="259">
        <f t="shared" ref="I8:BT8" si="6">ROUNDUP((MONTH(I3)/3),0)</f>
        <v>1</v>
      </c>
      <c r="J8" s="259">
        <f t="shared" si="6"/>
        <v>1</v>
      </c>
      <c r="K8" s="259">
        <f>ROUNDUP((MONTH(K3)/3),0)</f>
        <v>2</v>
      </c>
      <c r="L8" s="259">
        <f t="shared" si="6"/>
        <v>2</v>
      </c>
      <c r="M8" s="259">
        <f t="shared" si="6"/>
        <v>2</v>
      </c>
      <c r="N8" s="259">
        <f t="shared" si="6"/>
        <v>3</v>
      </c>
      <c r="O8" s="259">
        <f t="shared" si="6"/>
        <v>3</v>
      </c>
      <c r="P8" s="259">
        <f t="shared" si="6"/>
        <v>3</v>
      </c>
      <c r="Q8" s="259">
        <f t="shared" si="6"/>
        <v>4</v>
      </c>
      <c r="R8" s="259">
        <f t="shared" si="6"/>
        <v>4</v>
      </c>
      <c r="S8" s="259">
        <f t="shared" si="6"/>
        <v>4</v>
      </c>
      <c r="T8" s="259">
        <f t="shared" si="6"/>
        <v>1</v>
      </c>
      <c r="U8" s="259">
        <f t="shared" si="6"/>
        <v>1</v>
      </c>
      <c r="V8" s="259">
        <f t="shared" si="6"/>
        <v>1</v>
      </c>
      <c r="W8" s="259">
        <f t="shared" si="6"/>
        <v>2</v>
      </c>
      <c r="X8" s="259">
        <f t="shared" si="6"/>
        <v>2</v>
      </c>
      <c r="Y8" s="259">
        <f t="shared" si="6"/>
        <v>2</v>
      </c>
      <c r="Z8" s="259">
        <f t="shared" si="6"/>
        <v>3</v>
      </c>
      <c r="AA8" s="259">
        <f t="shared" si="6"/>
        <v>3</v>
      </c>
      <c r="AB8" s="259">
        <f t="shared" si="6"/>
        <v>3</v>
      </c>
      <c r="AC8" s="259">
        <f t="shared" si="6"/>
        <v>4</v>
      </c>
      <c r="AD8" s="259">
        <f t="shared" si="6"/>
        <v>4</v>
      </c>
      <c r="AE8" s="259">
        <f t="shared" si="6"/>
        <v>4</v>
      </c>
      <c r="AF8" s="259">
        <f t="shared" si="6"/>
        <v>1</v>
      </c>
      <c r="AG8" s="259">
        <f t="shared" si="6"/>
        <v>1</v>
      </c>
      <c r="AH8" s="259">
        <f t="shared" si="6"/>
        <v>1</v>
      </c>
      <c r="AI8" s="259">
        <f t="shared" si="6"/>
        <v>2</v>
      </c>
      <c r="AJ8" s="259">
        <f t="shared" si="6"/>
        <v>2</v>
      </c>
      <c r="AK8" s="259">
        <f t="shared" si="6"/>
        <v>2</v>
      </c>
      <c r="AL8" s="259">
        <f t="shared" si="6"/>
        <v>3</v>
      </c>
      <c r="AM8" s="259">
        <f t="shared" si="6"/>
        <v>3</v>
      </c>
      <c r="AN8" s="259">
        <f t="shared" si="6"/>
        <v>3</v>
      </c>
      <c r="AO8" s="259">
        <f t="shared" si="6"/>
        <v>4</v>
      </c>
      <c r="AP8" s="259">
        <f t="shared" si="6"/>
        <v>4</v>
      </c>
      <c r="AQ8" s="259">
        <f t="shared" si="6"/>
        <v>4</v>
      </c>
      <c r="AR8" s="259">
        <f t="shared" si="6"/>
        <v>1</v>
      </c>
      <c r="AS8" s="259">
        <f t="shared" si="6"/>
        <v>1</v>
      </c>
      <c r="AT8" s="259">
        <f t="shared" si="6"/>
        <v>1</v>
      </c>
      <c r="AU8" s="259">
        <f t="shared" si="6"/>
        <v>2</v>
      </c>
      <c r="AV8" s="259">
        <f t="shared" si="6"/>
        <v>2</v>
      </c>
      <c r="AW8" s="259">
        <f t="shared" si="6"/>
        <v>2</v>
      </c>
      <c r="AX8" s="259">
        <f t="shared" si="6"/>
        <v>3</v>
      </c>
      <c r="AY8" s="259">
        <f t="shared" si="6"/>
        <v>3</v>
      </c>
      <c r="AZ8" s="259">
        <f t="shared" si="6"/>
        <v>3</v>
      </c>
      <c r="BA8" s="259">
        <f t="shared" si="6"/>
        <v>4</v>
      </c>
      <c r="BB8" s="259">
        <f t="shared" si="6"/>
        <v>4</v>
      </c>
      <c r="BC8" s="259">
        <f t="shared" si="6"/>
        <v>4</v>
      </c>
      <c r="BD8" s="259">
        <f t="shared" si="6"/>
        <v>1</v>
      </c>
      <c r="BE8" s="259">
        <f t="shared" si="6"/>
        <v>1</v>
      </c>
      <c r="BF8" s="259">
        <f t="shared" si="6"/>
        <v>1</v>
      </c>
      <c r="BG8" s="259">
        <f t="shared" si="6"/>
        <v>2</v>
      </c>
      <c r="BH8" s="259">
        <f t="shared" si="6"/>
        <v>2</v>
      </c>
      <c r="BI8" s="259">
        <f t="shared" si="6"/>
        <v>2</v>
      </c>
      <c r="BJ8" s="259">
        <f t="shared" si="6"/>
        <v>3</v>
      </c>
      <c r="BK8" s="259">
        <f t="shared" si="6"/>
        <v>3</v>
      </c>
      <c r="BL8" s="259">
        <f t="shared" si="6"/>
        <v>3</v>
      </c>
      <c r="BM8" s="259">
        <f t="shared" si="6"/>
        <v>4</v>
      </c>
      <c r="BN8" s="259">
        <f t="shared" si="6"/>
        <v>4</v>
      </c>
      <c r="BO8" s="259">
        <f t="shared" si="6"/>
        <v>4</v>
      </c>
      <c r="BP8" s="259">
        <f t="shared" si="6"/>
        <v>1</v>
      </c>
      <c r="BQ8" s="259">
        <f t="shared" si="6"/>
        <v>1</v>
      </c>
      <c r="BR8" s="259">
        <f t="shared" si="6"/>
        <v>1</v>
      </c>
      <c r="BS8" s="259">
        <f t="shared" si="6"/>
        <v>2</v>
      </c>
      <c r="BT8" s="259">
        <f t="shared" si="6"/>
        <v>2</v>
      </c>
      <c r="BU8" s="259">
        <f t="shared" ref="BU8:CM8" si="7">ROUNDUP((MONTH(BU3)/3),0)</f>
        <v>2</v>
      </c>
      <c r="BV8" s="259">
        <f t="shared" si="7"/>
        <v>3</v>
      </c>
      <c r="BW8" s="259">
        <f t="shared" si="7"/>
        <v>3</v>
      </c>
      <c r="BX8" s="259">
        <f t="shared" si="7"/>
        <v>3</v>
      </c>
      <c r="BY8" s="259">
        <f t="shared" si="7"/>
        <v>4</v>
      </c>
      <c r="BZ8" s="259">
        <f t="shared" si="7"/>
        <v>4</v>
      </c>
      <c r="CA8" s="259">
        <f t="shared" si="7"/>
        <v>4</v>
      </c>
      <c r="CB8" s="259">
        <f t="shared" si="7"/>
        <v>1</v>
      </c>
      <c r="CC8" s="259">
        <f t="shared" si="7"/>
        <v>1</v>
      </c>
      <c r="CD8" s="259">
        <f t="shared" si="7"/>
        <v>1</v>
      </c>
      <c r="CE8" s="259">
        <f t="shared" si="7"/>
        <v>2</v>
      </c>
      <c r="CF8" s="259">
        <f t="shared" si="7"/>
        <v>2</v>
      </c>
      <c r="CG8" s="259">
        <f t="shared" si="7"/>
        <v>2</v>
      </c>
      <c r="CH8" s="259">
        <f t="shared" si="7"/>
        <v>3</v>
      </c>
      <c r="CI8" s="259">
        <f t="shared" si="7"/>
        <v>3</v>
      </c>
      <c r="CJ8" s="259">
        <f t="shared" si="7"/>
        <v>3</v>
      </c>
      <c r="CK8" s="259">
        <f t="shared" si="7"/>
        <v>4</v>
      </c>
      <c r="CL8" s="259">
        <f t="shared" si="7"/>
        <v>4</v>
      </c>
      <c r="CM8" s="259">
        <f t="shared" si="7"/>
        <v>4</v>
      </c>
      <c r="CN8" s="71"/>
      <c r="CO8" s="71"/>
      <c r="CP8" s="71"/>
      <c r="CQ8" s="71"/>
      <c r="CR8" s="71"/>
      <c r="CS8" s="71"/>
      <c r="CT8" s="71"/>
      <c r="CY8" s="294"/>
    </row>
    <row r="9" spans="1:103" outlineLevel="1" x14ac:dyDescent="0.45">
      <c r="A9" s="71"/>
      <c r="B9" s="297"/>
      <c r="D9" s="259" t="s">
        <v>20</v>
      </c>
      <c r="H9" s="259">
        <f>YEAR(H3)</f>
        <v>2014</v>
      </c>
      <c r="I9" s="259">
        <f t="shared" ref="I9:BT9" si="8">YEAR(I3)</f>
        <v>2014</v>
      </c>
      <c r="J9" s="259">
        <f t="shared" si="8"/>
        <v>2014</v>
      </c>
      <c r="K9" s="259">
        <f t="shared" si="8"/>
        <v>2014</v>
      </c>
      <c r="L9" s="259">
        <f t="shared" si="8"/>
        <v>2014</v>
      </c>
      <c r="M9" s="259">
        <f t="shared" si="8"/>
        <v>2014</v>
      </c>
      <c r="N9" s="259">
        <f t="shared" si="8"/>
        <v>2014</v>
      </c>
      <c r="O9" s="259">
        <f t="shared" si="8"/>
        <v>2014</v>
      </c>
      <c r="P9" s="259">
        <f t="shared" si="8"/>
        <v>2014</v>
      </c>
      <c r="Q9" s="259">
        <f t="shared" si="8"/>
        <v>2014</v>
      </c>
      <c r="R9" s="259">
        <f t="shared" si="8"/>
        <v>2014</v>
      </c>
      <c r="S9" s="259">
        <f t="shared" si="8"/>
        <v>2014</v>
      </c>
      <c r="T9" s="259">
        <f t="shared" si="8"/>
        <v>2015</v>
      </c>
      <c r="U9" s="259">
        <f t="shared" si="8"/>
        <v>2015</v>
      </c>
      <c r="V9" s="259">
        <f t="shared" si="8"/>
        <v>2015</v>
      </c>
      <c r="W9" s="259">
        <f t="shared" si="8"/>
        <v>2015</v>
      </c>
      <c r="X9" s="259">
        <f t="shared" si="8"/>
        <v>2015</v>
      </c>
      <c r="Y9" s="259">
        <f t="shared" si="8"/>
        <v>2015</v>
      </c>
      <c r="Z9" s="259">
        <f t="shared" si="8"/>
        <v>2015</v>
      </c>
      <c r="AA9" s="259">
        <f t="shared" si="8"/>
        <v>2015</v>
      </c>
      <c r="AB9" s="259">
        <f t="shared" si="8"/>
        <v>2015</v>
      </c>
      <c r="AC9" s="259">
        <f t="shared" si="8"/>
        <v>2015</v>
      </c>
      <c r="AD9" s="259">
        <f t="shared" si="8"/>
        <v>2015</v>
      </c>
      <c r="AE9" s="259">
        <f t="shared" si="8"/>
        <v>2015</v>
      </c>
      <c r="AF9" s="259">
        <f t="shared" si="8"/>
        <v>2016</v>
      </c>
      <c r="AG9" s="259">
        <f t="shared" si="8"/>
        <v>2016</v>
      </c>
      <c r="AH9" s="259">
        <f t="shared" si="8"/>
        <v>2016</v>
      </c>
      <c r="AI9" s="259">
        <f t="shared" si="8"/>
        <v>2016</v>
      </c>
      <c r="AJ9" s="259">
        <f t="shared" si="8"/>
        <v>2016</v>
      </c>
      <c r="AK9" s="259">
        <f t="shared" si="8"/>
        <v>2016</v>
      </c>
      <c r="AL9" s="259">
        <f t="shared" si="8"/>
        <v>2016</v>
      </c>
      <c r="AM9" s="259">
        <f t="shared" si="8"/>
        <v>2016</v>
      </c>
      <c r="AN9" s="259">
        <f t="shared" si="8"/>
        <v>2016</v>
      </c>
      <c r="AO9" s="259">
        <f t="shared" si="8"/>
        <v>2016</v>
      </c>
      <c r="AP9" s="259">
        <f t="shared" si="8"/>
        <v>2016</v>
      </c>
      <c r="AQ9" s="259">
        <f t="shared" si="8"/>
        <v>2016</v>
      </c>
      <c r="AR9" s="259">
        <f t="shared" si="8"/>
        <v>2017</v>
      </c>
      <c r="AS9" s="259">
        <f t="shared" si="8"/>
        <v>2017</v>
      </c>
      <c r="AT9" s="259">
        <f t="shared" si="8"/>
        <v>2017</v>
      </c>
      <c r="AU9" s="259">
        <f t="shared" si="8"/>
        <v>2017</v>
      </c>
      <c r="AV9" s="259">
        <f t="shared" si="8"/>
        <v>2017</v>
      </c>
      <c r="AW9" s="259">
        <f t="shared" si="8"/>
        <v>2017</v>
      </c>
      <c r="AX9" s="259">
        <f t="shared" si="8"/>
        <v>2017</v>
      </c>
      <c r="AY9" s="259">
        <f t="shared" si="8"/>
        <v>2017</v>
      </c>
      <c r="AZ9" s="259">
        <f t="shared" si="8"/>
        <v>2017</v>
      </c>
      <c r="BA9" s="259">
        <f t="shared" si="8"/>
        <v>2017</v>
      </c>
      <c r="BB9" s="259">
        <f t="shared" si="8"/>
        <v>2017</v>
      </c>
      <c r="BC9" s="259">
        <f t="shared" si="8"/>
        <v>2017</v>
      </c>
      <c r="BD9" s="259">
        <f t="shared" si="8"/>
        <v>2018</v>
      </c>
      <c r="BE9" s="259">
        <f t="shared" si="8"/>
        <v>2018</v>
      </c>
      <c r="BF9" s="259">
        <f t="shared" si="8"/>
        <v>2018</v>
      </c>
      <c r="BG9" s="259">
        <f t="shared" si="8"/>
        <v>2018</v>
      </c>
      <c r="BH9" s="259">
        <f t="shared" si="8"/>
        <v>2018</v>
      </c>
      <c r="BI9" s="259">
        <f t="shared" si="8"/>
        <v>2018</v>
      </c>
      <c r="BJ9" s="259">
        <f t="shared" si="8"/>
        <v>2018</v>
      </c>
      <c r="BK9" s="259">
        <f t="shared" si="8"/>
        <v>2018</v>
      </c>
      <c r="BL9" s="259">
        <f t="shared" si="8"/>
        <v>2018</v>
      </c>
      <c r="BM9" s="259">
        <f t="shared" si="8"/>
        <v>2018</v>
      </c>
      <c r="BN9" s="259">
        <f t="shared" si="8"/>
        <v>2018</v>
      </c>
      <c r="BO9" s="259">
        <f t="shared" si="8"/>
        <v>2018</v>
      </c>
      <c r="BP9" s="259">
        <f t="shared" si="8"/>
        <v>2019</v>
      </c>
      <c r="BQ9" s="259">
        <f t="shared" si="8"/>
        <v>2019</v>
      </c>
      <c r="BR9" s="259">
        <f t="shared" si="8"/>
        <v>2019</v>
      </c>
      <c r="BS9" s="259">
        <f t="shared" si="8"/>
        <v>2019</v>
      </c>
      <c r="BT9" s="259">
        <f t="shared" si="8"/>
        <v>2019</v>
      </c>
      <c r="BU9" s="259">
        <f t="shared" ref="BU9:CM9" si="9">YEAR(BU3)</f>
        <v>2019</v>
      </c>
      <c r="BV9" s="259">
        <f t="shared" si="9"/>
        <v>2019</v>
      </c>
      <c r="BW9" s="259">
        <f t="shared" si="9"/>
        <v>2019</v>
      </c>
      <c r="BX9" s="259">
        <f t="shared" si="9"/>
        <v>2019</v>
      </c>
      <c r="BY9" s="259">
        <f t="shared" si="9"/>
        <v>2019</v>
      </c>
      <c r="BZ9" s="259">
        <f t="shared" si="9"/>
        <v>2019</v>
      </c>
      <c r="CA9" s="259">
        <f t="shared" si="9"/>
        <v>2019</v>
      </c>
      <c r="CB9" s="259">
        <f t="shared" si="9"/>
        <v>2020</v>
      </c>
      <c r="CC9" s="259">
        <f t="shared" si="9"/>
        <v>2020</v>
      </c>
      <c r="CD9" s="259">
        <f t="shared" si="9"/>
        <v>2020</v>
      </c>
      <c r="CE9" s="259">
        <f t="shared" si="9"/>
        <v>2020</v>
      </c>
      <c r="CF9" s="259">
        <f t="shared" si="9"/>
        <v>2020</v>
      </c>
      <c r="CG9" s="259">
        <f t="shared" si="9"/>
        <v>2020</v>
      </c>
      <c r="CH9" s="259">
        <f t="shared" si="9"/>
        <v>2020</v>
      </c>
      <c r="CI9" s="259">
        <f t="shared" si="9"/>
        <v>2020</v>
      </c>
      <c r="CJ9" s="259">
        <f t="shared" si="9"/>
        <v>2020</v>
      </c>
      <c r="CK9" s="259">
        <f t="shared" si="9"/>
        <v>2020</v>
      </c>
      <c r="CL9" s="259">
        <f t="shared" si="9"/>
        <v>2020</v>
      </c>
      <c r="CM9" s="259">
        <f t="shared" si="9"/>
        <v>2020</v>
      </c>
      <c r="CN9" s="71"/>
      <c r="CO9" s="71"/>
      <c r="CP9" s="71"/>
      <c r="CQ9" s="71"/>
      <c r="CR9" s="71"/>
      <c r="CS9" s="71"/>
      <c r="CT9" s="71"/>
      <c r="CY9" s="294"/>
    </row>
    <row r="10" spans="1:103" outlineLevel="1" x14ac:dyDescent="0.45">
      <c r="A10" s="71"/>
      <c r="B10" s="297"/>
      <c r="D10" s="259" t="s">
        <v>11</v>
      </c>
      <c r="H10" s="298">
        <v>6</v>
      </c>
      <c r="I10" s="298">
        <f>H10+1</f>
        <v>7</v>
      </c>
      <c r="J10" s="298">
        <f t="shared" ref="J10:AQ10" si="10">I10+1</f>
        <v>8</v>
      </c>
      <c r="K10" s="298">
        <f t="shared" si="10"/>
        <v>9</v>
      </c>
      <c r="L10" s="298">
        <f t="shared" si="10"/>
        <v>10</v>
      </c>
      <c r="M10" s="298">
        <f t="shared" si="10"/>
        <v>11</v>
      </c>
      <c r="N10" s="298">
        <f t="shared" si="10"/>
        <v>12</v>
      </c>
      <c r="O10" s="298">
        <f t="shared" si="10"/>
        <v>13</v>
      </c>
      <c r="P10" s="298">
        <f t="shared" si="10"/>
        <v>14</v>
      </c>
      <c r="Q10" s="298">
        <f t="shared" si="10"/>
        <v>15</v>
      </c>
      <c r="R10" s="298">
        <f t="shared" si="10"/>
        <v>16</v>
      </c>
      <c r="S10" s="298">
        <f t="shared" si="10"/>
        <v>17</v>
      </c>
      <c r="T10" s="298">
        <f t="shared" si="10"/>
        <v>18</v>
      </c>
      <c r="U10" s="298">
        <f t="shared" si="10"/>
        <v>19</v>
      </c>
      <c r="V10" s="298">
        <f t="shared" si="10"/>
        <v>20</v>
      </c>
      <c r="W10" s="298">
        <f t="shared" si="10"/>
        <v>21</v>
      </c>
      <c r="X10" s="298">
        <f t="shared" si="10"/>
        <v>22</v>
      </c>
      <c r="Y10" s="298">
        <f t="shared" si="10"/>
        <v>23</v>
      </c>
      <c r="Z10" s="298">
        <f t="shared" si="10"/>
        <v>24</v>
      </c>
      <c r="AA10" s="298">
        <f t="shared" si="10"/>
        <v>25</v>
      </c>
      <c r="AB10" s="298">
        <f t="shared" si="10"/>
        <v>26</v>
      </c>
      <c r="AC10" s="298">
        <f t="shared" si="10"/>
        <v>27</v>
      </c>
      <c r="AD10" s="298">
        <f t="shared" si="10"/>
        <v>28</v>
      </c>
      <c r="AE10" s="298">
        <f t="shared" si="10"/>
        <v>29</v>
      </c>
      <c r="AF10" s="298">
        <f t="shared" si="10"/>
        <v>30</v>
      </c>
      <c r="AG10" s="298">
        <f t="shared" si="10"/>
        <v>31</v>
      </c>
      <c r="AH10" s="298">
        <f t="shared" si="10"/>
        <v>32</v>
      </c>
      <c r="AI10" s="298">
        <f t="shared" si="10"/>
        <v>33</v>
      </c>
      <c r="AJ10" s="298">
        <f t="shared" si="10"/>
        <v>34</v>
      </c>
      <c r="AK10" s="298">
        <f t="shared" si="10"/>
        <v>35</v>
      </c>
      <c r="AL10" s="298">
        <f t="shared" si="10"/>
        <v>36</v>
      </c>
      <c r="AM10" s="298">
        <f t="shared" si="10"/>
        <v>37</v>
      </c>
      <c r="AN10" s="298">
        <f t="shared" si="10"/>
        <v>38</v>
      </c>
      <c r="AO10" s="298">
        <f t="shared" si="10"/>
        <v>39</v>
      </c>
      <c r="AP10" s="298">
        <f t="shared" si="10"/>
        <v>40</v>
      </c>
      <c r="AQ10" s="299">
        <f t="shared" si="10"/>
        <v>41</v>
      </c>
      <c r="AR10" s="300">
        <f t="shared" ref="AR10:CM10" si="11">AQ10+1</f>
        <v>42</v>
      </c>
      <c r="AS10" s="300">
        <f t="shared" si="11"/>
        <v>43</v>
      </c>
      <c r="AT10" s="300">
        <f t="shared" si="11"/>
        <v>44</v>
      </c>
      <c r="AU10" s="300">
        <f t="shared" si="11"/>
        <v>45</v>
      </c>
      <c r="AV10" s="300">
        <f t="shared" si="11"/>
        <v>46</v>
      </c>
      <c r="AW10" s="300">
        <f t="shared" si="11"/>
        <v>47</v>
      </c>
      <c r="AX10" s="300">
        <f t="shared" si="11"/>
        <v>48</v>
      </c>
      <c r="AY10" s="300">
        <f t="shared" si="11"/>
        <v>49</v>
      </c>
      <c r="AZ10" s="300">
        <f t="shared" si="11"/>
        <v>50</v>
      </c>
      <c r="BA10" s="300">
        <f t="shared" si="11"/>
        <v>51</v>
      </c>
      <c r="BB10" s="300">
        <f t="shared" si="11"/>
        <v>52</v>
      </c>
      <c r="BC10" s="300">
        <f t="shared" si="11"/>
        <v>53</v>
      </c>
      <c r="BD10" s="300">
        <f t="shared" si="11"/>
        <v>54</v>
      </c>
      <c r="BE10" s="300">
        <f t="shared" si="11"/>
        <v>55</v>
      </c>
      <c r="BF10" s="300">
        <f t="shared" si="11"/>
        <v>56</v>
      </c>
      <c r="BG10" s="300">
        <f t="shared" si="11"/>
        <v>57</v>
      </c>
      <c r="BH10" s="300">
        <f t="shared" si="11"/>
        <v>58</v>
      </c>
      <c r="BI10" s="300">
        <f t="shared" si="11"/>
        <v>59</v>
      </c>
      <c r="BJ10" s="300">
        <f t="shared" si="11"/>
        <v>60</v>
      </c>
      <c r="BK10" s="300">
        <f t="shared" si="11"/>
        <v>61</v>
      </c>
      <c r="BL10" s="300">
        <f t="shared" si="11"/>
        <v>62</v>
      </c>
      <c r="BM10" s="300">
        <f t="shared" si="11"/>
        <v>63</v>
      </c>
      <c r="BN10" s="300">
        <f t="shared" si="11"/>
        <v>64</v>
      </c>
      <c r="BO10" s="300">
        <f t="shared" si="11"/>
        <v>65</v>
      </c>
      <c r="BP10" s="300">
        <f t="shared" si="11"/>
        <v>66</v>
      </c>
      <c r="BQ10" s="300">
        <f t="shared" si="11"/>
        <v>67</v>
      </c>
      <c r="BR10" s="300">
        <f t="shared" si="11"/>
        <v>68</v>
      </c>
      <c r="BS10" s="300">
        <f t="shared" si="11"/>
        <v>69</v>
      </c>
      <c r="BT10" s="300">
        <f t="shared" si="11"/>
        <v>70</v>
      </c>
      <c r="BU10" s="300">
        <f t="shared" si="11"/>
        <v>71</v>
      </c>
      <c r="BV10" s="300">
        <f t="shared" si="11"/>
        <v>72</v>
      </c>
      <c r="BW10" s="300">
        <f t="shared" si="11"/>
        <v>73</v>
      </c>
      <c r="BX10" s="300">
        <f t="shared" si="11"/>
        <v>74</v>
      </c>
      <c r="BY10" s="300">
        <f t="shared" si="11"/>
        <v>75</v>
      </c>
      <c r="BZ10" s="300">
        <f t="shared" si="11"/>
        <v>76</v>
      </c>
      <c r="CA10" s="300">
        <f t="shared" si="11"/>
        <v>77</v>
      </c>
      <c r="CB10" s="300">
        <f t="shared" si="11"/>
        <v>78</v>
      </c>
      <c r="CC10" s="300">
        <f t="shared" si="11"/>
        <v>79</v>
      </c>
      <c r="CD10" s="300">
        <f t="shared" si="11"/>
        <v>80</v>
      </c>
      <c r="CE10" s="300">
        <f t="shared" si="11"/>
        <v>81</v>
      </c>
      <c r="CF10" s="300">
        <f t="shared" si="11"/>
        <v>82</v>
      </c>
      <c r="CG10" s="300">
        <f t="shared" si="11"/>
        <v>83</v>
      </c>
      <c r="CH10" s="300">
        <f t="shared" si="11"/>
        <v>84</v>
      </c>
      <c r="CI10" s="300">
        <f t="shared" si="11"/>
        <v>85</v>
      </c>
      <c r="CJ10" s="300">
        <f t="shared" si="11"/>
        <v>86</v>
      </c>
      <c r="CK10" s="300">
        <f t="shared" si="11"/>
        <v>87</v>
      </c>
      <c r="CL10" s="300">
        <f t="shared" si="11"/>
        <v>88</v>
      </c>
      <c r="CM10" s="300">
        <f t="shared" si="11"/>
        <v>89</v>
      </c>
      <c r="CN10" s="71"/>
      <c r="CO10" s="71"/>
      <c r="CP10" s="71"/>
      <c r="CQ10" s="71"/>
      <c r="CR10" s="71"/>
      <c r="CS10" s="71"/>
      <c r="CT10" s="71"/>
      <c r="CY10" s="294"/>
    </row>
    <row r="11" spans="1:103" outlineLevel="1" x14ac:dyDescent="0.45">
      <c r="A11" s="71"/>
      <c r="B11" s="297"/>
      <c r="D11" s="259" t="s">
        <v>12</v>
      </c>
      <c r="H11" s="298">
        <v>1</v>
      </c>
      <c r="I11" s="298">
        <v>1</v>
      </c>
      <c r="J11" s="298">
        <v>1</v>
      </c>
      <c r="K11" s="298">
        <v>1</v>
      </c>
      <c r="L11" s="298">
        <v>1</v>
      </c>
      <c r="M11" s="298">
        <v>1</v>
      </c>
      <c r="N11" s="298">
        <v>1</v>
      </c>
      <c r="O11" s="298">
        <v>2</v>
      </c>
      <c r="P11" s="298">
        <v>2</v>
      </c>
      <c r="Q11" s="298">
        <v>2</v>
      </c>
      <c r="R11" s="298">
        <v>2</v>
      </c>
      <c r="S11" s="298">
        <v>2</v>
      </c>
      <c r="T11" s="298">
        <v>2</v>
      </c>
      <c r="U11" s="298">
        <v>2</v>
      </c>
      <c r="V11" s="298">
        <v>2</v>
      </c>
      <c r="W11" s="298">
        <v>2</v>
      </c>
      <c r="X11" s="298">
        <v>2</v>
      </c>
      <c r="Y11" s="298">
        <v>2</v>
      </c>
      <c r="Z11" s="298">
        <v>2</v>
      </c>
      <c r="AA11" s="298">
        <f>O11+1</f>
        <v>3</v>
      </c>
      <c r="AB11" s="298">
        <f t="shared" ref="AB11:AQ11" si="12">P11+1</f>
        <v>3</v>
      </c>
      <c r="AC11" s="298">
        <f t="shared" si="12"/>
        <v>3</v>
      </c>
      <c r="AD11" s="298">
        <f t="shared" si="12"/>
        <v>3</v>
      </c>
      <c r="AE11" s="298">
        <f t="shared" si="12"/>
        <v>3</v>
      </c>
      <c r="AF11" s="298">
        <f t="shared" si="12"/>
        <v>3</v>
      </c>
      <c r="AG11" s="298">
        <f t="shared" si="12"/>
        <v>3</v>
      </c>
      <c r="AH11" s="298">
        <f t="shared" si="12"/>
        <v>3</v>
      </c>
      <c r="AI11" s="298">
        <f t="shared" si="12"/>
        <v>3</v>
      </c>
      <c r="AJ11" s="298">
        <f t="shared" si="12"/>
        <v>3</v>
      </c>
      <c r="AK11" s="298">
        <f t="shared" si="12"/>
        <v>3</v>
      </c>
      <c r="AL11" s="298">
        <f t="shared" si="12"/>
        <v>3</v>
      </c>
      <c r="AM11" s="298">
        <f t="shared" si="12"/>
        <v>4</v>
      </c>
      <c r="AN11" s="298">
        <f t="shared" si="12"/>
        <v>4</v>
      </c>
      <c r="AO11" s="298">
        <f t="shared" si="12"/>
        <v>4</v>
      </c>
      <c r="AP11" s="298">
        <f t="shared" si="12"/>
        <v>4</v>
      </c>
      <c r="AQ11" s="299">
        <f t="shared" si="12"/>
        <v>4</v>
      </c>
      <c r="AR11" s="300">
        <f t="shared" ref="AR11:CM11" si="13">AF11+1</f>
        <v>4</v>
      </c>
      <c r="AS11" s="300">
        <f t="shared" si="13"/>
        <v>4</v>
      </c>
      <c r="AT11" s="300">
        <f t="shared" si="13"/>
        <v>4</v>
      </c>
      <c r="AU11" s="300">
        <f t="shared" si="13"/>
        <v>4</v>
      </c>
      <c r="AV11" s="300">
        <f t="shared" si="13"/>
        <v>4</v>
      </c>
      <c r="AW11" s="300">
        <f t="shared" si="13"/>
        <v>4</v>
      </c>
      <c r="AX11" s="300">
        <f t="shared" si="13"/>
        <v>4</v>
      </c>
      <c r="AY11" s="300">
        <f t="shared" si="13"/>
        <v>5</v>
      </c>
      <c r="AZ11" s="300">
        <f t="shared" si="13"/>
        <v>5</v>
      </c>
      <c r="BA11" s="300">
        <f t="shared" si="13"/>
        <v>5</v>
      </c>
      <c r="BB11" s="300">
        <f t="shared" si="13"/>
        <v>5</v>
      </c>
      <c r="BC11" s="300">
        <f t="shared" si="13"/>
        <v>5</v>
      </c>
      <c r="BD11" s="300">
        <f t="shared" si="13"/>
        <v>5</v>
      </c>
      <c r="BE11" s="300">
        <f t="shared" si="13"/>
        <v>5</v>
      </c>
      <c r="BF11" s="300">
        <f t="shared" si="13"/>
        <v>5</v>
      </c>
      <c r="BG11" s="300">
        <f t="shared" si="13"/>
        <v>5</v>
      </c>
      <c r="BH11" s="300">
        <f t="shared" si="13"/>
        <v>5</v>
      </c>
      <c r="BI11" s="300">
        <f t="shared" si="13"/>
        <v>5</v>
      </c>
      <c r="BJ11" s="300">
        <f t="shared" si="13"/>
        <v>5</v>
      </c>
      <c r="BK11" s="300">
        <f t="shared" si="13"/>
        <v>6</v>
      </c>
      <c r="BL11" s="300">
        <f t="shared" si="13"/>
        <v>6</v>
      </c>
      <c r="BM11" s="300">
        <f t="shared" si="13"/>
        <v>6</v>
      </c>
      <c r="BN11" s="300">
        <f t="shared" si="13"/>
        <v>6</v>
      </c>
      <c r="BO11" s="300">
        <f t="shared" si="13"/>
        <v>6</v>
      </c>
      <c r="BP11" s="300">
        <f t="shared" si="13"/>
        <v>6</v>
      </c>
      <c r="BQ11" s="300">
        <f t="shared" si="13"/>
        <v>6</v>
      </c>
      <c r="BR11" s="300">
        <f t="shared" si="13"/>
        <v>6</v>
      </c>
      <c r="BS11" s="300">
        <f t="shared" si="13"/>
        <v>6</v>
      </c>
      <c r="BT11" s="300">
        <f t="shared" si="13"/>
        <v>6</v>
      </c>
      <c r="BU11" s="300">
        <f t="shared" si="13"/>
        <v>6</v>
      </c>
      <c r="BV11" s="300">
        <f t="shared" si="13"/>
        <v>6</v>
      </c>
      <c r="BW11" s="300">
        <f t="shared" si="13"/>
        <v>7</v>
      </c>
      <c r="BX11" s="300">
        <f t="shared" si="13"/>
        <v>7</v>
      </c>
      <c r="BY11" s="300">
        <f t="shared" si="13"/>
        <v>7</v>
      </c>
      <c r="BZ11" s="300">
        <f t="shared" si="13"/>
        <v>7</v>
      </c>
      <c r="CA11" s="300">
        <f t="shared" si="13"/>
        <v>7</v>
      </c>
      <c r="CB11" s="300">
        <f t="shared" si="13"/>
        <v>7</v>
      </c>
      <c r="CC11" s="300">
        <f t="shared" si="13"/>
        <v>7</v>
      </c>
      <c r="CD11" s="300">
        <f t="shared" si="13"/>
        <v>7</v>
      </c>
      <c r="CE11" s="300">
        <f t="shared" si="13"/>
        <v>7</v>
      </c>
      <c r="CF11" s="300">
        <f t="shared" si="13"/>
        <v>7</v>
      </c>
      <c r="CG11" s="300">
        <f t="shared" si="13"/>
        <v>7</v>
      </c>
      <c r="CH11" s="300">
        <f t="shared" si="13"/>
        <v>7</v>
      </c>
      <c r="CI11" s="300">
        <f t="shared" si="13"/>
        <v>8</v>
      </c>
      <c r="CJ11" s="300">
        <f t="shared" si="13"/>
        <v>8</v>
      </c>
      <c r="CK11" s="300">
        <f t="shared" si="13"/>
        <v>8</v>
      </c>
      <c r="CL11" s="300">
        <f t="shared" si="13"/>
        <v>8</v>
      </c>
      <c r="CM11" s="300">
        <f t="shared" si="13"/>
        <v>8</v>
      </c>
      <c r="CN11" s="71"/>
      <c r="CO11" s="71"/>
      <c r="CP11" s="71"/>
      <c r="CQ11" s="71"/>
      <c r="CR11" s="71"/>
      <c r="CS11" s="71"/>
      <c r="CT11" s="71"/>
      <c r="CY11" s="294"/>
    </row>
    <row r="12" spans="1:103" outlineLevel="1" x14ac:dyDescent="0.45">
      <c r="A12" s="71"/>
      <c r="B12" s="297"/>
      <c r="D12" s="259" t="s">
        <v>208</v>
      </c>
      <c r="H12" s="259">
        <f>IF(AND(H$3&gt;Assumptions!$B5-1,H$3&lt;Assumptions!$D5),1,0)</f>
        <v>1</v>
      </c>
      <c r="I12" s="259">
        <f>IF(AND(I$3&gt;Assumptions!$B5-1,I$3&lt;Assumptions!$D5),1,0)</f>
        <v>1</v>
      </c>
      <c r="J12" s="259">
        <f>IF(AND(J$3&gt;Assumptions!$B5-1,J$3&lt;Assumptions!$D5),1,0)</f>
        <v>1</v>
      </c>
      <c r="K12" s="259">
        <f>IF(AND(K$3&gt;Assumptions!$B5-1,K$3&lt;Assumptions!$D5),1,0)</f>
        <v>1</v>
      </c>
      <c r="L12" s="259">
        <f>IF(AND(L$3&gt;Assumptions!$B5-1,L$3&lt;Assumptions!$D5),1,0)</f>
        <v>1</v>
      </c>
      <c r="M12" s="259">
        <f>IF(AND(M$3&gt;Assumptions!$B5-1,M$3&lt;Assumptions!$D5),1,0)</f>
        <v>1</v>
      </c>
      <c r="N12" s="259">
        <f>IF(AND(N$3&gt;Assumptions!$B5-1,N$3&lt;Assumptions!$D5),1,0)</f>
        <v>1</v>
      </c>
      <c r="O12" s="259">
        <f>IF(AND(O$3&gt;Assumptions!$B5-1,O$3&lt;Assumptions!$D5),1,0)</f>
        <v>1</v>
      </c>
      <c r="P12" s="259">
        <f>IF(AND(P$3&gt;Assumptions!$B5-1,P$3&lt;Assumptions!$D5),1,0)</f>
        <v>1</v>
      </c>
      <c r="Q12" s="259">
        <f>IF(AND(Q$3&gt;Assumptions!$B5-1,Q$3&lt;Assumptions!$D5),1,0)</f>
        <v>1</v>
      </c>
      <c r="R12" s="259">
        <f>IF(AND(R$3&gt;Assumptions!$B5-1,R$3&lt;Assumptions!$D5),1,0)</f>
        <v>1</v>
      </c>
      <c r="S12" s="259">
        <f>IF(AND(S$3&gt;Assumptions!$B5-1,S$3&lt;Assumptions!$D5),1,0)</f>
        <v>1</v>
      </c>
      <c r="T12" s="259">
        <f>IF(AND(T$3&gt;Assumptions!$B5-1,T$3&lt;Assumptions!$D5),1,0)</f>
        <v>1</v>
      </c>
      <c r="U12" s="259">
        <f>IF(AND(U$3&gt;Assumptions!$B5-1,U$3&lt;Assumptions!$D5),1,0)</f>
        <v>1</v>
      </c>
      <c r="V12" s="259">
        <f>IF(AND(V$3&gt;Assumptions!$B5-1,V$3&lt;Assumptions!$D5),1,0)</f>
        <v>1</v>
      </c>
      <c r="W12" s="259">
        <f>IF(AND(W$3&gt;Assumptions!$B5-1,W$3&lt;Assumptions!$D5),1,0)</f>
        <v>1</v>
      </c>
      <c r="X12" s="259">
        <f>IF(AND(X$3&gt;Assumptions!$B5-1,X$3&lt;Assumptions!$D5),1,0)</f>
        <v>1</v>
      </c>
      <c r="Y12" s="259">
        <f>IF(AND(Y$3&gt;Assumptions!$B5-1,Y$3&lt;Assumptions!$D5),1,0)</f>
        <v>1</v>
      </c>
      <c r="Z12" s="259">
        <f>IF(AND(Z$3&gt;Assumptions!$B5-1,Z$3&lt;Assumptions!$D5),1,0)</f>
        <v>1</v>
      </c>
      <c r="AA12" s="259">
        <f>IF(AND(AA$3&gt;Assumptions!$B5-1,AA$3&lt;Assumptions!$D5),1,0)</f>
        <v>1</v>
      </c>
      <c r="AB12" s="259">
        <f>IF(AND(AB$3&gt;Assumptions!$B5-1,AB$3&lt;Assumptions!$D5),1,0)</f>
        <v>1</v>
      </c>
      <c r="AC12" s="259">
        <f>IF(AND(AC$3&gt;Assumptions!$B5-1,AC$3&lt;Assumptions!$D5),1,0)</f>
        <v>1</v>
      </c>
      <c r="AD12" s="259">
        <f>IF(AND(AD$3&gt;Assumptions!$B5-1,AD$3&lt;Assumptions!$D5),1,0)</f>
        <v>1</v>
      </c>
      <c r="AE12" s="259">
        <f>IF(AND(AE$3&gt;Assumptions!$B5-1,AE$3&lt;Assumptions!$D5),1,0)</f>
        <v>1</v>
      </c>
      <c r="AF12" s="259">
        <f>IF(AND(AF$3&gt;Assumptions!$B5-1,AF$3&lt;Assumptions!$D5),1,0)</f>
        <v>1</v>
      </c>
      <c r="AG12" s="259">
        <f>IF(AND(AG$3&gt;Assumptions!$B5-1,AG$3&lt;Assumptions!$D5),1,0)</f>
        <v>1</v>
      </c>
      <c r="AH12" s="259">
        <f>IF(AND(AH$3&gt;Assumptions!$B5-1,AH$3&lt;Assumptions!$D5),1,0)</f>
        <v>1</v>
      </c>
      <c r="AI12" s="259">
        <f>IF(AND(AI$3&gt;Assumptions!$B5-1,AI$3&lt;Assumptions!$D5),1,0)</f>
        <v>1</v>
      </c>
      <c r="AJ12" s="259">
        <f>IF(AND(AJ$3&gt;Assumptions!$B5-1,AJ$3&lt;Assumptions!$D5),1,0)</f>
        <v>1</v>
      </c>
      <c r="AK12" s="259">
        <f>IF(AND(AK$3&gt;Assumptions!$B5-1,AK$3&lt;Assumptions!$D5),1,0)</f>
        <v>1</v>
      </c>
      <c r="AL12" s="259">
        <f>IF(AND(AL$3&gt;Assumptions!$B5-1,AL$3&lt;Assumptions!$D5),1,0)</f>
        <v>1</v>
      </c>
      <c r="AM12" s="259">
        <f>IF(AND(AM$3&gt;Assumptions!$B5-1,AM$3&lt;Assumptions!$D5),1,0)</f>
        <v>1</v>
      </c>
      <c r="AN12" s="259">
        <f>IF(AND(AN$3&gt;Assumptions!$B5-1,AN$3&lt;Assumptions!$D5),1,0)</f>
        <v>1</v>
      </c>
      <c r="AO12" s="259">
        <f>IF(AND(AO$3&gt;Assumptions!$B5-1,AO$3&lt;Assumptions!$D5),1,0)</f>
        <v>1</v>
      </c>
      <c r="AP12" s="259">
        <f>IF(AND(AP$3&gt;Assumptions!$B5-1,AP$3&lt;Assumptions!$D5),1,0)</f>
        <v>1</v>
      </c>
      <c r="AQ12" s="259">
        <f>IF(AND(AQ$3&gt;Assumptions!$B5-1,AQ$3&lt;Assumptions!$D5),1,0)</f>
        <v>1</v>
      </c>
      <c r="AR12" s="259">
        <f>IF(AND(AR$3&gt;Assumptions!$B5-1,AR$3&lt;Assumptions!$D5),1,0)</f>
        <v>1</v>
      </c>
      <c r="AS12" s="259">
        <f>IF(AND(AS$3&gt;Assumptions!$B5-1,AS$3&lt;Assumptions!$D5),1,0)</f>
        <v>1</v>
      </c>
      <c r="AT12" s="259">
        <f>IF(AND(AT$3&gt;Assumptions!$B5-1,AT$3&lt;Assumptions!$D5),1,0)</f>
        <v>1</v>
      </c>
      <c r="AU12" s="259">
        <f>IF(AND(AU$3&gt;Assumptions!$B5-1,AU$3&lt;Assumptions!$D5),1,0)</f>
        <v>1</v>
      </c>
      <c r="AV12" s="259">
        <f>IF(AND(AV$3&gt;Assumptions!$B5-1,AV$3&lt;Assumptions!$D5),1,0)</f>
        <v>1</v>
      </c>
      <c r="AW12" s="259">
        <f>IF(AND(AW$3&gt;Assumptions!$B5-1,AW$3&lt;Assumptions!$D5),1,0)</f>
        <v>1</v>
      </c>
      <c r="AX12" s="259">
        <f>IF(AND(AX$3&gt;Assumptions!$B5-1,AX$3&lt;Assumptions!$D5),1,0)</f>
        <v>1</v>
      </c>
      <c r="AY12" s="259">
        <f>IF(AND(AY$3&gt;Assumptions!$B5-1,AY$3&lt;Assumptions!$D5),1,0)</f>
        <v>1</v>
      </c>
      <c r="AZ12" s="259">
        <f>IF(AND(AZ$3&gt;Assumptions!$B5-1,AZ$3&lt;Assumptions!$D5),1,0)</f>
        <v>1</v>
      </c>
      <c r="BA12" s="259">
        <f>IF(AND(BA$3&gt;Assumptions!$B5-1,BA$3&lt;Assumptions!$D5),1,0)</f>
        <v>1</v>
      </c>
      <c r="BB12" s="259">
        <f>IF(AND(BB$3&gt;Assumptions!$B5-1,BB$3&lt;Assumptions!$D5),1,0)</f>
        <v>1</v>
      </c>
      <c r="BC12" s="259">
        <f>IF(AND(BC$3&gt;Assumptions!$B5-1,BC$3&lt;Assumptions!$D5),1,0)</f>
        <v>1</v>
      </c>
      <c r="BD12" s="259">
        <f>IF(AND(BD$3&gt;Assumptions!$B5-1,BD$3&lt;Assumptions!$D5),1,0)</f>
        <v>1</v>
      </c>
      <c r="BE12" s="259">
        <f>IF(AND(BE$3&gt;Assumptions!$B5-1,BE$3&lt;Assumptions!$D5),1,0)</f>
        <v>1</v>
      </c>
      <c r="BF12" s="259">
        <f>IF(AND(BF$3&gt;Assumptions!$B5-1,BF$3&lt;Assumptions!$D5),1,0)</f>
        <v>1</v>
      </c>
      <c r="BG12" s="259">
        <f>IF(AND(BG$3&gt;Assumptions!$B5-1,BG$3&lt;Assumptions!$D5),1,0)</f>
        <v>1</v>
      </c>
      <c r="BH12" s="259">
        <f>IF(AND(BH$3&gt;Assumptions!$B5-1,BH$3&lt;Assumptions!$D5),1,0)</f>
        <v>1</v>
      </c>
      <c r="BI12" s="259">
        <f>IF(AND(BI$3&gt;Assumptions!$B5-1,BI$3&lt;Assumptions!$D5),1,0)</f>
        <v>1</v>
      </c>
      <c r="BJ12" s="259">
        <f>IF(AND(BJ$3&gt;Assumptions!$B5-1,BJ$3&lt;Assumptions!$D5),1,0)</f>
        <v>1</v>
      </c>
      <c r="BK12" s="259">
        <f>IF(AND(BK$3&gt;Assumptions!$B5-1,BK$3&lt;Assumptions!$D5),1,0)</f>
        <v>1</v>
      </c>
      <c r="BL12" s="259">
        <f>IF(AND(BL$3&gt;Assumptions!$B5-1,BL$3&lt;Assumptions!$D5),1,0)</f>
        <v>1</v>
      </c>
      <c r="BM12" s="259">
        <f>IF(AND(BM$3&gt;Assumptions!$B5-1,BM$3&lt;Assumptions!$D5),1,0)</f>
        <v>1</v>
      </c>
      <c r="BN12" s="259">
        <f>IF(AND(BN$3&gt;Assumptions!$B5-1,BN$3&lt;Assumptions!$D5),1,0)</f>
        <v>1</v>
      </c>
      <c r="BO12" s="259">
        <f>IF(AND(BO$3&gt;Assumptions!$B5-1,BO$3&lt;Assumptions!$D5),1,0)</f>
        <v>1</v>
      </c>
      <c r="BP12" s="259">
        <f>IF(AND(BP$3&gt;Assumptions!$B5-1,BP$3&lt;Assumptions!$D5),1,0)</f>
        <v>1</v>
      </c>
      <c r="BQ12" s="259">
        <f>IF(AND(BQ$3&gt;Assumptions!$B5-1,BQ$3&lt;Assumptions!$D5),1,0)</f>
        <v>1</v>
      </c>
      <c r="BR12" s="259">
        <f>IF(AND(BR$3&gt;Assumptions!$B5-1,BR$3&lt;Assumptions!$D5),1,0)</f>
        <v>1</v>
      </c>
      <c r="BS12" s="259">
        <f>IF(AND(BS$3&gt;Assumptions!$B5-1,BS$3&lt;Assumptions!$D5),1,0)</f>
        <v>1</v>
      </c>
      <c r="BT12" s="259">
        <f>IF(AND(BT$3&gt;Assumptions!$B5-1,BT$3&lt;Assumptions!$D5),1,0)</f>
        <v>1</v>
      </c>
      <c r="BU12" s="259">
        <f>IF(AND(BU$3&gt;Assumptions!$B5-1,BU$3&lt;Assumptions!$D5),1,0)</f>
        <v>1</v>
      </c>
      <c r="BV12" s="259">
        <f>IF(AND(BV$3&gt;Assumptions!$B5-1,BV$3&lt;Assumptions!$D5),1,0)</f>
        <v>1</v>
      </c>
      <c r="BW12" s="259">
        <f>IF(AND(BW$3&gt;Assumptions!$B5-1,BW$3&lt;Assumptions!$D5),1,0)</f>
        <v>1</v>
      </c>
      <c r="BX12" s="259">
        <f>IF(AND(BX$3&gt;Assumptions!$B5-1,BX$3&lt;Assumptions!$D5),1,0)</f>
        <v>1</v>
      </c>
      <c r="BY12" s="259">
        <f>IF(AND(BY$3&gt;Assumptions!$B5-1,BY$3&lt;Assumptions!$D5),1,0)</f>
        <v>1</v>
      </c>
      <c r="BZ12" s="259">
        <f>IF(AND(BZ$3&gt;Assumptions!$B5-1,BZ$3&lt;Assumptions!$D5),1,0)</f>
        <v>1</v>
      </c>
      <c r="CA12" s="259">
        <f>IF(AND(CA$3&gt;Assumptions!$B5-1,CA$3&lt;Assumptions!$D5),1,0)</f>
        <v>1</v>
      </c>
      <c r="CB12" s="259">
        <f>IF(AND(CB$3&gt;Assumptions!$B5-1,CB$3&lt;Assumptions!$D5),1,0)</f>
        <v>1</v>
      </c>
      <c r="CC12" s="259">
        <f>IF(AND(CC$3&gt;Assumptions!$B5-1,CC$3&lt;Assumptions!$D5),1,0)</f>
        <v>1</v>
      </c>
      <c r="CD12" s="259">
        <f>IF(AND(CD$3&gt;Assumptions!$B5-1,CD$3&lt;Assumptions!$D5),1,0)</f>
        <v>1</v>
      </c>
      <c r="CE12" s="259">
        <f>IF(AND(CE$3&gt;Assumptions!$B5-1,CE$3&lt;Assumptions!$D5),1,0)</f>
        <v>1</v>
      </c>
      <c r="CF12" s="259">
        <f>IF(AND(CF$3&gt;Assumptions!$B5-1,CF$3&lt;Assumptions!$D5),1,0)</f>
        <v>1</v>
      </c>
      <c r="CG12" s="259">
        <f>IF(AND(CG$3&gt;Assumptions!$B5-1,CG$3&lt;Assumptions!$D5),1,0)</f>
        <v>1</v>
      </c>
      <c r="CH12" s="259">
        <f>IF(AND(CH$3&gt;Assumptions!$B5-1,CH$3&lt;Assumptions!$D5),1,0)</f>
        <v>1</v>
      </c>
      <c r="CI12" s="259">
        <f>IF(AND(CI$3&gt;Assumptions!$B5-1,CI$3&lt;Assumptions!$D5),1,0)</f>
        <v>1</v>
      </c>
      <c r="CJ12" s="259">
        <f>IF(AND(CJ$3&gt;Assumptions!$B5-1,CJ$3&lt;Assumptions!$D5),1,0)</f>
        <v>1</v>
      </c>
      <c r="CK12" s="259">
        <f>IF(AND(CK$3&gt;Assumptions!$B5-1,CK$3&lt;Assumptions!$D5),1,0)</f>
        <v>1</v>
      </c>
      <c r="CL12" s="259">
        <f>IF(AND(CL$3&gt;Assumptions!$B5-1,CL$3&lt;Assumptions!$D5),1,0)</f>
        <v>1</v>
      </c>
      <c r="CM12" s="259">
        <f>IF(AND(CM$3&gt;Assumptions!$B5-1,CM$3&lt;Assumptions!$D5),1,0)</f>
        <v>1</v>
      </c>
      <c r="CN12" s="71"/>
      <c r="CO12" s="71"/>
      <c r="CP12" s="71"/>
      <c r="CQ12" s="71"/>
      <c r="CR12" s="71"/>
      <c r="CS12" s="71"/>
      <c r="CT12" s="71"/>
      <c r="CY12" s="294"/>
    </row>
    <row r="13" spans="1:103" outlineLevel="1" x14ac:dyDescent="0.45">
      <c r="A13" s="71"/>
      <c r="B13" s="297"/>
      <c r="D13" s="259" t="s">
        <v>209</v>
      </c>
      <c r="H13" s="259">
        <f>IF(AND(H$3&gt;Assumptions!$B6-1,H$3&lt;Assumptions!$D6),1,0)</f>
        <v>1</v>
      </c>
      <c r="I13" s="259">
        <f>IF(AND(I$3&gt;Assumptions!$B6-1,I$3&lt;Assumptions!$D6),1,0)</f>
        <v>1</v>
      </c>
      <c r="J13" s="259">
        <f>IF(AND(J$3&gt;Assumptions!$B6-1,J$3&lt;Assumptions!$D6),1,0)</f>
        <v>1</v>
      </c>
      <c r="K13" s="259">
        <f>IF(AND(K$3&gt;Assumptions!$B6-1,K$3&lt;Assumptions!$D6),1,0)</f>
        <v>1</v>
      </c>
      <c r="L13" s="259">
        <f>IF(AND(L$3&gt;Assumptions!$B6-1,L$3&lt;Assumptions!$D6),1,0)</f>
        <v>1</v>
      </c>
      <c r="M13" s="259">
        <f>IF(AND(M$3&gt;Assumptions!$B6-1,M$3&lt;Assumptions!$D6),1,0)</f>
        <v>1</v>
      </c>
      <c r="N13" s="259">
        <f>IF(AND(N$3&gt;Assumptions!$B6-1,N$3&lt;Assumptions!$D6),1,0)</f>
        <v>1</v>
      </c>
      <c r="O13" s="259">
        <f>IF(AND(O$3&gt;Assumptions!$B6-1,O$3&lt;Assumptions!$D6),1,0)</f>
        <v>1</v>
      </c>
      <c r="P13" s="259">
        <f>IF(AND(P$3&gt;Assumptions!$B6-1,P$3&lt;Assumptions!$D6),1,0)</f>
        <v>1</v>
      </c>
      <c r="Q13" s="259">
        <f>IF(AND(Q$3&gt;Assumptions!$B6-1,Q$3&lt;Assumptions!$D6),1,0)</f>
        <v>1</v>
      </c>
      <c r="R13" s="259">
        <f>IF(AND(R$3&gt;Assumptions!$B6-1,R$3&lt;Assumptions!$D6),1,0)</f>
        <v>1</v>
      </c>
      <c r="S13" s="259">
        <f>IF(AND(S$3&gt;Assumptions!$B6-1,S$3&lt;Assumptions!$D6),1,0)</f>
        <v>1</v>
      </c>
      <c r="T13" s="259">
        <f>IF(AND(T$3&gt;Assumptions!$B6-1,T$3&lt;Assumptions!$D6),1,0)</f>
        <v>1</v>
      </c>
      <c r="U13" s="259">
        <f>IF(AND(U$3&gt;Assumptions!$B6-1,U$3&lt;Assumptions!$D6),1,0)</f>
        <v>1</v>
      </c>
      <c r="V13" s="259">
        <f>IF(AND(V$3&gt;Assumptions!$B6-1,V$3&lt;Assumptions!$D6),1,0)</f>
        <v>1</v>
      </c>
      <c r="W13" s="259">
        <f>IF(AND(W$3&gt;Assumptions!$B6-1,W$3&lt;Assumptions!$D6),1,0)</f>
        <v>1</v>
      </c>
      <c r="X13" s="259">
        <f>IF(AND(X$3&gt;Assumptions!$B6-1,X$3&lt;Assumptions!$D6),1,0)</f>
        <v>1</v>
      </c>
      <c r="Y13" s="259">
        <f>IF(AND(Y$3&gt;Assumptions!$B6-1,Y$3&lt;Assumptions!$D6),1,0)</f>
        <v>1</v>
      </c>
      <c r="Z13" s="259">
        <f>IF(AND(Z$3&gt;Assumptions!$B6-1,Z$3&lt;Assumptions!$D6),1,0)</f>
        <v>1</v>
      </c>
      <c r="AA13" s="259">
        <f>IF(AND(AA$3&gt;Assumptions!$B6-1,AA$3&lt;Assumptions!$D6),1,0)</f>
        <v>1</v>
      </c>
      <c r="AB13" s="259">
        <f>IF(AND(AB$3&gt;Assumptions!$B6-1,AB$3&lt;Assumptions!$D6),1,0)</f>
        <v>1</v>
      </c>
      <c r="AC13" s="259">
        <f>IF(AND(AC$3&gt;Assumptions!$B6-1,AC$3&lt;Assumptions!$D6),1,0)</f>
        <v>1</v>
      </c>
      <c r="AD13" s="259">
        <f>IF(AND(AD$3&gt;Assumptions!$B6-1,AD$3&lt;Assumptions!$D6),1,0)</f>
        <v>1</v>
      </c>
      <c r="AE13" s="259">
        <f>IF(AND(AE$3&gt;Assumptions!$B6-1,AE$3&lt;Assumptions!$D6),1,0)</f>
        <v>1</v>
      </c>
      <c r="AF13" s="259">
        <f>IF(AND(AF$3&gt;Assumptions!$B6-1,AF$3&lt;Assumptions!$D6),1,0)</f>
        <v>1</v>
      </c>
      <c r="AG13" s="259">
        <f>IF(AND(AG$3&gt;Assumptions!$B6-1,AG$3&lt;Assumptions!$D6),1,0)</f>
        <v>1</v>
      </c>
      <c r="AH13" s="259">
        <f>IF(AND(AH$3&gt;Assumptions!$B6-1,AH$3&lt;Assumptions!$D6),1,0)</f>
        <v>1</v>
      </c>
      <c r="AI13" s="259">
        <f>IF(AND(AI$3&gt;Assumptions!$B6-1,AI$3&lt;Assumptions!$D6),1,0)</f>
        <v>1</v>
      </c>
      <c r="AJ13" s="259">
        <f>IF(AND(AJ$3&gt;Assumptions!$B6-1,AJ$3&lt;Assumptions!$D6),1,0)</f>
        <v>1</v>
      </c>
      <c r="AK13" s="259">
        <f>IF(AND(AK$3&gt;Assumptions!$B6-1,AK$3&lt;Assumptions!$D6),1,0)</f>
        <v>1</v>
      </c>
      <c r="AL13" s="259">
        <f>IF(AND(AL$3&gt;Assumptions!$B6-1,AL$3&lt;Assumptions!$D6),1,0)</f>
        <v>1</v>
      </c>
      <c r="AM13" s="259">
        <f>IF(AND(AM$3&gt;Assumptions!$B6-1,AM$3&lt;Assumptions!$D6),1,0)</f>
        <v>1</v>
      </c>
      <c r="AN13" s="259">
        <f>IF(AND(AN$3&gt;Assumptions!$B6-1,AN$3&lt;Assumptions!$D6),1,0)</f>
        <v>1</v>
      </c>
      <c r="AO13" s="259">
        <f>IF(AND(AO$3&gt;Assumptions!$B6-1,AO$3&lt;Assumptions!$D6),1,0)</f>
        <v>1</v>
      </c>
      <c r="AP13" s="259">
        <f>IF(AND(AP$3&gt;Assumptions!$B6-1,AP$3&lt;Assumptions!$D6),1,0)</f>
        <v>1</v>
      </c>
      <c r="AQ13" s="259">
        <f>IF(AND(AQ$3&gt;Assumptions!$B6-1,AQ$3&lt;Assumptions!$D6),1,0)</f>
        <v>1</v>
      </c>
      <c r="AR13" s="259">
        <f>IF(AND(AR$3&gt;Assumptions!$B6-1,AR$3&lt;Assumptions!$D6),1,0)</f>
        <v>1</v>
      </c>
      <c r="AS13" s="259">
        <f>IF(AND(AS$3&gt;Assumptions!$B6-1,AS$3&lt;Assumptions!$D6),1,0)</f>
        <v>1</v>
      </c>
      <c r="AT13" s="259">
        <f>IF(AND(AT$3&gt;Assumptions!$B6-1,AT$3&lt;Assumptions!$D6),1,0)</f>
        <v>1</v>
      </c>
      <c r="AU13" s="259">
        <f>IF(AND(AU$3&gt;Assumptions!$B6-1,AU$3&lt;Assumptions!$D6),1,0)</f>
        <v>1</v>
      </c>
      <c r="AV13" s="259">
        <f>IF(AND(AV$3&gt;Assumptions!$B6-1,AV$3&lt;Assumptions!$D6),1,0)</f>
        <v>1</v>
      </c>
      <c r="AW13" s="259">
        <f>IF(AND(AW$3&gt;Assumptions!$B6-1,AW$3&lt;Assumptions!$D6),1,0)</f>
        <v>1</v>
      </c>
      <c r="AX13" s="259">
        <f>IF(AND(AX$3&gt;Assumptions!$B6-1,AX$3&lt;Assumptions!$D6),1,0)</f>
        <v>1</v>
      </c>
      <c r="AY13" s="259">
        <f>IF(AND(AY$3&gt;Assumptions!$B6-1,AY$3&lt;Assumptions!$D6),1,0)</f>
        <v>1</v>
      </c>
      <c r="AZ13" s="259">
        <f>IF(AND(AZ$3&gt;Assumptions!$B6-1,AZ$3&lt;Assumptions!$D6),1,0)</f>
        <v>1</v>
      </c>
      <c r="BA13" s="259">
        <f>IF(AND(BA$3&gt;Assumptions!$B6-1,BA$3&lt;Assumptions!$D6),1,0)</f>
        <v>1</v>
      </c>
      <c r="BB13" s="259">
        <f>IF(AND(BB$3&gt;Assumptions!$B6-1,BB$3&lt;Assumptions!$D6),1,0)</f>
        <v>1</v>
      </c>
      <c r="BC13" s="259">
        <f>IF(AND(BC$3&gt;Assumptions!$B6-1,BC$3&lt;Assumptions!$D6),1,0)</f>
        <v>1</v>
      </c>
      <c r="BD13" s="259">
        <f>IF(AND(BD$3&gt;Assumptions!$B6-1,BD$3&lt;Assumptions!$D6),1,0)</f>
        <v>1</v>
      </c>
      <c r="BE13" s="259">
        <f>IF(AND(BE$3&gt;Assumptions!$B6-1,BE$3&lt;Assumptions!$D6),1,0)</f>
        <v>1</v>
      </c>
      <c r="BF13" s="259">
        <f>IF(AND(BF$3&gt;Assumptions!$B6-1,BF$3&lt;Assumptions!$D6),1,0)</f>
        <v>1</v>
      </c>
      <c r="BG13" s="259">
        <f>IF(AND(BG$3&gt;Assumptions!$B6-1,BG$3&lt;Assumptions!$D6),1,0)</f>
        <v>1</v>
      </c>
      <c r="BH13" s="259">
        <f>IF(AND(BH$3&gt;Assumptions!$B6-1,BH$3&lt;Assumptions!$D6),1,0)</f>
        <v>1</v>
      </c>
      <c r="BI13" s="259">
        <f>IF(AND(BI$3&gt;Assumptions!$B6-1,BI$3&lt;Assumptions!$D6),1,0)</f>
        <v>1</v>
      </c>
      <c r="BJ13" s="259">
        <f>IF(AND(BJ$3&gt;Assumptions!$B6-1,BJ$3&lt;Assumptions!$D6),1,0)</f>
        <v>1</v>
      </c>
      <c r="BK13" s="259">
        <f>IF(AND(BK$3&gt;Assumptions!$B6-1,BK$3&lt;Assumptions!$D6),1,0)</f>
        <v>1</v>
      </c>
      <c r="BL13" s="259">
        <f>IF(AND(BL$3&gt;Assumptions!$B6-1,BL$3&lt;Assumptions!$D6),1,0)</f>
        <v>1</v>
      </c>
      <c r="BM13" s="259">
        <f>IF(AND(BM$3&gt;Assumptions!$B6-1,BM$3&lt;Assumptions!$D6),1,0)</f>
        <v>1</v>
      </c>
      <c r="BN13" s="259">
        <f>IF(AND(BN$3&gt;Assumptions!$B6-1,BN$3&lt;Assumptions!$D6),1,0)</f>
        <v>1</v>
      </c>
      <c r="BO13" s="259">
        <f>IF(AND(BO$3&gt;Assumptions!$B6-1,BO$3&lt;Assumptions!$D6),1,0)</f>
        <v>1</v>
      </c>
      <c r="BP13" s="259">
        <f>IF(AND(BP$3&gt;Assumptions!$B6-1,BP$3&lt;Assumptions!$D6),1,0)</f>
        <v>1</v>
      </c>
      <c r="BQ13" s="259">
        <f>IF(AND(BQ$3&gt;Assumptions!$B6-1,BQ$3&lt;Assumptions!$D6),1,0)</f>
        <v>1</v>
      </c>
      <c r="BR13" s="259">
        <f>IF(AND(BR$3&gt;Assumptions!$B6-1,BR$3&lt;Assumptions!$D6),1,0)</f>
        <v>1</v>
      </c>
      <c r="BS13" s="259">
        <f>IF(AND(BS$3&gt;Assumptions!$B6-1,BS$3&lt;Assumptions!$D6),1,0)</f>
        <v>1</v>
      </c>
      <c r="BT13" s="259">
        <f>IF(AND(BT$3&gt;Assumptions!$B6-1,BT$3&lt;Assumptions!$D6),1,0)</f>
        <v>1</v>
      </c>
      <c r="BU13" s="259">
        <f>IF(AND(BU$3&gt;Assumptions!$B6-1,BU$3&lt;Assumptions!$D6),1,0)</f>
        <v>1</v>
      </c>
      <c r="BV13" s="259">
        <f>IF(AND(BV$3&gt;Assumptions!$B6-1,BV$3&lt;Assumptions!$D6),1,0)</f>
        <v>1</v>
      </c>
      <c r="BW13" s="259">
        <f>IF(AND(BW$3&gt;Assumptions!$B6-1,BW$3&lt;Assumptions!$D6),1,0)</f>
        <v>1</v>
      </c>
      <c r="BX13" s="259">
        <f>IF(AND(BX$3&gt;Assumptions!$B6-1,BX$3&lt;Assumptions!$D6),1,0)</f>
        <v>1</v>
      </c>
      <c r="BY13" s="259">
        <f>IF(AND(BY$3&gt;Assumptions!$B6-1,BY$3&lt;Assumptions!$D6),1,0)</f>
        <v>1</v>
      </c>
      <c r="BZ13" s="259">
        <f>IF(AND(BZ$3&gt;Assumptions!$B6-1,BZ$3&lt;Assumptions!$D6),1,0)</f>
        <v>1</v>
      </c>
      <c r="CA13" s="259">
        <f>IF(AND(CA$3&gt;Assumptions!$B6-1,CA$3&lt;Assumptions!$D6),1,0)</f>
        <v>1</v>
      </c>
      <c r="CB13" s="259">
        <f>IF(AND(CB$3&gt;Assumptions!$B6-1,CB$3&lt;Assumptions!$D6),1,0)</f>
        <v>1</v>
      </c>
      <c r="CC13" s="259">
        <f>IF(AND(CC$3&gt;Assumptions!$B6-1,CC$3&lt;Assumptions!$D6),1,0)</f>
        <v>1</v>
      </c>
      <c r="CD13" s="259">
        <f>IF(AND(CD$3&gt;Assumptions!$B6-1,CD$3&lt;Assumptions!$D6),1,0)</f>
        <v>1</v>
      </c>
      <c r="CE13" s="259">
        <f>IF(AND(CE$3&gt;Assumptions!$B6-1,CE$3&lt;Assumptions!$D6),1,0)</f>
        <v>1</v>
      </c>
      <c r="CF13" s="259">
        <f>IF(AND(CF$3&gt;Assumptions!$B6-1,CF$3&lt;Assumptions!$D6),1,0)</f>
        <v>1</v>
      </c>
      <c r="CG13" s="259">
        <f>IF(AND(CG$3&gt;Assumptions!$B6-1,CG$3&lt;Assumptions!$D6),1,0)</f>
        <v>1</v>
      </c>
      <c r="CH13" s="259">
        <f>IF(AND(CH$3&gt;Assumptions!$B6-1,CH$3&lt;Assumptions!$D6),1,0)</f>
        <v>1</v>
      </c>
      <c r="CI13" s="259">
        <f>IF(AND(CI$3&gt;Assumptions!$B6-1,CI$3&lt;Assumptions!$D6),1,0)</f>
        <v>1</v>
      </c>
      <c r="CJ13" s="259">
        <f>IF(AND(CJ$3&gt;Assumptions!$B6-1,CJ$3&lt;Assumptions!$D6),1,0)</f>
        <v>1</v>
      </c>
      <c r="CK13" s="259">
        <f>IF(AND(CK$3&gt;Assumptions!$B6-1,CK$3&lt;Assumptions!$D6),1,0)</f>
        <v>1</v>
      </c>
      <c r="CL13" s="259">
        <f>IF(AND(CL$3&gt;Assumptions!$B6-1,CL$3&lt;Assumptions!$D6),1,0)</f>
        <v>1</v>
      </c>
      <c r="CM13" s="259">
        <f>IF(AND(CM$3&gt;Assumptions!$B6-1,CM$3&lt;Assumptions!$D6),1,0)</f>
        <v>1</v>
      </c>
      <c r="CN13" s="71"/>
      <c r="CO13" s="71"/>
      <c r="CP13" s="71"/>
      <c r="CQ13" s="71"/>
      <c r="CR13" s="71"/>
      <c r="CS13" s="71"/>
      <c r="CT13" s="71"/>
      <c r="CY13" s="294"/>
    </row>
    <row r="14" spans="1:103" outlineLevel="1" x14ac:dyDescent="0.45">
      <c r="A14" s="71"/>
      <c r="B14" s="297"/>
      <c r="D14" s="259" t="s">
        <v>207</v>
      </c>
      <c r="H14" s="259">
        <f>IF(AND(H$3&gt;Assumptions!$B7-1,H$3&lt;Assumptions!$D7),1,0)</f>
        <v>1</v>
      </c>
      <c r="I14" s="259">
        <f>IF(AND(I$3&gt;Assumptions!$B7-1,I$3&lt;Assumptions!$D7),1,0)</f>
        <v>1</v>
      </c>
      <c r="J14" s="259">
        <f>IF(AND(J$3&gt;Assumptions!$B7-1,J$3&lt;Assumptions!$D7),1,0)</f>
        <v>1</v>
      </c>
      <c r="K14" s="259">
        <f>IF(AND(K$3&gt;Assumptions!$B7-1,K$3&lt;Assumptions!$D7),1,0)</f>
        <v>1</v>
      </c>
      <c r="L14" s="259">
        <f>IF(AND(L$3&gt;Assumptions!$B7-1,L$3&lt;Assumptions!$D7),1,0)</f>
        <v>1</v>
      </c>
      <c r="M14" s="259">
        <f>IF(AND(M$3&gt;Assumptions!$B7-1,M$3&lt;Assumptions!$D7),1,0)</f>
        <v>1</v>
      </c>
      <c r="N14" s="259">
        <f>IF(AND(N$3&gt;Assumptions!$B7-1,N$3&lt;Assumptions!$D7),1,0)</f>
        <v>1</v>
      </c>
      <c r="O14" s="259">
        <f>IF(AND(O$3&gt;Assumptions!$B7-1,O$3&lt;Assumptions!$D7),1,0)</f>
        <v>1</v>
      </c>
      <c r="P14" s="259">
        <f>IF(AND(P$3&gt;Assumptions!$B7-1,P$3&lt;Assumptions!$D7),1,0)</f>
        <v>1</v>
      </c>
      <c r="Q14" s="259">
        <f>IF(AND(Q$3&gt;Assumptions!$B7-1,Q$3&lt;Assumptions!$D7),1,0)</f>
        <v>1</v>
      </c>
      <c r="R14" s="259">
        <f>IF(AND(R$3&gt;Assumptions!$B7-1,R$3&lt;Assumptions!$D7),1,0)</f>
        <v>1</v>
      </c>
      <c r="S14" s="259">
        <f>IF(AND(S$3&gt;Assumptions!$B7-1,S$3&lt;Assumptions!$D7),1,0)</f>
        <v>1</v>
      </c>
      <c r="T14" s="259">
        <f>IF(AND(T$3&gt;Assumptions!$B7-1,T$3&lt;Assumptions!$D7),1,0)</f>
        <v>1</v>
      </c>
      <c r="U14" s="259">
        <f>IF(AND(U$3&gt;Assumptions!$B7-1,U$3&lt;Assumptions!$D7),1,0)</f>
        <v>1</v>
      </c>
      <c r="V14" s="259">
        <f>IF(AND(V$3&gt;Assumptions!$B7-1,V$3&lt;Assumptions!$D7),1,0)</f>
        <v>1</v>
      </c>
      <c r="W14" s="259">
        <f>IF(AND(W$3&gt;Assumptions!$B7-1,W$3&lt;Assumptions!$D7),1,0)</f>
        <v>1</v>
      </c>
      <c r="X14" s="259">
        <f>IF(AND(X$3&gt;Assumptions!$B7-1,X$3&lt;Assumptions!$D7),1,0)</f>
        <v>1</v>
      </c>
      <c r="Y14" s="259">
        <f>IF(AND(Y$3&gt;Assumptions!$B7-1,Y$3&lt;Assumptions!$D7),1,0)</f>
        <v>1</v>
      </c>
      <c r="Z14" s="259">
        <f>IF(AND(Z$3&gt;Assumptions!$B7-1,Z$3&lt;Assumptions!$D7),1,0)</f>
        <v>1</v>
      </c>
      <c r="AA14" s="259">
        <f>IF(AND(AA$3&gt;Assumptions!$B7-1,AA$3&lt;Assumptions!$D7),1,0)</f>
        <v>1</v>
      </c>
      <c r="AB14" s="259">
        <f>IF(AND(AB$3&gt;Assumptions!$B7-1,AB$3&lt;Assumptions!$D7),1,0)</f>
        <v>1</v>
      </c>
      <c r="AC14" s="259">
        <f>IF(AND(AC$3&gt;Assumptions!$B7-1,AC$3&lt;Assumptions!$D7),1,0)</f>
        <v>1</v>
      </c>
      <c r="AD14" s="259">
        <f>IF(AND(AD$3&gt;Assumptions!$B7-1,AD$3&lt;Assumptions!$D7),1,0)</f>
        <v>1</v>
      </c>
      <c r="AE14" s="259">
        <f>IF(AND(AE$3&gt;Assumptions!$B7-1,AE$3&lt;Assumptions!$D7),1,0)</f>
        <v>1</v>
      </c>
      <c r="AF14" s="259">
        <f>IF(AND(AF$3&gt;Assumptions!$B7-1,AF$3&lt;Assumptions!$D7),1,0)</f>
        <v>1</v>
      </c>
      <c r="AG14" s="259">
        <f>IF(AND(AG$3&gt;Assumptions!$B7-1,AG$3&lt;Assumptions!$D7),1,0)</f>
        <v>1</v>
      </c>
      <c r="AH14" s="259">
        <f>IF(AND(AH$3&gt;Assumptions!$B7-1,AH$3&lt;Assumptions!$D7),1,0)</f>
        <v>1</v>
      </c>
      <c r="AI14" s="259">
        <f>IF(AND(AI$3&gt;Assumptions!$B7-1,AI$3&lt;Assumptions!$D7),1,0)</f>
        <v>1</v>
      </c>
      <c r="AJ14" s="259">
        <f>IF(AND(AJ$3&gt;Assumptions!$B7-1,AJ$3&lt;Assumptions!$D7),1,0)</f>
        <v>1</v>
      </c>
      <c r="AK14" s="259">
        <f>IF(AND(AK$3&gt;Assumptions!$B7-1,AK$3&lt;Assumptions!$D7),1,0)</f>
        <v>1</v>
      </c>
      <c r="AL14" s="259">
        <f>IF(AND(AL$3&gt;Assumptions!$B7-1,AL$3&lt;Assumptions!$D7),1,0)</f>
        <v>1</v>
      </c>
      <c r="AM14" s="259">
        <f>IF(AND(AM$3&gt;Assumptions!$B7-1,AM$3&lt;Assumptions!$D7),1,0)</f>
        <v>1</v>
      </c>
      <c r="AN14" s="259">
        <f>IF(AND(AN$3&gt;Assumptions!$B7-1,AN$3&lt;Assumptions!$D7),1,0)</f>
        <v>1</v>
      </c>
      <c r="AO14" s="259">
        <f>IF(AND(AO$3&gt;Assumptions!$B7-1,AO$3&lt;Assumptions!$D7),1,0)</f>
        <v>1</v>
      </c>
      <c r="AP14" s="259">
        <f>IF(AND(AP$3&gt;Assumptions!$B7-1,AP$3&lt;Assumptions!$D7),1,0)</f>
        <v>1</v>
      </c>
      <c r="AQ14" s="259">
        <f>IF(AND(AQ$3&gt;Assumptions!$B7-1,AQ$3&lt;Assumptions!$D7),1,0)</f>
        <v>1</v>
      </c>
      <c r="AR14" s="259">
        <f>IF(AND(AR$3&gt;Assumptions!$B7-1,AR$3&lt;Assumptions!$D7),1,0)</f>
        <v>1</v>
      </c>
      <c r="AS14" s="259">
        <f>IF(AND(AS$3&gt;Assumptions!$B7-1,AS$3&lt;Assumptions!$D7),1,0)</f>
        <v>1</v>
      </c>
      <c r="AT14" s="259">
        <f>IF(AND(AT$3&gt;Assumptions!$B7-1,AT$3&lt;Assumptions!$D7),1,0)</f>
        <v>1</v>
      </c>
      <c r="AU14" s="259">
        <f>IF(AND(AU$3&gt;Assumptions!$B7-1,AU$3&lt;Assumptions!$D7),1,0)</f>
        <v>1</v>
      </c>
      <c r="AV14" s="259">
        <f>IF(AND(AV$3&gt;Assumptions!$B7-1,AV$3&lt;Assumptions!$D7),1,0)</f>
        <v>1</v>
      </c>
      <c r="AW14" s="259">
        <f>IF(AND(AW$3&gt;Assumptions!$B7-1,AW$3&lt;Assumptions!$D7),1,0)</f>
        <v>1</v>
      </c>
      <c r="AX14" s="259">
        <f>IF(AND(AX$3&gt;Assumptions!$B7-1,AX$3&lt;Assumptions!$D7),1,0)</f>
        <v>1</v>
      </c>
      <c r="AY14" s="259">
        <f>IF(AND(AY$3&gt;Assumptions!$B7-1,AY$3&lt;Assumptions!$D7),1,0)</f>
        <v>1</v>
      </c>
      <c r="AZ14" s="259">
        <f>IF(AND(AZ$3&gt;Assumptions!$B7-1,AZ$3&lt;Assumptions!$D7),1,0)</f>
        <v>1</v>
      </c>
      <c r="BA14" s="259">
        <f>IF(AND(BA$3&gt;Assumptions!$B7-1,BA$3&lt;Assumptions!$D7),1,0)</f>
        <v>1</v>
      </c>
      <c r="BB14" s="259">
        <f>IF(AND(BB$3&gt;Assumptions!$B7-1,BB$3&lt;Assumptions!$D7),1,0)</f>
        <v>1</v>
      </c>
      <c r="BC14" s="259">
        <f>IF(AND(BC$3&gt;Assumptions!$B7-1,BC$3&lt;Assumptions!$D7),1,0)</f>
        <v>1</v>
      </c>
      <c r="BD14" s="259">
        <f>IF(AND(BD$3&gt;Assumptions!$B7-1,BD$3&lt;Assumptions!$D7),1,0)</f>
        <v>1</v>
      </c>
      <c r="BE14" s="259">
        <f>IF(AND(BE$3&gt;Assumptions!$B7-1,BE$3&lt;Assumptions!$D7),1,0)</f>
        <v>1</v>
      </c>
      <c r="BF14" s="259">
        <f>IF(AND(BF$3&gt;Assumptions!$B7-1,BF$3&lt;Assumptions!$D7),1,0)</f>
        <v>1</v>
      </c>
      <c r="BG14" s="259">
        <f>IF(AND(BG$3&gt;Assumptions!$B7-1,BG$3&lt;Assumptions!$D7),1,0)</f>
        <v>1</v>
      </c>
      <c r="BH14" s="259">
        <f>IF(AND(BH$3&gt;Assumptions!$B7-1,BH$3&lt;Assumptions!$D7),1,0)</f>
        <v>1</v>
      </c>
      <c r="BI14" s="259">
        <f>IF(AND(BI$3&gt;Assumptions!$B7-1,BI$3&lt;Assumptions!$D7),1,0)</f>
        <v>1</v>
      </c>
      <c r="BJ14" s="259">
        <f>IF(AND(BJ$3&gt;Assumptions!$B7-1,BJ$3&lt;Assumptions!$D7),1,0)</f>
        <v>1</v>
      </c>
      <c r="BK14" s="259">
        <f>IF(AND(BK$3&gt;Assumptions!$B7-1,BK$3&lt;Assumptions!$D7),1,0)</f>
        <v>1</v>
      </c>
      <c r="BL14" s="259">
        <f>IF(AND(BL$3&gt;Assumptions!$B7-1,BL$3&lt;Assumptions!$D7),1,0)</f>
        <v>1</v>
      </c>
      <c r="BM14" s="259">
        <f>IF(AND(BM$3&gt;Assumptions!$B7-1,BM$3&lt;Assumptions!$D7),1,0)</f>
        <v>1</v>
      </c>
      <c r="BN14" s="259">
        <f>IF(AND(BN$3&gt;Assumptions!$B7-1,BN$3&lt;Assumptions!$D7),1,0)</f>
        <v>1</v>
      </c>
      <c r="BO14" s="259">
        <f>IF(AND(BO$3&gt;Assumptions!$B7-1,BO$3&lt;Assumptions!$D7),1,0)</f>
        <v>1</v>
      </c>
      <c r="BP14" s="259">
        <f>IF(AND(BP$3&gt;Assumptions!$B7-1,BP$3&lt;Assumptions!$D7),1,0)</f>
        <v>1</v>
      </c>
      <c r="BQ14" s="259">
        <f>IF(AND(BQ$3&gt;Assumptions!$B7-1,BQ$3&lt;Assumptions!$D7),1,0)</f>
        <v>1</v>
      </c>
      <c r="BR14" s="259">
        <f>IF(AND(BR$3&gt;Assumptions!$B7-1,BR$3&lt;Assumptions!$D7),1,0)</f>
        <v>1</v>
      </c>
      <c r="BS14" s="259">
        <f>IF(AND(BS$3&gt;Assumptions!$B7-1,BS$3&lt;Assumptions!$D7),1,0)</f>
        <v>1</v>
      </c>
      <c r="BT14" s="259">
        <f>IF(AND(BT$3&gt;Assumptions!$B7-1,BT$3&lt;Assumptions!$D7),1,0)</f>
        <v>1</v>
      </c>
      <c r="BU14" s="259">
        <f>IF(AND(BU$3&gt;Assumptions!$B7-1,BU$3&lt;Assumptions!$D7),1,0)</f>
        <v>1</v>
      </c>
      <c r="BV14" s="259">
        <f>IF(AND(BV$3&gt;Assumptions!$B7-1,BV$3&lt;Assumptions!$D7),1,0)</f>
        <v>1</v>
      </c>
      <c r="BW14" s="259">
        <f>IF(AND(BW$3&gt;Assumptions!$B7-1,BW$3&lt;Assumptions!$D7),1,0)</f>
        <v>1</v>
      </c>
      <c r="BX14" s="259">
        <f>IF(AND(BX$3&gt;Assumptions!$B7-1,BX$3&lt;Assumptions!$D7),1,0)</f>
        <v>1</v>
      </c>
      <c r="BY14" s="259">
        <f>IF(AND(BY$3&gt;Assumptions!$B7-1,BY$3&lt;Assumptions!$D7),1,0)</f>
        <v>1</v>
      </c>
      <c r="BZ14" s="259">
        <f>IF(AND(BZ$3&gt;Assumptions!$B7-1,BZ$3&lt;Assumptions!$D7),1,0)</f>
        <v>1</v>
      </c>
      <c r="CA14" s="259">
        <f>IF(AND(CA$3&gt;Assumptions!$B7-1,CA$3&lt;Assumptions!$D7),1,0)</f>
        <v>1</v>
      </c>
      <c r="CB14" s="259">
        <f>IF(AND(CB$3&gt;Assumptions!$B7-1,CB$3&lt;Assumptions!$D7),1,0)</f>
        <v>1</v>
      </c>
      <c r="CC14" s="259">
        <f>IF(AND(CC$3&gt;Assumptions!$B7-1,CC$3&lt;Assumptions!$D7),1,0)</f>
        <v>1</v>
      </c>
      <c r="CD14" s="259">
        <f>IF(AND(CD$3&gt;Assumptions!$B7-1,CD$3&lt;Assumptions!$D7),1,0)</f>
        <v>1</v>
      </c>
      <c r="CE14" s="259">
        <f>IF(AND(CE$3&gt;Assumptions!$B7-1,CE$3&lt;Assumptions!$D7),1,0)</f>
        <v>1</v>
      </c>
      <c r="CF14" s="259">
        <f>IF(AND(CF$3&gt;Assumptions!$B7-1,CF$3&lt;Assumptions!$D7),1,0)</f>
        <v>1</v>
      </c>
      <c r="CG14" s="259">
        <f>IF(AND(CG$3&gt;Assumptions!$B7-1,CG$3&lt;Assumptions!$D7),1,0)</f>
        <v>1</v>
      </c>
      <c r="CH14" s="259">
        <f>IF(AND(CH$3&gt;Assumptions!$B7-1,CH$3&lt;Assumptions!$D7),1,0)</f>
        <v>1</v>
      </c>
      <c r="CI14" s="259">
        <f>IF(AND(CI$3&gt;Assumptions!$B7-1,CI$3&lt;Assumptions!$D7),1,0)</f>
        <v>1</v>
      </c>
      <c r="CJ14" s="259">
        <f>IF(AND(CJ$3&gt;Assumptions!$B7-1,CJ$3&lt;Assumptions!$D7),1,0)</f>
        <v>1</v>
      </c>
      <c r="CK14" s="259">
        <f>IF(AND(CK$3&gt;Assumptions!$B7-1,CK$3&lt;Assumptions!$D7),1,0)</f>
        <v>1</v>
      </c>
      <c r="CL14" s="259">
        <f>IF(AND(CL$3&gt;Assumptions!$B7-1,CL$3&lt;Assumptions!$D7),1,0)</f>
        <v>1</v>
      </c>
      <c r="CM14" s="259">
        <f>IF(AND(CM$3&gt;Assumptions!$B7-1,CM$3&lt;Assumptions!$D7),1,0)</f>
        <v>1</v>
      </c>
      <c r="CN14" s="71"/>
      <c r="CO14" s="71"/>
      <c r="CP14" s="71"/>
      <c r="CQ14" s="71"/>
      <c r="CR14" s="71"/>
      <c r="CS14" s="71"/>
      <c r="CT14" s="71"/>
      <c r="CY14" s="294"/>
    </row>
    <row r="15" spans="1:103" outlineLevel="1" x14ac:dyDescent="0.45">
      <c r="A15" s="71"/>
      <c r="B15" s="297"/>
      <c r="D15" s="259" t="s">
        <v>210</v>
      </c>
      <c r="H15" s="259">
        <f>IF(AND(H$3&gt;Assumptions!$B8-1,H$3&lt;Assumptions!$D8),1,0)</f>
        <v>1</v>
      </c>
      <c r="I15" s="259">
        <f>IF(AND(I$3&gt;Assumptions!$B8-1,I$3&lt;Assumptions!$D8),1,0)</f>
        <v>1</v>
      </c>
      <c r="J15" s="259">
        <f>IF(AND(J$3&gt;Assumptions!$B8-1,J$3&lt;Assumptions!$D8),1,0)</f>
        <v>1</v>
      </c>
      <c r="K15" s="259">
        <f>IF(AND(K$3&gt;Assumptions!$B8-1,K$3&lt;Assumptions!$D8),1,0)</f>
        <v>1</v>
      </c>
      <c r="L15" s="259">
        <f>IF(AND(L$3&gt;Assumptions!$B8-1,L$3&lt;Assumptions!$D8),1,0)</f>
        <v>1</v>
      </c>
      <c r="M15" s="259">
        <f>IF(AND(M$3&gt;Assumptions!$B8-1,M$3&lt;Assumptions!$D8),1,0)</f>
        <v>1</v>
      </c>
      <c r="N15" s="259">
        <f>IF(AND(N$3&gt;Assumptions!$B8-1,N$3&lt;Assumptions!$D8),1,0)</f>
        <v>1</v>
      </c>
      <c r="O15" s="259">
        <f>IF(AND(O$3&gt;Assumptions!$B8-1,O$3&lt;Assumptions!$D8),1,0)</f>
        <v>1</v>
      </c>
      <c r="P15" s="259">
        <f>IF(AND(P$3&gt;Assumptions!$B8-1,P$3&lt;Assumptions!$D8),1,0)</f>
        <v>1</v>
      </c>
      <c r="Q15" s="259">
        <f>IF(AND(Q$3&gt;Assumptions!$B8-1,Q$3&lt;Assumptions!$D8),1,0)</f>
        <v>1</v>
      </c>
      <c r="R15" s="259">
        <f>IF(AND(R$3&gt;Assumptions!$B8-1,R$3&lt;Assumptions!$D8),1,0)</f>
        <v>1</v>
      </c>
      <c r="S15" s="259">
        <f>IF(AND(S$3&gt;Assumptions!$B8-1,S$3&lt;Assumptions!$D8),1,0)</f>
        <v>1</v>
      </c>
      <c r="T15" s="259">
        <f>IF(AND(T$3&gt;Assumptions!$B8-1,T$3&lt;Assumptions!$D8),1,0)</f>
        <v>1</v>
      </c>
      <c r="U15" s="259">
        <f>IF(AND(U$3&gt;Assumptions!$B8-1,U$3&lt;Assumptions!$D8),1,0)</f>
        <v>1</v>
      </c>
      <c r="V15" s="259">
        <f>IF(AND(V$3&gt;Assumptions!$B8-1,V$3&lt;Assumptions!$D8),1,0)</f>
        <v>1</v>
      </c>
      <c r="W15" s="259">
        <f>IF(AND(W$3&gt;Assumptions!$B8-1,W$3&lt;Assumptions!$D8),1,0)</f>
        <v>1</v>
      </c>
      <c r="X15" s="259">
        <f>IF(AND(X$3&gt;Assumptions!$B8-1,X$3&lt;Assumptions!$D8),1,0)</f>
        <v>1</v>
      </c>
      <c r="Y15" s="259">
        <f>IF(AND(Y$3&gt;Assumptions!$B8-1,Y$3&lt;Assumptions!$D8),1,0)</f>
        <v>1</v>
      </c>
      <c r="Z15" s="259">
        <f>IF(AND(Z$3&gt;Assumptions!$B8-1,Z$3&lt;Assumptions!$D8),1,0)</f>
        <v>1</v>
      </c>
      <c r="AA15" s="259">
        <f>IF(AND(AA$3&gt;Assumptions!$B8-1,AA$3&lt;Assumptions!$D8),1,0)</f>
        <v>1</v>
      </c>
      <c r="AB15" s="259">
        <f>IF(AND(AB$3&gt;Assumptions!$B8-1,AB$3&lt;Assumptions!$D8),1,0)</f>
        <v>1</v>
      </c>
      <c r="AC15" s="259">
        <f>IF(AND(AC$3&gt;Assumptions!$B8-1,AC$3&lt;Assumptions!$D8),1,0)</f>
        <v>1</v>
      </c>
      <c r="AD15" s="259">
        <f>IF(AND(AD$3&gt;Assumptions!$B8-1,AD$3&lt;Assumptions!$D8),1,0)</f>
        <v>1</v>
      </c>
      <c r="AE15" s="259">
        <f>IF(AND(AE$3&gt;Assumptions!$B8-1,AE$3&lt;Assumptions!$D8),1,0)</f>
        <v>1</v>
      </c>
      <c r="AF15" s="259">
        <f>IF(AND(AF$3&gt;Assumptions!$B8-1,AF$3&lt;Assumptions!$D8),1,0)</f>
        <v>1</v>
      </c>
      <c r="AG15" s="259">
        <f>IF(AND(AG$3&gt;Assumptions!$B8-1,AG$3&lt;Assumptions!$D8),1,0)</f>
        <v>1</v>
      </c>
      <c r="AH15" s="259">
        <f>IF(AND(AH$3&gt;Assumptions!$B8-1,AH$3&lt;Assumptions!$D8),1,0)</f>
        <v>1</v>
      </c>
      <c r="AI15" s="259">
        <f>IF(AND(AI$3&gt;Assumptions!$B8-1,AI$3&lt;Assumptions!$D8),1,0)</f>
        <v>1</v>
      </c>
      <c r="AJ15" s="259">
        <f>IF(AND(AJ$3&gt;Assumptions!$B8-1,AJ$3&lt;Assumptions!$D8),1,0)</f>
        <v>1</v>
      </c>
      <c r="AK15" s="259">
        <f>IF(AND(AK$3&gt;Assumptions!$B8-1,AK$3&lt;Assumptions!$D8),1,0)</f>
        <v>1</v>
      </c>
      <c r="AL15" s="259">
        <f>IF(AND(AL$3&gt;Assumptions!$B8-1,AL$3&lt;Assumptions!$D8),1,0)</f>
        <v>1</v>
      </c>
      <c r="AM15" s="259">
        <f>IF(AND(AM$3&gt;Assumptions!$B8-1,AM$3&lt;Assumptions!$D8),1,0)</f>
        <v>1</v>
      </c>
      <c r="AN15" s="259">
        <f>IF(AND(AN$3&gt;Assumptions!$B8-1,AN$3&lt;Assumptions!$D8),1,0)</f>
        <v>1</v>
      </c>
      <c r="AO15" s="259">
        <f>IF(AND(AO$3&gt;Assumptions!$B8-1,AO$3&lt;Assumptions!$D8),1,0)</f>
        <v>1</v>
      </c>
      <c r="AP15" s="259">
        <f>IF(AND(AP$3&gt;Assumptions!$B8-1,AP$3&lt;Assumptions!$D8),1,0)</f>
        <v>1</v>
      </c>
      <c r="AQ15" s="259">
        <f>IF(AND(AQ$3&gt;Assumptions!$B8-1,AQ$3&lt;Assumptions!$D8),1,0)</f>
        <v>1</v>
      </c>
      <c r="AR15" s="259">
        <f>IF(AND(AR$3&gt;Assumptions!$B8-1,AR$3&lt;Assumptions!$D8),1,0)</f>
        <v>1</v>
      </c>
      <c r="AS15" s="259">
        <f>IF(AND(AS$3&gt;Assumptions!$B8-1,AS$3&lt;Assumptions!$D8),1,0)</f>
        <v>1</v>
      </c>
      <c r="AT15" s="259">
        <f>IF(AND(AT$3&gt;Assumptions!$B8-1,AT$3&lt;Assumptions!$D8),1,0)</f>
        <v>1</v>
      </c>
      <c r="AU15" s="259">
        <f>IF(AND(AU$3&gt;Assumptions!$B8-1,AU$3&lt;Assumptions!$D8),1,0)</f>
        <v>1</v>
      </c>
      <c r="AV15" s="259">
        <f>IF(AND(AV$3&gt;Assumptions!$B8-1,AV$3&lt;Assumptions!$D8),1,0)</f>
        <v>1</v>
      </c>
      <c r="AW15" s="259">
        <f>IF(AND(AW$3&gt;Assumptions!$B8-1,AW$3&lt;Assumptions!$D8),1,0)</f>
        <v>1</v>
      </c>
      <c r="AX15" s="259">
        <f>IF(AND(AX$3&gt;Assumptions!$B8-1,AX$3&lt;Assumptions!$D8),1,0)</f>
        <v>1</v>
      </c>
      <c r="AY15" s="259">
        <f>IF(AND(AY$3&gt;Assumptions!$B8-1,AY$3&lt;Assumptions!$D8),1,0)</f>
        <v>1</v>
      </c>
      <c r="AZ15" s="259">
        <f>IF(AND(AZ$3&gt;Assumptions!$B8-1,AZ$3&lt;Assumptions!$D8),1,0)</f>
        <v>1</v>
      </c>
      <c r="BA15" s="259">
        <f>IF(AND(BA$3&gt;Assumptions!$B8-1,BA$3&lt;Assumptions!$D8),1,0)</f>
        <v>1</v>
      </c>
      <c r="BB15" s="259">
        <f>IF(AND(BB$3&gt;Assumptions!$B8-1,BB$3&lt;Assumptions!$D8),1,0)</f>
        <v>1</v>
      </c>
      <c r="BC15" s="259">
        <f>IF(AND(BC$3&gt;Assumptions!$B8-1,BC$3&lt;Assumptions!$D8),1,0)</f>
        <v>1</v>
      </c>
      <c r="BD15" s="259">
        <f>IF(AND(BD$3&gt;Assumptions!$B8-1,BD$3&lt;Assumptions!$D8),1,0)</f>
        <v>1</v>
      </c>
      <c r="BE15" s="259">
        <f>IF(AND(BE$3&gt;Assumptions!$B8-1,BE$3&lt;Assumptions!$D8),1,0)</f>
        <v>1</v>
      </c>
      <c r="BF15" s="259">
        <f>IF(AND(BF$3&gt;Assumptions!$B8-1,BF$3&lt;Assumptions!$D8),1,0)</f>
        <v>1</v>
      </c>
      <c r="BG15" s="259">
        <f>IF(AND(BG$3&gt;Assumptions!$B8-1,BG$3&lt;Assumptions!$D8),1,0)</f>
        <v>1</v>
      </c>
      <c r="BH15" s="259">
        <f>IF(AND(BH$3&gt;Assumptions!$B8-1,BH$3&lt;Assumptions!$D8),1,0)</f>
        <v>1</v>
      </c>
      <c r="BI15" s="259">
        <f>IF(AND(BI$3&gt;Assumptions!$B8-1,BI$3&lt;Assumptions!$D8),1,0)</f>
        <v>1</v>
      </c>
      <c r="BJ15" s="259">
        <f>IF(AND(BJ$3&gt;Assumptions!$B8-1,BJ$3&lt;Assumptions!$D8),1,0)</f>
        <v>1</v>
      </c>
      <c r="BK15" s="259">
        <f>IF(AND(BK$3&gt;Assumptions!$B8-1,BK$3&lt;Assumptions!$D8),1,0)</f>
        <v>1</v>
      </c>
      <c r="BL15" s="259">
        <f>IF(AND(BL$3&gt;Assumptions!$B8-1,BL$3&lt;Assumptions!$D8),1,0)</f>
        <v>1</v>
      </c>
      <c r="BM15" s="259">
        <f>IF(AND(BM$3&gt;Assumptions!$B8-1,BM$3&lt;Assumptions!$D8),1,0)</f>
        <v>1</v>
      </c>
      <c r="BN15" s="259">
        <f>IF(AND(BN$3&gt;Assumptions!$B8-1,BN$3&lt;Assumptions!$D8),1,0)</f>
        <v>1</v>
      </c>
      <c r="BO15" s="259">
        <f>IF(AND(BO$3&gt;Assumptions!$B8-1,BO$3&lt;Assumptions!$D8),1,0)</f>
        <v>1</v>
      </c>
      <c r="BP15" s="259">
        <f>IF(AND(BP$3&gt;Assumptions!$B8-1,BP$3&lt;Assumptions!$D8),1,0)</f>
        <v>1</v>
      </c>
      <c r="BQ15" s="259">
        <f>IF(AND(BQ$3&gt;Assumptions!$B8-1,BQ$3&lt;Assumptions!$D8),1,0)</f>
        <v>1</v>
      </c>
      <c r="BR15" s="259">
        <f>IF(AND(BR$3&gt;Assumptions!$B8-1,BR$3&lt;Assumptions!$D8),1,0)</f>
        <v>1</v>
      </c>
      <c r="BS15" s="259">
        <f>IF(AND(BS$3&gt;Assumptions!$B8-1,BS$3&lt;Assumptions!$D8),1,0)</f>
        <v>1</v>
      </c>
      <c r="BT15" s="259">
        <f>IF(AND(BT$3&gt;Assumptions!$B8-1,BT$3&lt;Assumptions!$D8),1,0)</f>
        <v>1</v>
      </c>
      <c r="BU15" s="259">
        <f>IF(AND(BU$3&gt;Assumptions!$B8-1,BU$3&lt;Assumptions!$D8),1,0)</f>
        <v>1</v>
      </c>
      <c r="BV15" s="259">
        <f>IF(AND(BV$3&gt;Assumptions!$B8-1,BV$3&lt;Assumptions!$D8),1,0)</f>
        <v>1</v>
      </c>
      <c r="BW15" s="259">
        <f>IF(AND(BW$3&gt;Assumptions!$B8-1,BW$3&lt;Assumptions!$D8),1,0)</f>
        <v>1</v>
      </c>
      <c r="BX15" s="259">
        <f>IF(AND(BX$3&gt;Assumptions!$B8-1,BX$3&lt;Assumptions!$D8),1,0)</f>
        <v>1</v>
      </c>
      <c r="BY15" s="259">
        <f>IF(AND(BY$3&gt;Assumptions!$B8-1,BY$3&lt;Assumptions!$D8),1,0)</f>
        <v>1</v>
      </c>
      <c r="BZ15" s="259">
        <f>IF(AND(BZ$3&gt;Assumptions!$B8-1,BZ$3&lt;Assumptions!$D8),1,0)</f>
        <v>1</v>
      </c>
      <c r="CA15" s="259">
        <f>IF(AND(CA$3&gt;Assumptions!$B8-1,CA$3&lt;Assumptions!$D8),1,0)</f>
        <v>1</v>
      </c>
      <c r="CB15" s="259">
        <f>IF(AND(CB$3&gt;Assumptions!$B8-1,CB$3&lt;Assumptions!$D8),1,0)</f>
        <v>1</v>
      </c>
      <c r="CC15" s="259">
        <f>IF(AND(CC$3&gt;Assumptions!$B8-1,CC$3&lt;Assumptions!$D8),1,0)</f>
        <v>1</v>
      </c>
      <c r="CD15" s="259">
        <f>IF(AND(CD$3&gt;Assumptions!$B8-1,CD$3&lt;Assumptions!$D8),1,0)</f>
        <v>1</v>
      </c>
      <c r="CE15" s="259">
        <f>IF(AND(CE$3&gt;Assumptions!$B8-1,CE$3&lt;Assumptions!$D8),1,0)</f>
        <v>1</v>
      </c>
      <c r="CF15" s="259">
        <f>IF(AND(CF$3&gt;Assumptions!$B8-1,CF$3&lt;Assumptions!$D8),1,0)</f>
        <v>1</v>
      </c>
      <c r="CG15" s="259">
        <f>IF(AND(CG$3&gt;Assumptions!$B8-1,CG$3&lt;Assumptions!$D8),1,0)</f>
        <v>1</v>
      </c>
      <c r="CH15" s="259">
        <f>IF(AND(CH$3&gt;Assumptions!$B8-1,CH$3&lt;Assumptions!$D8),1,0)</f>
        <v>1</v>
      </c>
      <c r="CI15" s="259">
        <f>IF(AND(CI$3&gt;Assumptions!$B8-1,CI$3&lt;Assumptions!$D8),1,0)</f>
        <v>1</v>
      </c>
      <c r="CJ15" s="259">
        <f>IF(AND(CJ$3&gt;Assumptions!$B8-1,CJ$3&lt;Assumptions!$D8),1,0)</f>
        <v>1</v>
      </c>
      <c r="CK15" s="259">
        <f>IF(AND(CK$3&gt;Assumptions!$B8-1,CK$3&lt;Assumptions!$D8),1,0)</f>
        <v>1</v>
      </c>
      <c r="CL15" s="259">
        <f>IF(AND(CL$3&gt;Assumptions!$B8-1,CL$3&lt;Assumptions!$D8),1,0)</f>
        <v>1</v>
      </c>
      <c r="CM15" s="259">
        <f>IF(AND(CM$3&gt;Assumptions!$B8-1,CM$3&lt;Assumptions!$D8),1,0)</f>
        <v>1</v>
      </c>
      <c r="CN15" s="71"/>
      <c r="CO15" s="71"/>
      <c r="CP15" s="71"/>
      <c r="CQ15" s="71"/>
      <c r="CR15" s="71"/>
      <c r="CS15" s="71"/>
      <c r="CT15" s="71"/>
      <c r="CY15" s="294"/>
    </row>
    <row r="16" spans="1:103" outlineLevel="1" x14ac:dyDescent="0.45">
      <c r="A16" s="71"/>
      <c r="B16" s="297"/>
      <c r="D16" s="259" t="s">
        <v>211</v>
      </c>
      <c r="H16" s="259">
        <f>IF(AND(H$3&gt;Assumptions!$B9-1,H$3&lt;Assumptions!$D9),1,0)</f>
        <v>0</v>
      </c>
      <c r="I16" s="259">
        <f>IF(AND(I$3&gt;Assumptions!$B9-1,I$3&lt;Assumptions!$D9),1,0)</f>
        <v>0</v>
      </c>
      <c r="J16" s="259">
        <f>IF(AND(J$3&gt;Assumptions!$B9-1,J$3&lt;Assumptions!$D9),1,0)</f>
        <v>0</v>
      </c>
      <c r="K16" s="259">
        <f>IF(AND(K$3&gt;Assumptions!$B9-1,K$3&lt;Assumptions!$D9),1,0)</f>
        <v>0</v>
      </c>
      <c r="L16" s="259">
        <f>IF(AND(L$3&gt;Assumptions!$B9-1,L$3&lt;Assumptions!$D9),1,0)</f>
        <v>0</v>
      </c>
      <c r="M16" s="259">
        <f>IF(AND(M$3&gt;Assumptions!$B9-1,M$3&lt;Assumptions!$D9),1,0)</f>
        <v>0</v>
      </c>
      <c r="N16" s="259">
        <f>IF(AND(N$3&gt;Assumptions!$B9-1,N$3&lt;Assumptions!$D9),1,0)</f>
        <v>0</v>
      </c>
      <c r="O16" s="259">
        <f>IF(AND(O$3&gt;Assumptions!$B9-1,O$3&lt;Assumptions!$D9),1,0)</f>
        <v>0</v>
      </c>
      <c r="P16" s="259">
        <f>IF(AND(P$3&gt;Assumptions!$B9-1,P$3&lt;Assumptions!$D9),1,0)</f>
        <v>0</v>
      </c>
      <c r="Q16" s="259">
        <f>IF(AND(Q$3&gt;Assumptions!$B9-1,Q$3&lt;Assumptions!$D9),1,0)</f>
        <v>0</v>
      </c>
      <c r="R16" s="259">
        <f>IF(AND(R$3&gt;Assumptions!$B9-1,R$3&lt;Assumptions!$D9),1,0)</f>
        <v>0</v>
      </c>
      <c r="S16" s="259">
        <f>IF(AND(S$3&gt;Assumptions!$B9-1,S$3&lt;Assumptions!$D9),1,0)</f>
        <v>0</v>
      </c>
      <c r="T16" s="259">
        <f>IF(AND(T$3&gt;Assumptions!$B9-1,T$3&lt;Assumptions!$D9),1,0)</f>
        <v>0</v>
      </c>
      <c r="U16" s="259">
        <f>IF(AND(U$3&gt;Assumptions!$B9-1,U$3&lt;Assumptions!$D9),1,0)</f>
        <v>0</v>
      </c>
      <c r="V16" s="259">
        <f>IF(AND(V$3&gt;Assumptions!$B9-1,V$3&lt;Assumptions!$D9),1,0)</f>
        <v>0</v>
      </c>
      <c r="W16" s="259">
        <f>IF(AND(W$3&gt;Assumptions!$B9-1,W$3&lt;Assumptions!$D9),1,0)</f>
        <v>0</v>
      </c>
      <c r="X16" s="259">
        <f>IF(AND(X$3&gt;Assumptions!$B9-1,X$3&lt;Assumptions!$D9),1,0)</f>
        <v>0</v>
      </c>
      <c r="Y16" s="259">
        <f>IF(AND(Y$3&gt;Assumptions!$B9-1,Y$3&lt;Assumptions!$D9),1,0)</f>
        <v>0</v>
      </c>
      <c r="Z16" s="259">
        <f>IF(AND(Z$3&gt;Assumptions!$B9-1,Z$3&lt;Assumptions!$D9),1,0)</f>
        <v>0</v>
      </c>
      <c r="AA16" s="259">
        <f>IF(AND(AA$3&gt;Assumptions!$B9-1,AA$3&lt;Assumptions!$D9),1,0)</f>
        <v>0</v>
      </c>
      <c r="AB16" s="259">
        <f>IF(AND(AB$3&gt;Assumptions!$B9-1,AB$3&lt;Assumptions!$D9),1,0)</f>
        <v>0</v>
      </c>
      <c r="AC16" s="259">
        <f>IF(AND(AC$3&gt;Assumptions!$B9-1,AC$3&lt;Assumptions!$D9),1,0)</f>
        <v>0</v>
      </c>
      <c r="AD16" s="259">
        <f>IF(AND(AD$3&gt;Assumptions!$B9-1,AD$3&lt;Assumptions!$D9),1,0)</f>
        <v>0</v>
      </c>
      <c r="AE16" s="259">
        <f>IF(AND(AE$3&gt;Assumptions!$B9-1,AE$3&lt;Assumptions!$D9),1,0)</f>
        <v>0</v>
      </c>
      <c r="AF16" s="259">
        <f>IF(AND(AF$3&gt;Assumptions!$B9-1,AF$3&lt;Assumptions!$D9),1,0)</f>
        <v>0</v>
      </c>
      <c r="AG16" s="259">
        <f>IF(AND(AG$3&gt;Assumptions!$B9-1,AG$3&lt;Assumptions!$D9),1,0)</f>
        <v>0</v>
      </c>
      <c r="AH16" s="259">
        <f>IF(AND(AH$3&gt;Assumptions!$B9-1,AH$3&lt;Assumptions!$D9),1,0)</f>
        <v>0</v>
      </c>
      <c r="AI16" s="259">
        <f>IF(AND(AI$3&gt;Assumptions!$B9-1,AI$3&lt;Assumptions!$D9),1,0)</f>
        <v>0</v>
      </c>
      <c r="AJ16" s="259">
        <f>IF(AND(AJ$3&gt;Assumptions!$B9-1,AJ$3&lt;Assumptions!$D9),1,0)</f>
        <v>0</v>
      </c>
      <c r="AK16" s="259">
        <f>IF(AND(AK$3&gt;Assumptions!$B9-1,AK$3&lt;Assumptions!$D9),1,0)</f>
        <v>0</v>
      </c>
      <c r="AL16" s="259">
        <f>IF(AND(AL$3&gt;Assumptions!$B9-1,AL$3&lt;Assumptions!$D9),1,0)</f>
        <v>0</v>
      </c>
      <c r="AM16" s="259">
        <f>IF(AND(AM$3&gt;Assumptions!$B9-1,AM$3&lt;Assumptions!$D9),1,0)</f>
        <v>0</v>
      </c>
      <c r="AN16" s="259">
        <f>IF(AND(AN$3&gt;Assumptions!$B9-1,AN$3&lt;Assumptions!$D9),1,0)</f>
        <v>0</v>
      </c>
      <c r="AO16" s="259">
        <f>IF(AND(AO$3&gt;Assumptions!$B9-1,AO$3&lt;Assumptions!$D9),1,0)</f>
        <v>0</v>
      </c>
      <c r="AP16" s="259">
        <f>IF(AND(AP$3&gt;Assumptions!$B9-1,AP$3&lt;Assumptions!$D9),1,0)</f>
        <v>0</v>
      </c>
      <c r="AQ16" s="259">
        <f>IF(AND(AQ$3&gt;Assumptions!$B9-1,AQ$3&lt;Assumptions!$D9),1,0)</f>
        <v>0</v>
      </c>
      <c r="AR16" s="259">
        <f>IF(AND(AR$3&gt;Assumptions!$B9-1,AR$3&lt;Assumptions!$D9),1,0)</f>
        <v>0</v>
      </c>
      <c r="AS16" s="259">
        <f>IF(AND(AS$3&gt;Assumptions!$B9-1,AS$3&lt;Assumptions!$D9),1,0)</f>
        <v>0</v>
      </c>
      <c r="AT16" s="259">
        <f>IF(AND(AT$3&gt;Assumptions!$B9-1,AT$3&lt;Assumptions!$D9),1,0)</f>
        <v>0</v>
      </c>
      <c r="AU16" s="259">
        <f>IF(AND(AU$3&gt;Assumptions!$B9-1,AU$3&lt;Assumptions!$D9),1,0)</f>
        <v>0</v>
      </c>
      <c r="AV16" s="259">
        <f>IF(AND(AV$3&gt;Assumptions!$B9-1,AV$3&lt;Assumptions!$D9),1,0)</f>
        <v>0</v>
      </c>
      <c r="AW16" s="259">
        <f>IF(AND(AW$3&gt;Assumptions!$B9-1,AW$3&lt;Assumptions!$D9),1,0)</f>
        <v>0</v>
      </c>
      <c r="AX16" s="259">
        <f>IF(AND(AX$3&gt;Assumptions!$B9-1,AX$3&lt;Assumptions!$D9),1,0)</f>
        <v>0</v>
      </c>
      <c r="AY16" s="259">
        <f>IF(AND(AY$3&gt;Assumptions!$B9-1,AY$3&lt;Assumptions!$D9),1,0)</f>
        <v>0</v>
      </c>
      <c r="AZ16" s="259">
        <f>IF(AND(AZ$3&gt;Assumptions!$B9-1,AZ$3&lt;Assumptions!$D9),1,0)</f>
        <v>0</v>
      </c>
      <c r="BA16" s="259">
        <f>IF(AND(BA$3&gt;Assumptions!$B9-1,BA$3&lt;Assumptions!$D9),1,0)</f>
        <v>0</v>
      </c>
      <c r="BB16" s="259">
        <f>IF(AND(BB$3&gt;Assumptions!$B9-1,BB$3&lt;Assumptions!$D9),1,0)</f>
        <v>0</v>
      </c>
      <c r="BC16" s="259">
        <f>IF(AND(BC$3&gt;Assumptions!$B9-1,BC$3&lt;Assumptions!$D9),1,0)</f>
        <v>0</v>
      </c>
      <c r="BD16" s="259">
        <f>IF(AND(BD$3&gt;Assumptions!$B9-1,BD$3&lt;Assumptions!$D9),1,0)</f>
        <v>0</v>
      </c>
      <c r="BE16" s="259">
        <f>IF(AND(BE$3&gt;Assumptions!$B9-1,BE$3&lt;Assumptions!$D9),1,0)</f>
        <v>0</v>
      </c>
      <c r="BF16" s="259">
        <f>IF(AND(BF$3&gt;Assumptions!$B9-1,BF$3&lt;Assumptions!$D9),1,0)</f>
        <v>0</v>
      </c>
      <c r="BG16" s="259">
        <f>IF(AND(BG$3&gt;Assumptions!$B9-1,BG$3&lt;Assumptions!$D9),1,0)</f>
        <v>0</v>
      </c>
      <c r="BH16" s="259">
        <f>IF(AND(BH$3&gt;Assumptions!$B9-1,BH$3&lt;Assumptions!$D9),1,0)</f>
        <v>0</v>
      </c>
      <c r="BI16" s="259">
        <f>IF(AND(BI$3&gt;Assumptions!$B9-1,BI$3&lt;Assumptions!$D9),1,0)</f>
        <v>0</v>
      </c>
      <c r="BJ16" s="259">
        <f>IF(AND(BJ$3&gt;Assumptions!$B9-1,BJ$3&lt;Assumptions!$D9),1,0)</f>
        <v>0</v>
      </c>
      <c r="BK16" s="259">
        <f>IF(AND(BK$3&gt;Assumptions!$B9-1,BK$3&lt;Assumptions!$D9),1,0)</f>
        <v>0</v>
      </c>
      <c r="BL16" s="259">
        <f>IF(AND(BL$3&gt;Assumptions!$B9-1,BL$3&lt;Assumptions!$D9),1,0)</f>
        <v>0</v>
      </c>
      <c r="BM16" s="259">
        <f>IF(AND(BM$3&gt;Assumptions!$B9-1,BM$3&lt;Assumptions!$D9),1,0)</f>
        <v>0</v>
      </c>
      <c r="BN16" s="259">
        <f>IF(AND(BN$3&gt;Assumptions!$B9-1,BN$3&lt;Assumptions!$D9),1,0)</f>
        <v>0</v>
      </c>
      <c r="BO16" s="259">
        <f>IF(AND(BO$3&gt;Assumptions!$B9-1,BO$3&lt;Assumptions!$D9),1,0)</f>
        <v>0</v>
      </c>
      <c r="BP16" s="259">
        <f>IF(AND(BP$3&gt;Assumptions!$B9-1,BP$3&lt;Assumptions!$D9),1,0)</f>
        <v>1</v>
      </c>
      <c r="BQ16" s="259">
        <f>IF(AND(BQ$3&gt;Assumptions!$B9-1,BQ$3&lt;Assumptions!$D9),1,0)</f>
        <v>1</v>
      </c>
      <c r="BR16" s="259">
        <f>IF(AND(BR$3&gt;Assumptions!$B9-1,BR$3&lt;Assumptions!$D9),1,0)</f>
        <v>1</v>
      </c>
      <c r="BS16" s="259">
        <f>IF(AND(BS$3&gt;Assumptions!$B9-1,BS$3&lt;Assumptions!$D9),1,0)</f>
        <v>1</v>
      </c>
      <c r="BT16" s="259">
        <f>IF(AND(BT$3&gt;Assumptions!$B9-1,BT$3&lt;Assumptions!$D9),1,0)</f>
        <v>1</v>
      </c>
      <c r="BU16" s="259">
        <f>IF(AND(BU$3&gt;Assumptions!$B9-1,BU$3&lt;Assumptions!$D9),1,0)</f>
        <v>1</v>
      </c>
      <c r="BV16" s="259">
        <f>IF(AND(BV$3&gt;Assumptions!$B9-1,BV$3&lt;Assumptions!$D9),1,0)</f>
        <v>1</v>
      </c>
      <c r="BW16" s="259">
        <f>IF(AND(BW$3&gt;Assumptions!$B9-1,BW$3&lt;Assumptions!$D9),1,0)</f>
        <v>1</v>
      </c>
      <c r="BX16" s="259">
        <f>IF(AND(BX$3&gt;Assumptions!$B9-1,BX$3&lt;Assumptions!$D9),1,0)</f>
        <v>1</v>
      </c>
      <c r="BY16" s="259">
        <f>IF(AND(BY$3&gt;Assumptions!$B9-1,BY$3&lt;Assumptions!$D9),1,0)</f>
        <v>1</v>
      </c>
      <c r="BZ16" s="259">
        <f>IF(AND(BZ$3&gt;Assumptions!$B9-1,BZ$3&lt;Assumptions!$D9),1,0)</f>
        <v>1</v>
      </c>
      <c r="CA16" s="259">
        <f>IF(AND(CA$3&gt;Assumptions!$B9-1,CA$3&lt;Assumptions!$D9),1,0)</f>
        <v>1</v>
      </c>
      <c r="CB16" s="259">
        <f>IF(AND(CB$3&gt;Assumptions!$B9-1,CB$3&lt;Assumptions!$D9),1,0)</f>
        <v>1</v>
      </c>
      <c r="CC16" s="259">
        <f>IF(AND(CC$3&gt;Assumptions!$B9-1,CC$3&lt;Assumptions!$D9),1,0)</f>
        <v>1</v>
      </c>
      <c r="CD16" s="259">
        <f>IF(AND(CD$3&gt;Assumptions!$B9-1,CD$3&lt;Assumptions!$D9),1,0)</f>
        <v>1</v>
      </c>
      <c r="CE16" s="259">
        <f>IF(AND(CE$3&gt;Assumptions!$B9-1,CE$3&lt;Assumptions!$D9),1,0)</f>
        <v>1</v>
      </c>
      <c r="CF16" s="259">
        <f>IF(AND(CF$3&gt;Assumptions!$B9-1,CF$3&lt;Assumptions!$D9),1,0)</f>
        <v>1</v>
      </c>
      <c r="CG16" s="259">
        <f>IF(AND(CG$3&gt;Assumptions!$B9-1,CG$3&lt;Assumptions!$D9),1,0)</f>
        <v>1</v>
      </c>
      <c r="CH16" s="259">
        <f>IF(AND(CH$3&gt;Assumptions!$B9-1,CH$3&lt;Assumptions!$D9),1,0)</f>
        <v>1</v>
      </c>
      <c r="CI16" s="259">
        <f>IF(AND(CI$3&gt;Assumptions!$B9-1,CI$3&lt;Assumptions!$D9),1,0)</f>
        <v>1</v>
      </c>
      <c r="CJ16" s="259">
        <f>IF(AND(CJ$3&gt;Assumptions!$B9-1,CJ$3&lt;Assumptions!$D9),1,0)</f>
        <v>1</v>
      </c>
      <c r="CK16" s="259">
        <f>IF(AND(CK$3&gt;Assumptions!$B9-1,CK$3&lt;Assumptions!$D9),1,0)</f>
        <v>1</v>
      </c>
      <c r="CL16" s="259">
        <f>IF(AND(CL$3&gt;Assumptions!$B9-1,CL$3&lt;Assumptions!$D9),1,0)</f>
        <v>1</v>
      </c>
      <c r="CM16" s="259">
        <f>IF(AND(CM$3&gt;Assumptions!$B9-1,CM$3&lt;Assumptions!$D9),1,0)</f>
        <v>1</v>
      </c>
      <c r="CN16" s="71"/>
      <c r="CO16" s="71"/>
      <c r="CP16" s="71"/>
      <c r="CQ16" s="71"/>
      <c r="CR16" s="71"/>
      <c r="CS16" s="71"/>
      <c r="CT16" s="71"/>
      <c r="CY16" s="294"/>
    </row>
    <row r="17" spans="1:103" outlineLevel="1" x14ac:dyDescent="0.45">
      <c r="A17" s="71"/>
      <c r="B17" s="297"/>
      <c r="D17" s="259" t="s">
        <v>452</v>
      </c>
      <c r="H17" s="259">
        <f>IF(AND(H$3&gt;Assumptions!$B10-1,H$3&lt;Assumptions!$D10),1,0)</f>
        <v>0</v>
      </c>
      <c r="I17" s="259">
        <f>IF(AND(I$3&gt;Assumptions!$B10-1,I$3&lt;Assumptions!$D10),1,0)</f>
        <v>0</v>
      </c>
      <c r="J17" s="259">
        <f>IF(AND(J$3&gt;Assumptions!$B10-1,J$3&lt;Assumptions!$D10),1,0)</f>
        <v>0</v>
      </c>
      <c r="K17" s="259">
        <f>IF(AND(K$3&gt;Assumptions!$B10-1,K$3&lt;Assumptions!$D10),1,0)</f>
        <v>0</v>
      </c>
      <c r="L17" s="259">
        <f>IF(AND(L$3&gt;Assumptions!$B10-1,L$3&lt;Assumptions!$D10),1,0)</f>
        <v>0</v>
      </c>
      <c r="M17" s="259">
        <f>IF(AND(M$3&gt;Assumptions!$B10-1,M$3&lt;Assumptions!$D10),1,0)</f>
        <v>0</v>
      </c>
      <c r="N17" s="259">
        <f>IF(AND(N$3&gt;Assumptions!$B10-1,N$3&lt;Assumptions!$D10),1,0)</f>
        <v>0</v>
      </c>
      <c r="O17" s="259">
        <f>IF(AND(O$3&gt;Assumptions!$B10-1,O$3&lt;Assumptions!$D10),1,0)</f>
        <v>0</v>
      </c>
      <c r="P17" s="259">
        <f>IF(AND(P$3&gt;Assumptions!$B10-1,P$3&lt;Assumptions!$D10),1,0)</f>
        <v>0</v>
      </c>
      <c r="Q17" s="259">
        <f>IF(AND(Q$3&gt;Assumptions!$B10-1,Q$3&lt;Assumptions!$D10),1,0)</f>
        <v>0</v>
      </c>
      <c r="R17" s="259">
        <f>IF(AND(R$3&gt;Assumptions!$B10-1,R$3&lt;Assumptions!$D10),1,0)</f>
        <v>0</v>
      </c>
      <c r="S17" s="259">
        <f>IF(AND(S$3&gt;Assumptions!$B10-1,S$3&lt;Assumptions!$D10),1,0)</f>
        <v>0</v>
      </c>
      <c r="T17" s="259">
        <f>IF(AND(T$3&gt;Assumptions!$B10-1,T$3&lt;Assumptions!$D10),1,0)</f>
        <v>0</v>
      </c>
      <c r="U17" s="259">
        <f>IF(AND(U$3&gt;Assumptions!$B10-1,U$3&lt;Assumptions!$D10),1,0)</f>
        <v>0</v>
      </c>
      <c r="V17" s="259">
        <f>IF(AND(V$3&gt;Assumptions!$B10-1,V$3&lt;Assumptions!$D10),1,0)</f>
        <v>0</v>
      </c>
      <c r="W17" s="259">
        <f>IF(AND(W$3&gt;Assumptions!$B10-1,W$3&lt;Assumptions!$D10),1,0)</f>
        <v>0</v>
      </c>
      <c r="X17" s="259">
        <f>IF(AND(X$3&gt;Assumptions!$B10-1,X$3&lt;Assumptions!$D10),1,0)</f>
        <v>0</v>
      </c>
      <c r="Y17" s="259">
        <f>IF(AND(Y$3&gt;Assumptions!$B10-1,Y$3&lt;Assumptions!$D10),1,0)</f>
        <v>0</v>
      </c>
      <c r="Z17" s="259">
        <f>IF(AND(Z$3&gt;Assumptions!$B10-1,Z$3&lt;Assumptions!$D10),1,0)</f>
        <v>0</v>
      </c>
      <c r="AA17" s="259">
        <f>IF(AND(AA$3&gt;Assumptions!$B10-1,AA$3&lt;Assumptions!$D10),1,0)</f>
        <v>0</v>
      </c>
      <c r="AB17" s="259">
        <f>IF(AND(AB$3&gt;Assumptions!$B10-1,AB$3&lt;Assumptions!$D10),1,0)</f>
        <v>0</v>
      </c>
      <c r="AC17" s="259">
        <f>IF(AND(AC$3&gt;Assumptions!$B10-1,AC$3&lt;Assumptions!$D10),1,0)</f>
        <v>0</v>
      </c>
      <c r="AD17" s="259">
        <f>IF(AND(AD$3&gt;Assumptions!$B10-1,AD$3&lt;Assumptions!$D10),1,0)</f>
        <v>0</v>
      </c>
      <c r="AE17" s="259">
        <f>IF(AND(AE$3&gt;Assumptions!$B10-1,AE$3&lt;Assumptions!$D10),1,0)</f>
        <v>0</v>
      </c>
      <c r="AF17" s="259">
        <f>IF(AND(AF$3&gt;Assumptions!$B10-1,AF$3&lt;Assumptions!$D10),1,0)</f>
        <v>0</v>
      </c>
      <c r="AG17" s="259">
        <f>IF(AND(AG$3&gt;Assumptions!$B10-1,AG$3&lt;Assumptions!$D10),1,0)</f>
        <v>0</v>
      </c>
      <c r="AH17" s="259">
        <f>IF(AND(AH$3&gt;Assumptions!$B10-1,AH$3&lt;Assumptions!$D10),1,0)</f>
        <v>0</v>
      </c>
      <c r="AI17" s="259">
        <f>IF(AND(AI$3&gt;Assumptions!$B10-1,AI$3&lt;Assumptions!$D10),1,0)</f>
        <v>0</v>
      </c>
      <c r="AJ17" s="259">
        <f>IF(AND(AJ$3&gt;Assumptions!$B10-1,AJ$3&lt;Assumptions!$D10),1,0)</f>
        <v>0</v>
      </c>
      <c r="AK17" s="259">
        <f>IF(AND(AK$3&gt;Assumptions!$B10-1,AK$3&lt;Assumptions!$D10),1,0)</f>
        <v>0</v>
      </c>
      <c r="AL17" s="259">
        <f>IF(AND(AL$3&gt;Assumptions!$B10-1,AL$3&lt;Assumptions!$D10),1,0)</f>
        <v>0</v>
      </c>
      <c r="AM17" s="259">
        <f>IF(AND(AM$3&gt;Assumptions!$B10-1,AM$3&lt;Assumptions!$D10),1,0)</f>
        <v>0</v>
      </c>
      <c r="AN17" s="259">
        <f>IF(AND(AN$3&gt;Assumptions!$B10-1,AN$3&lt;Assumptions!$D10),1,0)</f>
        <v>0</v>
      </c>
      <c r="AO17" s="259">
        <f>IF(AND(AO$3&gt;Assumptions!$B10-1,AO$3&lt;Assumptions!$D10),1,0)</f>
        <v>0</v>
      </c>
      <c r="AP17" s="259">
        <f>IF(AND(AP$3&gt;Assumptions!$B10-1,AP$3&lt;Assumptions!$D10),1,0)</f>
        <v>0</v>
      </c>
      <c r="AQ17" s="259">
        <f>IF(AND(AQ$3&gt;Assumptions!$B10-1,AQ$3&lt;Assumptions!$D10),1,0)</f>
        <v>0</v>
      </c>
      <c r="AR17" s="259">
        <f>IF(AND(AR$3&gt;Assumptions!$B10-1,AR$3&lt;Assumptions!$D10),1,0)</f>
        <v>0</v>
      </c>
      <c r="AS17" s="259">
        <f>IF(AND(AS$3&gt;Assumptions!$B10-1,AS$3&lt;Assumptions!$D10),1,0)</f>
        <v>0</v>
      </c>
      <c r="AT17" s="259">
        <f>IF(AND(AT$3&gt;Assumptions!$B10-1,AT$3&lt;Assumptions!$D10),1,0)</f>
        <v>0</v>
      </c>
      <c r="AU17" s="259">
        <f>IF(AND(AU$3&gt;Assumptions!$B10-1,AU$3&lt;Assumptions!$D10),1,0)</f>
        <v>0</v>
      </c>
      <c r="AV17" s="259">
        <f>IF(AND(AV$3&gt;Assumptions!$B10-1,AV$3&lt;Assumptions!$D10),1,0)</f>
        <v>0</v>
      </c>
      <c r="AW17" s="259">
        <f>IF(AND(AW$3&gt;Assumptions!$B10-1,AW$3&lt;Assumptions!$D10),1,0)</f>
        <v>0</v>
      </c>
      <c r="AX17" s="259">
        <f>IF(AND(AX$3&gt;Assumptions!$B10-1,AX$3&lt;Assumptions!$D10),1,0)</f>
        <v>0</v>
      </c>
      <c r="AY17" s="259">
        <f>IF(AND(AY$3&gt;Assumptions!$B10-1,AY$3&lt;Assumptions!$D10),1,0)</f>
        <v>0</v>
      </c>
      <c r="AZ17" s="259">
        <f>IF(AND(AZ$3&gt;Assumptions!$B10-1,AZ$3&lt;Assumptions!$D10),1,0)</f>
        <v>0</v>
      </c>
      <c r="BA17" s="259">
        <f>IF(AND(BA$3&gt;Assumptions!$B10-1,BA$3&lt;Assumptions!$D10),1,0)</f>
        <v>0</v>
      </c>
      <c r="BB17" s="259">
        <f>IF(AND(BB$3&gt;Assumptions!$B10-1,BB$3&lt;Assumptions!$D10),1,0)</f>
        <v>0</v>
      </c>
      <c r="BC17" s="259">
        <f>IF(AND(BC$3&gt;Assumptions!$B10-1,BC$3&lt;Assumptions!$D10),1,0)</f>
        <v>0</v>
      </c>
      <c r="BD17" s="259">
        <f>IF(AND(BD$3&gt;Assumptions!$B10-1,BD$3&lt;Assumptions!$D10),1,0)</f>
        <v>0</v>
      </c>
      <c r="BE17" s="259">
        <f>IF(AND(BE$3&gt;Assumptions!$B10-1,BE$3&lt;Assumptions!$D10),1,0)</f>
        <v>0</v>
      </c>
      <c r="BF17" s="259">
        <f>IF(AND(BF$3&gt;Assumptions!$B10-1,BF$3&lt;Assumptions!$D10),1,0)</f>
        <v>0</v>
      </c>
      <c r="BG17" s="259">
        <f>IF(AND(BG$3&gt;Assumptions!$B10-1,BG$3&lt;Assumptions!$D10),1,0)</f>
        <v>0</v>
      </c>
      <c r="BH17" s="259">
        <f>IF(AND(BH$3&gt;Assumptions!$B10-1,BH$3&lt;Assumptions!$D10),1,0)</f>
        <v>0</v>
      </c>
      <c r="BI17" s="259">
        <f>IF(AND(BI$3&gt;Assumptions!$B10-1,BI$3&lt;Assumptions!$D10),1,0)</f>
        <v>0</v>
      </c>
      <c r="BJ17" s="259">
        <f>IF(AND(BJ$3&gt;Assumptions!$B10-1,BJ$3&lt;Assumptions!$D10),1,0)</f>
        <v>0</v>
      </c>
      <c r="BK17" s="259">
        <f>IF(AND(BK$3&gt;Assumptions!$B10-1,BK$3&lt;Assumptions!$D10),1,0)</f>
        <v>0</v>
      </c>
      <c r="BL17" s="259">
        <f>IF(AND(BL$3&gt;Assumptions!$B10-1,BL$3&lt;Assumptions!$D10),1,0)</f>
        <v>0</v>
      </c>
      <c r="BM17" s="259">
        <f>IF(AND(BM$3&gt;Assumptions!$B10-1,BM$3&lt;Assumptions!$D10),1,0)</f>
        <v>0</v>
      </c>
      <c r="BN17" s="259">
        <f>IF(AND(BN$3&gt;Assumptions!$B10-1,BN$3&lt;Assumptions!$D10),1,0)</f>
        <v>0</v>
      </c>
      <c r="BO17" s="259">
        <f>IF(AND(BO$3&gt;Assumptions!$B10-1,BO$3&lt;Assumptions!$D10),1,0)</f>
        <v>0</v>
      </c>
      <c r="BP17" s="259">
        <f>IF(AND(BP$3&gt;Assumptions!$B10-1,BP$3&lt;Assumptions!$D10),1,0)</f>
        <v>1</v>
      </c>
      <c r="BQ17" s="259">
        <f>IF(AND(BQ$3&gt;Assumptions!$B10-1,BQ$3&lt;Assumptions!$D10),1,0)</f>
        <v>1</v>
      </c>
      <c r="BR17" s="259">
        <f>IF(AND(BR$3&gt;Assumptions!$B10-1,BR$3&lt;Assumptions!$D10),1,0)</f>
        <v>1</v>
      </c>
      <c r="BS17" s="259">
        <f>IF(AND(BS$3&gt;Assumptions!$B10-1,BS$3&lt;Assumptions!$D10),1,0)</f>
        <v>1</v>
      </c>
      <c r="BT17" s="259">
        <f>IF(AND(BT$3&gt;Assumptions!$B10-1,BT$3&lt;Assumptions!$D10),1,0)</f>
        <v>1</v>
      </c>
      <c r="BU17" s="259">
        <f>IF(AND(BU$3&gt;Assumptions!$B10-1,BU$3&lt;Assumptions!$D10),1,0)</f>
        <v>1</v>
      </c>
      <c r="BV17" s="259">
        <f>IF(AND(BV$3&gt;Assumptions!$B10-1,BV$3&lt;Assumptions!$D10),1,0)</f>
        <v>1</v>
      </c>
      <c r="BW17" s="259">
        <f>IF(AND(BW$3&gt;Assumptions!$B10-1,BW$3&lt;Assumptions!$D10),1,0)</f>
        <v>1</v>
      </c>
      <c r="BX17" s="259">
        <f>IF(AND(BX$3&gt;Assumptions!$B10-1,BX$3&lt;Assumptions!$D10),1,0)</f>
        <v>1</v>
      </c>
      <c r="BY17" s="259">
        <f>IF(AND(BY$3&gt;Assumptions!$B10-1,BY$3&lt;Assumptions!$D10),1,0)</f>
        <v>1</v>
      </c>
      <c r="BZ17" s="259">
        <f>IF(AND(BZ$3&gt;Assumptions!$B10-1,BZ$3&lt;Assumptions!$D10),1,0)</f>
        <v>1</v>
      </c>
      <c r="CA17" s="259">
        <f>IF(AND(CA$3&gt;Assumptions!$B10-1,CA$3&lt;Assumptions!$D10),1,0)</f>
        <v>1</v>
      </c>
      <c r="CB17" s="259">
        <f>IF(AND(CB$3&gt;Assumptions!$B10-1,CB$3&lt;Assumptions!$D10),1,0)</f>
        <v>1</v>
      </c>
      <c r="CC17" s="259">
        <f>IF(AND(CC$3&gt;Assumptions!$B10-1,CC$3&lt;Assumptions!$D10),1,0)</f>
        <v>1</v>
      </c>
      <c r="CD17" s="259">
        <f>IF(AND(CD$3&gt;Assumptions!$B10-1,CD$3&lt;Assumptions!$D10),1,0)</f>
        <v>1</v>
      </c>
      <c r="CE17" s="259">
        <f>IF(AND(CE$3&gt;Assumptions!$B10-1,CE$3&lt;Assumptions!$D10),1,0)</f>
        <v>1</v>
      </c>
      <c r="CF17" s="259">
        <f>IF(AND(CF$3&gt;Assumptions!$B10-1,CF$3&lt;Assumptions!$D10),1,0)</f>
        <v>1</v>
      </c>
      <c r="CG17" s="259">
        <f>IF(AND(CG$3&gt;Assumptions!$B10-1,CG$3&lt;Assumptions!$D10),1,0)</f>
        <v>1</v>
      </c>
      <c r="CH17" s="259">
        <f>IF(AND(CH$3&gt;Assumptions!$B10-1,CH$3&lt;Assumptions!$D10),1,0)</f>
        <v>1</v>
      </c>
      <c r="CI17" s="259">
        <f>IF(AND(CI$3&gt;Assumptions!$B10-1,CI$3&lt;Assumptions!$D10),1,0)</f>
        <v>1</v>
      </c>
      <c r="CJ17" s="259">
        <f>IF(AND(CJ$3&gt;Assumptions!$B10-1,CJ$3&lt;Assumptions!$D10),1,0)</f>
        <v>1</v>
      </c>
      <c r="CK17" s="259">
        <f>IF(AND(CK$3&gt;Assumptions!$B10-1,CK$3&lt;Assumptions!$D10),1,0)</f>
        <v>1</v>
      </c>
      <c r="CL17" s="259">
        <f>IF(AND(CL$3&gt;Assumptions!$B10-1,CL$3&lt;Assumptions!$D10),1,0)</f>
        <v>1</v>
      </c>
      <c r="CM17" s="259">
        <f>IF(AND(CM$3&gt;Assumptions!$B10-1,CM$3&lt;Assumptions!$D10),1,0)</f>
        <v>1</v>
      </c>
      <c r="CN17" s="71"/>
      <c r="CO17" s="71"/>
      <c r="CP17" s="71"/>
      <c r="CQ17" s="71"/>
      <c r="CR17" s="71"/>
      <c r="CS17" s="71"/>
      <c r="CT17" s="71"/>
      <c r="CY17" s="294"/>
    </row>
    <row r="18" spans="1:103" outlineLevel="1" x14ac:dyDescent="0.45">
      <c r="A18" s="71"/>
      <c r="B18" s="297"/>
      <c r="D18" s="259" t="s">
        <v>453</v>
      </c>
      <c r="H18" s="259">
        <f>IF(AND(H$3&gt;Assumptions!$B11-1,H$3&lt;Assumptions!$D11),1,0)</f>
        <v>0</v>
      </c>
      <c r="I18" s="259">
        <f>IF(AND(I$3&gt;Assumptions!$B11-1,I$3&lt;Assumptions!$D11),1,0)</f>
        <v>0</v>
      </c>
      <c r="J18" s="259">
        <f>IF(AND(J$3&gt;Assumptions!$B11-1,J$3&lt;Assumptions!$D11),1,0)</f>
        <v>0</v>
      </c>
      <c r="K18" s="259">
        <f>IF(AND(K$3&gt;Assumptions!$B11-1,K$3&lt;Assumptions!$D11),1,0)</f>
        <v>0</v>
      </c>
      <c r="L18" s="259">
        <f>IF(AND(L$3&gt;Assumptions!$B11-1,L$3&lt;Assumptions!$D11),1,0)</f>
        <v>0</v>
      </c>
      <c r="M18" s="259">
        <f>IF(AND(M$3&gt;Assumptions!$B11-1,M$3&lt;Assumptions!$D11),1,0)</f>
        <v>0</v>
      </c>
      <c r="N18" s="259">
        <f>IF(AND(N$3&gt;Assumptions!$B11-1,N$3&lt;Assumptions!$D11),1,0)</f>
        <v>0</v>
      </c>
      <c r="O18" s="259">
        <f>IF(AND(O$3&gt;Assumptions!$B11-1,O$3&lt;Assumptions!$D11),1,0)</f>
        <v>0</v>
      </c>
      <c r="P18" s="259">
        <f>IF(AND(P$3&gt;Assumptions!$B11-1,P$3&lt;Assumptions!$D11),1,0)</f>
        <v>0</v>
      </c>
      <c r="Q18" s="259">
        <f>IF(AND(Q$3&gt;Assumptions!$B11-1,Q$3&lt;Assumptions!$D11),1,0)</f>
        <v>0</v>
      </c>
      <c r="R18" s="259">
        <f>IF(AND(R$3&gt;Assumptions!$B11-1,R$3&lt;Assumptions!$D11),1,0)</f>
        <v>0</v>
      </c>
      <c r="S18" s="259">
        <f>IF(AND(S$3&gt;Assumptions!$B11-1,S$3&lt;Assumptions!$D11),1,0)</f>
        <v>0</v>
      </c>
      <c r="T18" s="259">
        <f>IF(AND(T$3&gt;Assumptions!$B11-1,T$3&lt;Assumptions!$D11),1,0)</f>
        <v>0</v>
      </c>
      <c r="U18" s="259">
        <f>IF(AND(U$3&gt;Assumptions!$B11-1,U$3&lt;Assumptions!$D11),1,0)</f>
        <v>0</v>
      </c>
      <c r="V18" s="259">
        <f>IF(AND(V$3&gt;Assumptions!$B11-1,V$3&lt;Assumptions!$D11),1,0)</f>
        <v>0</v>
      </c>
      <c r="W18" s="259">
        <f>IF(AND(W$3&gt;Assumptions!$B11-1,W$3&lt;Assumptions!$D11),1,0)</f>
        <v>0</v>
      </c>
      <c r="X18" s="259">
        <f>IF(AND(X$3&gt;Assumptions!$B11-1,X$3&lt;Assumptions!$D11),1,0)</f>
        <v>0</v>
      </c>
      <c r="Y18" s="259">
        <f>IF(AND(Y$3&gt;Assumptions!$B11-1,Y$3&lt;Assumptions!$D11),1,0)</f>
        <v>0</v>
      </c>
      <c r="Z18" s="259">
        <f>IF(AND(Z$3&gt;Assumptions!$B11-1,Z$3&lt;Assumptions!$D11),1,0)</f>
        <v>0</v>
      </c>
      <c r="AA18" s="259">
        <f>IF(AND(AA$3&gt;Assumptions!$B11-1,AA$3&lt;Assumptions!$D11),1,0)</f>
        <v>0</v>
      </c>
      <c r="AB18" s="259">
        <f>IF(AND(AB$3&gt;Assumptions!$B11-1,AB$3&lt;Assumptions!$D11),1,0)</f>
        <v>0</v>
      </c>
      <c r="AC18" s="259">
        <f>IF(AND(AC$3&gt;Assumptions!$B11-1,AC$3&lt;Assumptions!$D11),1,0)</f>
        <v>0</v>
      </c>
      <c r="AD18" s="259">
        <f>IF(AND(AD$3&gt;Assumptions!$B11-1,AD$3&lt;Assumptions!$D11),1,0)</f>
        <v>0</v>
      </c>
      <c r="AE18" s="259">
        <f>IF(AND(AE$3&gt;Assumptions!$B11-1,AE$3&lt;Assumptions!$D11),1,0)</f>
        <v>0</v>
      </c>
      <c r="AF18" s="259">
        <f>IF(AND(AF$3&gt;Assumptions!$B11-1,AF$3&lt;Assumptions!$D11),1,0)</f>
        <v>0</v>
      </c>
      <c r="AG18" s="259">
        <f>IF(AND(AG$3&gt;Assumptions!$B11-1,AG$3&lt;Assumptions!$D11),1,0)</f>
        <v>0</v>
      </c>
      <c r="AH18" s="259">
        <f>IF(AND(AH$3&gt;Assumptions!$B11-1,AH$3&lt;Assumptions!$D11),1,0)</f>
        <v>0</v>
      </c>
      <c r="AI18" s="259">
        <f>IF(AND(AI$3&gt;Assumptions!$B11-1,AI$3&lt;Assumptions!$D11),1,0)</f>
        <v>0</v>
      </c>
      <c r="AJ18" s="259">
        <f>IF(AND(AJ$3&gt;Assumptions!$B11-1,AJ$3&lt;Assumptions!$D11),1,0)</f>
        <v>0</v>
      </c>
      <c r="AK18" s="259">
        <f>IF(AND(AK$3&gt;Assumptions!$B11-1,AK$3&lt;Assumptions!$D11),1,0)</f>
        <v>0</v>
      </c>
      <c r="AL18" s="259">
        <f>IF(AND(AL$3&gt;Assumptions!$B11-1,AL$3&lt;Assumptions!$D11),1,0)</f>
        <v>0</v>
      </c>
      <c r="AM18" s="259">
        <f>IF(AND(AM$3&gt;Assumptions!$B11-1,AM$3&lt;Assumptions!$D11),1,0)</f>
        <v>0</v>
      </c>
      <c r="AN18" s="259">
        <f>IF(AND(AN$3&gt;Assumptions!$B11-1,AN$3&lt;Assumptions!$D11),1,0)</f>
        <v>0</v>
      </c>
      <c r="AO18" s="259">
        <f>IF(AND(AO$3&gt;Assumptions!$B11-1,AO$3&lt;Assumptions!$D11),1,0)</f>
        <v>0</v>
      </c>
      <c r="AP18" s="259">
        <f>IF(AND(AP$3&gt;Assumptions!$B11-1,AP$3&lt;Assumptions!$D11),1,0)</f>
        <v>0</v>
      </c>
      <c r="AQ18" s="259">
        <f>IF(AND(AQ$3&gt;Assumptions!$B11-1,AQ$3&lt;Assumptions!$D11),1,0)</f>
        <v>0</v>
      </c>
      <c r="AR18" s="259">
        <f>IF(AND(AR$3&gt;Assumptions!$B11-1,AR$3&lt;Assumptions!$D11),1,0)</f>
        <v>0</v>
      </c>
      <c r="AS18" s="259">
        <f>IF(AND(AS$3&gt;Assumptions!$B11-1,AS$3&lt;Assumptions!$D11),1,0)</f>
        <v>0</v>
      </c>
      <c r="AT18" s="259">
        <f>IF(AND(AT$3&gt;Assumptions!$B11-1,AT$3&lt;Assumptions!$D11),1,0)</f>
        <v>0</v>
      </c>
      <c r="AU18" s="259">
        <f>IF(AND(AU$3&gt;Assumptions!$B11-1,AU$3&lt;Assumptions!$D11),1,0)</f>
        <v>0</v>
      </c>
      <c r="AV18" s="259">
        <f>IF(AND(AV$3&gt;Assumptions!$B11-1,AV$3&lt;Assumptions!$D11),1,0)</f>
        <v>0</v>
      </c>
      <c r="AW18" s="259">
        <f>IF(AND(AW$3&gt;Assumptions!$B11-1,AW$3&lt;Assumptions!$D11),1,0)</f>
        <v>0</v>
      </c>
      <c r="AX18" s="259">
        <f>IF(AND(AX$3&gt;Assumptions!$B11-1,AX$3&lt;Assumptions!$D11),1,0)</f>
        <v>0</v>
      </c>
      <c r="AY18" s="259">
        <f>IF(AND(AY$3&gt;Assumptions!$B11-1,AY$3&lt;Assumptions!$D11),1,0)</f>
        <v>0</v>
      </c>
      <c r="AZ18" s="259">
        <f>IF(AND(AZ$3&gt;Assumptions!$B11-1,AZ$3&lt;Assumptions!$D11),1,0)</f>
        <v>0</v>
      </c>
      <c r="BA18" s="259">
        <f>IF(AND(BA$3&gt;Assumptions!$B11-1,BA$3&lt;Assumptions!$D11),1,0)</f>
        <v>0</v>
      </c>
      <c r="BB18" s="259">
        <f>IF(AND(BB$3&gt;Assumptions!$B11-1,BB$3&lt;Assumptions!$D11),1,0)</f>
        <v>0</v>
      </c>
      <c r="BC18" s="259">
        <f>IF(AND(BC$3&gt;Assumptions!$B11-1,BC$3&lt;Assumptions!$D11),1,0)</f>
        <v>0</v>
      </c>
      <c r="BD18" s="259">
        <f>IF(AND(BD$3&gt;Assumptions!$B11-1,BD$3&lt;Assumptions!$D11),1,0)</f>
        <v>0</v>
      </c>
      <c r="BE18" s="259">
        <f>IF(AND(BE$3&gt;Assumptions!$B11-1,BE$3&lt;Assumptions!$D11),1,0)</f>
        <v>0</v>
      </c>
      <c r="BF18" s="259">
        <f>IF(AND(BF$3&gt;Assumptions!$B11-1,BF$3&lt;Assumptions!$D11),1,0)</f>
        <v>0</v>
      </c>
      <c r="BG18" s="259">
        <f>IF(AND(BG$3&gt;Assumptions!$B11-1,BG$3&lt;Assumptions!$D11),1,0)</f>
        <v>0</v>
      </c>
      <c r="BH18" s="259">
        <f>IF(AND(BH$3&gt;Assumptions!$B11-1,BH$3&lt;Assumptions!$D11),1,0)</f>
        <v>0</v>
      </c>
      <c r="BI18" s="259">
        <f>IF(AND(BI$3&gt;Assumptions!$B11-1,BI$3&lt;Assumptions!$D11),1,0)</f>
        <v>0</v>
      </c>
      <c r="BJ18" s="259">
        <f>IF(AND(BJ$3&gt;Assumptions!$B11-1,BJ$3&lt;Assumptions!$D11),1,0)</f>
        <v>0</v>
      </c>
      <c r="BK18" s="259">
        <f>IF(AND(BK$3&gt;Assumptions!$B11-1,BK$3&lt;Assumptions!$D11),1,0)</f>
        <v>0</v>
      </c>
      <c r="BL18" s="259">
        <f>IF(AND(BL$3&gt;Assumptions!$B11-1,BL$3&lt;Assumptions!$D11),1,0)</f>
        <v>0</v>
      </c>
      <c r="BM18" s="259">
        <f>IF(AND(BM$3&gt;Assumptions!$B11-1,BM$3&lt;Assumptions!$D11),1,0)</f>
        <v>0</v>
      </c>
      <c r="BN18" s="259">
        <f>IF(AND(BN$3&gt;Assumptions!$B11-1,BN$3&lt;Assumptions!$D11),1,0)</f>
        <v>0</v>
      </c>
      <c r="BO18" s="259">
        <f>IF(AND(BO$3&gt;Assumptions!$B11-1,BO$3&lt;Assumptions!$D11),1,0)</f>
        <v>0</v>
      </c>
      <c r="BP18" s="259">
        <f>IF(AND(BP$3&gt;Assumptions!$B11-1,BP$3&lt;Assumptions!$D11),1,0)</f>
        <v>1</v>
      </c>
      <c r="BQ18" s="259">
        <f>IF(AND(BQ$3&gt;Assumptions!$B11-1,BQ$3&lt;Assumptions!$D11),1,0)</f>
        <v>1</v>
      </c>
      <c r="BR18" s="259">
        <f>IF(AND(BR$3&gt;Assumptions!$B11-1,BR$3&lt;Assumptions!$D11),1,0)</f>
        <v>1</v>
      </c>
      <c r="BS18" s="259">
        <f>IF(AND(BS$3&gt;Assumptions!$B11-1,BS$3&lt;Assumptions!$D11),1,0)</f>
        <v>1</v>
      </c>
      <c r="BT18" s="259">
        <f>IF(AND(BT$3&gt;Assumptions!$B11-1,BT$3&lt;Assumptions!$D11),1,0)</f>
        <v>1</v>
      </c>
      <c r="BU18" s="259">
        <f>IF(AND(BU$3&gt;Assumptions!$B11-1,BU$3&lt;Assumptions!$D11),1,0)</f>
        <v>1</v>
      </c>
      <c r="BV18" s="259">
        <f>IF(AND(BV$3&gt;Assumptions!$B11-1,BV$3&lt;Assumptions!$D11),1,0)</f>
        <v>1</v>
      </c>
      <c r="BW18" s="259">
        <f>IF(AND(BW$3&gt;Assumptions!$B11-1,BW$3&lt;Assumptions!$D11),1,0)</f>
        <v>1</v>
      </c>
      <c r="BX18" s="259">
        <f>IF(AND(BX$3&gt;Assumptions!$B11-1,BX$3&lt;Assumptions!$D11),1,0)</f>
        <v>1</v>
      </c>
      <c r="BY18" s="259">
        <f>IF(AND(BY$3&gt;Assumptions!$B11-1,BY$3&lt;Assumptions!$D11),1,0)</f>
        <v>1</v>
      </c>
      <c r="BZ18" s="259">
        <f>IF(AND(BZ$3&gt;Assumptions!$B11-1,BZ$3&lt;Assumptions!$D11),1,0)</f>
        <v>1</v>
      </c>
      <c r="CA18" s="259">
        <f>IF(AND(CA$3&gt;Assumptions!$B11-1,CA$3&lt;Assumptions!$D11),1,0)</f>
        <v>1</v>
      </c>
      <c r="CB18" s="259">
        <f>IF(AND(CB$3&gt;Assumptions!$B11-1,CB$3&lt;Assumptions!$D11),1,0)</f>
        <v>1</v>
      </c>
      <c r="CC18" s="259">
        <f>IF(AND(CC$3&gt;Assumptions!$B11-1,CC$3&lt;Assumptions!$D11),1,0)</f>
        <v>1</v>
      </c>
      <c r="CD18" s="259">
        <f>IF(AND(CD$3&gt;Assumptions!$B11-1,CD$3&lt;Assumptions!$D11),1,0)</f>
        <v>1</v>
      </c>
      <c r="CE18" s="259">
        <f>IF(AND(CE$3&gt;Assumptions!$B11-1,CE$3&lt;Assumptions!$D11),1,0)</f>
        <v>1</v>
      </c>
      <c r="CF18" s="259">
        <f>IF(AND(CF$3&gt;Assumptions!$B11-1,CF$3&lt;Assumptions!$D11),1,0)</f>
        <v>1</v>
      </c>
      <c r="CG18" s="259">
        <f>IF(AND(CG$3&gt;Assumptions!$B11-1,CG$3&lt;Assumptions!$D11),1,0)</f>
        <v>1</v>
      </c>
      <c r="CH18" s="259">
        <f>IF(AND(CH$3&gt;Assumptions!$B11-1,CH$3&lt;Assumptions!$D11),1,0)</f>
        <v>1</v>
      </c>
      <c r="CI18" s="259">
        <f>IF(AND(CI$3&gt;Assumptions!$B11-1,CI$3&lt;Assumptions!$D11),1,0)</f>
        <v>1</v>
      </c>
      <c r="CJ18" s="259">
        <f>IF(AND(CJ$3&gt;Assumptions!$B11-1,CJ$3&lt;Assumptions!$D11),1,0)</f>
        <v>1</v>
      </c>
      <c r="CK18" s="259">
        <f>IF(AND(CK$3&gt;Assumptions!$B11-1,CK$3&lt;Assumptions!$D11),1,0)</f>
        <v>1</v>
      </c>
      <c r="CL18" s="259">
        <f>IF(AND(CL$3&gt;Assumptions!$B11-1,CL$3&lt;Assumptions!$D11),1,0)</f>
        <v>1</v>
      </c>
      <c r="CM18" s="259">
        <f>IF(AND(CM$3&gt;Assumptions!$B11-1,CM$3&lt;Assumptions!$D11),1,0)</f>
        <v>1</v>
      </c>
      <c r="CN18" s="71"/>
      <c r="CO18" s="71"/>
      <c r="CP18" s="71"/>
      <c r="CQ18" s="71"/>
      <c r="CR18" s="71"/>
      <c r="CS18" s="71"/>
      <c r="CT18" s="71"/>
      <c r="CY18" s="294"/>
    </row>
    <row r="19" spans="1:103" outlineLevel="1" x14ac:dyDescent="0.45">
      <c r="A19" s="71"/>
      <c r="B19" s="297"/>
      <c r="D19" s="259" t="s">
        <v>580</v>
      </c>
      <c r="H19" s="259">
        <f>IF(AND(H$3&gt;Assumptions!$B12-1,H$3&lt;Assumptions!$D12),1,0)</f>
        <v>0</v>
      </c>
      <c r="I19" s="259">
        <f>IF(AND(I$3&gt;Assumptions!$B12-1,I$3&lt;Assumptions!$D12),1,0)</f>
        <v>0</v>
      </c>
      <c r="J19" s="259">
        <f>IF(AND(J$3&gt;Assumptions!$B12-1,J$3&lt;Assumptions!$D12),1,0)</f>
        <v>0</v>
      </c>
      <c r="K19" s="259">
        <f>IF(AND(K$3&gt;Assumptions!$B12-1,K$3&lt;Assumptions!$D12),1,0)</f>
        <v>0</v>
      </c>
      <c r="L19" s="259">
        <f>IF(AND(L$3&gt;Assumptions!$B12-1,L$3&lt;Assumptions!$D12),1,0)</f>
        <v>0</v>
      </c>
      <c r="M19" s="259">
        <f>IF(AND(M$3&gt;Assumptions!$B12-1,M$3&lt;Assumptions!$D12),1,0)</f>
        <v>0</v>
      </c>
      <c r="N19" s="259">
        <f>IF(AND(N$3&gt;Assumptions!$B12-1,N$3&lt;Assumptions!$D12),1,0)</f>
        <v>0</v>
      </c>
      <c r="O19" s="259">
        <f>IF(AND(O$3&gt;Assumptions!$B12-1,O$3&lt;Assumptions!$D12),1,0)</f>
        <v>0</v>
      </c>
      <c r="P19" s="259">
        <f>IF(AND(P$3&gt;Assumptions!$B12-1,P$3&lt;Assumptions!$D12),1,0)</f>
        <v>0</v>
      </c>
      <c r="Q19" s="259">
        <f>IF(AND(Q$3&gt;Assumptions!$B12-1,Q$3&lt;Assumptions!$D12),1,0)</f>
        <v>0</v>
      </c>
      <c r="R19" s="259">
        <f>IF(AND(R$3&gt;Assumptions!$B12-1,R$3&lt;Assumptions!$D12),1,0)</f>
        <v>0</v>
      </c>
      <c r="S19" s="259">
        <f>IF(AND(S$3&gt;Assumptions!$B12-1,S$3&lt;Assumptions!$D12),1,0)</f>
        <v>0</v>
      </c>
      <c r="T19" s="259">
        <f>IF(AND(T$3&gt;Assumptions!$B12-1,T$3&lt;Assumptions!$D12),1,0)</f>
        <v>0</v>
      </c>
      <c r="U19" s="259">
        <f>IF(AND(U$3&gt;Assumptions!$B12-1,U$3&lt;Assumptions!$D12),1,0)</f>
        <v>0</v>
      </c>
      <c r="V19" s="259">
        <f>IF(AND(V$3&gt;Assumptions!$B12-1,V$3&lt;Assumptions!$D12),1,0)</f>
        <v>0</v>
      </c>
      <c r="W19" s="259">
        <f>IF(AND(W$3&gt;Assumptions!$B12-1,W$3&lt;Assumptions!$D12),1,0)</f>
        <v>0</v>
      </c>
      <c r="X19" s="259">
        <f>IF(AND(X$3&gt;Assumptions!$B12-1,X$3&lt;Assumptions!$D12),1,0)</f>
        <v>0</v>
      </c>
      <c r="Y19" s="259">
        <f>IF(AND(Y$3&gt;Assumptions!$B12-1,Y$3&lt;Assumptions!$D12),1,0)</f>
        <v>0</v>
      </c>
      <c r="Z19" s="259">
        <f>IF(AND(Z$3&gt;Assumptions!$B12-1,Z$3&lt;Assumptions!$D12),1,0)</f>
        <v>0</v>
      </c>
      <c r="AA19" s="259">
        <f>IF(AND(AA$3&gt;Assumptions!$B12-1,AA$3&lt;Assumptions!$D12),1,0)</f>
        <v>0</v>
      </c>
      <c r="AB19" s="259">
        <f>IF(AND(AB$3&gt;Assumptions!$B12-1,AB$3&lt;Assumptions!$D12),1,0)</f>
        <v>0</v>
      </c>
      <c r="AC19" s="259">
        <f>IF(AND(AC$3&gt;Assumptions!$B12-1,AC$3&lt;Assumptions!$D12),1,0)</f>
        <v>0</v>
      </c>
      <c r="AD19" s="259">
        <f>IF(AND(AD$3&gt;Assumptions!$B12-1,AD$3&lt;Assumptions!$D12),1,0)</f>
        <v>0</v>
      </c>
      <c r="AE19" s="259">
        <f>IF(AND(AE$3&gt;Assumptions!$B12-1,AE$3&lt;Assumptions!$D12),1,0)</f>
        <v>0</v>
      </c>
      <c r="AF19" s="259">
        <f>IF(AND(AF$3&gt;Assumptions!$B12-1,AF$3&lt;Assumptions!$D12),1,0)</f>
        <v>0</v>
      </c>
      <c r="AG19" s="259">
        <f>IF(AND(AG$3&gt;Assumptions!$B12-1,AG$3&lt;Assumptions!$D12),1,0)</f>
        <v>0</v>
      </c>
      <c r="AH19" s="259">
        <f>IF(AND(AH$3&gt;Assumptions!$B12-1,AH$3&lt;Assumptions!$D12),1,0)</f>
        <v>0</v>
      </c>
      <c r="AI19" s="259">
        <f>IF(AND(AI$3&gt;Assumptions!$B12-1,AI$3&lt;Assumptions!$D12),1,0)</f>
        <v>0</v>
      </c>
      <c r="AJ19" s="259">
        <f>IF(AND(AJ$3&gt;Assumptions!$B12-1,AJ$3&lt;Assumptions!$D12),1,0)</f>
        <v>0</v>
      </c>
      <c r="AK19" s="259">
        <f>IF(AND(AK$3&gt;Assumptions!$B12-1,AK$3&lt;Assumptions!$D12),1,0)</f>
        <v>0</v>
      </c>
      <c r="AL19" s="259">
        <f>IF(AND(AL$3&gt;Assumptions!$B12-1,AL$3&lt;Assumptions!$D12),1,0)</f>
        <v>0</v>
      </c>
      <c r="AM19" s="259">
        <f>IF(AND(AM$3&gt;Assumptions!$B12-1,AM$3&lt;Assumptions!$D12),1,0)</f>
        <v>0</v>
      </c>
      <c r="AN19" s="259">
        <f>IF(AND(AN$3&gt;Assumptions!$B12-1,AN$3&lt;Assumptions!$D12),1,0)</f>
        <v>0</v>
      </c>
      <c r="AO19" s="259">
        <f>IF(AND(AO$3&gt;Assumptions!$B12-1,AO$3&lt;Assumptions!$D12),1,0)</f>
        <v>0</v>
      </c>
      <c r="AP19" s="259">
        <f>IF(AND(AP$3&gt;Assumptions!$B12-1,AP$3&lt;Assumptions!$D12),1,0)</f>
        <v>0</v>
      </c>
      <c r="AQ19" s="259">
        <f>IF(AND(AQ$3&gt;Assumptions!$B12-1,AQ$3&lt;Assumptions!$D12),1,0)</f>
        <v>0</v>
      </c>
      <c r="AR19" s="259">
        <f>IF(AND(AR$3&gt;Assumptions!$B12-1,AR$3&lt;Assumptions!$D12),1,0)</f>
        <v>0</v>
      </c>
      <c r="AS19" s="259">
        <f>IF(AND(AS$3&gt;Assumptions!$B12-1,AS$3&lt;Assumptions!$D12),1,0)</f>
        <v>0</v>
      </c>
      <c r="AT19" s="259">
        <f>IF(AND(AT$3&gt;Assumptions!$B12-1,AT$3&lt;Assumptions!$D12),1,0)</f>
        <v>0</v>
      </c>
      <c r="AU19" s="259">
        <f>IF(AND(AU$3&gt;Assumptions!$B12-1,AU$3&lt;Assumptions!$D12),1,0)</f>
        <v>0</v>
      </c>
      <c r="AV19" s="259">
        <f>IF(AND(AV$3&gt;Assumptions!$B12-1,AV$3&lt;Assumptions!$D12),1,0)</f>
        <v>0</v>
      </c>
      <c r="AW19" s="259">
        <f>IF(AND(AW$3&gt;Assumptions!$B12-1,AW$3&lt;Assumptions!$D12),1,0)</f>
        <v>0</v>
      </c>
      <c r="AX19" s="259">
        <f>IF(AND(AX$3&gt;Assumptions!$B12-1,AX$3&lt;Assumptions!$D12),1,0)</f>
        <v>0</v>
      </c>
      <c r="AY19" s="259">
        <f>IF(AND(AY$3&gt;Assumptions!$B12-1,AY$3&lt;Assumptions!$D12),1,0)</f>
        <v>0</v>
      </c>
      <c r="AZ19" s="259">
        <f>IF(AND(AZ$3&gt;Assumptions!$B12-1,AZ$3&lt;Assumptions!$D12),1,0)</f>
        <v>0</v>
      </c>
      <c r="BA19" s="259">
        <f>IF(AND(BA$3&gt;Assumptions!$B12-1,BA$3&lt;Assumptions!$D12),1,0)</f>
        <v>0</v>
      </c>
      <c r="BB19" s="259">
        <f>IF(AND(BB$3&gt;Assumptions!$B12-1,BB$3&lt;Assumptions!$D12),1,0)</f>
        <v>0</v>
      </c>
      <c r="BC19" s="259">
        <f>IF(AND(BC$3&gt;Assumptions!$B12-1,BC$3&lt;Assumptions!$D12),1,0)</f>
        <v>0</v>
      </c>
      <c r="BD19" s="259">
        <f>IF(AND(BD$3&gt;Assumptions!$B12-1,BD$3&lt;Assumptions!$D12),1,0)</f>
        <v>0</v>
      </c>
      <c r="BE19" s="259">
        <f>IF(AND(BE$3&gt;Assumptions!$B12-1,BE$3&lt;Assumptions!$D12),1,0)</f>
        <v>0</v>
      </c>
      <c r="BF19" s="259">
        <f>IF(AND(BF$3&gt;Assumptions!$B12-1,BF$3&lt;Assumptions!$D12),1,0)</f>
        <v>0</v>
      </c>
      <c r="BG19" s="259">
        <f>IF(AND(BG$3&gt;Assumptions!$B12-1,BG$3&lt;Assumptions!$D12),1,0)</f>
        <v>0</v>
      </c>
      <c r="BH19" s="259">
        <f>IF(AND(BH$3&gt;Assumptions!$B12-1,BH$3&lt;Assumptions!$D12),1,0)</f>
        <v>0</v>
      </c>
      <c r="BI19" s="259">
        <f>IF(AND(BI$3&gt;Assumptions!$B12-1,BI$3&lt;Assumptions!$D12),1,0)</f>
        <v>0</v>
      </c>
      <c r="BJ19" s="259">
        <f>IF(AND(BJ$3&gt;Assumptions!$B12-1,BJ$3&lt;Assumptions!$D12),1,0)</f>
        <v>0</v>
      </c>
      <c r="BK19" s="259">
        <f>IF(AND(BK$3&gt;Assumptions!$B12-1,BK$3&lt;Assumptions!$D12),1,0)</f>
        <v>0</v>
      </c>
      <c r="BL19" s="259">
        <f>IF(AND(BL$3&gt;Assumptions!$B12-1,BL$3&lt;Assumptions!$D12),1,0)</f>
        <v>0</v>
      </c>
      <c r="BM19" s="259">
        <f>IF(AND(BM$3&gt;Assumptions!$B12-1,BM$3&lt;Assumptions!$D12),1,0)</f>
        <v>0</v>
      </c>
      <c r="BN19" s="259">
        <f>IF(AND(BN$3&gt;Assumptions!$B12-1,BN$3&lt;Assumptions!$D12),1,0)</f>
        <v>0</v>
      </c>
      <c r="BO19" s="259">
        <f>IF(AND(BO$3&gt;Assumptions!$B12-1,BO$3&lt;Assumptions!$D12),1,0)</f>
        <v>0</v>
      </c>
      <c r="BP19" s="259">
        <f>IF(AND(BP$3&gt;Assumptions!$B12-1,BP$3&lt;Assumptions!$D12),1,0)</f>
        <v>1</v>
      </c>
      <c r="BQ19" s="259">
        <f>IF(AND(BQ$3&gt;Assumptions!$B12-1,BQ$3&lt;Assumptions!$D12),1,0)</f>
        <v>1</v>
      </c>
      <c r="BR19" s="259">
        <f>IF(AND(BR$3&gt;Assumptions!$B12-1,BR$3&lt;Assumptions!$D12),1,0)</f>
        <v>1</v>
      </c>
      <c r="BS19" s="259">
        <f>IF(AND(BS$3&gt;Assumptions!$B12-1,BS$3&lt;Assumptions!$D12),1,0)</f>
        <v>1</v>
      </c>
      <c r="BT19" s="259">
        <f>IF(AND(BT$3&gt;Assumptions!$B12-1,BT$3&lt;Assumptions!$D12),1,0)</f>
        <v>1</v>
      </c>
      <c r="BU19" s="259">
        <f>IF(AND(BU$3&gt;Assumptions!$B12-1,BU$3&lt;Assumptions!$D12),1,0)</f>
        <v>1</v>
      </c>
      <c r="BV19" s="259">
        <f>IF(AND(BV$3&gt;Assumptions!$B12-1,BV$3&lt;Assumptions!$D12),1,0)</f>
        <v>1</v>
      </c>
      <c r="BW19" s="259">
        <f>IF(AND(BW$3&gt;Assumptions!$B12-1,BW$3&lt;Assumptions!$D12),1,0)</f>
        <v>1</v>
      </c>
      <c r="BX19" s="259">
        <f>IF(AND(BX$3&gt;Assumptions!$B12-1,BX$3&lt;Assumptions!$D12),1,0)</f>
        <v>1</v>
      </c>
      <c r="BY19" s="259">
        <f>IF(AND(BY$3&gt;Assumptions!$B12-1,BY$3&lt;Assumptions!$D12),1,0)</f>
        <v>1</v>
      </c>
      <c r="BZ19" s="259">
        <f>IF(AND(BZ$3&gt;Assumptions!$B12-1,BZ$3&lt;Assumptions!$D12),1,0)</f>
        <v>1</v>
      </c>
      <c r="CA19" s="259">
        <f>IF(AND(CA$3&gt;Assumptions!$B12-1,CA$3&lt;Assumptions!$D12),1,0)</f>
        <v>1</v>
      </c>
      <c r="CB19" s="259">
        <f>IF(AND(CB$3&gt;Assumptions!$B12-1,CB$3&lt;Assumptions!$D12),1,0)</f>
        <v>1</v>
      </c>
      <c r="CC19" s="259">
        <f>IF(AND(CC$3&gt;Assumptions!$B12-1,CC$3&lt;Assumptions!$D12),1,0)</f>
        <v>1</v>
      </c>
      <c r="CD19" s="259">
        <f>IF(AND(CD$3&gt;Assumptions!$B12-1,CD$3&lt;Assumptions!$D12),1,0)</f>
        <v>1</v>
      </c>
      <c r="CE19" s="259">
        <f>IF(AND(CE$3&gt;Assumptions!$B12-1,CE$3&lt;Assumptions!$D12),1,0)</f>
        <v>1</v>
      </c>
      <c r="CF19" s="259">
        <f>IF(AND(CF$3&gt;Assumptions!$B12-1,CF$3&lt;Assumptions!$D12),1,0)</f>
        <v>1</v>
      </c>
      <c r="CG19" s="259">
        <f>IF(AND(CG$3&gt;Assumptions!$B12-1,CG$3&lt;Assumptions!$D12),1,0)</f>
        <v>1</v>
      </c>
      <c r="CH19" s="259">
        <f>IF(AND(CH$3&gt;Assumptions!$B12-1,CH$3&lt;Assumptions!$D12),1,0)</f>
        <v>1</v>
      </c>
      <c r="CI19" s="259">
        <f>IF(AND(CI$3&gt;Assumptions!$B12-1,CI$3&lt;Assumptions!$D12),1,0)</f>
        <v>1</v>
      </c>
      <c r="CJ19" s="259">
        <f>IF(AND(CJ$3&gt;Assumptions!$B12-1,CJ$3&lt;Assumptions!$D12),1,0)</f>
        <v>1</v>
      </c>
      <c r="CK19" s="259">
        <f>IF(AND(CK$3&gt;Assumptions!$B12-1,CK$3&lt;Assumptions!$D12),1,0)</f>
        <v>1</v>
      </c>
      <c r="CL19" s="259">
        <f>IF(AND(CL$3&gt;Assumptions!$B12-1,CL$3&lt;Assumptions!$D12),1,0)</f>
        <v>1</v>
      </c>
      <c r="CM19" s="259">
        <f>IF(AND(CM$3&gt;Assumptions!$B12-1,CM$3&lt;Assumptions!$D12),1,0)</f>
        <v>1</v>
      </c>
      <c r="CN19" s="71"/>
      <c r="CO19" s="71"/>
      <c r="CP19" s="71"/>
      <c r="CQ19" s="71"/>
      <c r="CR19" s="71"/>
      <c r="CS19" s="71"/>
      <c r="CT19" s="71"/>
      <c r="CY19" s="294"/>
    </row>
    <row r="20" spans="1:103" outlineLevel="1" x14ac:dyDescent="0.45">
      <c r="A20" s="71"/>
      <c r="B20" s="297"/>
      <c r="D20" s="259" t="s">
        <v>581</v>
      </c>
      <c r="H20" s="259">
        <f>IF(AND(H$3&gt;Assumptions!$B13-1,H$3&lt;Assumptions!$D13),1,0)</f>
        <v>0</v>
      </c>
      <c r="I20" s="259">
        <f>IF(AND(I$3&gt;Assumptions!$B13-1,I$3&lt;Assumptions!$D13),1,0)</f>
        <v>0</v>
      </c>
      <c r="J20" s="259">
        <f>IF(AND(J$3&gt;Assumptions!$B13-1,J$3&lt;Assumptions!$D13),1,0)</f>
        <v>0</v>
      </c>
      <c r="K20" s="259">
        <f>IF(AND(K$3&gt;Assumptions!$B13-1,K$3&lt;Assumptions!$D13),1,0)</f>
        <v>0</v>
      </c>
      <c r="L20" s="259">
        <f>IF(AND(L$3&gt;Assumptions!$B13-1,L$3&lt;Assumptions!$D13),1,0)</f>
        <v>0</v>
      </c>
      <c r="M20" s="259">
        <f>IF(AND(M$3&gt;Assumptions!$B13-1,M$3&lt;Assumptions!$D13),1,0)</f>
        <v>0</v>
      </c>
      <c r="N20" s="259">
        <f>IF(AND(N$3&gt;Assumptions!$B13-1,N$3&lt;Assumptions!$D13),1,0)</f>
        <v>0</v>
      </c>
      <c r="O20" s="259">
        <f>IF(AND(O$3&gt;Assumptions!$B13-1,O$3&lt;Assumptions!$D13),1,0)</f>
        <v>0</v>
      </c>
      <c r="P20" s="259">
        <f>IF(AND(P$3&gt;Assumptions!$B13-1,P$3&lt;Assumptions!$D13),1,0)</f>
        <v>0</v>
      </c>
      <c r="Q20" s="259">
        <f>IF(AND(Q$3&gt;Assumptions!$B13-1,Q$3&lt;Assumptions!$D13),1,0)</f>
        <v>0</v>
      </c>
      <c r="R20" s="259">
        <f>IF(AND(R$3&gt;Assumptions!$B13-1,R$3&lt;Assumptions!$D13),1,0)</f>
        <v>0</v>
      </c>
      <c r="S20" s="259">
        <f>IF(AND(S$3&gt;Assumptions!$B13-1,S$3&lt;Assumptions!$D13),1,0)</f>
        <v>0</v>
      </c>
      <c r="T20" s="259">
        <f>IF(AND(T$3&gt;Assumptions!$B13-1,T$3&lt;Assumptions!$D13),1,0)</f>
        <v>0</v>
      </c>
      <c r="U20" s="259">
        <f>IF(AND(U$3&gt;Assumptions!$B13-1,U$3&lt;Assumptions!$D13),1,0)</f>
        <v>0</v>
      </c>
      <c r="V20" s="259">
        <f>IF(AND(V$3&gt;Assumptions!$B13-1,V$3&lt;Assumptions!$D13),1,0)</f>
        <v>0</v>
      </c>
      <c r="W20" s="259">
        <f>IF(AND(W$3&gt;Assumptions!$B13-1,W$3&lt;Assumptions!$D13),1,0)</f>
        <v>0</v>
      </c>
      <c r="X20" s="259">
        <f>IF(AND(X$3&gt;Assumptions!$B13-1,X$3&lt;Assumptions!$D13),1,0)</f>
        <v>0</v>
      </c>
      <c r="Y20" s="259">
        <f>IF(AND(Y$3&gt;Assumptions!$B13-1,Y$3&lt;Assumptions!$D13),1,0)</f>
        <v>0</v>
      </c>
      <c r="Z20" s="259">
        <f>IF(AND(Z$3&gt;Assumptions!$B13-1,Z$3&lt;Assumptions!$D13),1,0)</f>
        <v>0</v>
      </c>
      <c r="AA20" s="259">
        <f>IF(AND(AA$3&gt;Assumptions!$B13-1,AA$3&lt;Assumptions!$D13),1,0)</f>
        <v>0</v>
      </c>
      <c r="AB20" s="259">
        <f>IF(AND(AB$3&gt;Assumptions!$B13-1,AB$3&lt;Assumptions!$D13),1,0)</f>
        <v>0</v>
      </c>
      <c r="AC20" s="259">
        <f>IF(AND(AC$3&gt;Assumptions!$B13-1,AC$3&lt;Assumptions!$D13),1,0)</f>
        <v>0</v>
      </c>
      <c r="AD20" s="259">
        <f>IF(AND(AD$3&gt;Assumptions!$B13-1,AD$3&lt;Assumptions!$D13),1,0)</f>
        <v>0</v>
      </c>
      <c r="AE20" s="259">
        <f>IF(AND(AE$3&gt;Assumptions!$B13-1,AE$3&lt;Assumptions!$D13),1,0)</f>
        <v>0</v>
      </c>
      <c r="AF20" s="259">
        <f>IF(AND(AF$3&gt;Assumptions!$B13-1,AF$3&lt;Assumptions!$D13),1,0)</f>
        <v>0</v>
      </c>
      <c r="AG20" s="259">
        <f>IF(AND(AG$3&gt;Assumptions!$B13-1,AG$3&lt;Assumptions!$D13),1,0)</f>
        <v>0</v>
      </c>
      <c r="AH20" s="259">
        <f>IF(AND(AH$3&gt;Assumptions!$B13-1,AH$3&lt;Assumptions!$D13),1,0)</f>
        <v>0</v>
      </c>
      <c r="AI20" s="259">
        <f>IF(AND(AI$3&gt;Assumptions!$B13-1,AI$3&lt;Assumptions!$D13),1,0)</f>
        <v>0</v>
      </c>
      <c r="AJ20" s="259">
        <f>IF(AND(AJ$3&gt;Assumptions!$B13-1,AJ$3&lt;Assumptions!$D13),1,0)</f>
        <v>0</v>
      </c>
      <c r="AK20" s="259">
        <f>IF(AND(AK$3&gt;Assumptions!$B13-1,AK$3&lt;Assumptions!$D13),1,0)</f>
        <v>0</v>
      </c>
      <c r="AL20" s="259">
        <f>IF(AND(AL$3&gt;Assumptions!$B13-1,AL$3&lt;Assumptions!$D13),1,0)</f>
        <v>0</v>
      </c>
      <c r="AM20" s="259">
        <f>IF(AND(AM$3&gt;Assumptions!$B13-1,AM$3&lt;Assumptions!$D13),1,0)</f>
        <v>0</v>
      </c>
      <c r="AN20" s="259">
        <f>IF(AND(AN$3&gt;Assumptions!$B13-1,AN$3&lt;Assumptions!$D13),1,0)</f>
        <v>0</v>
      </c>
      <c r="AO20" s="259">
        <f>IF(AND(AO$3&gt;Assumptions!$B13-1,AO$3&lt;Assumptions!$D13),1,0)</f>
        <v>0</v>
      </c>
      <c r="AP20" s="259">
        <f>IF(AND(AP$3&gt;Assumptions!$B13-1,AP$3&lt;Assumptions!$D13),1,0)</f>
        <v>0</v>
      </c>
      <c r="AQ20" s="259">
        <f>IF(AND(AQ$3&gt;Assumptions!$B13-1,AQ$3&lt;Assumptions!$D13),1,0)</f>
        <v>0</v>
      </c>
      <c r="AR20" s="259">
        <f>IF(AND(AR$3&gt;Assumptions!$B13-1,AR$3&lt;Assumptions!$D13),1,0)</f>
        <v>0</v>
      </c>
      <c r="AS20" s="259">
        <f>IF(AND(AS$3&gt;Assumptions!$B13-1,AS$3&lt;Assumptions!$D13),1,0)</f>
        <v>0</v>
      </c>
      <c r="AT20" s="259">
        <f>IF(AND(AT$3&gt;Assumptions!$B13-1,AT$3&lt;Assumptions!$D13),1,0)</f>
        <v>0</v>
      </c>
      <c r="AU20" s="259">
        <f>IF(AND(AU$3&gt;Assumptions!$B13-1,AU$3&lt;Assumptions!$D13),1,0)</f>
        <v>0</v>
      </c>
      <c r="AV20" s="259">
        <f>IF(AND(AV$3&gt;Assumptions!$B13-1,AV$3&lt;Assumptions!$D13),1,0)</f>
        <v>0</v>
      </c>
      <c r="AW20" s="259">
        <f>IF(AND(AW$3&gt;Assumptions!$B13-1,AW$3&lt;Assumptions!$D13),1,0)</f>
        <v>0</v>
      </c>
      <c r="AX20" s="259">
        <f>IF(AND(AX$3&gt;Assumptions!$B13-1,AX$3&lt;Assumptions!$D13),1,0)</f>
        <v>0</v>
      </c>
      <c r="AY20" s="259">
        <f>IF(AND(AY$3&gt;Assumptions!$B13-1,AY$3&lt;Assumptions!$D13),1,0)</f>
        <v>0</v>
      </c>
      <c r="AZ20" s="259">
        <f>IF(AND(AZ$3&gt;Assumptions!$B13-1,AZ$3&lt;Assumptions!$D13),1,0)</f>
        <v>0</v>
      </c>
      <c r="BA20" s="259">
        <f>IF(AND(BA$3&gt;Assumptions!$B13-1,BA$3&lt;Assumptions!$D13),1,0)</f>
        <v>0</v>
      </c>
      <c r="BB20" s="259">
        <f>IF(AND(BB$3&gt;Assumptions!$B13-1,BB$3&lt;Assumptions!$D13),1,0)</f>
        <v>0</v>
      </c>
      <c r="BC20" s="259">
        <f>IF(AND(BC$3&gt;Assumptions!$B13-1,BC$3&lt;Assumptions!$D13),1,0)</f>
        <v>0</v>
      </c>
      <c r="BD20" s="259">
        <f>IF(AND(BD$3&gt;Assumptions!$B13-1,BD$3&lt;Assumptions!$D13),1,0)</f>
        <v>0</v>
      </c>
      <c r="BE20" s="259">
        <f>IF(AND(BE$3&gt;Assumptions!$B13-1,BE$3&lt;Assumptions!$D13),1,0)</f>
        <v>0</v>
      </c>
      <c r="BF20" s="259">
        <f>IF(AND(BF$3&gt;Assumptions!$B13-1,BF$3&lt;Assumptions!$D13),1,0)</f>
        <v>0</v>
      </c>
      <c r="BG20" s="259">
        <f>IF(AND(BG$3&gt;Assumptions!$B13-1,BG$3&lt;Assumptions!$D13),1,0)</f>
        <v>0</v>
      </c>
      <c r="BH20" s="259">
        <f>IF(AND(BH$3&gt;Assumptions!$B13-1,BH$3&lt;Assumptions!$D13),1,0)</f>
        <v>0</v>
      </c>
      <c r="BI20" s="259">
        <f>IF(AND(BI$3&gt;Assumptions!$B13-1,BI$3&lt;Assumptions!$D13),1,0)</f>
        <v>0</v>
      </c>
      <c r="BJ20" s="259">
        <f>IF(AND(BJ$3&gt;Assumptions!$B13-1,BJ$3&lt;Assumptions!$D13),1,0)</f>
        <v>0</v>
      </c>
      <c r="BK20" s="259">
        <f>IF(AND(BK$3&gt;Assumptions!$B13-1,BK$3&lt;Assumptions!$D13),1,0)</f>
        <v>0</v>
      </c>
      <c r="BL20" s="259">
        <f>IF(AND(BL$3&gt;Assumptions!$B13-1,BL$3&lt;Assumptions!$D13),1,0)</f>
        <v>0</v>
      </c>
      <c r="BM20" s="259">
        <f>IF(AND(BM$3&gt;Assumptions!$B13-1,BM$3&lt;Assumptions!$D13),1,0)</f>
        <v>0</v>
      </c>
      <c r="BN20" s="259">
        <f>IF(AND(BN$3&gt;Assumptions!$B13-1,BN$3&lt;Assumptions!$D13),1,0)</f>
        <v>0</v>
      </c>
      <c r="BO20" s="259">
        <f>IF(AND(BO$3&gt;Assumptions!$B13-1,BO$3&lt;Assumptions!$D13),1,0)</f>
        <v>0</v>
      </c>
      <c r="BP20" s="259">
        <f>IF(AND(BP$3&gt;Assumptions!$B13-1,BP$3&lt;Assumptions!$D13),1,0)</f>
        <v>1</v>
      </c>
      <c r="BQ20" s="259">
        <f>IF(AND(BQ$3&gt;Assumptions!$B13-1,BQ$3&lt;Assumptions!$D13),1,0)</f>
        <v>1</v>
      </c>
      <c r="BR20" s="259">
        <f>IF(AND(BR$3&gt;Assumptions!$B13-1,BR$3&lt;Assumptions!$D13),1,0)</f>
        <v>1</v>
      </c>
      <c r="BS20" s="259">
        <f>IF(AND(BS$3&gt;Assumptions!$B13-1,BS$3&lt;Assumptions!$D13),1,0)</f>
        <v>1</v>
      </c>
      <c r="BT20" s="259">
        <f>IF(AND(BT$3&gt;Assumptions!$B13-1,BT$3&lt;Assumptions!$D13),1,0)</f>
        <v>1</v>
      </c>
      <c r="BU20" s="259">
        <f>IF(AND(BU$3&gt;Assumptions!$B13-1,BU$3&lt;Assumptions!$D13),1,0)</f>
        <v>1</v>
      </c>
      <c r="BV20" s="259">
        <f>IF(AND(BV$3&gt;Assumptions!$B13-1,BV$3&lt;Assumptions!$D13),1,0)</f>
        <v>1</v>
      </c>
      <c r="BW20" s="259">
        <f>IF(AND(BW$3&gt;Assumptions!$B13-1,BW$3&lt;Assumptions!$D13),1,0)</f>
        <v>1</v>
      </c>
      <c r="BX20" s="259">
        <f>IF(AND(BX$3&gt;Assumptions!$B13-1,BX$3&lt;Assumptions!$D13),1,0)</f>
        <v>1</v>
      </c>
      <c r="BY20" s="259">
        <f>IF(AND(BY$3&gt;Assumptions!$B13-1,BY$3&lt;Assumptions!$D13),1,0)</f>
        <v>1</v>
      </c>
      <c r="BZ20" s="259">
        <f>IF(AND(BZ$3&gt;Assumptions!$B13-1,BZ$3&lt;Assumptions!$D13),1,0)</f>
        <v>1</v>
      </c>
      <c r="CA20" s="259">
        <f>IF(AND(CA$3&gt;Assumptions!$B13-1,CA$3&lt;Assumptions!$D13),1,0)</f>
        <v>1</v>
      </c>
      <c r="CB20" s="259">
        <f>IF(AND(CB$3&gt;Assumptions!$B13-1,CB$3&lt;Assumptions!$D13),1,0)</f>
        <v>1</v>
      </c>
      <c r="CC20" s="259">
        <f>IF(AND(CC$3&gt;Assumptions!$B13-1,CC$3&lt;Assumptions!$D13),1,0)</f>
        <v>1</v>
      </c>
      <c r="CD20" s="259">
        <f>IF(AND(CD$3&gt;Assumptions!$B13-1,CD$3&lt;Assumptions!$D13),1,0)</f>
        <v>1</v>
      </c>
      <c r="CE20" s="259">
        <f>IF(AND(CE$3&gt;Assumptions!$B13-1,CE$3&lt;Assumptions!$D13),1,0)</f>
        <v>1</v>
      </c>
      <c r="CF20" s="259">
        <f>IF(AND(CF$3&gt;Assumptions!$B13-1,CF$3&lt;Assumptions!$D13),1,0)</f>
        <v>1</v>
      </c>
      <c r="CG20" s="259">
        <f>IF(AND(CG$3&gt;Assumptions!$B13-1,CG$3&lt;Assumptions!$D13),1,0)</f>
        <v>1</v>
      </c>
      <c r="CH20" s="259">
        <f>IF(AND(CH$3&gt;Assumptions!$B13-1,CH$3&lt;Assumptions!$D13),1,0)</f>
        <v>1</v>
      </c>
      <c r="CI20" s="259">
        <f>IF(AND(CI$3&gt;Assumptions!$B13-1,CI$3&lt;Assumptions!$D13),1,0)</f>
        <v>1</v>
      </c>
      <c r="CJ20" s="259">
        <f>IF(AND(CJ$3&gt;Assumptions!$B13-1,CJ$3&lt;Assumptions!$D13),1,0)</f>
        <v>1</v>
      </c>
      <c r="CK20" s="259">
        <f>IF(AND(CK$3&gt;Assumptions!$B13-1,CK$3&lt;Assumptions!$D13),1,0)</f>
        <v>1</v>
      </c>
      <c r="CL20" s="259">
        <f>IF(AND(CL$3&gt;Assumptions!$B13-1,CL$3&lt;Assumptions!$D13),1,0)</f>
        <v>1</v>
      </c>
      <c r="CM20" s="259">
        <f>IF(AND(CM$3&gt;Assumptions!$B13-1,CM$3&lt;Assumptions!$D13),1,0)</f>
        <v>1</v>
      </c>
      <c r="CN20" s="71"/>
      <c r="CO20" s="71"/>
      <c r="CP20" s="71"/>
      <c r="CQ20" s="71"/>
      <c r="CR20" s="71"/>
      <c r="CS20" s="71"/>
      <c r="CT20" s="71"/>
      <c r="CY20" s="294"/>
    </row>
    <row r="21" spans="1:103" outlineLevel="1" x14ac:dyDescent="0.45">
      <c r="A21" s="71"/>
      <c r="B21" s="297"/>
      <c r="D21" s="259" t="s">
        <v>640</v>
      </c>
      <c r="H21" s="259">
        <f>IF(ISNA(VLOOKUP(H$3,Assumptions!$Z$5:$AA$13,2,0)),0,VLOOKUP(H$3,Assumptions!$Z$5:$AA$13,2,0))</f>
        <v>0</v>
      </c>
      <c r="I21" s="259">
        <f>IF(ISNA(VLOOKUP(I$3,Assumptions!$Z$5:$AA$13,2,0)),0,VLOOKUP(I$3,Assumptions!$Z$5:$AA$13,2,0))</f>
        <v>0</v>
      </c>
      <c r="J21" s="259">
        <f>IF(ISNA(VLOOKUP(J$3,Assumptions!$Z$5:$AA$13,2,0)),0,VLOOKUP(J$3,Assumptions!$Z$5:$AA$13,2,0))</f>
        <v>0</v>
      </c>
      <c r="K21" s="259">
        <f>IF(ISNA(VLOOKUP(K$3,Assumptions!$Z$5:$AA$13,2,0)),0,VLOOKUP(K$3,Assumptions!$Z$5:$AA$13,2,0))</f>
        <v>0</v>
      </c>
      <c r="L21" s="259">
        <f>IF(ISNA(VLOOKUP(L$3,Assumptions!$Z$5:$AA$13,2,0)),0,VLOOKUP(L$3,Assumptions!$Z$5:$AA$13,2,0))</f>
        <v>0</v>
      </c>
      <c r="M21" s="259">
        <f>IF(ISNA(VLOOKUP(M$3,Assumptions!$Z$5:$AA$13,2,0)),0,VLOOKUP(M$3,Assumptions!$Z$5:$AA$13,2,0))</f>
        <v>0</v>
      </c>
      <c r="N21" s="259">
        <f>IF(ISNA(VLOOKUP(N$3,Assumptions!$Z$5:$AA$13,2,0)),0,VLOOKUP(N$3,Assumptions!$Z$5:$AA$13,2,0))</f>
        <v>0</v>
      </c>
      <c r="O21" s="259">
        <f>IF(ISNA(VLOOKUP(O$3,Assumptions!$Z$5:$AA$13,2,0)),0,VLOOKUP(O$3,Assumptions!$Z$5:$AA$13,2,0))</f>
        <v>0</v>
      </c>
      <c r="P21" s="259">
        <f>IF(ISNA(VLOOKUP(P$3,Assumptions!$Z$5:$AA$13,2,0)),0,VLOOKUP(P$3,Assumptions!$Z$5:$AA$13,2,0))</f>
        <v>0</v>
      </c>
      <c r="Q21" s="259">
        <f>IF(ISNA(VLOOKUP(Q$3,Assumptions!$Z$5:$AA$13,2,0)),0,VLOOKUP(Q$3,Assumptions!$Z$5:$AA$13,2,0))</f>
        <v>0</v>
      </c>
      <c r="R21" s="259">
        <f>IF(ISNA(VLOOKUP(R$3,Assumptions!$Z$5:$AA$13,2,0)),0,VLOOKUP(R$3,Assumptions!$Z$5:$AA$13,2,0))</f>
        <v>0</v>
      </c>
      <c r="S21" s="259">
        <f>IF(ISNA(VLOOKUP(S$3,Assumptions!$Z$5:$AA$13,2,0)),0,VLOOKUP(S$3,Assumptions!$Z$5:$AA$13,2,0))</f>
        <v>0</v>
      </c>
      <c r="T21" s="259">
        <f>IF(ISNA(VLOOKUP(T$3,Assumptions!$Z$5:$AA$13,2,0)),0,VLOOKUP(T$3,Assumptions!$Z$5:$AA$13,2,0))</f>
        <v>0</v>
      </c>
      <c r="U21" s="259">
        <f>IF(ISNA(VLOOKUP(U$3,Assumptions!$Z$5:$AA$13,2,0)),0,VLOOKUP(U$3,Assumptions!$Z$5:$AA$13,2,0))</f>
        <v>0</v>
      </c>
      <c r="V21" s="259">
        <f>IF(ISNA(VLOOKUP(V$3,Assumptions!$Z$5:$AA$13,2,0)),0,VLOOKUP(V$3,Assumptions!$Z$5:$AA$13,2,0))</f>
        <v>0</v>
      </c>
      <c r="W21" s="259">
        <f>IF(ISNA(VLOOKUP(W$3,Assumptions!$Z$5:$AA$13,2,0)),0,VLOOKUP(W$3,Assumptions!$Z$5:$AA$13,2,0))</f>
        <v>0</v>
      </c>
      <c r="X21" s="259">
        <f>IF(ISNA(VLOOKUP(X$3,Assumptions!$Z$5:$AA$13,2,0)),0,VLOOKUP(X$3,Assumptions!$Z$5:$AA$13,2,0))</f>
        <v>0</v>
      </c>
      <c r="Y21" s="259">
        <f>IF(ISNA(VLOOKUP(Y$3,Assumptions!$Z$5:$AA$13,2,0)),0,VLOOKUP(Y$3,Assumptions!$Z$5:$AA$13,2,0))</f>
        <v>0</v>
      </c>
      <c r="Z21" s="259">
        <f>IF(ISNA(VLOOKUP(Z$3,Assumptions!$Z$5:$AA$13,2,0)),0,VLOOKUP(Z$3,Assumptions!$Z$5:$AA$13,2,0))</f>
        <v>0</v>
      </c>
      <c r="AA21" s="259">
        <f>IF(ISNA(VLOOKUP(AA$3,Assumptions!$Z$5:$AA$13,2,0)),0,VLOOKUP(AA$3,Assumptions!$Z$5:$AA$13,2,0))</f>
        <v>0</v>
      </c>
      <c r="AB21" s="259">
        <f>IF(ISNA(VLOOKUP(AB$3,Assumptions!$Z$5:$AA$13,2,0)),0,VLOOKUP(AB$3,Assumptions!$Z$5:$AA$13,2,0))</f>
        <v>0</v>
      </c>
      <c r="AC21" s="259">
        <f>IF(ISNA(VLOOKUP(AC$3,Assumptions!$Z$5:$AA$13,2,0)),0,VLOOKUP(AC$3,Assumptions!$Z$5:$AA$13,2,0))</f>
        <v>0</v>
      </c>
      <c r="AD21" s="259">
        <f>IF(ISNA(VLOOKUP(AD$3,Assumptions!$Z$5:$AA$13,2,0)),0,VLOOKUP(AD$3,Assumptions!$Z$5:$AA$13,2,0))</f>
        <v>0</v>
      </c>
      <c r="AE21" s="259">
        <f>IF(ISNA(VLOOKUP(AE$3,Assumptions!$Z$5:$AA$13,2,0)),0,VLOOKUP(AE$3,Assumptions!$Z$5:$AA$13,2,0))</f>
        <v>0</v>
      </c>
      <c r="AF21" s="259">
        <f>IF(ISNA(VLOOKUP(AF$3,Assumptions!$Z$5:$AA$13,2,0)),0,VLOOKUP(AF$3,Assumptions!$Z$5:$AA$13,2,0))</f>
        <v>0</v>
      </c>
      <c r="AG21" s="259">
        <f>IF(ISNA(VLOOKUP(AG$3,Assumptions!$Z$5:$AA$13,2,0)),0,VLOOKUP(AG$3,Assumptions!$Z$5:$AA$13,2,0))</f>
        <v>0</v>
      </c>
      <c r="AH21" s="259">
        <f>IF(ISNA(VLOOKUP(AH$3,Assumptions!$Z$5:$AA$13,2,0)),0,VLOOKUP(AH$3,Assumptions!$Z$5:$AA$13,2,0))</f>
        <v>0</v>
      </c>
      <c r="AI21" s="259">
        <f>IF(ISNA(VLOOKUP(AI$3,Assumptions!$Z$5:$AA$13,2,0)),0,VLOOKUP(AI$3,Assumptions!$Z$5:$AA$13,2,0))</f>
        <v>0</v>
      </c>
      <c r="AJ21" s="259">
        <f>IF(ISNA(VLOOKUP(AJ$3,Assumptions!$Z$5:$AA$13,2,0)),0,VLOOKUP(AJ$3,Assumptions!$Z$5:$AA$13,2,0))</f>
        <v>0</v>
      </c>
      <c r="AK21" s="259">
        <f>IF(ISNA(VLOOKUP(AK$3,Assumptions!$Z$5:$AA$13,2,0)),0,VLOOKUP(AK$3,Assumptions!$Z$5:$AA$13,2,0))</f>
        <v>0</v>
      </c>
      <c r="AL21" s="259">
        <f>IF(ISNA(VLOOKUP(AL$3,Assumptions!$Z$5:$AA$13,2,0)),0,VLOOKUP(AL$3,Assumptions!$Z$5:$AA$13,2,0))</f>
        <v>0</v>
      </c>
      <c r="AM21" s="259">
        <f>IF(ISNA(VLOOKUP(AM$3,Assumptions!$Z$5:$AA$13,2,0)),0,VLOOKUP(AM$3,Assumptions!$Z$5:$AA$13,2,0))</f>
        <v>0</v>
      </c>
      <c r="AN21" s="259">
        <f>IF(ISNA(VLOOKUP(AN$3,Assumptions!$Z$5:$AA$13,2,0)),0,VLOOKUP(AN$3,Assumptions!$Z$5:$AA$13,2,0))</f>
        <v>0</v>
      </c>
      <c r="AO21" s="259">
        <f>IF(ISNA(VLOOKUP(AO$3,Assumptions!$Z$5:$AA$13,2,0)),0,VLOOKUP(AO$3,Assumptions!$Z$5:$AA$13,2,0))</f>
        <v>0</v>
      </c>
      <c r="AP21" s="259">
        <f>IF(ISNA(VLOOKUP(AP$3,Assumptions!$Z$5:$AA$13,2,0)),0,VLOOKUP(AP$3,Assumptions!$Z$5:$AA$13,2,0))</f>
        <v>0</v>
      </c>
      <c r="AQ21" s="259">
        <f>IF(ISNA(VLOOKUP(AQ$3,Assumptions!$Z$5:$AA$13,2,0)),0,VLOOKUP(AQ$3,Assumptions!$Z$5:$AA$13,2,0))</f>
        <v>0</v>
      </c>
      <c r="AR21" s="259">
        <f>IF(ISNA(VLOOKUP(AR$3,Assumptions!$Z$5:$AA$13,2,0)),0,VLOOKUP(AR$3,Assumptions!$Z$5:$AA$13,2,0))</f>
        <v>0</v>
      </c>
      <c r="AS21" s="259">
        <f>IF(ISNA(VLOOKUP(AS$3,Assumptions!$Z$5:$AA$13,2,0)),0,VLOOKUP(AS$3,Assumptions!$Z$5:$AA$13,2,0))</f>
        <v>0</v>
      </c>
      <c r="AT21" s="259">
        <f>IF(ISNA(VLOOKUP(AT$3,Assumptions!$Z$5:$AA$13,2,0)),0,VLOOKUP(AT$3,Assumptions!$Z$5:$AA$13,2,0))</f>
        <v>0</v>
      </c>
      <c r="AU21" s="259">
        <f>IF(ISNA(VLOOKUP(AU$3,Assumptions!$Z$5:$AA$13,2,0)),0,VLOOKUP(AU$3,Assumptions!$Z$5:$AA$13,2,0))</f>
        <v>0</v>
      </c>
      <c r="AV21" s="259">
        <f>IF(ISNA(VLOOKUP(AV$3,Assumptions!$Z$5:$AA$13,2,0)),0,VLOOKUP(AV$3,Assumptions!$Z$5:$AA$13,2,0))</f>
        <v>0</v>
      </c>
      <c r="AW21" s="259">
        <f>IF(ISNA(VLOOKUP(AW$3,Assumptions!$Z$5:$AA$13,2,0)),0,VLOOKUP(AW$3,Assumptions!$Z$5:$AA$13,2,0))</f>
        <v>0</v>
      </c>
      <c r="AX21" s="259">
        <f>IF(ISNA(VLOOKUP(AX$3,Assumptions!$Z$5:$AA$13,2,0)),0,VLOOKUP(AX$3,Assumptions!$Z$5:$AA$13,2,0))</f>
        <v>0</v>
      </c>
      <c r="AY21" s="259">
        <f>IF(ISNA(VLOOKUP(AY$3,Assumptions!$Z$5:$AA$13,2,0)),0,VLOOKUP(AY$3,Assumptions!$Z$5:$AA$13,2,0))</f>
        <v>0</v>
      </c>
      <c r="AZ21" s="259">
        <f>IF(ISNA(VLOOKUP(AZ$3,Assumptions!$Z$5:$AA$13,2,0)),0,VLOOKUP(AZ$3,Assumptions!$Z$5:$AA$13,2,0))</f>
        <v>0</v>
      </c>
      <c r="BA21" s="259">
        <f>IF(ISNA(VLOOKUP(BA$3,Assumptions!$Z$5:$AA$13,2,0)),0,VLOOKUP(BA$3,Assumptions!$Z$5:$AA$13,2,0))</f>
        <v>0</v>
      </c>
      <c r="BB21" s="259">
        <f>IF(ISNA(VLOOKUP(BB$3,Assumptions!$Z$5:$AA$13,2,0)),0,VLOOKUP(BB$3,Assumptions!$Z$5:$AA$13,2,0))</f>
        <v>0</v>
      </c>
      <c r="BC21" s="259">
        <f>IF(ISNA(VLOOKUP(BC$3,Assumptions!$Z$5:$AA$13,2,0)),0,VLOOKUP(BC$3,Assumptions!$Z$5:$AA$13,2,0))</f>
        <v>0</v>
      </c>
      <c r="BD21" s="259">
        <f>IF(ISNA(VLOOKUP(BD$3,Assumptions!$Z$5:$AA$13,2,0)),0,VLOOKUP(BD$3,Assumptions!$Z$5:$AA$13,2,0))</f>
        <v>0</v>
      </c>
      <c r="BE21" s="259">
        <f>IF(ISNA(VLOOKUP(BE$3,Assumptions!$Z$5:$AA$13,2,0)),0,VLOOKUP(BE$3,Assumptions!$Z$5:$AA$13,2,0))</f>
        <v>0</v>
      </c>
      <c r="BF21" s="259">
        <f>IF(ISNA(VLOOKUP(BF$3,Assumptions!$Z$5:$AA$13,2,0)),0,VLOOKUP(BF$3,Assumptions!$Z$5:$AA$13,2,0))</f>
        <v>0</v>
      </c>
      <c r="BG21" s="259">
        <f>IF(ISNA(VLOOKUP(BG$3,Assumptions!$Z$5:$AA$13,2,0)),0,VLOOKUP(BG$3,Assumptions!$Z$5:$AA$13,2,0))</f>
        <v>0</v>
      </c>
      <c r="BH21" s="259">
        <f>IF(ISNA(VLOOKUP(BH$3,Assumptions!$Z$5:$AA$13,2,0)),0,VLOOKUP(BH$3,Assumptions!$Z$5:$AA$13,2,0))</f>
        <v>0</v>
      </c>
      <c r="BI21" s="259">
        <f>IF(ISNA(VLOOKUP(BI$3,Assumptions!$Z$5:$AA$13,2,0)),0,VLOOKUP(BI$3,Assumptions!$Z$5:$AA$13,2,0))</f>
        <v>0</v>
      </c>
      <c r="BJ21" s="259">
        <f>IF(ISNA(VLOOKUP(BJ$3,Assumptions!$Z$5:$AA$13,2,0)),0,VLOOKUP(BJ$3,Assumptions!$Z$5:$AA$13,2,0))</f>
        <v>0</v>
      </c>
      <c r="BK21" s="259">
        <f>IF(ISNA(VLOOKUP(BK$3,Assumptions!$Z$5:$AA$13,2,0)),0,VLOOKUP(BK$3,Assumptions!$Z$5:$AA$13,2,0))</f>
        <v>0</v>
      </c>
      <c r="BL21" s="259">
        <f>IF(ISNA(VLOOKUP(BL$3,Assumptions!$Z$5:$AA$13,2,0)),0,VLOOKUP(BL$3,Assumptions!$Z$5:$AA$13,2,0))</f>
        <v>0</v>
      </c>
      <c r="BM21" s="259">
        <f>IF(ISNA(VLOOKUP(BM$3,Assumptions!$Z$5:$AA$13,2,0)),0,VLOOKUP(BM$3,Assumptions!$Z$5:$AA$13,2,0))</f>
        <v>0</v>
      </c>
      <c r="BN21" s="259">
        <f>IF(ISNA(VLOOKUP(BN$3,Assumptions!$Z$5:$AA$13,2,0)),0,VLOOKUP(BN$3,Assumptions!$Z$5:$AA$13,2,0))</f>
        <v>0</v>
      </c>
      <c r="BO21" s="259">
        <f>IF(ISNA(VLOOKUP(BO$3,Assumptions!$Z$5:$AA$13,2,0)),0,VLOOKUP(BO$3,Assumptions!$Z$5:$AA$13,2,0))</f>
        <v>0</v>
      </c>
      <c r="BP21" s="259">
        <f>IF(ISNA(VLOOKUP(BP$3,Assumptions!$Z$5:$AA$13,2,0)),0,VLOOKUP(BP$3,Assumptions!$Z$5:$AA$13,2,0))</f>
        <v>0</v>
      </c>
      <c r="BQ21" s="259">
        <f>IF(ISNA(VLOOKUP(BQ$3,Assumptions!$Z$5:$AA$13,2,0)),0,VLOOKUP(BQ$3,Assumptions!$Z$5:$AA$13,2,0))</f>
        <v>0</v>
      </c>
      <c r="BR21" s="259">
        <f>IF(ISNA(VLOOKUP(BR$3,Assumptions!$Z$5:$AA$13,2,0)),0,VLOOKUP(BR$3,Assumptions!$Z$5:$AA$13,2,0))</f>
        <v>0</v>
      </c>
      <c r="BS21" s="259">
        <f>IF(ISNA(VLOOKUP(BS$3,Assumptions!$Z$5:$AA$13,2,0)),0,VLOOKUP(BS$3,Assumptions!$Z$5:$AA$13,2,0))</f>
        <v>0</v>
      </c>
      <c r="BT21" s="259">
        <f>IF(ISNA(VLOOKUP(BT$3,Assumptions!$Z$5:$AA$13,2,0)),0,VLOOKUP(BT$3,Assumptions!$Z$5:$AA$13,2,0))</f>
        <v>0</v>
      </c>
      <c r="BU21" s="259">
        <f>IF(ISNA(VLOOKUP(BU$3,Assumptions!$Z$5:$AA$13,2,0)),0,VLOOKUP(BU$3,Assumptions!$Z$5:$AA$13,2,0))</f>
        <v>0</v>
      </c>
      <c r="BV21" s="259">
        <f>IF(ISNA(VLOOKUP(BV$3,Assumptions!$Z$5:$AA$13,2,0)),0,VLOOKUP(BV$3,Assumptions!$Z$5:$AA$13,2,0))</f>
        <v>0</v>
      </c>
      <c r="BW21" s="259">
        <f>IF(ISNA(VLOOKUP(BW$3,Assumptions!$Z$5:$AA$13,2,0)),0,VLOOKUP(BW$3,Assumptions!$Z$5:$AA$13,2,0))</f>
        <v>0</v>
      </c>
      <c r="BX21" s="259">
        <f>IF(ISNA(VLOOKUP(BX$3,Assumptions!$Z$5:$AA$13,2,0)),0,VLOOKUP(BX$3,Assumptions!$Z$5:$AA$13,2,0))</f>
        <v>0</v>
      </c>
      <c r="BY21" s="259">
        <f>IF(ISNA(VLOOKUP(BY$3,Assumptions!$Z$5:$AA$13,2,0)),0,VLOOKUP(BY$3,Assumptions!$Z$5:$AA$13,2,0))</f>
        <v>0</v>
      </c>
      <c r="BZ21" s="259">
        <f>IF(ISNA(VLOOKUP(BZ$3,Assumptions!$Z$5:$AA$13,2,0)),0,VLOOKUP(BZ$3,Assumptions!$Z$5:$AA$13,2,0))</f>
        <v>0</v>
      </c>
      <c r="CA21" s="259">
        <f>IF(ISNA(VLOOKUP(CA$3,Assumptions!$Z$5:$AA$13,2,0)),0,VLOOKUP(CA$3,Assumptions!$Z$5:$AA$13,2,0))</f>
        <v>0</v>
      </c>
      <c r="CB21" s="259">
        <f>IF(ISNA(VLOOKUP(CB$3,Assumptions!$Z$5:$AA$13,2,0)),0,VLOOKUP(CB$3,Assumptions!$Z$5:$AA$13,2,0))</f>
        <v>0</v>
      </c>
      <c r="CC21" s="259">
        <f>IF(ISNA(VLOOKUP(CC$3,Assumptions!$Z$5:$AA$13,2,0)),0,VLOOKUP(CC$3,Assumptions!$Z$5:$AA$13,2,0))</f>
        <v>0</v>
      </c>
      <c r="CD21" s="259">
        <f>IF(ISNA(VLOOKUP(CD$3,Assumptions!$Z$5:$AA$13,2,0)),0,VLOOKUP(CD$3,Assumptions!$Z$5:$AA$13,2,0))</f>
        <v>0</v>
      </c>
      <c r="CE21" s="259">
        <f>IF(ISNA(VLOOKUP(CE$3,Assumptions!$Z$5:$AA$13,2,0)),0,VLOOKUP(CE$3,Assumptions!$Z$5:$AA$13,2,0))</f>
        <v>0</v>
      </c>
      <c r="CF21" s="259">
        <f>IF(ISNA(VLOOKUP(CF$3,Assumptions!$Z$5:$AA$13,2,0)),0,VLOOKUP(CF$3,Assumptions!$Z$5:$AA$13,2,0))</f>
        <v>0</v>
      </c>
      <c r="CG21" s="259">
        <f>IF(ISNA(VLOOKUP(CG$3,Assumptions!$Z$5:$AA$13,2,0)),0,VLOOKUP(CG$3,Assumptions!$Z$5:$AA$13,2,0))</f>
        <v>0</v>
      </c>
      <c r="CH21" s="259">
        <f>IF(ISNA(VLOOKUP(CH$3,Assumptions!$Z$5:$AA$13,2,0)),0,VLOOKUP(CH$3,Assumptions!$Z$5:$AA$13,2,0))</f>
        <v>0</v>
      </c>
      <c r="CI21" s="259">
        <f>IF(ISNA(VLOOKUP(CI$3,Assumptions!$Z$5:$AA$13,2,0)),0,VLOOKUP(CI$3,Assumptions!$Z$5:$AA$13,2,0))</f>
        <v>0</v>
      </c>
      <c r="CJ21" s="259">
        <f>IF(ISNA(VLOOKUP(CJ$3,Assumptions!$Z$5:$AA$13,2,0)),0,VLOOKUP(CJ$3,Assumptions!$Z$5:$AA$13,2,0))</f>
        <v>0</v>
      </c>
      <c r="CK21" s="259">
        <f>IF(ISNA(VLOOKUP(CK$3,Assumptions!$Z$5:$AA$13,2,0)),0,VLOOKUP(CK$3,Assumptions!$Z$5:$AA$13,2,0))</f>
        <v>0</v>
      </c>
      <c r="CL21" s="259">
        <f>IF(ISNA(VLOOKUP(CL$3,Assumptions!$Z$5:$AA$13,2,0)),0,VLOOKUP(CL$3,Assumptions!$Z$5:$AA$13,2,0))</f>
        <v>0</v>
      </c>
      <c r="CM21" s="259">
        <f>IF(ISNA(VLOOKUP(CM$3,Assumptions!$Z$5:$AA$13,2,0)),0,VLOOKUP(CM$3,Assumptions!$Z$5:$AA$13,2,0))</f>
        <v>0</v>
      </c>
      <c r="CN21" s="71"/>
      <c r="CO21" s="71"/>
      <c r="CP21" s="71"/>
      <c r="CQ21" s="71"/>
      <c r="CR21" s="71"/>
      <c r="CS21" s="71"/>
      <c r="CT21" s="71"/>
      <c r="CY21" s="294"/>
    </row>
    <row r="22" spans="1:103" outlineLevel="1" x14ac:dyDescent="0.45">
      <c r="A22" s="71"/>
      <c r="B22" s="297"/>
      <c r="D22" s="259" t="s">
        <v>14</v>
      </c>
      <c r="H22" s="259">
        <f t="shared" ref="H22:CB22" ca="1" si="14">IF(EOMONTH(H$3,0)&lt;TODAY(),0,1)</f>
        <v>0</v>
      </c>
      <c r="I22" s="259">
        <f t="shared" ca="1" si="14"/>
        <v>0</v>
      </c>
      <c r="J22" s="259">
        <f t="shared" ca="1" si="14"/>
        <v>0</v>
      </c>
      <c r="K22" s="259">
        <f t="shared" ca="1" si="14"/>
        <v>0</v>
      </c>
      <c r="L22" s="259">
        <f t="shared" ca="1" si="14"/>
        <v>0</v>
      </c>
      <c r="M22" s="259">
        <f t="shared" ca="1" si="14"/>
        <v>0</v>
      </c>
      <c r="N22" s="259">
        <f t="shared" ca="1" si="14"/>
        <v>0</v>
      </c>
      <c r="O22" s="259">
        <f t="shared" ca="1" si="14"/>
        <v>0</v>
      </c>
      <c r="P22" s="259">
        <f t="shared" ca="1" si="14"/>
        <v>0</v>
      </c>
      <c r="Q22" s="259">
        <f t="shared" ca="1" si="14"/>
        <v>0</v>
      </c>
      <c r="R22" s="259">
        <f t="shared" ca="1" si="14"/>
        <v>0</v>
      </c>
      <c r="S22" s="259">
        <f t="shared" ca="1" si="14"/>
        <v>0</v>
      </c>
      <c r="T22" s="259">
        <f t="shared" ca="1" si="14"/>
        <v>0</v>
      </c>
      <c r="U22" s="259">
        <f t="shared" ca="1" si="14"/>
        <v>0</v>
      </c>
      <c r="V22" s="259">
        <f t="shared" ca="1" si="14"/>
        <v>0</v>
      </c>
      <c r="W22" s="259">
        <f t="shared" ca="1" si="14"/>
        <v>0</v>
      </c>
      <c r="X22" s="259">
        <f t="shared" ca="1" si="14"/>
        <v>0</v>
      </c>
      <c r="Y22" s="259">
        <f t="shared" ca="1" si="14"/>
        <v>0</v>
      </c>
      <c r="Z22" s="259">
        <f t="shared" ca="1" si="14"/>
        <v>0</v>
      </c>
      <c r="AA22" s="259">
        <f t="shared" ca="1" si="14"/>
        <v>0</v>
      </c>
      <c r="AB22" s="259">
        <f t="shared" ca="1" si="14"/>
        <v>0</v>
      </c>
      <c r="AC22" s="259">
        <f t="shared" ca="1" si="14"/>
        <v>0</v>
      </c>
      <c r="AD22" s="259">
        <f t="shared" ca="1" si="14"/>
        <v>0</v>
      </c>
      <c r="AE22" s="259">
        <f t="shared" ca="1" si="14"/>
        <v>0</v>
      </c>
      <c r="AF22" s="259">
        <f t="shared" ca="1" si="14"/>
        <v>0</v>
      </c>
      <c r="AG22" s="259">
        <f t="shared" ca="1" si="14"/>
        <v>0</v>
      </c>
      <c r="AH22" s="259">
        <f t="shared" ca="1" si="14"/>
        <v>0</v>
      </c>
      <c r="AI22" s="259">
        <f t="shared" ca="1" si="14"/>
        <v>0</v>
      </c>
      <c r="AJ22" s="259">
        <f t="shared" ca="1" si="14"/>
        <v>0</v>
      </c>
      <c r="AK22" s="259">
        <f t="shared" ca="1" si="14"/>
        <v>0</v>
      </c>
      <c r="AL22" s="259">
        <f t="shared" ca="1" si="14"/>
        <v>0</v>
      </c>
      <c r="AM22" s="259">
        <f t="shared" ca="1" si="14"/>
        <v>0</v>
      </c>
      <c r="AN22" s="259">
        <f t="shared" ca="1" si="14"/>
        <v>0</v>
      </c>
      <c r="AO22" s="259">
        <f t="shared" ca="1" si="14"/>
        <v>0</v>
      </c>
      <c r="AP22" s="259">
        <f t="shared" ca="1" si="14"/>
        <v>0</v>
      </c>
      <c r="AQ22" s="259">
        <f t="shared" ca="1" si="14"/>
        <v>0</v>
      </c>
      <c r="AR22" s="259">
        <f t="shared" ca="1" si="14"/>
        <v>0</v>
      </c>
      <c r="AS22" s="259">
        <f t="shared" ca="1" si="14"/>
        <v>0</v>
      </c>
      <c r="AT22" s="259">
        <f t="shared" ca="1" si="14"/>
        <v>0</v>
      </c>
      <c r="AU22" s="259">
        <f t="shared" ca="1" si="14"/>
        <v>0</v>
      </c>
      <c r="AV22" s="259">
        <f t="shared" ca="1" si="14"/>
        <v>0</v>
      </c>
      <c r="AW22" s="259">
        <f t="shared" ca="1" si="14"/>
        <v>0</v>
      </c>
      <c r="AX22" s="259">
        <f t="shared" ca="1" si="14"/>
        <v>0</v>
      </c>
      <c r="AY22" s="259">
        <f t="shared" ca="1" si="14"/>
        <v>0</v>
      </c>
      <c r="AZ22" s="259">
        <f t="shared" ca="1" si="14"/>
        <v>0</v>
      </c>
      <c r="BA22" s="259">
        <f t="shared" ca="1" si="14"/>
        <v>0</v>
      </c>
      <c r="BB22" s="259">
        <f t="shared" ca="1" si="14"/>
        <v>0</v>
      </c>
      <c r="BC22" s="259">
        <f t="shared" ca="1" si="14"/>
        <v>0</v>
      </c>
      <c r="BD22" s="259">
        <f t="shared" ca="1" si="14"/>
        <v>0</v>
      </c>
      <c r="BE22" s="259">
        <f t="shared" ca="1" si="14"/>
        <v>0</v>
      </c>
      <c r="BF22" s="259">
        <f t="shared" ca="1" si="14"/>
        <v>0</v>
      </c>
      <c r="BG22" s="259">
        <f t="shared" ca="1" si="14"/>
        <v>0</v>
      </c>
      <c r="BH22" s="259">
        <f t="shared" ca="1" si="14"/>
        <v>0</v>
      </c>
      <c r="BI22" s="259">
        <f t="shared" ca="1" si="14"/>
        <v>0</v>
      </c>
      <c r="BJ22" s="259">
        <f t="shared" ca="1" si="14"/>
        <v>0</v>
      </c>
      <c r="BK22" s="259">
        <f t="shared" ca="1" si="14"/>
        <v>0</v>
      </c>
      <c r="BL22" s="259">
        <f t="shared" ca="1" si="14"/>
        <v>0</v>
      </c>
      <c r="BM22" s="259">
        <f t="shared" ca="1" si="14"/>
        <v>0</v>
      </c>
      <c r="BN22" s="259">
        <f t="shared" ca="1" si="14"/>
        <v>0</v>
      </c>
      <c r="BO22" s="259">
        <f t="shared" ca="1" si="14"/>
        <v>0</v>
      </c>
      <c r="BP22" s="259">
        <f t="shared" ca="1" si="14"/>
        <v>0</v>
      </c>
      <c r="BQ22" s="259">
        <f t="shared" ca="1" si="14"/>
        <v>0</v>
      </c>
      <c r="BR22" s="259">
        <f t="shared" ca="1" si="14"/>
        <v>0</v>
      </c>
      <c r="BS22" s="259">
        <f t="shared" ca="1" si="14"/>
        <v>0</v>
      </c>
      <c r="BT22" s="259">
        <f t="shared" ca="1" si="14"/>
        <v>0</v>
      </c>
      <c r="BU22" s="259">
        <f t="shared" ca="1" si="14"/>
        <v>0</v>
      </c>
      <c r="BV22" s="259">
        <f t="shared" ca="1" si="14"/>
        <v>0</v>
      </c>
      <c r="BW22" s="259">
        <f t="shared" ca="1" si="14"/>
        <v>0</v>
      </c>
      <c r="BX22" s="259">
        <f t="shared" ca="1" si="14"/>
        <v>0</v>
      </c>
      <c r="BY22" s="259">
        <f t="shared" ca="1" si="14"/>
        <v>0</v>
      </c>
      <c r="BZ22" s="259">
        <f t="shared" ca="1" si="14"/>
        <v>0</v>
      </c>
      <c r="CA22" s="259">
        <f t="shared" ca="1" si="14"/>
        <v>0</v>
      </c>
      <c r="CB22" s="259">
        <f t="shared" ca="1" si="14"/>
        <v>0</v>
      </c>
      <c r="CC22" s="259">
        <f t="shared" ref="CC22:CM22" ca="1" si="15">IF(EOMONTH(CC$3,0)&lt;TODAY(),0,1)</f>
        <v>0</v>
      </c>
      <c r="CD22" s="259">
        <f t="shared" ca="1" si="15"/>
        <v>0</v>
      </c>
      <c r="CE22" s="259">
        <f t="shared" ca="1" si="15"/>
        <v>0</v>
      </c>
      <c r="CF22" s="259">
        <f t="shared" ca="1" si="15"/>
        <v>0</v>
      </c>
      <c r="CG22" s="259">
        <f t="shared" ca="1" si="15"/>
        <v>1</v>
      </c>
      <c r="CH22" s="259">
        <f t="shared" ca="1" si="15"/>
        <v>1</v>
      </c>
      <c r="CI22" s="259">
        <f t="shared" ca="1" si="15"/>
        <v>1</v>
      </c>
      <c r="CJ22" s="259">
        <f t="shared" ca="1" si="15"/>
        <v>1</v>
      </c>
      <c r="CK22" s="259">
        <f t="shared" ca="1" si="15"/>
        <v>1</v>
      </c>
      <c r="CL22" s="259">
        <f t="shared" ca="1" si="15"/>
        <v>1</v>
      </c>
      <c r="CM22" s="259">
        <f t="shared" ca="1" si="15"/>
        <v>1</v>
      </c>
      <c r="CN22" s="71"/>
      <c r="CO22" s="71"/>
      <c r="CP22" s="71"/>
      <c r="CQ22" s="71"/>
      <c r="CR22" s="71"/>
      <c r="CS22" s="71"/>
      <c r="CT22" s="71"/>
      <c r="CY22" s="294"/>
    </row>
    <row r="23" spans="1:103" x14ac:dyDescent="0.45">
      <c r="A23" s="71"/>
      <c r="B23" s="297"/>
      <c r="CY23" s="294"/>
    </row>
    <row r="24" spans="1:103" x14ac:dyDescent="0.45">
      <c r="A24" s="71"/>
      <c r="B24" s="297"/>
      <c r="D24" s="73" t="s">
        <v>0</v>
      </c>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Y24" s="294"/>
    </row>
    <row r="25" spans="1:103" x14ac:dyDescent="0.45">
      <c r="A25" s="71"/>
      <c r="B25" s="297"/>
      <c r="CY25" s="294"/>
    </row>
    <row r="26" spans="1:103" outlineLevel="1" x14ac:dyDescent="0.45">
      <c r="A26" s="71"/>
      <c r="B26" s="297"/>
      <c r="D26" s="260" t="s">
        <v>21</v>
      </c>
      <c r="E26" s="301"/>
      <c r="F26" s="301"/>
      <c r="G26" s="301"/>
      <c r="CY26" s="294"/>
    </row>
    <row r="27" spans="1:103" outlineLevel="1" x14ac:dyDescent="0.45">
      <c r="A27" s="71"/>
      <c r="B27" s="297"/>
      <c r="BC27" s="302"/>
      <c r="BD27" s="302"/>
      <c r="BE27" s="302"/>
      <c r="BF27" s="302"/>
      <c r="BG27" s="302"/>
      <c r="BH27" s="302"/>
      <c r="BI27" s="302"/>
      <c r="BJ27" s="302"/>
      <c r="CY27" s="294"/>
    </row>
    <row r="28" spans="1:103" outlineLevel="1" x14ac:dyDescent="0.45">
      <c r="A28" s="71"/>
      <c r="B28" s="297"/>
      <c r="D28" s="259" t="s">
        <v>165</v>
      </c>
      <c r="F28" s="303" t="s">
        <v>158</v>
      </c>
      <c r="H28" s="302">
        <f>IF(H12=1,Assumptions!$D$21,0)</f>
        <v>250000</v>
      </c>
      <c r="I28" s="302">
        <f>IF(I12=1,Assumptions!$D$21,0)</f>
        <v>250000</v>
      </c>
      <c r="J28" s="302">
        <f>IF(J12=1,Assumptions!$D$21,0)</f>
        <v>250000</v>
      </c>
      <c r="K28" s="302">
        <f>IF(K12=1,Assumptions!$D$21,0)</f>
        <v>250000</v>
      </c>
      <c r="L28" s="302">
        <f>IF(L12=1,Assumptions!$D$21,0)</f>
        <v>250000</v>
      </c>
      <c r="M28" s="302">
        <f>IF(M12=1,Assumptions!$D$21,0)</f>
        <v>250000</v>
      </c>
      <c r="N28" s="302">
        <f>IF(N12=1,Assumptions!$D$21,0)</f>
        <v>250000</v>
      </c>
      <c r="O28" s="302">
        <f>IF(O12=1,Assumptions!$D$21,0)</f>
        <v>250000</v>
      </c>
      <c r="P28" s="302">
        <f>IF(P12=1,Assumptions!$D$21,0)</f>
        <v>250000</v>
      </c>
      <c r="Q28" s="304">
        <f>IF(Q12=1,P28+(Assumptions!$D$22-Assumptions!$D$21)/Assumptions!$D$23,0)</f>
        <v>271875</v>
      </c>
      <c r="R28" s="304">
        <f>IF(R12=1,Q28+(Assumptions!$D$22-Assumptions!$D$21)/Assumptions!$D$23,0)</f>
        <v>293750</v>
      </c>
      <c r="S28" s="304">
        <f>IF(S12=1,R28+(Assumptions!$D$22-Assumptions!$D$21)/Assumptions!$D$23,0)</f>
        <v>315625</v>
      </c>
      <c r="T28" s="304">
        <f>IF(T12=1,S28+(Assumptions!$D$22-Assumptions!$D$21)/Assumptions!$D$23,0)</f>
        <v>337500</v>
      </c>
      <c r="U28" s="304">
        <f>IF(U12=1,T28+(Assumptions!$D$22-Assumptions!$D$21)/Assumptions!$D$23,0)</f>
        <v>359375</v>
      </c>
      <c r="V28" s="304">
        <f>IF(V12=1,U28+(Assumptions!$D$22-Assumptions!$D$21)/Assumptions!$D$23,0)</f>
        <v>381250</v>
      </c>
      <c r="W28" s="304">
        <f>IF(W12=1,V28+(Assumptions!$D$22-Assumptions!$D$21)/Assumptions!$D$23,0)</f>
        <v>403125</v>
      </c>
      <c r="X28" s="304">
        <f>IF(X12=1,W28+(Assumptions!$D$22-Assumptions!$D$21)/Assumptions!$D$23,0)</f>
        <v>425000</v>
      </c>
      <c r="Y28" s="304">
        <f>IF(Y12=1,X28+(Assumptions!$D$22-Assumptions!$D$21)/Assumptions!$D$23,0)</f>
        <v>446875</v>
      </c>
      <c r="Z28" s="304">
        <f>IF(Z12=1,Y28+(Assumptions!$D$22-Assumptions!$D$21)/Assumptions!$D$23,0)</f>
        <v>468750</v>
      </c>
      <c r="AA28" s="304">
        <f>IF(AA12=1,Z28+(Assumptions!$D$22-Assumptions!$D$21)/Assumptions!$D$23,0)</f>
        <v>490625</v>
      </c>
      <c r="AB28" s="304">
        <f>IF(AB12=1,AA28+(Assumptions!$D$22-Assumptions!$D$21)/Assumptions!$D$23,0)</f>
        <v>512500</v>
      </c>
      <c r="AC28" s="304">
        <f>IF(AC12=1,AB28+(Assumptions!$D$22-Assumptions!$D$21)/Assumptions!$D$23,0)</f>
        <v>534375</v>
      </c>
      <c r="AD28" s="304">
        <f>IF(AD12=1,AC28+(Assumptions!$D$22-Assumptions!$D$21)/Assumptions!$D$23,0)</f>
        <v>556250</v>
      </c>
      <c r="AE28" s="304">
        <f>IF(AE12=1,AD28+(Assumptions!$D$22-Assumptions!$D$21)/Assumptions!$D$23,0)</f>
        <v>578125</v>
      </c>
      <c r="AF28" s="304">
        <f>IF(AF12=1,AE28+(Assumptions!$D$22-Assumptions!$D$21)/Assumptions!$D$23,0)</f>
        <v>600000</v>
      </c>
      <c r="AG28" s="304">
        <f>IF(AG12=1,AF28+(Assumptions!$D$22-Assumptions!$D$21)/Assumptions!$D$23,0)</f>
        <v>621875</v>
      </c>
      <c r="AH28" s="304">
        <f>IF(AH12=1,AG28+(Assumptions!$D$22-Assumptions!$D$21)/Assumptions!$D$23,0)</f>
        <v>643750</v>
      </c>
      <c r="AI28" s="304">
        <f>IF(AI12=1,AH28+(Assumptions!$D$22-Assumptions!$D$21)/Assumptions!$D$23,0)</f>
        <v>665625</v>
      </c>
      <c r="AJ28" s="304">
        <f>IF(AJ12=1,AI28+(Assumptions!$D$22-Assumptions!$D$21)/Assumptions!$D$23,0)</f>
        <v>687500</v>
      </c>
      <c r="AK28" s="304">
        <f>IF(AK12=1,AJ28+(Assumptions!$D$22-Assumptions!$D$21)/Assumptions!$D$23,0)</f>
        <v>709375</v>
      </c>
      <c r="AL28" s="304">
        <f>IF(AL12=1,AK28+(Assumptions!$D$22-Assumptions!$D$21)/Assumptions!$D$23,0)</f>
        <v>731250</v>
      </c>
      <c r="AM28" s="304">
        <f>IF(AM12=1,AL28+(Assumptions!$D$22-Assumptions!$D$21)/Assumptions!$D$23,0)</f>
        <v>753125</v>
      </c>
      <c r="AN28" s="304">
        <f>IF(AN12=1,AM28+(Assumptions!$D$22-Assumptions!$D$21)/Assumptions!$D$23,0)</f>
        <v>775000</v>
      </c>
      <c r="AO28" s="304">
        <f>IF(AO12=1,AN28+(Assumptions!$D$22-Assumptions!$D$21)/Assumptions!$D$23,0)</f>
        <v>796875</v>
      </c>
      <c r="AP28" s="304">
        <f>IF(AP12=1,AO28+(Assumptions!$D$22-Assumptions!$D$21)/Assumptions!$D$23,0)</f>
        <v>818750</v>
      </c>
      <c r="AQ28" s="304">
        <f>IF(AQ12=1,AP28+(Assumptions!$D$22-Assumptions!$D$21)/Assumptions!$D$23,0)</f>
        <v>840625</v>
      </c>
      <c r="AR28" s="304">
        <f>IF(AR12=1,AQ28+(Assumptions!$D$22-Assumptions!$D$21)/Assumptions!$D$23,0)</f>
        <v>862500</v>
      </c>
      <c r="AS28" s="304">
        <f>IF(AS12=1,AR28+(Assumptions!$D$22-Assumptions!$D$21)/Assumptions!$D$23,0)</f>
        <v>884375</v>
      </c>
      <c r="AT28" s="304">
        <f>IF(AT12=1,AS28+(Assumptions!$D$22-Assumptions!$D$21)/Assumptions!$D$23,0)</f>
        <v>906250</v>
      </c>
      <c r="AU28" s="304">
        <f>IF(AU12=1,AT28+(Assumptions!$D$22-Assumptions!$D$21)/Assumptions!$D$23,0)</f>
        <v>928125</v>
      </c>
      <c r="AV28" s="304">
        <f>IF(AV12=1,AU28+(Assumptions!$D$22-Assumptions!$D$21)/Assumptions!$D$23,0)</f>
        <v>950000</v>
      </c>
      <c r="AW28" s="304">
        <f>IF(AW12=1,AV28+(Assumptions!$D$22-Assumptions!$D$21)/Assumptions!$D$23,0)</f>
        <v>971875</v>
      </c>
      <c r="AX28" s="304">
        <f>IF(AX12=1,AW28+(Assumptions!$D$22-Assumptions!$D$21)/Assumptions!$D$23,0)</f>
        <v>993750</v>
      </c>
      <c r="AY28" s="304">
        <f>IF(AY12=1,AX28+(Assumptions!$D$22-Assumptions!$D$21)/Assumptions!$D$23,0)</f>
        <v>1015625</v>
      </c>
      <c r="AZ28" s="304">
        <f>IF(AZ12=1,AY28+(Assumptions!$D$22-Assumptions!$D$21)/Assumptions!$D$23,0)</f>
        <v>1037500</v>
      </c>
      <c r="BA28" s="304">
        <f>IF(BA12=1,AZ28+(Assumptions!$D$22-Assumptions!$D$21)/Assumptions!$D$23,0)</f>
        <v>1059375</v>
      </c>
      <c r="BB28" s="304">
        <f>IF(BB12=1,BA28+(Assumptions!$D$22-Assumptions!$D$21)/Assumptions!$D$23,0)</f>
        <v>1081250</v>
      </c>
      <c r="BC28" s="304">
        <f>IF(BC12=1,BB28+(Assumptions!$D$22-Assumptions!$D$21)/Assumptions!$D$23,0)</f>
        <v>1103125</v>
      </c>
      <c r="BD28" s="305">
        <f>IF(BD12=1,BC28+(Assumptions!$D$22-Assumptions!$D$21)/Assumptions!$D$23,0)</f>
        <v>1125000</v>
      </c>
      <c r="BE28" s="305">
        <f>IF(BE12=1,BD28+(Assumptions!$D$22-Assumptions!$D$21)/Assumptions!$D$23,0)</f>
        <v>1146875</v>
      </c>
      <c r="BF28" s="305">
        <f>IF(BF12=1,BE28+(Assumptions!$D$22-Assumptions!$D$21)/Assumptions!$D$23,0)</f>
        <v>1168750</v>
      </c>
      <c r="BG28" s="305">
        <f>IF(BG12=1,BF28+(Assumptions!$D$22-Assumptions!$D$21)/Assumptions!$D$23,0)</f>
        <v>1190625</v>
      </c>
      <c r="BH28" s="305">
        <f>IF(BH12=1,BG28+(Assumptions!$D$22-Assumptions!$D$21)/Assumptions!$D$23,0)</f>
        <v>1212500</v>
      </c>
      <c r="BI28" s="305">
        <f>IF(BI12=1,BH28+(Assumptions!$D$22-Assumptions!$D$21)/Assumptions!$D$23,0)</f>
        <v>1234375</v>
      </c>
      <c r="BJ28" s="305">
        <f>IF(BJ12=1,BI28+(Assumptions!$D$22-Assumptions!$D$21)/Assumptions!$D$23,0)</f>
        <v>1256250</v>
      </c>
      <c r="BK28" s="305">
        <f>IF(BK12=1,BJ28+(Assumptions!$D$22-Assumptions!$D$21)/Assumptions!$D$23,0)</f>
        <v>1278125</v>
      </c>
      <c r="BL28" s="305">
        <f>IF(BL12=1,BK28+(Assumptions!$D$22-Assumptions!$D$21)/Assumptions!$D$23,0)</f>
        <v>1300000</v>
      </c>
      <c r="BM28" s="305">
        <f>IF(BM12=1,BL28+(Assumptions!$D$22-Assumptions!$D$21)/Assumptions!$D$23,0)</f>
        <v>1321875</v>
      </c>
      <c r="BN28" s="305">
        <f>IF(BN12=1,BM28+(Assumptions!$D$22-Assumptions!$D$21)/Assumptions!$D$23,0)</f>
        <v>1343750</v>
      </c>
      <c r="BO28" s="305">
        <f>IF(BO12=1,BN28+(Assumptions!$D$22-Assumptions!$D$21)/Assumptions!$D$23,0)</f>
        <v>1365625</v>
      </c>
      <c r="BP28" s="305">
        <f>IF(BP12=1,BO28+(Assumptions!$D$22-Assumptions!$D$21)/Assumptions!$D$23,0)</f>
        <v>1387500</v>
      </c>
      <c r="BQ28" s="305">
        <f>IF(BQ12=1,BP28+(Assumptions!$D$22-Assumptions!$D$21)/Assumptions!$D$23,0)</f>
        <v>1409375</v>
      </c>
      <c r="BR28" s="305">
        <f>IF(BR12=1,BQ28+(Assumptions!$D$22-Assumptions!$D$21)/Assumptions!$D$23,0)</f>
        <v>1431250</v>
      </c>
      <c r="BS28" s="305">
        <f>IF(BS12=1,BR28+(Assumptions!$D$22-Assumptions!$D$21)/Assumptions!$D$23,0)</f>
        <v>1453125</v>
      </c>
      <c r="BT28" s="305">
        <f>IF(BT12=1,BS28+(Assumptions!$D$22-Assumptions!$D$21)/Assumptions!$D$23,0)</f>
        <v>1475000</v>
      </c>
      <c r="BU28" s="305">
        <f>IF(BU12=1,BT28+(Assumptions!$D$22-Assumptions!$D$21)/Assumptions!$D$23,0)</f>
        <v>1496875</v>
      </c>
      <c r="BV28" s="305">
        <f>IF(BV12=1,BU28+(Assumptions!$D$22-Assumptions!$D$21)/Assumptions!$D$23,0)</f>
        <v>1518750</v>
      </c>
      <c r="BW28" s="305">
        <f>IF(BW12=1,BV28+(Assumptions!$D$22-Assumptions!$D$21)/Assumptions!$D$23,0)</f>
        <v>1540625</v>
      </c>
      <c r="BX28" s="305">
        <f>IF(BX12=1,BW28+(Assumptions!$D$22-Assumptions!$D$21)/Assumptions!$D$23,0)</f>
        <v>1562500</v>
      </c>
      <c r="BY28" s="305">
        <f>IF(BY12=1,BX28+(Assumptions!$D$22-Assumptions!$D$21)/Assumptions!$D$23,0)</f>
        <v>1584375</v>
      </c>
      <c r="BZ28" s="305">
        <f>IF(BZ12=1,BY28+(Assumptions!$D$22-Assumptions!$D$21)/Assumptions!$D$23,0)</f>
        <v>1606250</v>
      </c>
      <c r="CA28" s="305">
        <f>IF(CA12=1,BZ28+(Assumptions!$D$22-Assumptions!$D$21)/Assumptions!$D$23,0)</f>
        <v>1628125</v>
      </c>
      <c r="CB28" s="305">
        <f>IF(CB12=1,CA28+(Assumptions!$D$22-Assumptions!$D$21)/Assumptions!$D$23,0)</f>
        <v>1650000</v>
      </c>
      <c r="CC28" s="305">
        <f>IF(CC12=1,CB28+(Assumptions!$D$22-Assumptions!$D$21)/Assumptions!$D$23,0)</f>
        <v>1671875</v>
      </c>
      <c r="CD28" s="305">
        <f>IF(CD12=1,CC28+(Assumptions!$D$22-Assumptions!$D$21)/Assumptions!$D$23,0)</f>
        <v>1693750</v>
      </c>
      <c r="CE28" s="305">
        <f>IF(CE12=1,CD28+(Assumptions!$D$22-Assumptions!$D$21)/Assumptions!$D$23,0)</f>
        <v>1715625</v>
      </c>
      <c r="CF28" s="305">
        <f>IF(CF12=1,CE28+(Assumptions!$D$22-Assumptions!$D$21)/Assumptions!$D$23,0)</f>
        <v>1737500</v>
      </c>
      <c r="CG28" s="305">
        <f>IF(CG12=1,CF28+(Assumptions!$D$22-Assumptions!$D$21)/Assumptions!$D$23,0)</f>
        <v>1759375</v>
      </c>
      <c r="CH28" s="305">
        <f>IF(CH12=1,CG28+(Assumptions!$D$22-Assumptions!$D$21)/Assumptions!$D$23,0)</f>
        <v>1781250</v>
      </c>
      <c r="CI28" s="305">
        <f>IF(CI12=1,CH28+(Assumptions!$D$22-Assumptions!$D$21)/Assumptions!$D$23,0)</f>
        <v>1803125</v>
      </c>
      <c r="CJ28" s="305">
        <f>IF(CJ12=1,CI28+(Assumptions!$D$22-Assumptions!$D$21)/Assumptions!$D$23,0)</f>
        <v>1825000</v>
      </c>
      <c r="CK28" s="305">
        <f>IF(CK12=1,CJ28+(Assumptions!$D$22-Assumptions!$D$21)/Assumptions!$D$23,0)</f>
        <v>1846875</v>
      </c>
      <c r="CL28" s="305">
        <f>IF(CL12=1,CK28+(Assumptions!$D$22-Assumptions!$D$21)/Assumptions!$D$23,0)</f>
        <v>1868750</v>
      </c>
      <c r="CM28" s="305">
        <f>IF(CM12=1,CL28+(Assumptions!$D$22-Assumptions!$D$21)/Assumptions!$D$23,0)</f>
        <v>1890625</v>
      </c>
      <c r="CN28" s="264">
        <f>SUMIF($H$9:$CM$9,CN$3,$H28:$CM28)</f>
        <v>3131250</v>
      </c>
      <c r="CO28" s="264">
        <f t="shared" ref="CO28:CT28" si="16">SUMIF($H$9:$CM$9,CO$3,$H28:$CM28)</f>
        <v>5493750</v>
      </c>
      <c r="CP28" s="264">
        <f t="shared" si="16"/>
        <v>8643750</v>
      </c>
      <c r="CQ28" s="264">
        <f t="shared" si="16"/>
        <v>11793750</v>
      </c>
      <c r="CR28" s="264">
        <f>SUMIF($H$9:$CM$9,CR$3,$H28:$CM28)</f>
        <v>14943750</v>
      </c>
      <c r="CS28" s="264">
        <f t="shared" si="16"/>
        <v>18093750</v>
      </c>
      <c r="CT28" s="264">
        <f t="shared" si="16"/>
        <v>21243750</v>
      </c>
      <c r="CY28" s="294"/>
    </row>
    <row r="29" spans="1:103" outlineLevel="1" x14ac:dyDescent="0.45">
      <c r="A29" s="71"/>
      <c r="B29" s="297"/>
      <c r="D29" s="259" t="s">
        <v>166</v>
      </c>
      <c r="F29" s="303" t="s">
        <v>158</v>
      </c>
      <c r="H29" s="306">
        <f t="shared" ref="H29:O29" si="17">HLOOKUP(H7,seasonality_bookings_lookup,3,0)</f>
        <v>0.96000000000000008</v>
      </c>
      <c r="I29" s="306">
        <f t="shared" si="17"/>
        <v>1.08</v>
      </c>
      <c r="J29" s="306">
        <f t="shared" si="17"/>
        <v>1.08</v>
      </c>
      <c r="K29" s="306">
        <f t="shared" si="17"/>
        <v>1.1400000000000001</v>
      </c>
      <c r="L29" s="306">
        <f t="shared" si="17"/>
        <v>1.08</v>
      </c>
      <c r="M29" s="306">
        <f t="shared" si="17"/>
        <v>1.08</v>
      </c>
      <c r="N29" s="306">
        <f t="shared" si="17"/>
        <v>1.08</v>
      </c>
      <c r="O29" s="306">
        <f t="shared" si="17"/>
        <v>0.60000000000000009</v>
      </c>
      <c r="P29" s="306">
        <f t="shared" ref="P29:AU29" si="18">HLOOKUP(P7,seasonality_bookings_lookup,3,0)</f>
        <v>1.08</v>
      </c>
      <c r="Q29" s="306">
        <f t="shared" si="18"/>
        <v>0.96000000000000008</v>
      </c>
      <c r="R29" s="306">
        <f t="shared" si="18"/>
        <v>1.0200000000000002</v>
      </c>
      <c r="S29" s="306">
        <f t="shared" si="18"/>
        <v>0.84000000000000208</v>
      </c>
      <c r="T29" s="306">
        <f t="shared" si="18"/>
        <v>0.96000000000000008</v>
      </c>
      <c r="U29" s="306">
        <f t="shared" si="18"/>
        <v>1.08</v>
      </c>
      <c r="V29" s="306">
        <f t="shared" si="18"/>
        <v>1.08</v>
      </c>
      <c r="W29" s="306">
        <f t="shared" si="18"/>
        <v>1.1400000000000001</v>
      </c>
      <c r="X29" s="306">
        <f t="shared" si="18"/>
        <v>1.08</v>
      </c>
      <c r="Y29" s="306">
        <f t="shared" si="18"/>
        <v>1.08</v>
      </c>
      <c r="Z29" s="306">
        <f t="shared" si="18"/>
        <v>1.08</v>
      </c>
      <c r="AA29" s="306">
        <f t="shared" si="18"/>
        <v>0.60000000000000009</v>
      </c>
      <c r="AB29" s="306">
        <f t="shared" si="18"/>
        <v>1.08</v>
      </c>
      <c r="AC29" s="306">
        <f t="shared" si="18"/>
        <v>0.96000000000000008</v>
      </c>
      <c r="AD29" s="306">
        <f t="shared" si="18"/>
        <v>1.0200000000000002</v>
      </c>
      <c r="AE29" s="306">
        <f t="shared" si="18"/>
        <v>0.84000000000000208</v>
      </c>
      <c r="AF29" s="306">
        <f t="shared" si="18"/>
        <v>0.96000000000000008</v>
      </c>
      <c r="AG29" s="306">
        <f t="shared" si="18"/>
        <v>1.08</v>
      </c>
      <c r="AH29" s="306">
        <f t="shared" si="18"/>
        <v>1.08</v>
      </c>
      <c r="AI29" s="306">
        <f t="shared" si="18"/>
        <v>1.1400000000000001</v>
      </c>
      <c r="AJ29" s="306">
        <f t="shared" si="18"/>
        <v>1.08</v>
      </c>
      <c r="AK29" s="306">
        <f t="shared" si="18"/>
        <v>1.08</v>
      </c>
      <c r="AL29" s="306">
        <f t="shared" si="18"/>
        <v>1.08</v>
      </c>
      <c r="AM29" s="306">
        <f t="shared" si="18"/>
        <v>0.60000000000000009</v>
      </c>
      <c r="AN29" s="306">
        <f t="shared" si="18"/>
        <v>1.08</v>
      </c>
      <c r="AO29" s="306">
        <f t="shared" si="18"/>
        <v>0.96000000000000008</v>
      </c>
      <c r="AP29" s="306">
        <f t="shared" si="18"/>
        <v>1.0200000000000002</v>
      </c>
      <c r="AQ29" s="306">
        <f t="shared" si="18"/>
        <v>0.84000000000000208</v>
      </c>
      <c r="AR29" s="306">
        <f t="shared" si="18"/>
        <v>0.96000000000000008</v>
      </c>
      <c r="AS29" s="306">
        <f t="shared" si="18"/>
        <v>1.08</v>
      </c>
      <c r="AT29" s="306">
        <f t="shared" si="18"/>
        <v>1.08</v>
      </c>
      <c r="AU29" s="306">
        <f t="shared" si="18"/>
        <v>1.1400000000000001</v>
      </c>
      <c r="AV29" s="306">
        <f t="shared" ref="AV29:BB29" si="19">HLOOKUP(AV7,seasonality_bookings_lookup,3,0)</f>
        <v>1.08</v>
      </c>
      <c r="AW29" s="306">
        <f t="shared" si="19"/>
        <v>1.08</v>
      </c>
      <c r="AX29" s="306">
        <f t="shared" si="19"/>
        <v>1.08</v>
      </c>
      <c r="AY29" s="306">
        <f t="shared" si="19"/>
        <v>0.60000000000000009</v>
      </c>
      <c r="AZ29" s="306">
        <f t="shared" si="19"/>
        <v>1.08</v>
      </c>
      <c r="BA29" s="306">
        <f t="shared" si="19"/>
        <v>0.96000000000000008</v>
      </c>
      <c r="BB29" s="306">
        <f t="shared" si="19"/>
        <v>1.0200000000000002</v>
      </c>
      <c r="BC29" s="306">
        <f t="shared" ref="BC29:CM29" si="20">HLOOKUP(BC7,seasonality_bookings_lookup,3,0)</f>
        <v>0.84000000000000208</v>
      </c>
      <c r="BD29" s="307">
        <f t="shared" si="20"/>
        <v>0.96000000000000008</v>
      </c>
      <c r="BE29" s="307">
        <f t="shared" si="20"/>
        <v>1.08</v>
      </c>
      <c r="BF29" s="307">
        <f t="shared" si="20"/>
        <v>1.08</v>
      </c>
      <c r="BG29" s="307">
        <f t="shared" si="20"/>
        <v>1.1400000000000001</v>
      </c>
      <c r="BH29" s="307">
        <f t="shared" si="20"/>
        <v>1.08</v>
      </c>
      <c r="BI29" s="307">
        <f t="shared" si="20"/>
        <v>1.08</v>
      </c>
      <c r="BJ29" s="307">
        <f t="shared" si="20"/>
        <v>1.08</v>
      </c>
      <c r="BK29" s="307">
        <f t="shared" si="20"/>
        <v>0.60000000000000009</v>
      </c>
      <c r="BL29" s="307">
        <f t="shared" si="20"/>
        <v>1.08</v>
      </c>
      <c r="BM29" s="307">
        <f t="shared" si="20"/>
        <v>0.96000000000000008</v>
      </c>
      <c r="BN29" s="307">
        <f t="shared" si="20"/>
        <v>1.0200000000000002</v>
      </c>
      <c r="BO29" s="307">
        <f t="shared" si="20"/>
        <v>0.84000000000000208</v>
      </c>
      <c r="BP29" s="307">
        <f t="shared" si="20"/>
        <v>0.96000000000000008</v>
      </c>
      <c r="BQ29" s="307">
        <f t="shared" si="20"/>
        <v>1.08</v>
      </c>
      <c r="BR29" s="307">
        <f t="shared" si="20"/>
        <v>1.08</v>
      </c>
      <c r="BS29" s="307">
        <f t="shared" si="20"/>
        <v>1.1400000000000001</v>
      </c>
      <c r="BT29" s="307">
        <f t="shared" si="20"/>
        <v>1.08</v>
      </c>
      <c r="BU29" s="307">
        <f t="shared" si="20"/>
        <v>1.08</v>
      </c>
      <c r="BV29" s="307">
        <f t="shared" si="20"/>
        <v>1.08</v>
      </c>
      <c r="BW29" s="307">
        <f t="shared" si="20"/>
        <v>0.60000000000000009</v>
      </c>
      <c r="BX29" s="307">
        <f t="shared" si="20"/>
        <v>1.08</v>
      </c>
      <c r="BY29" s="307">
        <f t="shared" si="20"/>
        <v>0.96000000000000008</v>
      </c>
      <c r="BZ29" s="307">
        <f t="shared" si="20"/>
        <v>1.0200000000000002</v>
      </c>
      <c r="CA29" s="307">
        <f t="shared" si="20"/>
        <v>0.84000000000000208</v>
      </c>
      <c r="CB29" s="307">
        <f t="shared" si="20"/>
        <v>0.96000000000000008</v>
      </c>
      <c r="CC29" s="307">
        <f t="shared" si="20"/>
        <v>1.08</v>
      </c>
      <c r="CD29" s="307">
        <f t="shared" si="20"/>
        <v>1.08</v>
      </c>
      <c r="CE29" s="307">
        <f t="shared" si="20"/>
        <v>1.1400000000000001</v>
      </c>
      <c r="CF29" s="307">
        <f t="shared" si="20"/>
        <v>1.08</v>
      </c>
      <c r="CG29" s="307">
        <f t="shared" si="20"/>
        <v>1.08</v>
      </c>
      <c r="CH29" s="307">
        <f t="shared" si="20"/>
        <v>1.08</v>
      </c>
      <c r="CI29" s="307">
        <f t="shared" si="20"/>
        <v>0.60000000000000009</v>
      </c>
      <c r="CJ29" s="307">
        <f t="shared" si="20"/>
        <v>1.08</v>
      </c>
      <c r="CK29" s="307">
        <f t="shared" si="20"/>
        <v>0.96000000000000008</v>
      </c>
      <c r="CL29" s="307">
        <f t="shared" si="20"/>
        <v>1.0200000000000002</v>
      </c>
      <c r="CM29" s="307">
        <f t="shared" si="20"/>
        <v>0.84000000000000208</v>
      </c>
      <c r="CN29" s="71"/>
      <c r="CO29" s="71"/>
      <c r="CP29" s="71"/>
      <c r="CQ29" s="71"/>
      <c r="CR29" s="71"/>
      <c r="CS29" s="71"/>
      <c r="CT29" s="71"/>
      <c r="CY29" s="294"/>
    </row>
    <row r="30" spans="1:103" outlineLevel="1" x14ac:dyDescent="0.45">
      <c r="A30" s="71"/>
      <c r="B30" s="297"/>
      <c r="D30" s="259" t="s">
        <v>186</v>
      </c>
      <c r="F30" s="303" t="s">
        <v>184</v>
      </c>
      <c r="H30" s="302">
        <f t="shared" ref="H30:O30" si="21">H28*H29</f>
        <v>240000.00000000003</v>
      </c>
      <c r="I30" s="302">
        <f>I28*I29</f>
        <v>270000</v>
      </c>
      <c r="J30" s="302">
        <f t="shared" si="21"/>
        <v>270000</v>
      </c>
      <c r="K30" s="302">
        <f t="shared" si="21"/>
        <v>285000.00000000006</v>
      </c>
      <c r="L30" s="302">
        <f t="shared" si="21"/>
        <v>270000</v>
      </c>
      <c r="M30" s="302">
        <f t="shared" si="21"/>
        <v>270000</v>
      </c>
      <c r="N30" s="302">
        <f t="shared" si="21"/>
        <v>270000</v>
      </c>
      <c r="O30" s="302">
        <f t="shared" si="21"/>
        <v>150000.00000000003</v>
      </c>
      <c r="P30" s="302">
        <f>P28*P29</f>
        <v>270000</v>
      </c>
      <c r="Q30" s="302">
        <f t="shared" ref="Q30:AQ30" si="22">Q28*Q29</f>
        <v>261000.00000000003</v>
      </c>
      <c r="R30" s="302">
        <f t="shared" si="22"/>
        <v>299625.00000000006</v>
      </c>
      <c r="S30" s="302">
        <f t="shared" si="22"/>
        <v>265125.00000000064</v>
      </c>
      <c r="T30" s="302">
        <f t="shared" si="22"/>
        <v>324000</v>
      </c>
      <c r="U30" s="302">
        <f t="shared" si="22"/>
        <v>388125</v>
      </c>
      <c r="V30" s="302">
        <f t="shared" si="22"/>
        <v>411750</v>
      </c>
      <c r="W30" s="302">
        <f t="shared" si="22"/>
        <v>459562.50000000006</v>
      </c>
      <c r="X30" s="302">
        <f t="shared" si="22"/>
        <v>459000.00000000006</v>
      </c>
      <c r="Y30" s="302">
        <f t="shared" si="22"/>
        <v>482625.00000000006</v>
      </c>
      <c r="Z30" s="302">
        <f t="shared" si="22"/>
        <v>506250.00000000006</v>
      </c>
      <c r="AA30" s="302">
        <f t="shared" si="22"/>
        <v>294375.00000000006</v>
      </c>
      <c r="AB30" s="302">
        <f t="shared" si="22"/>
        <v>553500</v>
      </c>
      <c r="AC30" s="302">
        <f t="shared" si="22"/>
        <v>513000.00000000006</v>
      </c>
      <c r="AD30" s="302">
        <f t="shared" si="22"/>
        <v>567375.00000000012</v>
      </c>
      <c r="AE30" s="302">
        <f t="shared" si="22"/>
        <v>485625.00000000122</v>
      </c>
      <c r="AF30" s="302">
        <f t="shared" si="22"/>
        <v>576000</v>
      </c>
      <c r="AG30" s="302">
        <f t="shared" si="22"/>
        <v>671625</v>
      </c>
      <c r="AH30" s="302">
        <f t="shared" si="22"/>
        <v>695250</v>
      </c>
      <c r="AI30" s="302">
        <f t="shared" si="22"/>
        <v>758812.50000000012</v>
      </c>
      <c r="AJ30" s="302">
        <f t="shared" si="22"/>
        <v>742500</v>
      </c>
      <c r="AK30" s="302">
        <f t="shared" si="22"/>
        <v>766125</v>
      </c>
      <c r="AL30" s="302">
        <f t="shared" si="22"/>
        <v>789750</v>
      </c>
      <c r="AM30" s="302">
        <f t="shared" si="22"/>
        <v>451875.00000000006</v>
      </c>
      <c r="AN30" s="302">
        <f t="shared" si="22"/>
        <v>837000</v>
      </c>
      <c r="AO30" s="302">
        <f t="shared" si="22"/>
        <v>765000.00000000012</v>
      </c>
      <c r="AP30" s="302">
        <f t="shared" si="22"/>
        <v>835125.00000000023</v>
      </c>
      <c r="AQ30" s="302">
        <f t="shared" si="22"/>
        <v>706125.00000000175</v>
      </c>
      <c r="AR30" s="302">
        <f t="shared" ref="AR30:BC30" si="23">AR28*AR29</f>
        <v>828000.00000000012</v>
      </c>
      <c r="AS30" s="302">
        <f t="shared" si="23"/>
        <v>955125.00000000012</v>
      </c>
      <c r="AT30" s="302">
        <f t="shared" si="23"/>
        <v>978750.00000000012</v>
      </c>
      <c r="AU30" s="302">
        <f t="shared" si="23"/>
        <v>1058062.5</v>
      </c>
      <c r="AV30" s="302">
        <f t="shared" si="23"/>
        <v>1026000.0000000001</v>
      </c>
      <c r="AW30" s="302">
        <f t="shared" si="23"/>
        <v>1049625</v>
      </c>
      <c r="AX30" s="302">
        <f t="shared" si="23"/>
        <v>1073250</v>
      </c>
      <c r="AY30" s="302">
        <f t="shared" si="23"/>
        <v>609375.00000000012</v>
      </c>
      <c r="AZ30" s="302">
        <f t="shared" si="23"/>
        <v>1120500</v>
      </c>
      <c r="BA30" s="302">
        <f t="shared" si="23"/>
        <v>1017000.0000000001</v>
      </c>
      <c r="BB30" s="302">
        <f t="shared" si="23"/>
        <v>1102875.0000000002</v>
      </c>
      <c r="BC30" s="302">
        <f t="shared" si="23"/>
        <v>926625.00000000233</v>
      </c>
      <c r="BD30" s="308">
        <f>BD28*BD29</f>
        <v>1080000</v>
      </c>
      <c r="BE30" s="308">
        <f>BE28*BE29</f>
        <v>1238625</v>
      </c>
      <c r="BF30" s="308">
        <f>BF28*BF29</f>
        <v>1262250</v>
      </c>
      <c r="BG30" s="308">
        <f>BG28*BG29</f>
        <v>1357312.5000000002</v>
      </c>
      <c r="BH30" s="308">
        <f>BH28*BH29</f>
        <v>1309500</v>
      </c>
      <c r="BI30" s="308">
        <f t="shared" ref="BI30:BQ30" si="24">BI28*BI29</f>
        <v>1333125</v>
      </c>
      <c r="BJ30" s="308">
        <f t="shared" si="24"/>
        <v>1356750</v>
      </c>
      <c r="BK30" s="308">
        <f t="shared" si="24"/>
        <v>766875.00000000012</v>
      </c>
      <c r="BL30" s="308">
        <f t="shared" si="24"/>
        <v>1404000</v>
      </c>
      <c r="BM30" s="308">
        <f t="shared" si="24"/>
        <v>1269000</v>
      </c>
      <c r="BN30" s="308">
        <f t="shared" si="24"/>
        <v>1370625.0000000002</v>
      </c>
      <c r="BO30" s="308">
        <f t="shared" si="24"/>
        <v>1147125.0000000028</v>
      </c>
      <c r="BP30" s="308">
        <f t="shared" si="24"/>
        <v>1332000</v>
      </c>
      <c r="BQ30" s="308">
        <f t="shared" si="24"/>
        <v>1522125</v>
      </c>
      <c r="BR30" s="308">
        <f>BR28*BR29</f>
        <v>1545750</v>
      </c>
      <c r="BS30" s="308">
        <f>BS28*BS29</f>
        <v>1656562.5000000002</v>
      </c>
      <c r="BT30" s="308">
        <f>BT28*BT29</f>
        <v>1593000</v>
      </c>
      <c r="BU30" s="308">
        <f>BU28*BU29</f>
        <v>1616625</v>
      </c>
      <c r="BV30" s="308">
        <f>BV28*BV29</f>
        <v>1640250</v>
      </c>
      <c r="BW30" s="308">
        <f t="shared" ref="BW30:CB30" si="25">BW28*BW29</f>
        <v>924375.00000000012</v>
      </c>
      <c r="BX30" s="308">
        <f t="shared" si="25"/>
        <v>1687500</v>
      </c>
      <c r="BY30" s="308">
        <f t="shared" si="25"/>
        <v>1521000.0000000002</v>
      </c>
      <c r="BZ30" s="308">
        <f t="shared" si="25"/>
        <v>1638375.0000000005</v>
      </c>
      <c r="CA30" s="308">
        <f t="shared" si="25"/>
        <v>1367625.0000000035</v>
      </c>
      <c r="CB30" s="308">
        <f t="shared" si="25"/>
        <v>1584000.0000000002</v>
      </c>
      <c r="CC30" s="308">
        <f>CC28*CC29</f>
        <v>1805625.0000000002</v>
      </c>
      <c r="CD30" s="308">
        <f>CD28*CD29</f>
        <v>1829250.0000000002</v>
      </c>
      <c r="CE30" s="308">
        <f>CE28*CE29</f>
        <v>1955812.5000000002</v>
      </c>
      <c r="CF30" s="308">
        <f>CF28*CF29</f>
        <v>1876500.0000000002</v>
      </c>
      <c r="CG30" s="308">
        <f>CG28*CG29</f>
        <v>1900125.0000000002</v>
      </c>
      <c r="CH30" s="308">
        <f t="shared" ref="CH30:CM30" si="26">CH28*CH29</f>
        <v>1923750.0000000002</v>
      </c>
      <c r="CI30" s="308">
        <f t="shared" si="26"/>
        <v>1081875.0000000002</v>
      </c>
      <c r="CJ30" s="308">
        <f t="shared" si="26"/>
        <v>1971000.0000000002</v>
      </c>
      <c r="CK30" s="308">
        <f t="shared" si="26"/>
        <v>1773000.0000000002</v>
      </c>
      <c r="CL30" s="308">
        <f t="shared" si="26"/>
        <v>1906125.0000000005</v>
      </c>
      <c r="CM30" s="308">
        <f t="shared" si="26"/>
        <v>1588125.000000004</v>
      </c>
      <c r="CN30" s="264">
        <f>SUMIF($H$9:$CM$9,CN$3,$H30:$CM30)</f>
        <v>3120750.0000000005</v>
      </c>
      <c r="CO30" s="264">
        <f t="shared" ref="CO30:CT30" si="27">SUMIF($H$9:$CM$9,CO$3,$H30:$CM30)</f>
        <v>5445187.5000000009</v>
      </c>
      <c r="CP30" s="264">
        <f t="shared" si="27"/>
        <v>8595187.5000000019</v>
      </c>
      <c r="CQ30" s="264">
        <f t="shared" si="27"/>
        <v>11745187.500000002</v>
      </c>
      <c r="CR30" s="264">
        <f t="shared" si="27"/>
        <v>14895187.500000004</v>
      </c>
      <c r="CS30" s="264">
        <f t="shared" si="27"/>
        <v>18045187.500000004</v>
      </c>
      <c r="CT30" s="264">
        <f t="shared" si="27"/>
        <v>21195187.500000007</v>
      </c>
      <c r="CY30" s="294"/>
    </row>
    <row r="31" spans="1:103" outlineLevel="1" x14ac:dyDescent="0.45">
      <c r="A31" s="71"/>
      <c r="B31" s="297"/>
      <c r="D31" s="261" t="s">
        <v>420</v>
      </c>
      <c r="F31" s="309" t="str">
        <f>VLOOKUP($D31,assumption_lookup,MATCH("Unit",assumption_heading,0),0)</f>
        <v>%</v>
      </c>
      <c r="G31" s="82"/>
      <c r="H31" s="310"/>
      <c r="I31" s="310"/>
      <c r="J31" s="310"/>
      <c r="K31" s="310"/>
      <c r="L31" s="310"/>
      <c r="M31" s="310"/>
      <c r="N31" s="310"/>
      <c r="O31" s="310"/>
      <c r="P31" s="310"/>
      <c r="Q31" s="310">
        <f t="shared" ref="Q31:Y34" si="28">VLOOKUP($D31,assumption_lookup,MATCH(Q$9,assumption_heading,0),0)</f>
        <v>5.0000000000000001E-3</v>
      </c>
      <c r="R31" s="310">
        <f t="shared" si="28"/>
        <v>5.0000000000000001E-3</v>
      </c>
      <c r="S31" s="310">
        <f t="shared" si="28"/>
        <v>5.0000000000000001E-3</v>
      </c>
      <c r="T31" s="311">
        <f t="shared" si="28"/>
        <v>6.0000000000000001E-3</v>
      </c>
      <c r="U31" s="311">
        <f t="shared" si="28"/>
        <v>6.0000000000000001E-3</v>
      </c>
      <c r="V31" s="311">
        <f t="shared" si="28"/>
        <v>6.0000000000000001E-3</v>
      </c>
      <c r="W31" s="311">
        <f t="shared" si="28"/>
        <v>6.0000000000000001E-3</v>
      </c>
      <c r="X31" s="311">
        <f t="shared" si="28"/>
        <v>6.0000000000000001E-3</v>
      </c>
      <c r="Y31" s="311">
        <f t="shared" si="28"/>
        <v>6.0000000000000001E-3</v>
      </c>
      <c r="Z31" s="311">
        <f t="shared" ref="Z31:AI34" si="29">VLOOKUP($D31,assumption_lookup,MATCH(Z$9,assumption_heading,0),0)</f>
        <v>6.0000000000000001E-3</v>
      </c>
      <c r="AA31" s="311">
        <f t="shared" si="29"/>
        <v>6.0000000000000001E-3</v>
      </c>
      <c r="AB31" s="311">
        <f t="shared" si="29"/>
        <v>6.0000000000000001E-3</v>
      </c>
      <c r="AC31" s="311">
        <f t="shared" si="29"/>
        <v>6.0000000000000001E-3</v>
      </c>
      <c r="AD31" s="311">
        <f t="shared" si="29"/>
        <v>6.0000000000000001E-3</v>
      </c>
      <c r="AE31" s="311">
        <f t="shared" si="29"/>
        <v>6.0000000000000001E-3</v>
      </c>
      <c r="AF31" s="311">
        <f t="shared" si="29"/>
        <v>7.0000000000000001E-3</v>
      </c>
      <c r="AG31" s="311">
        <f t="shared" si="29"/>
        <v>7.0000000000000001E-3</v>
      </c>
      <c r="AH31" s="311">
        <f t="shared" si="29"/>
        <v>7.0000000000000001E-3</v>
      </c>
      <c r="AI31" s="311">
        <f t="shared" si="29"/>
        <v>7.0000000000000001E-3</v>
      </c>
      <c r="AJ31" s="311">
        <f>VLOOKUP($D31,assumption_lookup,MATCH(AJ$9,assumption_heading,0),0)</f>
        <v>7.0000000000000001E-3</v>
      </c>
      <c r="AK31" s="311">
        <f>VLOOKUP($D31,assumption_lookup,MATCH(AK$9,assumption_heading,0),0)</f>
        <v>7.0000000000000001E-3</v>
      </c>
      <c r="AL31" s="311">
        <f t="shared" ref="AJ31:BC34" si="30">VLOOKUP($D31,assumption_lookup,MATCH(AL$9,assumption_heading,0),0)</f>
        <v>7.0000000000000001E-3</v>
      </c>
      <c r="AM31" s="311">
        <f t="shared" si="30"/>
        <v>7.0000000000000001E-3</v>
      </c>
      <c r="AN31" s="311">
        <f t="shared" si="30"/>
        <v>7.0000000000000001E-3</v>
      </c>
      <c r="AO31" s="311">
        <f t="shared" si="30"/>
        <v>7.0000000000000001E-3</v>
      </c>
      <c r="AP31" s="311">
        <f t="shared" si="30"/>
        <v>7.0000000000000001E-3</v>
      </c>
      <c r="AQ31" s="311">
        <f t="shared" si="30"/>
        <v>7.0000000000000001E-3</v>
      </c>
      <c r="AR31" s="311">
        <f t="shared" si="30"/>
        <v>7.4999999999999997E-3</v>
      </c>
      <c r="AS31" s="311">
        <f t="shared" si="30"/>
        <v>7.4999999999999997E-3</v>
      </c>
      <c r="AT31" s="311">
        <f t="shared" si="30"/>
        <v>7.4999999999999997E-3</v>
      </c>
      <c r="AU31" s="311">
        <f t="shared" si="30"/>
        <v>7.4999999999999997E-3</v>
      </c>
      <c r="AV31" s="311">
        <f t="shared" si="30"/>
        <v>7.4999999999999997E-3</v>
      </c>
      <c r="AW31" s="311">
        <f t="shared" si="30"/>
        <v>7.4999999999999997E-3</v>
      </c>
      <c r="AX31" s="311">
        <f t="shared" si="30"/>
        <v>7.4999999999999997E-3</v>
      </c>
      <c r="AY31" s="311">
        <f t="shared" si="30"/>
        <v>7.4999999999999997E-3</v>
      </c>
      <c r="AZ31" s="311">
        <f t="shared" si="30"/>
        <v>7.4999999999999997E-3</v>
      </c>
      <c r="BA31" s="311">
        <f t="shared" si="30"/>
        <v>7.4999999999999997E-3</v>
      </c>
      <c r="BB31" s="311">
        <f t="shared" si="30"/>
        <v>7.4999999999999997E-3</v>
      </c>
      <c r="BC31" s="311">
        <f t="shared" si="30"/>
        <v>7.4999999999999997E-3</v>
      </c>
      <c r="BD31" s="311">
        <f t="shared" ref="BD31:CM31" si="31">VLOOKUP($D31,assumption_lookup,MATCH(BD$6,assumptions_heading_monthly,0),0)</f>
        <v>7.0000000000000001E-3</v>
      </c>
      <c r="BE31" s="311">
        <f t="shared" si="31"/>
        <v>7.0000000000000001E-3</v>
      </c>
      <c r="BF31" s="311">
        <f t="shared" si="31"/>
        <v>7.0000000000000001E-3</v>
      </c>
      <c r="BG31" s="311">
        <f t="shared" si="31"/>
        <v>7.0000000000000001E-3</v>
      </c>
      <c r="BH31" s="311">
        <f t="shared" si="31"/>
        <v>7.0000000000000001E-3</v>
      </c>
      <c r="BI31" s="311">
        <f t="shared" si="31"/>
        <v>7.0000000000000001E-3</v>
      </c>
      <c r="BJ31" s="311">
        <f t="shared" si="31"/>
        <v>7.0000000000000001E-3</v>
      </c>
      <c r="BK31" s="311">
        <f t="shared" si="31"/>
        <v>7.0000000000000001E-3</v>
      </c>
      <c r="BL31" s="311">
        <f t="shared" si="31"/>
        <v>7.0000000000000001E-3</v>
      </c>
      <c r="BM31" s="311">
        <f t="shared" si="31"/>
        <v>7.0000000000000001E-3</v>
      </c>
      <c r="BN31" s="311">
        <f t="shared" si="31"/>
        <v>7.0000000000000001E-3</v>
      </c>
      <c r="BO31" s="311">
        <f t="shared" si="31"/>
        <v>7.0000000000000001E-3</v>
      </c>
      <c r="BP31" s="311">
        <f t="shared" si="31"/>
        <v>7.0000000000000001E-3</v>
      </c>
      <c r="BQ31" s="311">
        <f t="shared" si="31"/>
        <v>7.0000000000000001E-3</v>
      </c>
      <c r="BR31" s="311">
        <f t="shared" si="31"/>
        <v>7.0000000000000001E-3</v>
      </c>
      <c r="BS31" s="311">
        <f t="shared" si="31"/>
        <v>7.0000000000000001E-3</v>
      </c>
      <c r="BT31" s="311">
        <f t="shared" si="31"/>
        <v>7.0000000000000001E-3</v>
      </c>
      <c r="BU31" s="311">
        <f t="shared" si="31"/>
        <v>7.0000000000000001E-3</v>
      </c>
      <c r="BV31" s="311">
        <f t="shared" si="31"/>
        <v>7.0000000000000001E-3</v>
      </c>
      <c r="BW31" s="311">
        <f t="shared" si="31"/>
        <v>7.0000000000000001E-3</v>
      </c>
      <c r="BX31" s="311">
        <f t="shared" si="31"/>
        <v>7.0000000000000001E-3</v>
      </c>
      <c r="BY31" s="311">
        <f t="shared" si="31"/>
        <v>7.0000000000000001E-3</v>
      </c>
      <c r="BZ31" s="311">
        <f t="shared" si="31"/>
        <v>7.0000000000000001E-3</v>
      </c>
      <c r="CA31" s="311">
        <f t="shared" si="31"/>
        <v>7.0000000000000001E-3</v>
      </c>
      <c r="CB31" s="311">
        <f t="shared" si="31"/>
        <v>1.0999999999999999E-2</v>
      </c>
      <c r="CC31" s="311">
        <f t="shared" si="31"/>
        <v>1.0999999999999999E-2</v>
      </c>
      <c r="CD31" s="311">
        <f t="shared" si="31"/>
        <v>1.0999999999999999E-2</v>
      </c>
      <c r="CE31" s="311">
        <f t="shared" si="31"/>
        <v>1.0999999999999999E-2</v>
      </c>
      <c r="CF31" s="311">
        <f t="shared" si="31"/>
        <v>1.0999999999999999E-2</v>
      </c>
      <c r="CG31" s="311">
        <f t="shared" si="31"/>
        <v>1.0999999999999999E-2</v>
      </c>
      <c r="CH31" s="311">
        <f t="shared" si="31"/>
        <v>1.0999999999999999E-2</v>
      </c>
      <c r="CI31" s="311">
        <f t="shared" si="31"/>
        <v>1.0999999999999999E-2</v>
      </c>
      <c r="CJ31" s="311">
        <f t="shared" si="31"/>
        <v>1.0999999999999999E-2</v>
      </c>
      <c r="CK31" s="311">
        <f>VLOOKUP($D31,assumption_lookup,MATCH(CK$6,assumptions_heading_monthly,0),0)</f>
        <v>1.0999999999999999E-2</v>
      </c>
      <c r="CL31" s="311">
        <f>VLOOKUP($D31,assumption_lookup,MATCH(CL$6,assumptions_heading_monthly,0),0)</f>
        <v>1.0999999999999999E-2</v>
      </c>
      <c r="CM31" s="311">
        <f t="shared" si="31"/>
        <v>1.0999999999999999E-2</v>
      </c>
      <c r="CN31" s="71"/>
      <c r="CO31" s="71"/>
      <c r="CP31" s="71"/>
      <c r="CQ31" s="71"/>
      <c r="CR31" s="71"/>
      <c r="CS31" s="71"/>
      <c r="CT31" s="71"/>
      <c r="CY31" s="294"/>
    </row>
    <row r="32" spans="1:103" outlineLevel="1" x14ac:dyDescent="0.45">
      <c r="A32" s="71"/>
      <c r="B32" s="297"/>
      <c r="D32" s="261" t="s">
        <v>421</v>
      </c>
      <c r="F32" s="309" t="s">
        <v>160</v>
      </c>
      <c r="G32" s="82"/>
      <c r="H32" s="310"/>
      <c r="I32" s="310"/>
      <c r="J32" s="310"/>
      <c r="K32" s="310"/>
      <c r="L32" s="310"/>
      <c r="M32" s="310"/>
      <c r="N32" s="310"/>
      <c r="O32" s="310"/>
      <c r="P32" s="310"/>
      <c r="Q32" s="310">
        <v>5.0000000000000001E-3</v>
      </c>
      <c r="R32" s="310">
        <v>5.0000000000000001E-3</v>
      </c>
      <c r="S32" s="310">
        <v>5.0000000000000001E-3</v>
      </c>
      <c r="T32" s="311">
        <f ca="1">OFFSET(T31,0,-T7)</f>
        <v>5.0000000000000001E-3</v>
      </c>
      <c r="U32" s="311">
        <f t="shared" ref="U32:AE32" ca="1" si="32">OFFSET(U31,0,-U7)</f>
        <v>5.0000000000000001E-3</v>
      </c>
      <c r="V32" s="311">
        <f t="shared" ca="1" si="32"/>
        <v>5.0000000000000001E-3</v>
      </c>
      <c r="W32" s="311">
        <f t="shared" ca="1" si="32"/>
        <v>5.0000000000000001E-3</v>
      </c>
      <c r="X32" s="311">
        <f t="shared" ca="1" si="32"/>
        <v>5.0000000000000001E-3</v>
      </c>
      <c r="Y32" s="311">
        <f t="shared" ca="1" si="32"/>
        <v>5.0000000000000001E-3</v>
      </c>
      <c r="Z32" s="311">
        <f t="shared" ca="1" si="32"/>
        <v>5.0000000000000001E-3</v>
      </c>
      <c r="AA32" s="311">
        <f t="shared" ca="1" si="32"/>
        <v>5.0000000000000001E-3</v>
      </c>
      <c r="AB32" s="311">
        <f t="shared" ca="1" si="32"/>
        <v>5.0000000000000001E-3</v>
      </c>
      <c r="AC32" s="311">
        <f t="shared" ca="1" si="32"/>
        <v>5.0000000000000001E-3</v>
      </c>
      <c r="AD32" s="311">
        <f t="shared" ca="1" si="32"/>
        <v>5.0000000000000001E-3</v>
      </c>
      <c r="AE32" s="311">
        <f t="shared" ca="1" si="32"/>
        <v>5.0000000000000001E-3</v>
      </c>
      <c r="AF32" s="311">
        <f t="shared" ref="AF32:CM32" ca="1" si="33">OFFSET(AF31,0,-AF7)</f>
        <v>6.0000000000000001E-3</v>
      </c>
      <c r="AG32" s="311">
        <f t="shared" ca="1" si="33"/>
        <v>6.0000000000000001E-3</v>
      </c>
      <c r="AH32" s="311">
        <f t="shared" ca="1" si="33"/>
        <v>6.0000000000000001E-3</v>
      </c>
      <c r="AI32" s="311">
        <f t="shared" ca="1" si="33"/>
        <v>6.0000000000000001E-3</v>
      </c>
      <c r="AJ32" s="311">
        <f t="shared" ca="1" si="33"/>
        <v>6.0000000000000001E-3</v>
      </c>
      <c r="AK32" s="311">
        <f t="shared" ca="1" si="33"/>
        <v>6.0000000000000001E-3</v>
      </c>
      <c r="AL32" s="311">
        <f t="shared" ca="1" si="33"/>
        <v>6.0000000000000001E-3</v>
      </c>
      <c r="AM32" s="311">
        <f t="shared" ca="1" si="33"/>
        <v>6.0000000000000001E-3</v>
      </c>
      <c r="AN32" s="311">
        <f t="shared" ca="1" si="33"/>
        <v>6.0000000000000001E-3</v>
      </c>
      <c r="AO32" s="311">
        <f t="shared" ca="1" si="33"/>
        <v>6.0000000000000001E-3</v>
      </c>
      <c r="AP32" s="311">
        <f t="shared" ca="1" si="33"/>
        <v>6.0000000000000001E-3</v>
      </c>
      <c r="AQ32" s="311">
        <f t="shared" ca="1" si="33"/>
        <v>6.0000000000000001E-3</v>
      </c>
      <c r="AR32" s="311">
        <f t="shared" ca="1" si="33"/>
        <v>7.0000000000000001E-3</v>
      </c>
      <c r="AS32" s="311">
        <f t="shared" ca="1" si="33"/>
        <v>7.0000000000000001E-3</v>
      </c>
      <c r="AT32" s="311">
        <f t="shared" ca="1" si="33"/>
        <v>7.0000000000000001E-3</v>
      </c>
      <c r="AU32" s="311">
        <f t="shared" ca="1" si="33"/>
        <v>7.0000000000000001E-3</v>
      </c>
      <c r="AV32" s="311">
        <f t="shared" ca="1" si="33"/>
        <v>7.0000000000000001E-3</v>
      </c>
      <c r="AW32" s="311">
        <f t="shared" ca="1" si="33"/>
        <v>7.0000000000000001E-3</v>
      </c>
      <c r="AX32" s="311">
        <f t="shared" ca="1" si="33"/>
        <v>7.0000000000000001E-3</v>
      </c>
      <c r="AY32" s="311">
        <f t="shared" ca="1" si="33"/>
        <v>7.0000000000000001E-3</v>
      </c>
      <c r="AZ32" s="311">
        <f t="shared" ca="1" si="33"/>
        <v>7.0000000000000001E-3</v>
      </c>
      <c r="BA32" s="311">
        <f t="shared" ca="1" si="33"/>
        <v>7.0000000000000001E-3</v>
      </c>
      <c r="BB32" s="311">
        <f t="shared" ca="1" si="33"/>
        <v>7.0000000000000001E-3</v>
      </c>
      <c r="BC32" s="311">
        <f t="shared" ca="1" si="33"/>
        <v>7.0000000000000001E-3</v>
      </c>
      <c r="BD32" s="311">
        <f t="shared" ca="1" si="33"/>
        <v>7.4999999999999997E-3</v>
      </c>
      <c r="BE32" s="311">
        <f t="shared" ca="1" si="33"/>
        <v>7.4999999999999997E-3</v>
      </c>
      <c r="BF32" s="311">
        <f t="shared" ca="1" si="33"/>
        <v>7.4999999999999997E-3</v>
      </c>
      <c r="BG32" s="311">
        <f t="shared" ca="1" si="33"/>
        <v>7.4999999999999997E-3</v>
      </c>
      <c r="BH32" s="311">
        <f t="shared" ca="1" si="33"/>
        <v>7.4999999999999997E-3</v>
      </c>
      <c r="BI32" s="311">
        <f t="shared" ca="1" si="33"/>
        <v>7.4999999999999997E-3</v>
      </c>
      <c r="BJ32" s="311">
        <f t="shared" ca="1" si="33"/>
        <v>7.4999999999999997E-3</v>
      </c>
      <c r="BK32" s="311">
        <f t="shared" ca="1" si="33"/>
        <v>7.4999999999999997E-3</v>
      </c>
      <c r="BL32" s="311">
        <f t="shared" ca="1" si="33"/>
        <v>7.4999999999999997E-3</v>
      </c>
      <c r="BM32" s="311">
        <f t="shared" ca="1" si="33"/>
        <v>7.4999999999999997E-3</v>
      </c>
      <c r="BN32" s="311">
        <f t="shared" ca="1" si="33"/>
        <v>7.4999999999999997E-3</v>
      </c>
      <c r="BO32" s="311">
        <f t="shared" ca="1" si="33"/>
        <v>7.4999999999999997E-3</v>
      </c>
      <c r="BP32" s="311">
        <f t="shared" ca="1" si="33"/>
        <v>7.0000000000000001E-3</v>
      </c>
      <c r="BQ32" s="311">
        <f t="shared" ca="1" si="33"/>
        <v>7.0000000000000001E-3</v>
      </c>
      <c r="BR32" s="311">
        <f t="shared" ca="1" si="33"/>
        <v>7.0000000000000001E-3</v>
      </c>
      <c r="BS32" s="311">
        <f t="shared" ca="1" si="33"/>
        <v>7.0000000000000001E-3</v>
      </c>
      <c r="BT32" s="311">
        <f t="shared" ca="1" si="33"/>
        <v>7.0000000000000001E-3</v>
      </c>
      <c r="BU32" s="311">
        <f t="shared" ca="1" si="33"/>
        <v>7.0000000000000001E-3</v>
      </c>
      <c r="BV32" s="311">
        <f t="shared" ca="1" si="33"/>
        <v>7.0000000000000001E-3</v>
      </c>
      <c r="BW32" s="311">
        <f t="shared" ca="1" si="33"/>
        <v>7.0000000000000001E-3</v>
      </c>
      <c r="BX32" s="311">
        <f t="shared" ca="1" si="33"/>
        <v>7.0000000000000001E-3</v>
      </c>
      <c r="BY32" s="311">
        <f t="shared" ca="1" si="33"/>
        <v>7.0000000000000001E-3</v>
      </c>
      <c r="BZ32" s="311">
        <f t="shared" ca="1" si="33"/>
        <v>7.0000000000000001E-3</v>
      </c>
      <c r="CA32" s="311">
        <f t="shared" ca="1" si="33"/>
        <v>7.0000000000000001E-3</v>
      </c>
      <c r="CB32" s="311">
        <f t="shared" ca="1" si="33"/>
        <v>7.0000000000000001E-3</v>
      </c>
      <c r="CC32" s="311">
        <f t="shared" ca="1" si="33"/>
        <v>7.0000000000000001E-3</v>
      </c>
      <c r="CD32" s="311">
        <f t="shared" ca="1" si="33"/>
        <v>7.0000000000000001E-3</v>
      </c>
      <c r="CE32" s="311">
        <f t="shared" ca="1" si="33"/>
        <v>7.0000000000000001E-3</v>
      </c>
      <c r="CF32" s="311">
        <f t="shared" ca="1" si="33"/>
        <v>7.0000000000000001E-3</v>
      </c>
      <c r="CG32" s="311">
        <f t="shared" ca="1" si="33"/>
        <v>7.0000000000000001E-3</v>
      </c>
      <c r="CH32" s="311">
        <f t="shared" ca="1" si="33"/>
        <v>7.0000000000000001E-3</v>
      </c>
      <c r="CI32" s="311">
        <f t="shared" ca="1" si="33"/>
        <v>7.0000000000000001E-3</v>
      </c>
      <c r="CJ32" s="311">
        <f t="shared" ca="1" si="33"/>
        <v>7.0000000000000001E-3</v>
      </c>
      <c r="CK32" s="311">
        <f t="shared" ca="1" si="33"/>
        <v>7.0000000000000001E-3</v>
      </c>
      <c r="CL32" s="311">
        <f t="shared" ca="1" si="33"/>
        <v>7.0000000000000001E-3</v>
      </c>
      <c r="CM32" s="311">
        <f t="shared" ca="1" si="33"/>
        <v>7.0000000000000001E-3</v>
      </c>
      <c r="CN32" s="71"/>
      <c r="CO32" s="71"/>
      <c r="CP32" s="71"/>
      <c r="CQ32" s="71"/>
      <c r="CR32" s="71"/>
      <c r="CS32" s="71"/>
      <c r="CT32" s="71"/>
      <c r="CY32" s="294"/>
    </row>
    <row r="33" spans="1:103" outlineLevel="1" x14ac:dyDescent="0.45">
      <c r="A33" s="71"/>
      <c r="B33" s="297"/>
      <c r="D33" s="261" t="s">
        <v>15</v>
      </c>
      <c r="F33" s="309" t="s">
        <v>160</v>
      </c>
      <c r="G33" s="82"/>
      <c r="H33" s="310">
        <f>Assumptions!$D$24</f>
        <v>5.0000000000000001E-3</v>
      </c>
      <c r="I33" s="310">
        <f>Assumptions!$D$24</f>
        <v>5.0000000000000001E-3</v>
      </c>
      <c r="J33" s="310">
        <f>Assumptions!$D$24</f>
        <v>5.0000000000000001E-3</v>
      </c>
      <c r="K33" s="310">
        <f>Assumptions!$D$24</f>
        <v>5.0000000000000001E-3</v>
      </c>
      <c r="L33" s="310">
        <f>Assumptions!$D$24</f>
        <v>5.0000000000000001E-3</v>
      </c>
      <c r="M33" s="310">
        <f>Assumptions!$D$24</f>
        <v>5.0000000000000001E-3</v>
      </c>
      <c r="N33" s="310">
        <f>Assumptions!$D$24</f>
        <v>5.0000000000000001E-3</v>
      </c>
      <c r="O33" s="310">
        <f>Assumptions!$D$24</f>
        <v>5.0000000000000001E-3</v>
      </c>
      <c r="P33" s="310">
        <f>Assumptions!$D$24</f>
        <v>5.0000000000000001E-3</v>
      </c>
      <c r="Q33" s="310">
        <f>(P33+(Q31-Q32)/4)</f>
        <v>5.0000000000000001E-3</v>
      </c>
      <c r="R33" s="310">
        <f>(Q33+(R31-R32)/4)</f>
        <v>5.0000000000000001E-3</v>
      </c>
      <c r="S33" s="310">
        <f>(R33+(S31-S32)/4)</f>
        <v>5.0000000000000001E-3</v>
      </c>
      <c r="T33" s="311">
        <f ca="1">(S33+(T31-T32)/12)</f>
        <v>5.0833333333333338E-3</v>
      </c>
      <c r="U33" s="311">
        <f t="shared" ref="U33:BC33" ca="1" si="34">(T33+(U31-U32)/12)</f>
        <v>5.1666666666666675E-3</v>
      </c>
      <c r="V33" s="311">
        <f t="shared" ca="1" si="34"/>
        <v>5.2500000000000012E-3</v>
      </c>
      <c r="W33" s="311">
        <f t="shared" ca="1" si="34"/>
        <v>5.3333333333333349E-3</v>
      </c>
      <c r="X33" s="311">
        <f t="shared" ca="1" si="34"/>
        <v>5.4166666666666686E-3</v>
      </c>
      <c r="Y33" s="311">
        <f t="shared" ca="1" si="34"/>
        <v>5.5000000000000023E-3</v>
      </c>
      <c r="Z33" s="311">
        <f t="shared" ca="1" si="34"/>
        <v>5.583333333333336E-3</v>
      </c>
      <c r="AA33" s="311">
        <f t="shared" ca="1" si="34"/>
        <v>5.6666666666666697E-3</v>
      </c>
      <c r="AB33" s="311">
        <f t="shared" ca="1" si="34"/>
        <v>5.7500000000000034E-3</v>
      </c>
      <c r="AC33" s="311">
        <f t="shared" ca="1" si="34"/>
        <v>5.8333333333333371E-3</v>
      </c>
      <c r="AD33" s="311">
        <f t="shared" ca="1" si="34"/>
        <v>5.9166666666666708E-3</v>
      </c>
      <c r="AE33" s="311">
        <f t="shared" ca="1" si="34"/>
        <v>6.0000000000000045E-3</v>
      </c>
      <c r="AF33" s="311">
        <f t="shared" ca="1" si="34"/>
        <v>6.0833333333333382E-3</v>
      </c>
      <c r="AG33" s="311">
        <f t="shared" ca="1" si="34"/>
        <v>6.1666666666666719E-3</v>
      </c>
      <c r="AH33" s="311">
        <f t="shared" ca="1" si="34"/>
        <v>6.2500000000000056E-3</v>
      </c>
      <c r="AI33" s="311">
        <f t="shared" ca="1" si="34"/>
        <v>6.3333333333333392E-3</v>
      </c>
      <c r="AJ33" s="311">
        <f t="shared" ca="1" si="34"/>
        <v>6.4166666666666729E-3</v>
      </c>
      <c r="AK33" s="311">
        <f t="shared" ca="1" si="34"/>
        <v>6.5000000000000066E-3</v>
      </c>
      <c r="AL33" s="311">
        <f t="shared" ca="1" si="34"/>
        <v>6.5833333333333403E-3</v>
      </c>
      <c r="AM33" s="311">
        <f t="shared" ca="1" si="34"/>
        <v>6.666666666666674E-3</v>
      </c>
      <c r="AN33" s="311">
        <f t="shared" ca="1" si="34"/>
        <v>6.7500000000000077E-3</v>
      </c>
      <c r="AO33" s="311">
        <f t="shared" ca="1" si="34"/>
        <v>6.8333333333333414E-3</v>
      </c>
      <c r="AP33" s="311">
        <f t="shared" ca="1" si="34"/>
        <v>6.9166666666666751E-3</v>
      </c>
      <c r="AQ33" s="311">
        <f t="shared" ca="1" si="34"/>
        <v>7.0000000000000088E-3</v>
      </c>
      <c r="AR33" s="311">
        <f t="shared" ca="1" si="34"/>
        <v>7.0416666666666752E-3</v>
      </c>
      <c r="AS33" s="311">
        <f t="shared" ca="1" si="34"/>
        <v>7.0833333333333416E-3</v>
      </c>
      <c r="AT33" s="311">
        <f t="shared" ca="1" si="34"/>
        <v>7.1250000000000081E-3</v>
      </c>
      <c r="AU33" s="311">
        <f t="shared" ca="1" si="34"/>
        <v>7.1666666666666745E-3</v>
      </c>
      <c r="AV33" s="311">
        <f t="shared" ca="1" si="34"/>
        <v>7.2083333333333409E-3</v>
      </c>
      <c r="AW33" s="311">
        <f t="shared" ca="1" si="34"/>
        <v>7.2500000000000073E-3</v>
      </c>
      <c r="AX33" s="311">
        <f t="shared" ca="1" si="34"/>
        <v>7.2916666666666737E-3</v>
      </c>
      <c r="AY33" s="311">
        <f t="shared" ca="1" si="34"/>
        <v>7.3333333333333401E-3</v>
      </c>
      <c r="AZ33" s="311">
        <f t="shared" ca="1" si="34"/>
        <v>7.3750000000000066E-3</v>
      </c>
      <c r="BA33" s="311">
        <f t="shared" ca="1" si="34"/>
        <v>7.416666666666673E-3</v>
      </c>
      <c r="BB33" s="311">
        <f t="shared" ca="1" si="34"/>
        <v>7.4583333333333394E-3</v>
      </c>
      <c r="BC33" s="311">
        <f t="shared" ca="1" si="34"/>
        <v>7.5000000000000058E-3</v>
      </c>
      <c r="BD33" s="311">
        <f ca="1">(BC33+(BD31-BD32)/12)</f>
        <v>7.4583333333333394E-3</v>
      </c>
      <c r="BE33" s="311">
        <f ca="1">(BD33+(BE31-BE32)/12)</f>
        <v>7.416666666666673E-3</v>
      </c>
      <c r="BF33" s="311">
        <f ca="1">(BE33+(BF31-BF32)/12)</f>
        <v>7.3750000000000066E-3</v>
      </c>
      <c r="BG33" s="311">
        <f ca="1">(BF33+(BG31-BG32)/12)</f>
        <v>7.3333333333333401E-3</v>
      </c>
      <c r="BH33" s="311">
        <f ca="1">(BG33+(BH31-BH32)/12)</f>
        <v>7.2916666666666737E-3</v>
      </c>
      <c r="BI33" s="311">
        <f t="shared" ref="BI33:BQ33" ca="1" si="35">(BH33+(BI31-BI32)/12)</f>
        <v>7.2500000000000073E-3</v>
      </c>
      <c r="BJ33" s="311">
        <f t="shared" ca="1" si="35"/>
        <v>7.2083333333333409E-3</v>
      </c>
      <c r="BK33" s="311">
        <f t="shared" ca="1" si="35"/>
        <v>7.1666666666666745E-3</v>
      </c>
      <c r="BL33" s="311">
        <f t="shared" ca="1" si="35"/>
        <v>7.1250000000000081E-3</v>
      </c>
      <c r="BM33" s="311">
        <f t="shared" ca="1" si="35"/>
        <v>7.0833333333333416E-3</v>
      </c>
      <c r="BN33" s="311">
        <f t="shared" ca="1" si="35"/>
        <v>7.0416666666666752E-3</v>
      </c>
      <c r="BO33" s="311">
        <f t="shared" ca="1" si="35"/>
        <v>7.0000000000000088E-3</v>
      </c>
      <c r="BP33" s="311">
        <f t="shared" ca="1" si="35"/>
        <v>7.0000000000000088E-3</v>
      </c>
      <c r="BQ33" s="311">
        <f t="shared" ca="1" si="35"/>
        <v>7.0000000000000088E-3</v>
      </c>
      <c r="BR33" s="311">
        <f ca="1">(BQ33+(BR31-BR32)/12)</f>
        <v>7.0000000000000088E-3</v>
      </c>
      <c r="BS33" s="311">
        <f ca="1">(BR33+(BS31-BS32)/12)</f>
        <v>7.0000000000000088E-3</v>
      </c>
      <c r="BT33" s="311">
        <f ca="1">(BS33+(BT31-BT32)/12)</f>
        <v>7.0000000000000088E-3</v>
      </c>
      <c r="BU33" s="311">
        <f ca="1">(BT33+(BU31-BU32)/12)</f>
        <v>7.0000000000000088E-3</v>
      </c>
      <c r="BV33" s="311">
        <f ca="1">(BU33+(BV31-BV32)/12)</f>
        <v>7.0000000000000088E-3</v>
      </c>
      <c r="BW33" s="311">
        <f t="shared" ref="BW33:CB33" ca="1" si="36">(BV33+(BW31-BW32)/12)</f>
        <v>7.0000000000000088E-3</v>
      </c>
      <c r="BX33" s="311">
        <f t="shared" ca="1" si="36"/>
        <v>7.0000000000000088E-3</v>
      </c>
      <c r="BY33" s="311">
        <f t="shared" ca="1" si="36"/>
        <v>7.0000000000000088E-3</v>
      </c>
      <c r="BZ33" s="311">
        <f t="shared" ca="1" si="36"/>
        <v>7.0000000000000088E-3</v>
      </c>
      <c r="CA33" s="311">
        <f t="shared" ca="1" si="36"/>
        <v>7.0000000000000088E-3</v>
      </c>
      <c r="CB33" s="311">
        <f t="shared" ca="1" si="36"/>
        <v>7.3333333333333419E-3</v>
      </c>
      <c r="CC33" s="311">
        <f ca="1">(CB33+(CC31-CC32)/12)</f>
        <v>7.6666666666666749E-3</v>
      </c>
      <c r="CD33" s="311">
        <f ca="1">(CC33+(CD31-CD32)/12)</f>
        <v>8.0000000000000088E-3</v>
      </c>
      <c r="CE33" s="311">
        <f ca="1">(CD33+(CE31-CE32)/12)</f>
        <v>8.3333333333333419E-3</v>
      </c>
      <c r="CF33" s="311">
        <f ca="1">(CE33+(CF31-CF32)/12)</f>
        <v>8.6666666666666749E-3</v>
      </c>
      <c r="CG33" s="311">
        <f ca="1">(CF33+(CG31-CG32)/12)</f>
        <v>9.000000000000008E-3</v>
      </c>
      <c r="CH33" s="311">
        <f t="shared" ref="CH33:CM33" ca="1" si="37">(CG33+(CH31-CH32)/12)</f>
        <v>9.333333333333341E-3</v>
      </c>
      <c r="CI33" s="311">
        <f t="shared" ca="1" si="37"/>
        <v>9.6666666666666741E-3</v>
      </c>
      <c r="CJ33" s="311">
        <f t="shared" ca="1" si="37"/>
        <v>1.0000000000000007E-2</v>
      </c>
      <c r="CK33" s="311">
        <f t="shared" ca="1" si="37"/>
        <v>1.033333333333334E-2</v>
      </c>
      <c r="CL33" s="311">
        <f ca="1">(CK33+(CL31-CL32)/12)</f>
        <v>1.0666666666666673E-2</v>
      </c>
      <c r="CM33" s="311">
        <f t="shared" ca="1" si="37"/>
        <v>1.1000000000000006E-2</v>
      </c>
      <c r="CN33" s="71"/>
      <c r="CO33" s="71"/>
      <c r="CP33" s="71"/>
      <c r="CQ33" s="71"/>
      <c r="CR33" s="71"/>
      <c r="CS33" s="71"/>
      <c r="CT33" s="71"/>
      <c r="CY33" s="294"/>
    </row>
    <row r="34" spans="1:103" outlineLevel="1" x14ac:dyDescent="0.45">
      <c r="A34" s="71"/>
      <c r="B34" s="297"/>
      <c r="D34" s="259" t="s">
        <v>16</v>
      </c>
      <c r="F34" s="312" t="str">
        <f>VLOOKUP($D34,assumption_lookup,MATCH("Unit",assumption_heading,0),0)</f>
        <v>%</v>
      </c>
      <c r="H34" s="313">
        <f t="shared" ref="H34:P34" si="38">VLOOKUP($D34,assumption_lookup,MATCH(H$9,assumption_heading,0),0)</f>
        <v>0.7</v>
      </c>
      <c r="I34" s="313">
        <f t="shared" si="38"/>
        <v>0.7</v>
      </c>
      <c r="J34" s="313">
        <f t="shared" si="38"/>
        <v>0.7</v>
      </c>
      <c r="K34" s="313">
        <f t="shared" si="38"/>
        <v>0.7</v>
      </c>
      <c r="L34" s="313">
        <f t="shared" si="38"/>
        <v>0.7</v>
      </c>
      <c r="M34" s="313">
        <f t="shared" si="38"/>
        <v>0.7</v>
      </c>
      <c r="N34" s="313">
        <f t="shared" si="38"/>
        <v>0.7</v>
      </c>
      <c r="O34" s="313">
        <f t="shared" si="38"/>
        <v>0.7</v>
      </c>
      <c r="P34" s="313">
        <f t="shared" si="38"/>
        <v>0.7</v>
      </c>
      <c r="Q34" s="313">
        <f t="shared" si="28"/>
        <v>0.7</v>
      </c>
      <c r="R34" s="313">
        <f t="shared" si="28"/>
        <v>0.7</v>
      </c>
      <c r="S34" s="313">
        <f t="shared" si="28"/>
        <v>0.7</v>
      </c>
      <c r="T34" s="313">
        <f t="shared" si="28"/>
        <v>0.68</v>
      </c>
      <c r="U34" s="313">
        <f t="shared" si="28"/>
        <v>0.68</v>
      </c>
      <c r="V34" s="313">
        <f t="shared" si="28"/>
        <v>0.68</v>
      </c>
      <c r="W34" s="313">
        <f t="shared" si="28"/>
        <v>0.68</v>
      </c>
      <c r="X34" s="313">
        <f t="shared" si="28"/>
        <v>0.68</v>
      </c>
      <c r="Y34" s="313">
        <f t="shared" si="28"/>
        <v>0.68</v>
      </c>
      <c r="Z34" s="313">
        <f t="shared" si="29"/>
        <v>0.68</v>
      </c>
      <c r="AA34" s="313">
        <f t="shared" si="29"/>
        <v>0.68</v>
      </c>
      <c r="AB34" s="313">
        <f t="shared" si="29"/>
        <v>0.68</v>
      </c>
      <c r="AC34" s="313">
        <f t="shared" si="29"/>
        <v>0.68</v>
      </c>
      <c r="AD34" s="313">
        <f t="shared" si="29"/>
        <v>0.68</v>
      </c>
      <c r="AE34" s="313">
        <f t="shared" si="29"/>
        <v>0.68</v>
      </c>
      <c r="AF34" s="313">
        <f t="shared" si="29"/>
        <v>0.65</v>
      </c>
      <c r="AG34" s="313">
        <f t="shared" si="29"/>
        <v>0.65</v>
      </c>
      <c r="AH34" s="313">
        <f t="shared" si="29"/>
        <v>0.65</v>
      </c>
      <c r="AI34" s="313">
        <f t="shared" si="29"/>
        <v>0.65</v>
      </c>
      <c r="AJ34" s="313">
        <f t="shared" si="30"/>
        <v>0.65</v>
      </c>
      <c r="AK34" s="313">
        <f t="shared" si="30"/>
        <v>0.65</v>
      </c>
      <c r="AL34" s="313">
        <f t="shared" si="30"/>
        <v>0.65</v>
      </c>
      <c r="AM34" s="313">
        <f t="shared" si="30"/>
        <v>0.65</v>
      </c>
      <c r="AN34" s="313">
        <f t="shared" si="30"/>
        <v>0.65</v>
      </c>
      <c r="AO34" s="313">
        <f t="shared" si="30"/>
        <v>0.65</v>
      </c>
      <c r="AP34" s="313">
        <f t="shared" si="30"/>
        <v>0.65</v>
      </c>
      <c r="AQ34" s="313">
        <f t="shared" si="30"/>
        <v>0.65</v>
      </c>
      <c r="AR34" s="313">
        <f t="shared" si="30"/>
        <v>0.62</v>
      </c>
      <c r="AS34" s="313">
        <f t="shared" si="30"/>
        <v>0.62</v>
      </c>
      <c r="AT34" s="313">
        <f t="shared" si="30"/>
        <v>0.62</v>
      </c>
      <c r="AU34" s="313">
        <f t="shared" si="30"/>
        <v>0.62</v>
      </c>
      <c r="AV34" s="313">
        <f t="shared" si="30"/>
        <v>0.62</v>
      </c>
      <c r="AW34" s="313">
        <f t="shared" si="30"/>
        <v>0.62</v>
      </c>
      <c r="AX34" s="313">
        <f t="shared" si="30"/>
        <v>0.62</v>
      </c>
      <c r="AY34" s="313">
        <f t="shared" si="30"/>
        <v>0.62</v>
      </c>
      <c r="AZ34" s="313">
        <f t="shared" si="30"/>
        <v>0.62</v>
      </c>
      <c r="BA34" s="313">
        <f t="shared" si="30"/>
        <v>0.62</v>
      </c>
      <c r="BB34" s="313">
        <f t="shared" si="30"/>
        <v>0.62</v>
      </c>
      <c r="BC34" s="313">
        <f t="shared" si="30"/>
        <v>0.62</v>
      </c>
      <c r="BD34" s="313">
        <f t="shared" ref="BD34:CM34" si="39">VLOOKUP($D34,assumption_lookup,MATCH(BD$6,assumptions_heading_monthly,0),0)</f>
        <v>0.7</v>
      </c>
      <c r="BE34" s="313">
        <f t="shared" si="39"/>
        <v>0.7</v>
      </c>
      <c r="BF34" s="313">
        <f t="shared" si="39"/>
        <v>0.7</v>
      </c>
      <c r="BG34" s="313">
        <f t="shared" si="39"/>
        <v>0.7</v>
      </c>
      <c r="BH34" s="313">
        <f t="shared" si="39"/>
        <v>0.7</v>
      </c>
      <c r="BI34" s="313">
        <f t="shared" si="39"/>
        <v>0.7</v>
      </c>
      <c r="BJ34" s="313">
        <f t="shared" si="39"/>
        <v>0.7</v>
      </c>
      <c r="BK34" s="313">
        <f t="shared" si="39"/>
        <v>0.7</v>
      </c>
      <c r="BL34" s="313">
        <f t="shared" si="39"/>
        <v>0.7</v>
      </c>
      <c r="BM34" s="313">
        <f t="shared" si="39"/>
        <v>0.7</v>
      </c>
      <c r="BN34" s="313">
        <f t="shared" si="39"/>
        <v>0.7</v>
      </c>
      <c r="BO34" s="313">
        <f t="shared" si="39"/>
        <v>0.7</v>
      </c>
      <c r="BP34" s="313">
        <f t="shared" si="39"/>
        <v>0.72</v>
      </c>
      <c r="BQ34" s="313">
        <f t="shared" si="39"/>
        <v>0.72</v>
      </c>
      <c r="BR34" s="313">
        <f t="shared" si="39"/>
        <v>0.72</v>
      </c>
      <c r="BS34" s="313">
        <f t="shared" si="39"/>
        <v>0.72</v>
      </c>
      <c r="BT34" s="313">
        <f t="shared" si="39"/>
        <v>0.72</v>
      </c>
      <c r="BU34" s="313">
        <f t="shared" si="39"/>
        <v>0.72</v>
      </c>
      <c r="BV34" s="313">
        <f t="shared" si="39"/>
        <v>0.72</v>
      </c>
      <c r="BW34" s="313">
        <f t="shared" si="39"/>
        <v>0.72</v>
      </c>
      <c r="BX34" s="313">
        <f t="shared" si="39"/>
        <v>0.72</v>
      </c>
      <c r="BY34" s="313">
        <f t="shared" si="39"/>
        <v>0.72</v>
      </c>
      <c r="BZ34" s="313">
        <f t="shared" si="39"/>
        <v>0.72</v>
      </c>
      <c r="CA34" s="313">
        <f t="shared" si="39"/>
        <v>0.72</v>
      </c>
      <c r="CB34" s="313">
        <f t="shared" si="39"/>
        <v>0.6</v>
      </c>
      <c r="CC34" s="313">
        <f t="shared" si="39"/>
        <v>0.6</v>
      </c>
      <c r="CD34" s="313">
        <f t="shared" si="39"/>
        <v>0.6</v>
      </c>
      <c r="CE34" s="313">
        <f t="shared" si="39"/>
        <v>0.6</v>
      </c>
      <c r="CF34" s="313">
        <f t="shared" si="39"/>
        <v>0.6</v>
      </c>
      <c r="CG34" s="313">
        <f t="shared" si="39"/>
        <v>0.6</v>
      </c>
      <c r="CH34" s="313">
        <f t="shared" si="39"/>
        <v>0.6</v>
      </c>
      <c r="CI34" s="313">
        <f t="shared" si="39"/>
        <v>0.6</v>
      </c>
      <c r="CJ34" s="313">
        <f t="shared" si="39"/>
        <v>0.6</v>
      </c>
      <c r="CK34" s="313">
        <f t="shared" si="39"/>
        <v>0.6</v>
      </c>
      <c r="CL34" s="313">
        <f t="shared" si="39"/>
        <v>0.6</v>
      </c>
      <c r="CM34" s="313">
        <f t="shared" si="39"/>
        <v>0.6</v>
      </c>
      <c r="CN34" s="71"/>
      <c r="CO34" s="71"/>
      <c r="CP34" s="71"/>
      <c r="CQ34" s="71"/>
      <c r="CR34" s="71"/>
      <c r="CS34" s="71"/>
      <c r="CT34" s="71"/>
      <c r="CY34" s="294"/>
    </row>
    <row r="35" spans="1:103" outlineLevel="1" x14ac:dyDescent="0.45">
      <c r="A35" s="71" t="s">
        <v>323</v>
      </c>
      <c r="B35" s="297"/>
      <c r="D35" s="261" t="s">
        <v>17</v>
      </c>
      <c r="F35" s="303"/>
      <c r="H35" s="304">
        <f t="shared" ref="H35:O35" si="40">H30*H33*(1-H34)</f>
        <v>360.00000000000011</v>
      </c>
      <c r="I35" s="304">
        <f>I30*I33*(1-I34)</f>
        <v>405.00000000000006</v>
      </c>
      <c r="J35" s="304">
        <f t="shared" si="40"/>
        <v>405.00000000000006</v>
      </c>
      <c r="K35" s="304">
        <f t="shared" si="40"/>
        <v>427.50000000000011</v>
      </c>
      <c r="L35" s="304">
        <f t="shared" si="40"/>
        <v>405.00000000000006</v>
      </c>
      <c r="M35" s="304">
        <f t="shared" si="40"/>
        <v>405.00000000000006</v>
      </c>
      <c r="N35" s="304">
        <f t="shared" si="40"/>
        <v>405.00000000000006</v>
      </c>
      <c r="O35" s="304">
        <f t="shared" si="40"/>
        <v>225.00000000000006</v>
      </c>
      <c r="P35" s="304">
        <f>P30*P33*(1-P34)</f>
        <v>405.00000000000006</v>
      </c>
      <c r="Q35" s="304">
        <f t="shared" ref="Q35:BC35" si="41">Q30*Q33*(1-Q34)</f>
        <v>391.50000000000011</v>
      </c>
      <c r="R35" s="304">
        <f t="shared" si="41"/>
        <v>449.43750000000011</v>
      </c>
      <c r="S35" s="304">
        <f t="shared" si="41"/>
        <v>397.68750000000102</v>
      </c>
      <c r="T35" s="304">
        <f t="shared" ca="1" si="41"/>
        <v>527.04</v>
      </c>
      <c r="U35" s="304">
        <f t="shared" ca="1" si="41"/>
        <v>641.69999999999993</v>
      </c>
      <c r="V35" s="304">
        <f t="shared" ca="1" si="41"/>
        <v>691.74</v>
      </c>
      <c r="W35" s="304">
        <f t="shared" ca="1" si="41"/>
        <v>784.32000000000016</v>
      </c>
      <c r="X35" s="304">
        <f t="shared" ca="1" si="41"/>
        <v>795.60000000000036</v>
      </c>
      <c r="Y35" s="304">
        <f t="shared" ca="1" si="41"/>
        <v>849.4200000000003</v>
      </c>
      <c r="Z35" s="304">
        <f t="shared" ca="1" si="41"/>
        <v>904.50000000000045</v>
      </c>
      <c r="AA35" s="304">
        <f t="shared" ca="1" si="41"/>
        <v>533.8000000000003</v>
      </c>
      <c r="AB35" s="304">
        <f t="shared" ca="1" si="41"/>
        <v>1018.4400000000004</v>
      </c>
      <c r="AC35" s="304">
        <f t="shared" ca="1" si="41"/>
        <v>957.60000000000059</v>
      </c>
      <c r="AD35" s="304">
        <f t="shared" ca="1" si="41"/>
        <v>1074.2300000000009</v>
      </c>
      <c r="AE35" s="304">
        <f t="shared" ca="1" si="41"/>
        <v>932.40000000000293</v>
      </c>
      <c r="AF35" s="304">
        <f t="shared" ca="1" si="41"/>
        <v>1226.4000000000008</v>
      </c>
      <c r="AG35" s="304">
        <f t="shared" ca="1" si="41"/>
        <v>1449.5906250000012</v>
      </c>
      <c r="AH35" s="304">
        <f t="shared" ca="1" si="41"/>
        <v>1520.8593750000011</v>
      </c>
      <c r="AI35" s="304">
        <f t="shared" ca="1" si="41"/>
        <v>1682.0343750000018</v>
      </c>
      <c r="AJ35" s="304">
        <f t="shared" ca="1" si="41"/>
        <v>1667.5312500000016</v>
      </c>
      <c r="AK35" s="304">
        <f t="shared" ca="1" si="41"/>
        <v>1742.9343750000019</v>
      </c>
      <c r="AL35" s="304">
        <f t="shared" ca="1" si="41"/>
        <v>1819.7156250000019</v>
      </c>
      <c r="AM35" s="304">
        <f t="shared" ca="1" si="41"/>
        <v>1054.3750000000011</v>
      </c>
      <c r="AN35" s="304">
        <f t="shared" ca="1" si="41"/>
        <v>1977.4125000000022</v>
      </c>
      <c r="AO35" s="304">
        <f t="shared" ca="1" si="41"/>
        <v>1829.6250000000025</v>
      </c>
      <c r="AP35" s="304">
        <f t="shared" ca="1" si="41"/>
        <v>2021.6984375000031</v>
      </c>
      <c r="AQ35" s="304">
        <f t="shared" ca="1" si="41"/>
        <v>1730.0062500000063</v>
      </c>
      <c r="AR35" s="304">
        <f t="shared" ca="1" si="41"/>
        <v>2215.5900000000033</v>
      </c>
      <c r="AS35" s="304">
        <f t="shared" ca="1" si="41"/>
        <v>2570.8781250000034</v>
      </c>
      <c r="AT35" s="304">
        <f t="shared" ca="1" si="41"/>
        <v>2649.9656250000035</v>
      </c>
      <c r="AU35" s="304">
        <f t="shared" ca="1" si="41"/>
        <v>2881.456875000003</v>
      </c>
      <c r="AV35" s="304">
        <f t="shared" ca="1" si="41"/>
        <v>2810.3850000000029</v>
      </c>
      <c r="AW35" s="304">
        <f t="shared" ca="1" si="41"/>
        <v>2891.7168750000028</v>
      </c>
      <c r="AX35" s="304">
        <f t="shared" ca="1" si="41"/>
        <v>2973.7968750000027</v>
      </c>
      <c r="AY35" s="304">
        <f t="shared" ca="1" si="41"/>
        <v>1698.1250000000018</v>
      </c>
      <c r="AZ35" s="304">
        <f t="shared" ca="1" si="41"/>
        <v>3140.2012500000028</v>
      </c>
      <c r="BA35" s="304">
        <f t="shared" ca="1" si="41"/>
        <v>2866.2450000000026</v>
      </c>
      <c r="BB35" s="304">
        <f t="shared" ca="1" si="41"/>
        <v>3125.7315625000033</v>
      </c>
      <c r="BC35" s="304">
        <f t="shared" ca="1" si="41"/>
        <v>2640.8812500000085</v>
      </c>
      <c r="BD35" s="304">
        <f ca="1">BD30*BD33*(1-BD34)</f>
        <v>2416.5000000000023</v>
      </c>
      <c r="BE35" s="304">
        <f ca="1">BE30*BE33*(1-BE34)</f>
        <v>2755.9406250000025</v>
      </c>
      <c r="BF35" s="304">
        <f ca="1">BF30*BF33*(1-BF34)</f>
        <v>2792.7281250000033</v>
      </c>
      <c r="BG35" s="304">
        <f ca="1">BG30*BG33*(1-BG34)</f>
        <v>2986.0875000000037</v>
      </c>
      <c r="BH35" s="304">
        <f ca="1">BH30*BH33*(1-BH34)</f>
        <v>2864.5312500000032</v>
      </c>
      <c r="BI35" s="304">
        <f t="shared" ref="BI35:BQ35" ca="1" si="42">BI30*BI33*(1-BI34)</f>
        <v>2899.5468750000032</v>
      </c>
      <c r="BJ35" s="304">
        <f t="shared" ca="1" si="42"/>
        <v>2933.9718750000038</v>
      </c>
      <c r="BK35" s="304">
        <f t="shared" ca="1" si="42"/>
        <v>1648.7812500000025</v>
      </c>
      <c r="BL35" s="304">
        <f t="shared" ca="1" si="42"/>
        <v>3001.0500000000038</v>
      </c>
      <c r="BM35" s="304">
        <f t="shared" ca="1" si="42"/>
        <v>2696.6250000000036</v>
      </c>
      <c r="BN35" s="304">
        <f t="shared" ca="1" si="42"/>
        <v>2895.4453125000041</v>
      </c>
      <c r="BO35" s="304">
        <f t="shared" ca="1" si="42"/>
        <v>2408.9625000000092</v>
      </c>
      <c r="BP35" s="304">
        <f t="shared" ca="1" si="42"/>
        <v>2610.7200000000034</v>
      </c>
      <c r="BQ35" s="304">
        <f t="shared" ca="1" si="42"/>
        <v>2983.3650000000039</v>
      </c>
      <c r="BR35" s="304">
        <f ca="1">BR30*BR33*(1-BR34)</f>
        <v>3029.6700000000037</v>
      </c>
      <c r="BS35" s="304">
        <f ca="1">BS30*BS33*(1-BS34)</f>
        <v>3246.8625000000047</v>
      </c>
      <c r="BT35" s="304">
        <f ca="1">BT30*BT33*(1-BT34)</f>
        <v>3122.2800000000043</v>
      </c>
      <c r="BU35" s="304">
        <f ca="1">BU30*BU33*(1-BU34)</f>
        <v>3168.5850000000046</v>
      </c>
      <c r="BV35" s="304">
        <f ca="1">BV30*BV33*(1-BV34)</f>
        <v>3214.8900000000044</v>
      </c>
      <c r="BW35" s="304">
        <f t="shared" ref="BW35:CB35" ca="1" si="43">BW30*BW33*(1-BW34)</f>
        <v>1811.7750000000028</v>
      </c>
      <c r="BX35" s="304">
        <f t="shared" ca="1" si="43"/>
        <v>3307.5000000000045</v>
      </c>
      <c r="BY35" s="304">
        <f t="shared" ca="1" si="43"/>
        <v>2981.1600000000044</v>
      </c>
      <c r="BZ35" s="304">
        <f t="shared" ca="1" si="43"/>
        <v>3211.2150000000056</v>
      </c>
      <c r="CA35" s="304">
        <f t="shared" ca="1" si="43"/>
        <v>2680.5450000000105</v>
      </c>
      <c r="CB35" s="304">
        <f t="shared" ca="1" si="43"/>
        <v>4646.400000000006</v>
      </c>
      <c r="CC35" s="304">
        <f ca="1">CC30*CC33*(1-CC34)</f>
        <v>5537.2500000000073</v>
      </c>
      <c r="CD35" s="304">
        <f ca="1">CD30*CD33*(1-CD34)</f>
        <v>5853.6000000000076</v>
      </c>
      <c r="CE35" s="304">
        <f ca="1">CE30*CE33*(1-CE34)</f>
        <v>6519.3750000000073</v>
      </c>
      <c r="CF35" s="304">
        <f ca="1">CF30*CF33*(1-CF34)</f>
        <v>6505.200000000008</v>
      </c>
      <c r="CG35" s="304">
        <f ca="1">CG30*CG33*(1-CG34)</f>
        <v>6840.450000000008</v>
      </c>
      <c r="CH35" s="304">
        <f t="shared" ref="CH35:CM35" ca="1" si="44">CH30*CH33*(1-CH34)</f>
        <v>7182.0000000000073</v>
      </c>
      <c r="CI35" s="304">
        <f t="shared" ca="1" si="44"/>
        <v>4183.2500000000045</v>
      </c>
      <c r="CJ35" s="304">
        <f t="shared" ca="1" si="44"/>
        <v>7884.0000000000073</v>
      </c>
      <c r="CK35" s="304">
        <f t="shared" ca="1" si="44"/>
        <v>7328.400000000006</v>
      </c>
      <c r="CL35" s="304">
        <f t="shared" ca="1" si="44"/>
        <v>8132.8000000000075</v>
      </c>
      <c r="CM35" s="304">
        <f t="shared" ca="1" si="44"/>
        <v>6987.7500000000218</v>
      </c>
      <c r="CN35" s="264">
        <f>SUMIF($H$9:$CM$9,CN$3,$H35:$CM35)</f>
        <v>4681.1250000000018</v>
      </c>
      <c r="CO35" s="264">
        <f t="shared" ref="CO35:CT35" ca="1" si="45">SUMIF($H$9:$CM$9,CO$3,$H35:$CM35)</f>
        <v>9710.7900000000063</v>
      </c>
      <c r="CP35" s="264">
        <f t="shared" ca="1" si="45"/>
        <v>19722.182812500028</v>
      </c>
      <c r="CQ35" s="264">
        <f t="shared" ca="1" si="45"/>
        <v>32464.973437500041</v>
      </c>
      <c r="CR35" s="264">
        <f t="shared" ca="1" si="45"/>
        <v>32300.170312500042</v>
      </c>
      <c r="CS35" s="264">
        <f t="shared" ca="1" si="45"/>
        <v>35368.567500000056</v>
      </c>
      <c r="CT35" s="264">
        <f t="shared" ca="1" si="45"/>
        <v>77600.475000000093</v>
      </c>
      <c r="CY35" s="294"/>
    </row>
    <row r="36" spans="1:103" outlineLevel="1" x14ac:dyDescent="0.45">
      <c r="A36" s="71"/>
      <c r="B36" s="297"/>
      <c r="D36" s="261" t="s">
        <v>18</v>
      </c>
      <c r="F36" s="312" t="str">
        <f>VLOOKUP($D36,assumption_lookup,MATCH("Unit",assumption_heading,0),0)</f>
        <v>Heads</v>
      </c>
      <c r="H36" s="259">
        <f t="shared" ref="H36:O38" si="46">VLOOKUP($D36,assumption_lookup,MATCH(H$9,assumption_heading,0),0)</f>
        <v>7</v>
      </c>
      <c r="I36" s="259">
        <f t="shared" si="46"/>
        <v>7</v>
      </c>
      <c r="J36" s="259">
        <f t="shared" si="46"/>
        <v>7</v>
      </c>
      <c r="K36" s="259">
        <f t="shared" si="46"/>
        <v>7</v>
      </c>
      <c r="L36" s="259">
        <f t="shared" si="46"/>
        <v>7</v>
      </c>
      <c r="M36" s="259">
        <f t="shared" si="46"/>
        <v>7</v>
      </c>
      <c r="N36" s="259">
        <f t="shared" si="46"/>
        <v>7</v>
      </c>
      <c r="O36" s="259">
        <f t="shared" si="46"/>
        <v>7</v>
      </c>
      <c r="P36" s="259">
        <f t="shared" ref="P36:BC38" si="47">VLOOKUP($D36,assumption_lookup,MATCH(P$9,assumption_heading,0),0)</f>
        <v>7</v>
      </c>
      <c r="Q36" s="259">
        <f t="shared" si="47"/>
        <v>7</v>
      </c>
      <c r="R36" s="259">
        <f t="shared" si="47"/>
        <v>7</v>
      </c>
      <c r="S36" s="259">
        <f t="shared" si="47"/>
        <v>7</v>
      </c>
      <c r="T36" s="259">
        <f t="shared" si="47"/>
        <v>7</v>
      </c>
      <c r="U36" s="259">
        <f t="shared" si="47"/>
        <v>7</v>
      </c>
      <c r="V36" s="259">
        <f t="shared" si="47"/>
        <v>7</v>
      </c>
      <c r="W36" s="259">
        <f t="shared" si="47"/>
        <v>7</v>
      </c>
      <c r="X36" s="259">
        <f t="shared" si="47"/>
        <v>7</v>
      </c>
      <c r="Y36" s="259">
        <f t="shared" si="47"/>
        <v>7</v>
      </c>
      <c r="Z36" s="259">
        <f t="shared" si="47"/>
        <v>7</v>
      </c>
      <c r="AA36" s="259">
        <f t="shared" si="47"/>
        <v>7</v>
      </c>
      <c r="AB36" s="259">
        <f t="shared" si="47"/>
        <v>7</v>
      </c>
      <c r="AC36" s="259">
        <f t="shared" si="47"/>
        <v>7</v>
      </c>
      <c r="AD36" s="259">
        <f t="shared" si="47"/>
        <v>7</v>
      </c>
      <c r="AE36" s="259">
        <f t="shared" si="47"/>
        <v>7</v>
      </c>
      <c r="AF36" s="259">
        <f t="shared" si="47"/>
        <v>7</v>
      </c>
      <c r="AG36" s="259">
        <f t="shared" si="47"/>
        <v>7</v>
      </c>
      <c r="AH36" s="259">
        <f t="shared" si="47"/>
        <v>7</v>
      </c>
      <c r="AI36" s="259">
        <f t="shared" si="47"/>
        <v>7</v>
      </c>
      <c r="AJ36" s="259">
        <f t="shared" si="47"/>
        <v>7</v>
      </c>
      <c r="AK36" s="259">
        <f t="shared" si="47"/>
        <v>7</v>
      </c>
      <c r="AL36" s="259">
        <f t="shared" si="47"/>
        <v>7</v>
      </c>
      <c r="AM36" s="259">
        <f t="shared" si="47"/>
        <v>7</v>
      </c>
      <c r="AN36" s="259">
        <f t="shared" si="47"/>
        <v>7</v>
      </c>
      <c r="AO36" s="259">
        <f t="shared" si="47"/>
        <v>7</v>
      </c>
      <c r="AP36" s="259">
        <f t="shared" si="47"/>
        <v>7</v>
      </c>
      <c r="AQ36" s="259">
        <f t="shared" si="47"/>
        <v>7</v>
      </c>
      <c r="AR36" s="259">
        <f t="shared" si="47"/>
        <v>7</v>
      </c>
      <c r="AS36" s="259">
        <f t="shared" si="47"/>
        <v>7</v>
      </c>
      <c r="AT36" s="259">
        <f t="shared" si="47"/>
        <v>7</v>
      </c>
      <c r="AU36" s="259">
        <f t="shared" si="47"/>
        <v>7</v>
      </c>
      <c r="AV36" s="259">
        <f t="shared" si="47"/>
        <v>7</v>
      </c>
      <c r="AW36" s="259">
        <f t="shared" si="47"/>
        <v>7</v>
      </c>
      <c r="AX36" s="259">
        <f t="shared" si="47"/>
        <v>7</v>
      </c>
      <c r="AY36" s="259">
        <f t="shared" si="47"/>
        <v>7</v>
      </c>
      <c r="AZ36" s="259">
        <f t="shared" si="47"/>
        <v>7</v>
      </c>
      <c r="BA36" s="259">
        <f t="shared" si="47"/>
        <v>7</v>
      </c>
      <c r="BB36" s="259">
        <f t="shared" si="47"/>
        <v>7</v>
      </c>
      <c r="BC36" s="259">
        <f t="shared" si="47"/>
        <v>7</v>
      </c>
      <c r="BD36" s="259">
        <f t="shared" ref="BD36:CM36" si="48">VLOOKUP($D36,assumption_lookup,MATCH(BD$6,assumptions_heading_monthly,0),0)</f>
        <v>7</v>
      </c>
      <c r="BE36" s="259">
        <f t="shared" si="48"/>
        <v>7</v>
      </c>
      <c r="BF36" s="259">
        <f t="shared" si="48"/>
        <v>7</v>
      </c>
      <c r="BG36" s="259">
        <f t="shared" si="48"/>
        <v>7</v>
      </c>
      <c r="BH36" s="259">
        <f t="shared" si="48"/>
        <v>7</v>
      </c>
      <c r="BI36" s="259">
        <f t="shared" si="48"/>
        <v>7</v>
      </c>
      <c r="BJ36" s="259">
        <f t="shared" si="48"/>
        <v>7</v>
      </c>
      <c r="BK36" s="259">
        <f t="shared" si="48"/>
        <v>7</v>
      </c>
      <c r="BL36" s="259">
        <f t="shared" si="48"/>
        <v>7</v>
      </c>
      <c r="BM36" s="259">
        <f t="shared" si="48"/>
        <v>7</v>
      </c>
      <c r="BN36" s="259">
        <f t="shared" si="48"/>
        <v>7</v>
      </c>
      <c r="BO36" s="259">
        <f t="shared" si="48"/>
        <v>7</v>
      </c>
      <c r="BP36" s="259">
        <f t="shared" si="48"/>
        <v>7</v>
      </c>
      <c r="BQ36" s="259">
        <f t="shared" si="48"/>
        <v>7</v>
      </c>
      <c r="BR36" s="259">
        <f t="shared" si="48"/>
        <v>7</v>
      </c>
      <c r="BS36" s="259">
        <f t="shared" si="48"/>
        <v>7</v>
      </c>
      <c r="BT36" s="259">
        <f t="shared" si="48"/>
        <v>7</v>
      </c>
      <c r="BU36" s="259">
        <f t="shared" si="48"/>
        <v>7</v>
      </c>
      <c r="BV36" s="259">
        <f t="shared" si="48"/>
        <v>7</v>
      </c>
      <c r="BW36" s="259">
        <f t="shared" si="48"/>
        <v>7</v>
      </c>
      <c r="BX36" s="259">
        <f t="shared" si="48"/>
        <v>7</v>
      </c>
      <c r="BY36" s="259">
        <f t="shared" si="48"/>
        <v>7</v>
      </c>
      <c r="BZ36" s="259">
        <f t="shared" si="48"/>
        <v>7</v>
      </c>
      <c r="CA36" s="259">
        <f t="shared" si="48"/>
        <v>7</v>
      </c>
      <c r="CB36" s="259">
        <f t="shared" si="48"/>
        <v>7</v>
      </c>
      <c r="CC36" s="259">
        <f t="shared" si="48"/>
        <v>7</v>
      </c>
      <c r="CD36" s="259">
        <f t="shared" si="48"/>
        <v>7</v>
      </c>
      <c r="CE36" s="259">
        <f t="shared" si="48"/>
        <v>7</v>
      </c>
      <c r="CF36" s="259">
        <f t="shared" si="48"/>
        <v>7</v>
      </c>
      <c r="CG36" s="259">
        <f t="shared" si="48"/>
        <v>7</v>
      </c>
      <c r="CH36" s="259">
        <f t="shared" si="48"/>
        <v>7</v>
      </c>
      <c r="CI36" s="259">
        <f t="shared" si="48"/>
        <v>7</v>
      </c>
      <c r="CJ36" s="259">
        <f t="shared" si="48"/>
        <v>7</v>
      </c>
      <c r="CK36" s="259">
        <f t="shared" si="48"/>
        <v>7</v>
      </c>
      <c r="CL36" s="259">
        <f t="shared" si="48"/>
        <v>7</v>
      </c>
      <c r="CM36" s="259">
        <f t="shared" si="48"/>
        <v>7</v>
      </c>
      <c r="CN36" s="71"/>
      <c r="CO36" s="71"/>
      <c r="CP36" s="71"/>
      <c r="CQ36" s="71"/>
      <c r="CR36" s="71"/>
      <c r="CS36" s="71"/>
      <c r="CT36" s="71"/>
      <c r="CY36" s="294"/>
    </row>
    <row r="37" spans="1:103" outlineLevel="1" x14ac:dyDescent="0.45">
      <c r="A37" s="71"/>
      <c r="B37" s="297"/>
      <c r="D37" s="261" t="s">
        <v>19</v>
      </c>
      <c r="F37" s="303" t="s">
        <v>161</v>
      </c>
      <c r="H37" s="302">
        <f>H35*H36</f>
        <v>2520.0000000000009</v>
      </c>
      <c r="I37" s="302">
        <f>I35*I36</f>
        <v>2835.0000000000005</v>
      </c>
      <c r="J37" s="302">
        <f t="shared" ref="J37:O37" si="49">J35*J36</f>
        <v>2835.0000000000005</v>
      </c>
      <c r="K37" s="302">
        <f t="shared" si="49"/>
        <v>2992.5000000000009</v>
      </c>
      <c r="L37" s="302">
        <f t="shared" si="49"/>
        <v>2835.0000000000005</v>
      </c>
      <c r="M37" s="302">
        <f t="shared" si="49"/>
        <v>2835.0000000000005</v>
      </c>
      <c r="N37" s="302">
        <f t="shared" si="49"/>
        <v>2835.0000000000005</v>
      </c>
      <c r="O37" s="302">
        <f t="shared" si="49"/>
        <v>1575.0000000000005</v>
      </c>
      <c r="P37" s="302">
        <f>P35*P36</f>
        <v>2835.0000000000005</v>
      </c>
      <c r="Q37" s="302">
        <f t="shared" ref="Q37:AQ37" si="50">Q35*Q36</f>
        <v>2740.5000000000009</v>
      </c>
      <c r="R37" s="302">
        <f t="shared" si="50"/>
        <v>3146.0625000000009</v>
      </c>
      <c r="S37" s="302">
        <f t="shared" si="50"/>
        <v>2783.8125000000073</v>
      </c>
      <c r="T37" s="302">
        <f t="shared" ca="1" si="50"/>
        <v>3689.2799999999997</v>
      </c>
      <c r="U37" s="302">
        <f t="shared" ca="1" si="50"/>
        <v>4491.8999999999996</v>
      </c>
      <c r="V37" s="302">
        <f t="shared" ca="1" si="50"/>
        <v>4842.18</v>
      </c>
      <c r="W37" s="302">
        <f t="shared" ca="1" si="50"/>
        <v>5490.2400000000016</v>
      </c>
      <c r="X37" s="302">
        <f t="shared" ca="1" si="50"/>
        <v>5569.2000000000025</v>
      </c>
      <c r="Y37" s="302">
        <f t="shared" ca="1" si="50"/>
        <v>5945.9400000000023</v>
      </c>
      <c r="Z37" s="302">
        <f t="shared" ca="1" si="50"/>
        <v>6331.5000000000036</v>
      </c>
      <c r="AA37" s="302">
        <f t="shared" ca="1" si="50"/>
        <v>3736.6000000000022</v>
      </c>
      <c r="AB37" s="302">
        <f t="shared" ca="1" si="50"/>
        <v>7129.0800000000027</v>
      </c>
      <c r="AC37" s="302">
        <f t="shared" ca="1" si="50"/>
        <v>6703.2000000000044</v>
      </c>
      <c r="AD37" s="302">
        <f t="shared" ca="1" si="50"/>
        <v>7519.610000000006</v>
      </c>
      <c r="AE37" s="302">
        <f t="shared" ca="1" si="50"/>
        <v>6526.8000000000202</v>
      </c>
      <c r="AF37" s="302">
        <f t="shared" ca="1" si="50"/>
        <v>8584.8000000000047</v>
      </c>
      <c r="AG37" s="302">
        <f t="shared" ca="1" si="50"/>
        <v>10147.134375000009</v>
      </c>
      <c r="AH37" s="302">
        <f t="shared" ca="1" si="50"/>
        <v>10646.015625000007</v>
      </c>
      <c r="AI37" s="302">
        <f t="shared" ca="1" si="50"/>
        <v>11774.240625000013</v>
      </c>
      <c r="AJ37" s="302">
        <f t="shared" ca="1" si="50"/>
        <v>11672.718750000011</v>
      </c>
      <c r="AK37" s="302">
        <f t="shared" ca="1" si="50"/>
        <v>12200.540625000012</v>
      </c>
      <c r="AL37" s="302">
        <f t="shared" ca="1" si="50"/>
        <v>12738.009375000012</v>
      </c>
      <c r="AM37" s="302">
        <f t="shared" ca="1" si="50"/>
        <v>7380.6250000000082</v>
      </c>
      <c r="AN37" s="302">
        <f t="shared" ca="1" si="50"/>
        <v>13841.887500000015</v>
      </c>
      <c r="AO37" s="302">
        <f t="shared" ca="1" si="50"/>
        <v>12807.375000000018</v>
      </c>
      <c r="AP37" s="302">
        <f t="shared" ca="1" si="50"/>
        <v>14151.889062500022</v>
      </c>
      <c r="AQ37" s="302">
        <f t="shared" ca="1" si="50"/>
        <v>12110.043750000044</v>
      </c>
      <c r="AR37" s="302">
        <f t="shared" ref="AR37:BC37" ca="1" si="51">AR35*AR36</f>
        <v>15509.130000000023</v>
      </c>
      <c r="AS37" s="302">
        <f t="shared" ca="1" si="51"/>
        <v>17996.146875000024</v>
      </c>
      <c r="AT37" s="302">
        <f t="shared" ca="1" si="51"/>
        <v>18549.759375000023</v>
      </c>
      <c r="AU37" s="302">
        <f t="shared" ca="1" si="51"/>
        <v>20170.198125000021</v>
      </c>
      <c r="AV37" s="302">
        <f t="shared" ca="1" si="51"/>
        <v>19672.695000000022</v>
      </c>
      <c r="AW37" s="302">
        <f t="shared" ca="1" si="51"/>
        <v>20242.018125000021</v>
      </c>
      <c r="AX37" s="302">
        <f t="shared" ca="1" si="51"/>
        <v>20816.578125000018</v>
      </c>
      <c r="AY37" s="302">
        <f t="shared" ca="1" si="51"/>
        <v>11886.875000000013</v>
      </c>
      <c r="AZ37" s="302">
        <f t="shared" ca="1" si="51"/>
        <v>21981.408750000021</v>
      </c>
      <c r="BA37" s="302">
        <f t="shared" ca="1" si="51"/>
        <v>20063.715000000018</v>
      </c>
      <c r="BB37" s="302">
        <f t="shared" ca="1" si="51"/>
        <v>21880.120937500022</v>
      </c>
      <c r="BC37" s="302">
        <f t="shared" ca="1" si="51"/>
        <v>18486.168750000059</v>
      </c>
      <c r="BD37" s="302">
        <f ca="1">BD35*BD36</f>
        <v>16915.500000000015</v>
      </c>
      <c r="BE37" s="302">
        <f ca="1">BE35*BE36</f>
        <v>19291.584375000017</v>
      </c>
      <c r="BF37" s="302">
        <f ca="1">BF35*BF36</f>
        <v>19549.096875000025</v>
      </c>
      <c r="BG37" s="302">
        <f ca="1">BG35*BG36</f>
        <v>20902.612500000025</v>
      </c>
      <c r="BH37" s="302">
        <f ca="1">BH35*BH36</f>
        <v>20051.718750000022</v>
      </c>
      <c r="BI37" s="302">
        <f t="shared" ref="BI37:BQ37" ca="1" si="52">BI35*BI36</f>
        <v>20296.828125000022</v>
      </c>
      <c r="BJ37" s="302">
        <f t="shared" ca="1" si="52"/>
        <v>20537.803125000028</v>
      </c>
      <c r="BK37" s="302">
        <f t="shared" ca="1" si="52"/>
        <v>11541.468750000018</v>
      </c>
      <c r="BL37" s="302">
        <f t="shared" ca="1" si="52"/>
        <v>21007.350000000028</v>
      </c>
      <c r="BM37" s="302">
        <f t="shared" ca="1" si="52"/>
        <v>18876.375000000025</v>
      </c>
      <c r="BN37" s="302">
        <f t="shared" ca="1" si="52"/>
        <v>20268.117187500029</v>
      </c>
      <c r="BO37" s="302">
        <f t="shared" ca="1" si="52"/>
        <v>16862.737500000065</v>
      </c>
      <c r="BP37" s="302">
        <f t="shared" ca="1" si="52"/>
        <v>18275.040000000023</v>
      </c>
      <c r="BQ37" s="302">
        <f t="shared" ca="1" si="52"/>
        <v>20883.555000000026</v>
      </c>
      <c r="BR37" s="302">
        <f ca="1">BR35*BR36</f>
        <v>21207.690000000024</v>
      </c>
      <c r="BS37" s="302">
        <f ca="1">BS35*BS36</f>
        <v>22728.037500000035</v>
      </c>
      <c r="BT37" s="302">
        <f ca="1">BT35*BT36</f>
        <v>21855.960000000028</v>
      </c>
      <c r="BU37" s="302">
        <f ca="1">BU35*BU36</f>
        <v>22180.09500000003</v>
      </c>
      <c r="BV37" s="302">
        <f ca="1">BV35*BV36</f>
        <v>22504.230000000032</v>
      </c>
      <c r="BW37" s="302">
        <f t="shared" ref="BW37:CB37" ca="1" si="53">BW35*BW36</f>
        <v>12682.425000000019</v>
      </c>
      <c r="BX37" s="302">
        <f t="shared" ca="1" si="53"/>
        <v>23152.500000000033</v>
      </c>
      <c r="BY37" s="302">
        <f t="shared" ca="1" si="53"/>
        <v>20868.120000000032</v>
      </c>
      <c r="BZ37" s="302">
        <f t="shared" ca="1" si="53"/>
        <v>22478.505000000041</v>
      </c>
      <c r="CA37" s="302">
        <f t="shared" ca="1" si="53"/>
        <v>18763.815000000075</v>
      </c>
      <c r="CB37" s="302">
        <f t="shared" ca="1" si="53"/>
        <v>32524.800000000043</v>
      </c>
      <c r="CC37" s="302">
        <f ca="1">CC35*CC36</f>
        <v>38760.750000000051</v>
      </c>
      <c r="CD37" s="302">
        <f ca="1">CD35*CD36</f>
        <v>40975.200000000055</v>
      </c>
      <c r="CE37" s="302">
        <f ca="1">CE35*CE36</f>
        <v>45635.625000000051</v>
      </c>
      <c r="CF37" s="302">
        <f ca="1">CF35*CF36</f>
        <v>45536.400000000052</v>
      </c>
      <c r="CG37" s="302">
        <f ca="1">CG35*CG36</f>
        <v>47883.150000000052</v>
      </c>
      <c r="CH37" s="302">
        <f t="shared" ref="CH37:CM37" ca="1" si="54">CH35*CH36</f>
        <v>50274.000000000051</v>
      </c>
      <c r="CI37" s="302">
        <f t="shared" ca="1" si="54"/>
        <v>29282.750000000033</v>
      </c>
      <c r="CJ37" s="302">
        <f t="shared" ca="1" si="54"/>
        <v>55188.000000000051</v>
      </c>
      <c r="CK37" s="302">
        <f t="shared" ca="1" si="54"/>
        <v>51298.800000000039</v>
      </c>
      <c r="CL37" s="302">
        <f t="shared" ca="1" si="54"/>
        <v>56929.600000000049</v>
      </c>
      <c r="CM37" s="302">
        <f t="shared" ca="1" si="54"/>
        <v>48914.250000000153</v>
      </c>
      <c r="CN37" s="264">
        <f>SUMIF($H$9:$CM$9,CN$3,$H37:$CM37)</f>
        <v>32767.875000000011</v>
      </c>
      <c r="CO37" s="264">
        <f t="shared" ref="CO37:CT37" ca="1" si="55">SUMIF($H$9:$CM$9,CO$3,$H37:$CM37)</f>
        <v>67975.530000000042</v>
      </c>
      <c r="CP37" s="264">
        <f t="shared" ca="1" si="55"/>
        <v>138055.27968750018</v>
      </c>
      <c r="CQ37" s="264">
        <f t="shared" ca="1" si="55"/>
        <v>227254.81406250031</v>
      </c>
      <c r="CR37" s="264">
        <f t="shared" ca="1" si="55"/>
        <v>226101.19218750036</v>
      </c>
      <c r="CS37" s="264">
        <f t="shared" ca="1" si="55"/>
        <v>247579.97250000038</v>
      </c>
      <c r="CT37" s="264">
        <f t="shared" ca="1" si="55"/>
        <v>543203.32500000065</v>
      </c>
      <c r="CY37" s="294"/>
    </row>
    <row r="38" spans="1:103" outlineLevel="1" x14ac:dyDescent="0.45">
      <c r="A38" s="71"/>
      <c r="B38" s="297"/>
      <c r="D38" s="262" t="s">
        <v>621</v>
      </c>
      <c r="F38" s="312" t="str">
        <f>VLOOKUP($D38,assumption_lookup,MATCH("Unit",assumption_heading,0),0)</f>
        <v>message/booking</v>
      </c>
      <c r="H38" s="259">
        <f t="shared" si="46"/>
        <v>2</v>
      </c>
      <c r="I38" s="259">
        <f t="shared" si="46"/>
        <v>2</v>
      </c>
      <c r="J38" s="259">
        <f t="shared" si="46"/>
        <v>2</v>
      </c>
      <c r="K38" s="259">
        <f t="shared" si="46"/>
        <v>2</v>
      </c>
      <c r="L38" s="259">
        <f t="shared" si="46"/>
        <v>2</v>
      </c>
      <c r="M38" s="259">
        <f t="shared" si="46"/>
        <v>2</v>
      </c>
      <c r="N38" s="259">
        <f t="shared" si="46"/>
        <v>2</v>
      </c>
      <c r="O38" s="259">
        <f t="shared" si="46"/>
        <v>2</v>
      </c>
      <c r="P38" s="259">
        <f t="shared" si="47"/>
        <v>2</v>
      </c>
      <c r="Q38" s="259">
        <f t="shared" si="47"/>
        <v>2</v>
      </c>
      <c r="R38" s="259">
        <f t="shared" si="47"/>
        <v>2</v>
      </c>
      <c r="S38" s="259">
        <f t="shared" si="47"/>
        <v>2</v>
      </c>
      <c r="T38" s="259">
        <f t="shared" si="47"/>
        <v>2</v>
      </c>
      <c r="U38" s="259">
        <f t="shared" si="47"/>
        <v>2</v>
      </c>
      <c r="V38" s="259">
        <f t="shared" si="47"/>
        <v>2</v>
      </c>
      <c r="W38" s="259">
        <f t="shared" si="47"/>
        <v>2</v>
      </c>
      <c r="X38" s="259">
        <f t="shared" si="47"/>
        <v>2</v>
      </c>
      <c r="Y38" s="259">
        <f t="shared" si="47"/>
        <v>2</v>
      </c>
      <c r="Z38" s="259">
        <f t="shared" si="47"/>
        <v>2</v>
      </c>
      <c r="AA38" s="259">
        <f t="shared" si="47"/>
        <v>2</v>
      </c>
      <c r="AB38" s="259">
        <f t="shared" si="47"/>
        <v>2</v>
      </c>
      <c r="AC38" s="259">
        <f t="shared" si="47"/>
        <v>2</v>
      </c>
      <c r="AD38" s="259">
        <f t="shared" si="47"/>
        <v>2</v>
      </c>
      <c r="AE38" s="259">
        <f t="shared" si="47"/>
        <v>2</v>
      </c>
      <c r="AF38" s="259">
        <f t="shared" si="47"/>
        <v>2</v>
      </c>
      <c r="AG38" s="259">
        <f t="shared" si="47"/>
        <v>2</v>
      </c>
      <c r="AH38" s="259">
        <f t="shared" si="47"/>
        <v>2</v>
      </c>
      <c r="AI38" s="259">
        <f t="shared" si="47"/>
        <v>2</v>
      </c>
      <c r="AJ38" s="259">
        <f t="shared" si="47"/>
        <v>2</v>
      </c>
      <c r="AK38" s="259">
        <f t="shared" si="47"/>
        <v>2</v>
      </c>
      <c r="AL38" s="259">
        <f t="shared" si="47"/>
        <v>2</v>
      </c>
      <c r="AM38" s="259">
        <f t="shared" si="47"/>
        <v>2</v>
      </c>
      <c r="AN38" s="259">
        <f t="shared" si="47"/>
        <v>2</v>
      </c>
      <c r="AO38" s="259">
        <f t="shared" si="47"/>
        <v>2</v>
      </c>
      <c r="AP38" s="259">
        <f t="shared" si="47"/>
        <v>2</v>
      </c>
      <c r="AQ38" s="259">
        <f t="shared" si="47"/>
        <v>2</v>
      </c>
      <c r="AR38" s="259">
        <f t="shared" si="47"/>
        <v>2</v>
      </c>
      <c r="AS38" s="259">
        <f t="shared" si="47"/>
        <v>2</v>
      </c>
      <c r="AT38" s="259">
        <f t="shared" si="47"/>
        <v>2</v>
      </c>
      <c r="AU38" s="259">
        <f t="shared" si="47"/>
        <v>2</v>
      </c>
      <c r="AV38" s="259">
        <f t="shared" si="47"/>
        <v>2</v>
      </c>
      <c r="AW38" s="259">
        <f t="shared" si="47"/>
        <v>2</v>
      </c>
      <c r="AX38" s="259">
        <f t="shared" si="47"/>
        <v>2</v>
      </c>
      <c r="AY38" s="259">
        <f t="shared" si="47"/>
        <v>2</v>
      </c>
      <c r="AZ38" s="259">
        <f t="shared" si="47"/>
        <v>2</v>
      </c>
      <c r="BA38" s="259">
        <f t="shared" si="47"/>
        <v>2</v>
      </c>
      <c r="BB38" s="259">
        <f t="shared" si="47"/>
        <v>2</v>
      </c>
      <c r="BC38" s="259">
        <f t="shared" si="47"/>
        <v>2</v>
      </c>
      <c r="BD38" s="259">
        <f t="shared" ref="BD38:CM38" si="56">VLOOKUP($D38,assumption_lookup,MATCH(BD$6,assumptions_heading_monthly,0),0)</f>
        <v>2</v>
      </c>
      <c r="BE38" s="259">
        <f t="shared" si="56"/>
        <v>2</v>
      </c>
      <c r="BF38" s="259">
        <f t="shared" si="56"/>
        <v>2</v>
      </c>
      <c r="BG38" s="259">
        <f t="shared" si="56"/>
        <v>2</v>
      </c>
      <c r="BH38" s="259">
        <f t="shared" si="56"/>
        <v>2</v>
      </c>
      <c r="BI38" s="259">
        <f t="shared" si="56"/>
        <v>2</v>
      </c>
      <c r="BJ38" s="259">
        <f t="shared" si="56"/>
        <v>2</v>
      </c>
      <c r="BK38" s="259">
        <f t="shared" si="56"/>
        <v>2</v>
      </c>
      <c r="BL38" s="259">
        <f t="shared" si="56"/>
        <v>2</v>
      </c>
      <c r="BM38" s="259">
        <f t="shared" si="56"/>
        <v>2</v>
      </c>
      <c r="BN38" s="259">
        <f t="shared" si="56"/>
        <v>2</v>
      </c>
      <c r="BO38" s="259">
        <f t="shared" si="56"/>
        <v>2</v>
      </c>
      <c r="BP38" s="259">
        <f t="shared" si="56"/>
        <v>2</v>
      </c>
      <c r="BQ38" s="259">
        <f t="shared" si="56"/>
        <v>2</v>
      </c>
      <c r="BR38" s="259">
        <f t="shared" si="56"/>
        <v>2</v>
      </c>
      <c r="BS38" s="259">
        <f t="shared" si="56"/>
        <v>2</v>
      </c>
      <c r="BT38" s="259">
        <f t="shared" si="56"/>
        <v>2</v>
      </c>
      <c r="BU38" s="259">
        <f t="shared" si="56"/>
        <v>2</v>
      </c>
      <c r="BV38" s="259">
        <f t="shared" si="56"/>
        <v>2</v>
      </c>
      <c r="BW38" s="259">
        <f t="shared" si="56"/>
        <v>2</v>
      </c>
      <c r="BX38" s="259">
        <f t="shared" si="56"/>
        <v>2</v>
      </c>
      <c r="BY38" s="259">
        <f t="shared" si="56"/>
        <v>2</v>
      </c>
      <c r="BZ38" s="259">
        <f t="shared" si="56"/>
        <v>2</v>
      </c>
      <c r="CA38" s="259">
        <f t="shared" si="56"/>
        <v>2</v>
      </c>
      <c r="CB38" s="259">
        <f t="shared" si="56"/>
        <v>2</v>
      </c>
      <c r="CC38" s="259">
        <f t="shared" si="56"/>
        <v>2</v>
      </c>
      <c r="CD38" s="259">
        <f t="shared" si="56"/>
        <v>2</v>
      </c>
      <c r="CE38" s="259">
        <f t="shared" si="56"/>
        <v>2</v>
      </c>
      <c r="CF38" s="259">
        <f t="shared" si="56"/>
        <v>2</v>
      </c>
      <c r="CG38" s="259">
        <f t="shared" si="56"/>
        <v>2</v>
      </c>
      <c r="CH38" s="259">
        <f t="shared" si="56"/>
        <v>2</v>
      </c>
      <c r="CI38" s="259">
        <f t="shared" si="56"/>
        <v>2</v>
      </c>
      <c r="CJ38" s="259">
        <f t="shared" si="56"/>
        <v>2</v>
      </c>
      <c r="CK38" s="259">
        <f t="shared" si="56"/>
        <v>2</v>
      </c>
      <c r="CL38" s="259">
        <f t="shared" si="56"/>
        <v>2</v>
      </c>
      <c r="CM38" s="259">
        <f t="shared" si="56"/>
        <v>2</v>
      </c>
      <c r="CN38" s="71"/>
      <c r="CO38" s="71"/>
      <c r="CP38" s="71"/>
      <c r="CQ38" s="71"/>
      <c r="CR38" s="71"/>
      <c r="CS38" s="71"/>
      <c r="CT38" s="71"/>
      <c r="CY38" s="294"/>
    </row>
    <row r="39" spans="1:103" outlineLevel="1" x14ac:dyDescent="0.45">
      <c r="A39" s="71"/>
      <c r="B39" s="297"/>
      <c r="D39" s="261" t="s">
        <v>620</v>
      </c>
      <c r="F39" s="303" t="s">
        <v>622</v>
      </c>
      <c r="H39" s="302">
        <f t="shared" ref="H39:O39" si="57">H38*H35</f>
        <v>720.00000000000023</v>
      </c>
      <c r="I39" s="302">
        <f t="shared" si="57"/>
        <v>810.00000000000011</v>
      </c>
      <c r="J39" s="302">
        <f t="shared" si="57"/>
        <v>810.00000000000011</v>
      </c>
      <c r="K39" s="302">
        <f t="shared" si="57"/>
        <v>855.00000000000023</v>
      </c>
      <c r="L39" s="302">
        <f t="shared" si="57"/>
        <v>810.00000000000011</v>
      </c>
      <c r="M39" s="302">
        <f t="shared" si="57"/>
        <v>810.00000000000011</v>
      </c>
      <c r="N39" s="302">
        <f t="shared" si="57"/>
        <v>810.00000000000011</v>
      </c>
      <c r="O39" s="302">
        <f t="shared" si="57"/>
        <v>450.00000000000011</v>
      </c>
      <c r="P39" s="302">
        <f>P38*P35</f>
        <v>810.00000000000011</v>
      </c>
      <c r="Q39" s="302">
        <f t="shared" ref="Q39:BC39" si="58">Q38*Q35</f>
        <v>783.00000000000023</v>
      </c>
      <c r="R39" s="302">
        <f t="shared" si="58"/>
        <v>898.87500000000023</v>
      </c>
      <c r="S39" s="302">
        <f t="shared" si="58"/>
        <v>795.37500000000205</v>
      </c>
      <c r="T39" s="302">
        <f t="shared" ca="1" si="58"/>
        <v>1054.08</v>
      </c>
      <c r="U39" s="302">
        <f t="shared" ca="1" si="58"/>
        <v>1283.3999999999999</v>
      </c>
      <c r="V39" s="302">
        <f t="shared" ca="1" si="58"/>
        <v>1383.48</v>
      </c>
      <c r="W39" s="302">
        <f t="shared" ca="1" si="58"/>
        <v>1568.6400000000003</v>
      </c>
      <c r="X39" s="302">
        <f t="shared" ca="1" si="58"/>
        <v>1591.2000000000007</v>
      </c>
      <c r="Y39" s="302">
        <f t="shared" ca="1" si="58"/>
        <v>1698.8400000000006</v>
      </c>
      <c r="Z39" s="302">
        <f t="shared" ca="1" si="58"/>
        <v>1809.0000000000009</v>
      </c>
      <c r="AA39" s="302">
        <f t="shared" ca="1" si="58"/>
        <v>1067.6000000000006</v>
      </c>
      <c r="AB39" s="302">
        <f t="shared" ca="1" si="58"/>
        <v>2036.8800000000008</v>
      </c>
      <c r="AC39" s="302">
        <f t="shared" ca="1" si="58"/>
        <v>1915.2000000000012</v>
      </c>
      <c r="AD39" s="302">
        <f t="shared" ca="1" si="58"/>
        <v>2148.4600000000019</v>
      </c>
      <c r="AE39" s="302">
        <f t="shared" ca="1" si="58"/>
        <v>1864.8000000000059</v>
      </c>
      <c r="AF39" s="302">
        <f t="shared" ca="1" si="58"/>
        <v>2452.8000000000015</v>
      </c>
      <c r="AG39" s="302">
        <f t="shared" ca="1" si="58"/>
        <v>2899.1812500000024</v>
      </c>
      <c r="AH39" s="302">
        <f t="shared" ca="1" si="58"/>
        <v>3041.7187500000023</v>
      </c>
      <c r="AI39" s="302">
        <f t="shared" ca="1" si="58"/>
        <v>3364.0687500000035</v>
      </c>
      <c r="AJ39" s="302">
        <f t="shared" ca="1" si="58"/>
        <v>3335.0625000000032</v>
      </c>
      <c r="AK39" s="302">
        <f t="shared" ca="1" si="58"/>
        <v>3485.8687500000037</v>
      </c>
      <c r="AL39" s="302">
        <f t="shared" ca="1" si="58"/>
        <v>3639.4312500000037</v>
      </c>
      <c r="AM39" s="302">
        <f t="shared" ca="1" si="58"/>
        <v>2108.7500000000023</v>
      </c>
      <c r="AN39" s="302">
        <f t="shared" ca="1" si="58"/>
        <v>3954.8250000000044</v>
      </c>
      <c r="AO39" s="302">
        <f t="shared" ca="1" si="58"/>
        <v>3659.250000000005</v>
      </c>
      <c r="AP39" s="302">
        <f t="shared" ca="1" si="58"/>
        <v>4043.3968750000063</v>
      </c>
      <c r="AQ39" s="302">
        <f t="shared" ca="1" si="58"/>
        <v>3460.0125000000126</v>
      </c>
      <c r="AR39" s="302">
        <f t="shared" ca="1" si="58"/>
        <v>4431.1800000000067</v>
      </c>
      <c r="AS39" s="302">
        <f t="shared" ca="1" si="58"/>
        <v>5141.7562500000067</v>
      </c>
      <c r="AT39" s="302">
        <f t="shared" ca="1" si="58"/>
        <v>5299.9312500000069</v>
      </c>
      <c r="AU39" s="302">
        <f t="shared" ca="1" si="58"/>
        <v>5762.9137500000061</v>
      </c>
      <c r="AV39" s="302">
        <f t="shared" ca="1" si="58"/>
        <v>5620.7700000000059</v>
      </c>
      <c r="AW39" s="302">
        <f t="shared" ca="1" si="58"/>
        <v>5783.4337500000056</v>
      </c>
      <c r="AX39" s="302">
        <f t="shared" ca="1" si="58"/>
        <v>5947.5937500000055</v>
      </c>
      <c r="AY39" s="302">
        <f t="shared" ca="1" si="58"/>
        <v>3396.2500000000036</v>
      </c>
      <c r="AZ39" s="302">
        <f t="shared" ca="1" si="58"/>
        <v>6280.4025000000056</v>
      </c>
      <c r="BA39" s="302">
        <f t="shared" ca="1" si="58"/>
        <v>5732.4900000000052</v>
      </c>
      <c r="BB39" s="302">
        <f t="shared" ca="1" si="58"/>
        <v>6251.4631250000066</v>
      </c>
      <c r="BC39" s="302">
        <f t="shared" ca="1" si="58"/>
        <v>5281.7625000000171</v>
      </c>
      <c r="BD39" s="302">
        <f ca="1">BD38*BD35</f>
        <v>4833.0000000000045</v>
      </c>
      <c r="BE39" s="302">
        <f ca="1">BE38*BE35</f>
        <v>5511.8812500000049</v>
      </c>
      <c r="BF39" s="302">
        <f ca="1">BF38*BF35</f>
        <v>5585.4562500000065</v>
      </c>
      <c r="BG39" s="302">
        <f ca="1">BG38*BG35</f>
        <v>5972.1750000000075</v>
      </c>
      <c r="BH39" s="302">
        <f ca="1">BH38*BH35</f>
        <v>5729.0625000000064</v>
      </c>
      <c r="BI39" s="302">
        <f t="shared" ref="BI39:BQ39" ca="1" si="59">BI38*BI35</f>
        <v>5799.0937500000064</v>
      </c>
      <c r="BJ39" s="302">
        <f t="shared" ca="1" si="59"/>
        <v>5867.9437500000076</v>
      </c>
      <c r="BK39" s="302">
        <f t="shared" ca="1" si="59"/>
        <v>3297.562500000005</v>
      </c>
      <c r="BL39" s="302">
        <f t="shared" ca="1" si="59"/>
        <v>6002.1000000000076</v>
      </c>
      <c r="BM39" s="302">
        <f t="shared" ca="1" si="59"/>
        <v>5393.2500000000073</v>
      </c>
      <c r="BN39" s="302">
        <f t="shared" ca="1" si="59"/>
        <v>5790.8906250000082</v>
      </c>
      <c r="BO39" s="302">
        <f t="shared" ca="1" si="59"/>
        <v>4817.9250000000184</v>
      </c>
      <c r="BP39" s="302">
        <f t="shared" ca="1" si="59"/>
        <v>5221.4400000000069</v>
      </c>
      <c r="BQ39" s="302">
        <f t="shared" ca="1" si="59"/>
        <v>5966.7300000000077</v>
      </c>
      <c r="BR39" s="302">
        <f ca="1">BR38*BR35</f>
        <v>6059.3400000000074</v>
      </c>
      <c r="BS39" s="302">
        <f ca="1">BS38*BS35</f>
        <v>6493.7250000000095</v>
      </c>
      <c r="BT39" s="302">
        <f ca="1">BT38*BT35</f>
        <v>6244.5600000000086</v>
      </c>
      <c r="BU39" s="302">
        <f ca="1">BU38*BU35</f>
        <v>6337.1700000000092</v>
      </c>
      <c r="BV39" s="302">
        <f ca="1">BV38*BV35</f>
        <v>6429.7800000000088</v>
      </c>
      <c r="BW39" s="302">
        <f t="shared" ref="BW39:CB39" ca="1" si="60">BW38*BW35</f>
        <v>3623.5500000000056</v>
      </c>
      <c r="BX39" s="302">
        <f t="shared" ca="1" si="60"/>
        <v>6615.0000000000091</v>
      </c>
      <c r="BY39" s="302">
        <f t="shared" ca="1" si="60"/>
        <v>5962.3200000000088</v>
      </c>
      <c r="BZ39" s="302">
        <f t="shared" ca="1" si="60"/>
        <v>6422.4300000000112</v>
      </c>
      <c r="CA39" s="302">
        <f t="shared" ca="1" si="60"/>
        <v>5361.0900000000211</v>
      </c>
      <c r="CB39" s="302">
        <f t="shared" ca="1" si="60"/>
        <v>9292.800000000012</v>
      </c>
      <c r="CC39" s="302">
        <f ca="1">CC38*CC35</f>
        <v>11074.500000000015</v>
      </c>
      <c r="CD39" s="302">
        <f ca="1">CD38*CD35</f>
        <v>11707.200000000015</v>
      </c>
      <c r="CE39" s="302">
        <f ca="1">CE38*CE35</f>
        <v>13038.750000000015</v>
      </c>
      <c r="CF39" s="302">
        <f ca="1">CF38*CF35</f>
        <v>13010.400000000016</v>
      </c>
      <c r="CG39" s="302">
        <f ca="1">CG38*CG35</f>
        <v>13680.900000000016</v>
      </c>
      <c r="CH39" s="302">
        <f t="shared" ref="CH39:CM39" ca="1" si="61">CH38*CH35</f>
        <v>14364.000000000015</v>
      </c>
      <c r="CI39" s="302">
        <f t="shared" ca="1" si="61"/>
        <v>8366.5000000000091</v>
      </c>
      <c r="CJ39" s="302">
        <f t="shared" ca="1" si="61"/>
        <v>15768.000000000015</v>
      </c>
      <c r="CK39" s="302">
        <f t="shared" ca="1" si="61"/>
        <v>14656.800000000012</v>
      </c>
      <c r="CL39" s="302">
        <f t="shared" ca="1" si="61"/>
        <v>16265.600000000015</v>
      </c>
      <c r="CM39" s="302">
        <f t="shared" ca="1" si="61"/>
        <v>13975.500000000044</v>
      </c>
      <c r="CN39" s="264">
        <f>SUMIF($H$9:$CM$9,CN$3,$H39:$CM39)</f>
        <v>9362.2500000000036</v>
      </c>
      <c r="CO39" s="264">
        <f t="shared" ref="CO39:CT39" ca="1" si="62">SUMIF($H$9:$CM$9,CO$3,$H39:$CM39)</f>
        <v>19421.580000000013</v>
      </c>
      <c r="CP39" s="264">
        <f t="shared" ca="1" si="62"/>
        <v>39444.365625000057</v>
      </c>
      <c r="CQ39" s="264">
        <f t="shared" ca="1" si="62"/>
        <v>64929.946875000081</v>
      </c>
      <c r="CR39" s="264">
        <f t="shared" ca="1" si="62"/>
        <v>64600.340625000084</v>
      </c>
      <c r="CS39" s="264">
        <f t="shared" ca="1" si="62"/>
        <v>70737.135000000111</v>
      </c>
      <c r="CT39" s="264">
        <f t="shared" ca="1" si="62"/>
        <v>155200.95000000019</v>
      </c>
      <c r="CY39" s="294"/>
    </row>
    <row r="40" spans="1:103" outlineLevel="1" x14ac:dyDescent="0.45">
      <c r="A40" s="71"/>
      <c r="B40" s="297"/>
      <c r="F40" s="303"/>
      <c r="CN40" s="264"/>
      <c r="CO40" s="264"/>
      <c r="CP40" s="264"/>
      <c r="CQ40" s="264"/>
      <c r="CR40" s="264"/>
      <c r="CS40" s="264"/>
      <c r="CT40" s="264"/>
      <c r="CY40" s="294"/>
    </row>
    <row r="41" spans="1:103" outlineLevel="1" x14ac:dyDescent="0.45">
      <c r="A41" s="71"/>
      <c r="B41" s="297"/>
      <c r="D41" s="260" t="s">
        <v>22</v>
      </c>
      <c r="E41" s="301"/>
      <c r="F41" s="314"/>
      <c r="G41" s="301"/>
      <c r="CN41" s="264"/>
      <c r="CO41" s="264"/>
      <c r="CP41" s="264"/>
      <c r="CQ41" s="264"/>
      <c r="CR41" s="264"/>
      <c r="CS41" s="264"/>
      <c r="CT41" s="264"/>
      <c r="CY41" s="294"/>
    </row>
    <row r="42" spans="1:103" outlineLevel="1" x14ac:dyDescent="0.45">
      <c r="A42" s="71"/>
      <c r="B42" s="297"/>
      <c r="F42" s="303"/>
      <c r="CN42" s="264"/>
      <c r="CO42" s="264"/>
      <c r="CP42" s="264"/>
      <c r="CQ42" s="264"/>
      <c r="CR42" s="264"/>
      <c r="CS42" s="264"/>
      <c r="CT42" s="264"/>
      <c r="CY42" s="294"/>
    </row>
    <row r="43" spans="1:103" outlineLevel="1" x14ac:dyDescent="0.45">
      <c r="A43" s="71"/>
      <c r="B43" s="297"/>
      <c r="D43" s="259" t="s">
        <v>6</v>
      </c>
      <c r="F43" s="312" t="str">
        <f>VLOOKUP($D43,assumption_lookup,MATCH("Unit",assumption_heading,0),0)</f>
        <v>£/head</v>
      </c>
      <c r="H43" s="315">
        <f>VLOOKUP($D43,assumption_lookup,MATCH(H$9,assumption_heading,0),0)</f>
        <v>2</v>
      </c>
      <c r="I43" s="315">
        <f t="shared" ref="I43:O43" si="63">VLOOKUP($D43,assumption_lookup,MATCH(I$9,assumption_heading,0),0)</f>
        <v>2</v>
      </c>
      <c r="J43" s="315">
        <f t="shared" si="63"/>
        <v>2</v>
      </c>
      <c r="K43" s="315">
        <f t="shared" si="63"/>
        <v>2</v>
      </c>
      <c r="L43" s="315">
        <f t="shared" si="63"/>
        <v>2</v>
      </c>
      <c r="M43" s="315">
        <f t="shared" si="63"/>
        <v>2</v>
      </c>
      <c r="N43" s="315">
        <f t="shared" si="63"/>
        <v>2</v>
      </c>
      <c r="O43" s="315">
        <f t="shared" si="63"/>
        <v>2</v>
      </c>
      <c r="P43" s="315">
        <f t="shared" ref="P43:BC43" si="64">VLOOKUP($D43,assumption_lookup,MATCH(P$9,assumption_heading,0),0)</f>
        <v>2</v>
      </c>
      <c r="Q43" s="315">
        <f t="shared" si="64"/>
        <v>2</v>
      </c>
      <c r="R43" s="315">
        <f t="shared" si="64"/>
        <v>2</v>
      </c>
      <c r="S43" s="315">
        <f t="shared" si="64"/>
        <v>2</v>
      </c>
      <c r="T43" s="315">
        <f t="shared" si="64"/>
        <v>2</v>
      </c>
      <c r="U43" s="315">
        <f t="shared" si="64"/>
        <v>2</v>
      </c>
      <c r="V43" s="315">
        <f t="shared" si="64"/>
        <v>2</v>
      </c>
      <c r="W43" s="315">
        <f t="shared" si="64"/>
        <v>2</v>
      </c>
      <c r="X43" s="315">
        <f t="shared" si="64"/>
        <v>2</v>
      </c>
      <c r="Y43" s="315">
        <f t="shared" si="64"/>
        <v>2</v>
      </c>
      <c r="Z43" s="315">
        <f t="shared" si="64"/>
        <v>2</v>
      </c>
      <c r="AA43" s="315">
        <f t="shared" si="64"/>
        <v>2</v>
      </c>
      <c r="AB43" s="315">
        <f t="shared" si="64"/>
        <v>2</v>
      </c>
      <c r="AC43" s="315">
        <f t="shared" si="64"/>
        <v>2</v>
      </c>
      <c r="AD43" s="315">
        <f t="shared" si="64"/>
        <v>2</v>
      </c>
      <c r="AE43" s="315">
        <f t="shared" si="64"/>
        <v>2</v>
      </c>
      <c r="AF43" s="315">
        <f t="shared" si="64"/>
        <v>2</v>
      </c>
      <c r="AG43" s="315">
        <f t="shared" si="64"/>
        <v>2</v>
      </c>
      <c r="AH43" s="315">
        <f t="shared" si="64"/>
        <v>2</v>
      </c>
      <c r="AI43" s="315">
        <f t="shared" si="64"/>
        <v>2</v>
      </c>
      <c r="AJ43" s="315">
        <f t="shared" si="64"/>
        <v>2</v>
      </c>
      <c r="AK43" s="315">
        <f t="shared" si="64"/>
        <v>2</v>
      </c>
      <c r="AL43" s="315">
        <f t="shared" si="64"/>
        <v>2</v>
      </c>
      <c r="AM43" s="315">
        <f t="shared" si="64"/>
        <v>2</v>
      </c>
      <c r="AN43" s="315">
        <f t="shared" si="64"/>
        <v>2</v>
      </c>
      <c r="AO43" s="315">
        <f t="shared" si="64"/>
        <v>2</v>
      </c>
      <c r="AP43" s="315">
        <f t="shared" si="64"/>
        <v>2</v>
      </c>
      <c r="AQ43" s="315">
        <f t="shared" si="64"/>
        <v>2</v>
      </c>
      <c r="AR43" s="315">
        <f t="shared" si="64"/>
        <v>2</v>
      </c>
      <c r="AS43" s="315">
        <f t="shared" si="64"/>
        <v>2</v>
      </c>
      <c r="AT43" s="315">
        <f t="shared" si="64"/>
        <v>2</v>
      </c>
      <c r="AU43" s="315">
        <f t="shared" si="64"/>
        <v>2</v>
      </c>
      <c r="AV43" s="315">
        <f t="shared" si="64"/>
        <v>2</v>
      </c>
      <c r="AW43" s="315">
        <f t="shared" si="64"/>
        <v>2</v>
      </c>
      <c r="AX43" s="315">
        <f t="shared" si="64"/>
        <v>2</v>
      </c>
      <c r="AY43" s="315">
        <f t="shared" si="64"/>
        <v>2</v>
      </c>
      <c r="AZ43" s="315">
        <f t="shared" si="64"/>
        <v>2</v>
      </c>
      <c r="BA43" s="315">
        <f t="shared" si="64"/>
        <v>2</v>
      </c>
      <c r="BB43" s="315">
        <f t="shared" si="64"/>
        <v>2</v>
      </c>
      <c r="BC43" s="315">
        <f t="shared" si="64"/>
        <v>2</v>
      </c>
      <c r="BD43" s="315">
        <f t="shared" ref="BD43:CM43" si="65">VLOOKUP($D43,assumption_lookup,MATCH(BD$6,assumptions_heading_monthly,0),0)</f>
        <v>1.7</v>
      </c>
      <c r="BE43" s="315">
        <f t="shared" si="65"/>
        <v>1.7</v>
      </c>
      <c r="BF43" s="315">
        <f t="shared" si="65"/>
        <v>1.7</v>
      </c>
      <c r="BG43" s="315">
        <f t="shared" si="65"/>
        <v>1.7</v>
      </c>
      <c r="BH43" s="315">
        <f t="shared" si="65"/>
        <v>1.7</v>
      </c>
      <c r="BI43" s="315">
        <f t="shared" si="65"/>
        <v>1.7</v>
      </c>
      <c r="BJ43" s="315">
        <f t="shared" si="65"/>
        <v>1.7</v>
      </c>
      <c r="BK43" s="315">
        <f t="shared" si="65"/>
        <v>1.7</v>
      </c>
      <c r="BL43" s="315">
        <f t="shared" si="65"/>
        <v>1.7</v>
      </c>
      <c r="BM43" s="315">
        <f t="shared" si="65"/>
        <v>1.7</v>
      </c>
      <c r="BN43" s="315">
        <f t="shared" si="65"/>
        <v>1.7</v>
      </c>
      <c r="BO43" s="315">
        <f t="shared" si="65"/>
        <v>1.7</v>
      </c>
      <c r="BP43" s="315">
        <f t="shared" si="65"/>
        <v>1.6</v>
      </c>
      <c r="BQ43" s="315">
        <f t="shared" si="65"/>
        <v>1.6</v>
      </c>
      <c r="BR43" s="315">
        <f t="shared" si="65"/>
        <v>1.6</v>
      </c>
      <c r="BS43" s="315">
        <f t="shared" si="65"/>
        <v>1.6</v>
      </c>
      <c r="BT43" s="315">
        <f t="shared" si="65"/>
        <v>1.6</v>
      </c>
      <c r="BU43" s="315">
        <f t="shared" si="65"/>
        <v>1.6</v>
      </c>
      <c r="BV43" s="315">
        <f t="shared" si="65"/>
        <v>1.6</v>
      </c>
      <c r="BW43" s="315">
        <f t="shared" si="65"/>
        <v>1.6</v>
      </c>
      <c r="BX43" s="315">
        <f t="shared" si="65"/>
        <v>1.6</v>
      </c>
      <c r="BY43" s="315">
        <f t="shared" si="65"/>
        <v>1.6</v>
      </c>
      <c r="BZ43" s="315">
        <f t="shared" si="65"/>
        <v>1.6</v>
      </c>
      <c r="CA43" s="315">
        <f t="shared" si="65"/>
        <v>1.6</v>
      </c>
      <c r="CB43" s="315">
        <f t="shared" si="65"/>
        <v>2</v>
      </c>
      <c r="CC43" s="315">
        <f t="shared" si="65"/>
        <v>2</v>
      </c>
      <c r="CD43" s="315">
        <f t="shared" si="65"/>
        <v>2</v>
      </c>
      <c r="CE43" s="315">
        <f t="shared" si="65"/>
        <v>2</v>
      </c>
      <c r="CF43" s="315">
        <f t="shared" si="65"/>
        <v>2</v>
      </c>
      <c r="CG43" s="315">
        <f t="shared" si="65"/>
        <v>2</v>
      </c>
      <c r="CH43" s="315">
        <f t="shared" si="65"/>
        <v>2</v>
      </c>
      <c r="CI43" s="315">
        <f t="shared" si="65"/>
        <v>2</v>
      </c>
      <c r="CJ43" s="315">
        <f t="shared" si="65"/>
        <v>2</v>
      </c>
      <c r="CK43" s="315">
        <f t="shared" si="65"/>
        <v>2</v>
      </c>
      <c r="CL43" s="315">
        <f t="shared" si="65"/>
        <v>2</v>
      </c>
      <c r="CM43" s="315">
        <f t="shared" si="65"/>
        <v>2</v>
      </c>
      <c r="CN43" s="71"/>
      <c r="CO43" s="71"/>
      <c r="CP43" s="71"/>
      <c r="CQ43" s="71"/>
      <c r="CR43" s="71"/>
      <c r="CS43" s="71"/>
      <c r="CT43" s="71"/>
      <c r="CY43" s="294"/>
    </row>
    <row r="44" spans="1:103" outlineLevel="1" x14ac:dyDescent="0.45">
      <c r="A44" s="71"/>
      <c r="B44" s="297"/>
      <c r="D44" s="259" t="s">
        <v>305</v>
      </c>
      <c r="F44" s="316" t="s">
        <v>164</v>
      </c>
      <c r="H44" s="264">
        <f>H37*H43</f>
        <v>5040.0000000000018</v>
      </c>
      <c r="I44" s="264">
        <f>I37*I43</f>
        <v>5670.0000000000009</v>
      </c>
      <c r="J44" s="264">
        <f t="shared" ref="J44:O44" si="66">J37*J43</f>
        <v>5670.0000000000009</v>
      </c>
      <c r="K44" s="264">
        <f t="shared" si="66"/>
        <v>5985.0000000000018</v>
      </c>
      <c r="L44" s="264">
        <f t="shared" si="66"/>
        <v>5670.0000000000009</v>
      </c>
      <c r="M44" s="264">
        <f t="shared" si="66"/>
        <v>5670.0000000000009</v>
      </c>
      <c r="N44" s="264">
        <f t="shared" si="66"/>
        <v>5670.0000000000009</v>
      </c>
      <c r="O44" s="264">
        <f t="shared" si="66"/>
        <v>3150.0000000000009</v>
      </c>
      <c r="P44" s="264">
        <f>P37*P43</f>
        <v>5670.0000000000009</v>
      </c>
      <c r="Q44" s="264">
        <f t="shared" ref="Q44:BC44" si="67">Q37*Q43</f>
        <v>5481.0000000000018</v>
      </c>
      <c r="R44" s="264">
        <f t="shared" si="67"/>
        <v>6292.1250000000018</v>
      </c>
      <c r="S44" s="264">
        <f t="shared" si="67"/>
        <v>5567.6250000000146</v>
      </c>
      <c r="T44" s="264">
        <f t="shared" ca="1" si="67"/>
        <v>7378.5599999999995</v>
      </c>
      <c r="U44" s="264">
        <f t="shared" ca="1" si="67"/>
        <v>8983.7999999999993</v>
      </c>
      <c r="V44" s="264">
        <f t="shared" ca="1" si="67"/>
        <v>9684.36</v>
      </c>
      <c r="W44" s="264">
        <f t="shared" ca="1" si="67"/>
        <v>10980.480000000003</v>
      </c>
      <c r="X44" s="264">
        <f t="shared" ca="1" si="67"/>
        <v>11138.400000000005</v>
      </c>
      <c r="Y44" s="264">
        <f t="shared" ca="1" si="67"/>
        <v>11891.880000000005</v>
      </c>
      <c r="Z44" s="264">
        <f t="shared" ca="1" si="67"/>
        <v>12663.000000000007</v>
      </c>
      <c r="AA44" s="264">
        <f t="shared" ca="1" si="67"/>
        <v>7473.2000000000044</v>
      </c>
      <c r="AB44" s="264">
        <f t="shared" ca="1" si="67"/>
        <v>14258.160000000005</v>
      </c>
      <c r="AC44" s="264">
        <f t="shared" ca="1" si="67"/>
        <v>13406.400000000009</v>
      </c>
      <c r="AD44" s="264">
        <f t="shared" ca="1" si="67"/>
        <v>15039.220000000012</v>
      </c>
      <c r="AE44" s="264">
        <f t="shared" ca="1" si="67"/>
        <v>13053.60000000004</v>
      </c>
      <c r="AF44" s="264">
        <f t="shared" ca="1" si="67"/>
        <v>17169.600000000009</v>
      </c>
      <c r="AG44" s="264">
        <f t="shared" ca="1" si="67"/>
        <v>20294.268750000017</v>
      </c>
      <c r="AH44" s="264">
        <f t="shared" ca="1" si="67"/>
        <v>21292.031250000015</v>
      </c>
      <c r="AI44" s="264">
        <f t="shared" ca="1" si="67"/>
        <v>23548.481250000026</v>
      </c>
      <c r="AJ44" s="264">
        <f t="shared" ca="1" si="67"/>
        <v>23345.437500000022</v>
      </c>
      <c r="AK44" s="264">
        <f t="shared" ca="1" si="67"/>
        <v>24401.081250000025</v>
      </c>
      <c r="AL44" s="264">
        <f t="shared" ca="1" si="67"/>
        <v>25476.018750000025</v>
      </c>
      <c r="AM44" s="264">
        <f t="shared" ca="1" si="67"/>
        <v>14761.250000000016</v>
      </c>
      <c r="AN44" s="264">
        <f t="shared" ca="1" si="67"/>
        <v>27683.775000000031</v>
      </c>
      <c r="AO44" s="264">
        <f t="shared" ca="1" si="67"/>
        <v>25614.750000000036</v>
      </c>
      <c r="AP44" s="264">
        <f t="shared" ca="1" si="67"/>
        <v>28303.778125000044</v>
      </c>
      <c r="AQ44" s="264">
        <f t="shared" ca="1" si="67"/>
        <v>24220.087500000089</v>
      </c>
      <c r="AR44" s="264">
        <f t="shared" ca="1" si="67"/>
        <v>31018.260000000046</v>
      </c>
      <c r="AS44" s="264">
        <f t="shared" ca="1" si="67"/>
        <v>35992.293750000048</v>
      </c>
      <c r="AT44" s="264">
        <f t="shared" ca="1" si="67"/>
        <v>37099.518750000047</v>
      </c>
      <c r="AU44" s="264">
        <f t="shared" ca="1" si="67"/>
        <v>40340.396250000042</v>
      </c>
      <c r="AV44" s="264">
        <f t="shared" ca="1" si="67"/>
        <v>39345.390000000043</v>
      </c>
      <c r="AW44" s="264">
        <f t="shared" ca="1" si="67"/>
        <v>40484.036250000041</v>
      </c>
      <c r="AX44" s="264">
        <f t="shared" ca="1" si="67"/>
        <v>41633.156250000036</v>
      </c>
      <c r="AY44" s="264">
        <f t="shared" ca="1" si="67"/>
        <v>23773.750000000025</v>
      </c>
      <c r="AZ44" s="264">
        <f t="shared" ca="1" si="67"/>
        <v>43962.817500000041</v>
      </c>
      <c r="BA44" s="264">
        <f t="shared" ca="1" si="67"/>
        <v>40127.430000000037</v>
      </c>
      <c r="BB44" s="264">
        <f t="shared" ca="1" si="67"/>
        <v>43760.241875000043</v>
      </c>
      <c r="BC44" s="264">
        <f t="shared" ca="1" si="67"/>
        <v>36972.337500000118</v>
      </c>
      <c r="BD44" s="264">
        <f ca="1">BD37*BD43</f>
        <v>28756.350000000024</v>
      </c>
      <c r="BE44" s="264">
        <f ca="1">BE37*BE43</f>
        <v>32795.693437500027</v>
      </c>
      <c r="BF44" s="264">
        <f ca="1">BF37*BF43</f>
        <v>33233.46468750004</v>
      </c>
      <c r="BG44" s="264">
        <f ca="1">BG37*BG43</f>
        <v>35534.44125000004</v>
      </c>
      <c r="BH44" s="264">
        <f ca="1">BH37*BH43</f>
        <v>34087.921875000036</v>
      </c>
      <c r="BI44" s="264">
        <f t="shared" ref="BI44:BQ44" ca="1" si="68">BI37*BI43</f>
        <v>34504.607812500035</v>
      </c>
      <c r="BJ44" s="264">
        <f t="shared" ca="1" si="68"/>
        <v>34914.265312500043</v>
      </c>
      <c r="BK44" s="264">
        <f t="shared" ca="1" si="68"/>
        <v>19620.49687500003</v>
      </c>
      <c r="BL44" s="264">
        <f t="shared" ca="1" si="68"/>
        <v>35712.495000000046</v>
      </c>
      <c r="BM44" s="264">
        <f t="shared" ca="1" si="68"/>
        <v>32089.837500000041</v>
      </c>
      <c r="BN44" s="264">
        <f t="shared" ca="1" si="68"/>
        <v>34455.799218750049</v>
      </c>
      <c r="BO44" s="264">
        <f t="shared" ca="1" si="68"/>
        <v>28666.65375000011</v>
      </c>
      <c r="BP44" s="264">
        <f t="shared" ca="1" si="68"/>
        <v>29240.064000000039</v>
      </c>
      <c r="BQ44" s="264">
        <f t="shared" ca="1" si="68"/>
        <v>33413.688000000046</v>
      </c>
      <c r="BR44" s="264">
        <f ca="1">BR37*BR43</f>
        <v>33932.30400000004</v>
      </c>
      <c r="BS44" s="264">
        <f ca="1">BS37*BS43</f>
        <v>36364.860000000059</v>
      </c>
      <c r="BT44" s="264">
        <f ca="1">BT37*BT43</f>
        <v>34969.536000000044</v>
      </c>
      <c r="BU44" s="264">
        <f ca="1">BU37*BU43</f>
        <v>35488.152000000053</v>
      </c>
      <c r="BV44" s="264">
        <f ca="1">BV37*BV43</f>
        <v>36006.768000000055</v>
      </c>
      <c r="BW44" s="264">
        <f t="shared" ref="BW44:CB44" ca="1" si="69">BW37*BW43</f>
        <v>20291.880000000034</v>
      </c>
      <c r="BX44" s="264">
        <f t="shared" ca="1" si="69"/>
        <v>37044.000000000051</v>
      </c>
      <c r="BY44" s="264">
        <f t="shared" ca="1" si="69"/>
        <v>33388.992000000049</v>
      </c>
      <c r="BZ44" s="264">
        <f t="shared" ca="1" si="69"/>
        <v>35965.608000000066</v>
      </c>
      <c r="CA44" s="264">
        <f t="shared" ca="1" si="69"/>
        <v>30022.104000000123</v>
      </c>
      <c r="CB44" s="264">
        <f t="shared" ca="1" si="69"/>
        <v>65049.600000000086</v>
      </c>
      <c r="CC44" s="264">
        <f ca="1">CC37*CC43</f>
        <v>77521.500000000102</v>
      </c>
      <c r="CD44" s="264">
        <f ca="1">CD37*CD43</f>
        <v>81950.400000000111</v>
      </c>
      <c r="CE44" s="264">
        <f ca="1">CE37*CE43</f>
        <v>91271.250000000102</v>
      </c>
      <c r="CF44" s="264">
        <f ca="1">CF37*CF43</f>
        <v>91072.800000000105</v>
      </c>
      <c r="CG44" s="264">
        <f ca="1">CG37*CG43</f>
        <v>95766.300000000105</v>
      </c>
      <c r="CH44" s="264">
        <f t="shared" ref="CH44:CM44" ca="1" si="70">CH37*CH43</f>
        <v>100548.0000000001</v>
      </c>
      <c r="CI44" s="264">
        <f t="shared" ca="1" si="70"/>
        <v>58565.500000000065</v>
      </c>
      <c r="CJ44" s="264">
        <f t="shared" ca="1" si="70"/>
        <v>110376.0000000001</v>
      </c>
      <c r="CK44" s="264">
        <f t="shared" ca="1" si="70"/>
        <v>102597.60000000008</v>
      </c>
      <c r="CL44" s="264">
        <f t="shared" ca="1" si="70"/>
        <v>113859.2000000001</v>
      </c>
      <c r="CM44" s="264">
        <f t="shared" ca="1" si="70"/>
        <v>97828.500000000306</v>
      </c>
      <c r="CN44" s="264">
        <f t="shared" ref="CN44:CT46" si="71">SUMIF($H$9:$CM$9,CN$3,$H44:$CM44)</f>
        <v>65535.750000000022</v>
      </c>
      <c r="CO44" s="264">
        <f t="shared" ca="1" si="71"/>
        <v>135951.06000000008</v>
      </c>
      <c r="CP44" s="264">
        <f t="shared" ca="1" si="71"/>
        <v>276110.55937500036</v>
      </c>
      <c r="CQ44" s="264">
        <f t="shared" ca="1" si="71"/>
        <v>454509.62812500063</v>
      </c>
      <c r="CR44" s="264">
        <f t="shared" ca="1" si="71"/>
        <v>384372.02671875048</v>
      </c>
      <c r="CS44" s="264">
        <f t="shared" ca="1" si="71"/>
        <v>396127.95600000065</v>
      </c>
      <c r="CT44" s="264">
        <f t="shared" ca="1" si="71"/>
        <v>1086406.6500000013</v>
      </c>
      <c r="CY44" s="294"/>
    </row>
    <row r="45" spans="1:103" outlineLevel="1" x14ac:dyDescent="0.45">
      <c r="A45" s="71"/>
      <c r="B45" s="297"/>
      <c r="D45" s="259" t="s">
        <v>304</v>
      </c>
      <c r="F45" s="312" t="str">
        <f>VLOOKUP($D45,assumption_lookup,MATCH("Unit",assumption_heading,0),0)</f>
        <v>£/december</v>
      </c>
      <c r="H45" s="304">
        <f t="shared" ref="H45:O45" si="72">IF(H7=12,VLOOKUP($D45,assumption_lookup,MATCH(H$9,assumption_heading,0),0),0)</f>
        <v>0</v>
      </c>
      <c r="I45" s="304">
        <f t="shared" si="72"/>
        <v>0</v>
      </c>
      <c r="J45" s="304">
        <f t="shared" si="72"/>
        <v>0</v>
      </c>
      <c r="K45" s="304">
        <f t="shared" si="72"/>
        <v>0</v>
      </c>
      <c r="L45" s="304">
        <f t="shared" si="72"/>
        <v>0</v>
      </c>
      <c r="M45" s="304">
        <f t="shared" si="72"/>
        <v>0</v>
      </c>
      <c r="N45" s="304">
        <f t="shared" si="72"/>
        <v>0</v>
      </c>
      <c r="O45" s="304">
        <f t="shared" si="72"/>
        <v>0</v>
      </c>
      <c r="P45" s="304">
        <f t="shared" ref="P45:AQ45" si="73">IF(P7=12,VLOOKUP($D45,assumption_lookup,MATCH(P$9,assumption_heading,0),0),0)</f>
        <v>0</v>
      </c>
      <c r="Q45" s="304">
        <f t="shared" si="73"/>
        <v>0</v>
      </c>
      <c r="R45" s="304">
        <f t="shared" si="73"/>
        <v>0</v>
      </c>
      <c r="S45" s="304">
        <v>5000</v>
      </c>
      <c r="T45" s="304">
        <f t="shared" si="73"/>
        <v>0</v>
      </c>
      <c r="U45" s="304">
        <f t="shared" si="73"/>
        <v>0</v>
      </c>
      <c r="V45" s="304">
        <f t="shared" si="73"/>
        <v>0</v>
      </c>
      <c r="W45" s="304">
        <f t="shared" si="73"/>
        <v>0</v>
      </c>
      <c r="X45" s="304">
        <f t="shared" si="73"/>
        <v>0</v>
      </c>
      <c r="Y45" s="304">
        <f t="shared" si="73"/>
        <v>0</v>
      </c>
      <c r="Z45" s="304">
        <f t="shared" si="73"/>
        <v>0</v>
      </c>
      <c r="AA45" s="304">
        <f t="shared" si="73"/>
        <v>0</v>
      </c>
      <c r="AB45" s="304">
        <f t="shared" si="73"/>
        <v>0</v>
      </c>
      <c r="AC45" s="304">
        <f t="shared" si="73"/>
        <v>0</v>
      </c>
      <c r="AD45" s="304">
        <f t="shared" si="73"/>
        <v>0</v>
      </c>
      <c r="AE45" s="304">
        <f t="shared" si="73"/>
        <v>10000</v>
      </c>
      <c r="AF45" s="304">
        <f t="shared" si="73"/>
        <v>0</v>
      </c>
      <c r="AG45" s="304">
        <f t="shared" si="73"/>
        <v>0</v>
      </c>
      <c r="AH45" s="304">
        <f t="shared" si="73"/>
        <v>0</v>
      </c>
      <c r="AI45" s="304">
        <f t="shared" si="73"/>
        <v>0</v>
      </c>
      <c r="AJ45" s="304">
        <f t="shared" si="73"/>
        <v>0</v>
      </c>
      <c r="AK45" s="304">
        <f t="shared" si="73"/>
        <v>0</v>
      </c>
      <c r="AL45" s="304">
        <f t="shared" si="73"/>
        <v>0</v>
      </c>
      <c r="AM45" s="304">
        <f t="shared" si="73"/>
        <v>0</v>
      </c>
      <c r="AN45" s="304">
        <f t="shared" si="73"/>
        <v>0</v>
      </c>
      <c r="AO45" s="304">
        <f t="shared" si="73"/>
        <v>0</v>
      </c>
      <c r="AP45" s="304">
        <f t="shared" si="73"/>
        <v>0</v>
      </c>
      <c r="AQ45" s="304">
        <f t="shared" si="73"/>
        <v>65000</v>
      </c>
      <c r="AR45" s="264">
        <v>6000</v>
      </c>
      <c r="AS45" s="264">
        <v>8000</v>
      </c>
      <c r="AT45" s="264">
        <v>8000</v>
      </c>
      <c r="AU45" s="264">
        <v>8000</v>
      </c>
      <c r="AV45" s="264">
        <v>8000</v>
      </c>
      <c r="AW45" s="264">
        <v>16000</v>
      </c>
      <c r="AX45" s="264">
        <v>16000</v>
      </c>
      <c r="AY45" s="264">
        <v>16000</v>
      </c>
      <c r="AZ45" s="264">
        <v>12000</v>
      </c>
      <c r="BA45" s="264">
        <v>12000</v>
      </c>
      <c r="BB45" s="264">
        <v>12000</v>
      </c>
      <c r="BC45" s="304">
        <f>IF(BC7=12,VLOOKUP($D45,assumption_lookup,MATCH(BC$9,assumption_heading,0),0),0)</f>
        <v>100000</v>
      </c>
      <c r="BD45" s="317">
        <v>10000</v>
      </c>
      <c r="BE45" s="317">
        <v>12000</v>
      </c>
      <c r="BF45" s="317">
        <v>12000</v>
      </c>
      <c r="BG45" s="317">
        <v>12000</v>
      </c>
      <c r="BH45" s="317">
        <v>12000</v>
      </c>
      <c r="BI45" s="317">
        <v>20000</v>
      </c>
      <c r="BJ45" s="317">
        <v>20000</v>
      </c>
      <c r="BK45" s="317">
        <v>20000</v>
      </c>
      <c r="BL45" s="317">
        <v>16000</v>
      </c>
      <c r="BM45" s="317">
        <v>20000</v>
      </c>
      <c r="BN45" s="317">
        <v>16000</v>
      </c>
      <c r="BO45" s="318">
        <f>IF(BO7=12,VLOOKUP($D45,assumption_lookup,MATCH(BO$9,assumption_heading,0),0),0)</f>
        <v>150000</v>
      </c>
      <c r="BP45" s="319">
        <v>12000</v>
      </c>
      <c r="BQ45" s="319">
        <v>14400</v>
      </c>
      <c r="BR45" s="319">
        <v>14400</v>
      </c>
      <c r="BS45" s="319">
        <v>14400</v>
      </c>
      <c r="BT45" s="319">
        <v>14400</v>
      </c>
      <c r="BU45" s="319">
        <v>24000</v>
      </c>
      <c r="BV45" s="319">
        <v>24000</v>
      </c>
      <c r="BW45" s="319">
        <v>24000</v>
      </c>
      <c r="BX45" s="319">
        <v>19200</v>
      </c>
      <c r="BY45" s="319">
        <v>24000</v>
      </c>
      <c r="BZ45" s="319">
        <v>19200</v>
      </c>
      <c r="CA45" s="318">
        <f>IF(CA7=12,VLOOKUP($D45,assumption_lookup,MATCH(CA$9,assumption_heading,0),0),0)</f>
        <v>120000</v>
      </c>
      <c r="CB45" s="319">
        <v>12000</v>
      </c>
      <c r="CC45" s="319">
        <v>14400</v>
      </c>
      <c r="CD45" s="319">
        <v>14400</v>
      </c>
      <c r="CE45" s="319">
        <v>14400</v>
      </c>
      <c r="CF45" s="319">
        <v>14400</v>
      </c>
      <c r="CG45" s="319">
        <v>24000</v>
      </c>
      <c r="CH45" s="319">
        <v>24000</v>
      </c>
      <c r="CI45" s="320">
        <v>24000</v>
      </c>
      <c r="CJ45" s="320">
        <v>19200</v>
      </c>
      <c r="CK45" s="320">
        <v>24000</v>
      </c>
      <c r="CL45" s="320">
        <v>19200</v>
      </c>
      <c r="CM45" s="318">
        <f>IF(CM7=12,VLOOKUP($D45,assumption_lookup,MATCH(CM$9,assumption_heading,0),0),0)</f>
        <v>200000</v>
      </c>
      <c r="CN45" s="264">
        <f t="shared" si="71"/>
        <v>5000</v>
      </c>
      <c r="CO45" s="264">
        <f t="shared" si="71"/>
        <v>10000</v>
      </c>
      <c r="CP45" s="264">
        <f t="shared" si="71"/>
        <v>65000</v>
      </c>
      <c r="CQ45" s="264">
        <f t="shared" si="71"/>
        <v>222000</v>
      </c>
      <c r="CR45" s="264">
        <f t="shared" si="71"/>
        <v>320000</v>
      </c>
      <c r="CS45" s="264">
        <f t="shared" si="71"/>
        <v>324000</v>
      </c>
      <c r="CT45" s="264">
        <f t="shared" si="71"/>
        <v>404000</v>
      </c>
      <c r="CY45" s="294"/>
    </row>
    <row r="46" spans="1:103" outlineLevel="1" x14ac:dyDescent="0.45">
      <c r="A46" s="71" t="s">
        <v>309</v>
      </c>
      <c r="B46" s="297" t="s">
        <v>807</v>
      </c>
      <c r="D46" s="75" t="s">
        <v>30</v>
      </c>
      <c r="F46" s="316" t="s">
        <v>164</v>
      </c>
      <c r="H46" s="321">
        <f>SUM(H44:H45)</f>
        <v>5040.0000000000018</v>
      </c>
      <c r="I46" s="321">
        <f>SUM(I44:I45)</f>
        <v>5670.0000000000009</v>
      </c>
      <c r="J46" s="321">
        <f t="shared" ref="J46:O46" si="74">SUM(J44:J45)</f>
        <v>5670.0000000000009</v>
      </c>
      <c r="K46" s="321">
        <f t="shared" si="74"/>
        <v>5985.0000000000018</v>
      </c>
      <c r="L46" s="321">
        <f t="shared" si="74"/>
        <v>5670.0000000000009</v>
      </c>
      <c r="M46" s="321">
        <f t="shared" si="74"/>
        <v>5670.0000000000009</v>
      </c>
      <c r="N46" s="321">
        <f t="shared" si="74"/>
        <v>5670.0000000000009</v>
      </c>
      <c r="O46" s="321">
        <f t="shared" si="74"/>
        <v>3150.0000000000009</v>
      </c>
      <c r="P46" s="321">
        <f>SUM(P44:P45)</f>
        <v>5670.0000000000009</v>
      </c>
      <c r="Q46" s="321">
        <f t="shared" ref="Q46:BC46" si="75">SUM(Q44:Q45)</f>
        <v>5481.0000000000018</v>
      </c>
      <c r="R46" s="321">
        <f t="shared" si="75"/>
        <v>6292.1250000000018</v>
      </c>
      <c r="S46" s="321">
        <f t="shared" si="75"/>
        <v>10567.625000000015</v>
      </c>
      <c r="T46" s="321">
        <f t="shared" ca="1" si="75"/>
        <v>7378.5599999999995</v>
      </c>
      <c r="U46" s="321">
        <f t="shared" ca="1" si="75"/>
        <v>8983.7999999999993</v>
      </c>
      <c r="V46" s="321">
        <f t="shared" ca="1" si="75"/>
        <v>9684.36</v>
      </c>
      <c r="W46" s="321">
        <f t="shared" ca="1" si="75"/>
        <v>10980.480000000003</v>
      </c>
      <c r="X46" s="321">
        <f t="shared" ca="1" si="75"/>
        <v>11138.400000000005</v>
      </c>
      <c r="Y46" s="321">
        <f t="shared" ca="1" si="75"/>
        <v>11891.880000000005</v>
      </c>
      <c r="Z46" s="321">
        <f t="shared" ca="1" si="75"/>
        <v>12663.000000000007</v>
      </c>
      <c r="AA46" s="321">
        <f t="shared" ca="1" si="75"/>
        <v>7473.2000000000044</v>
      </c>
      <c r="AB46" s="321">
        <f t="shared" ca="1" si="75"/>
        <v>14258.160000000005</v>
      </c>
      <c r="AC46" s="321">
        <f t="shared" ca="1" si="75"/>
        <v>13406.400000000009</v>
      </c>
      <c r="AD46" s="321">
        <f t="shared" ca="1" si="75"/>
        <v>15039.220000000012</v>
      </c>
      <c r="AE46" s="321">
        <f t="shared" ca="1" si="75"/>
        <v>23053.600000000042</v>
      </c>
      <c r="AF46" s="321">
        <f t="shared" ca="1" si="75"/>
        <v>17169.600000000009</v>
      </c>
      <c r="AG46" s="321">
        <f t="shared" ca="1" si="75"/>
        <v>20294.268750000017</v>
      </c>
      <c r="AH46" s="321">
        <f t="shared" ca="1" si="75"/>
        <v>21292.031250000015</v>
      </c>
      <c r="AI46" s="321">
        <f t="shared" ca="1" si="75"/>
        <v>23548.481250000026</v>
      </c>
      <c r="AJ46" s="321">
        <f t="shared" ca="1" si="75"/>
        <v>23345.437500000022</v>
      </c>
      <c r="AK46" s="321">
        <f t="shared" ca="1" si="75"/>
        <v>24401.081250000025</v>
      </c>
      <c r="AL46" s="321">
        <f t="shared" ca="1" si="75"/>
        <v>25476.018750000025</v>
      </c>
      <c r="AM46" s="321">
        <f t="shared" ca="1" si="75"/>
        <v>14761.250000000016</v>
      </c>
      <c r="AN46" s="321">
        <f t="shared" ca="1" si="75"/>
        <v>27683.775000000031</v>
      </c>
      <c r="AO46" s="321">
        <f t="shared" ca="1" si="75"/>
        <v>25614.750000000036</v>
      </c>
      <c r="AP46" s="321">
        <f t="shared" ca="1" si="75"/>
        <v>28303.778125000044</v>
      </c>
      <c r="AQ46" s="321">
        <f t="shared" ca="1" si="75"/>
        <v>89220.087500000081</v>
      </c>
      <c r="AR46" s="321">
        <f t="shared" ca="1" si="75"/>
        <v>37018.260000000046</v>
      </c>
      <c r="AS46" s="321">
        <f t="shared" ca="1" si="75"/>
        <v>43992.293750000048</v>
      </c>
      <c r="AT46" s="321">
        <f t="shared" ca="1" si="75"/>
        <v>45099.518750000047</v>
      </c>
      <c r="AU46" s="321">
        <f t="shared" ca="1" si="75"/>
        <v>48340.396250000042</v>
      </c>
      <c r="AV46" s="321">
        <f t="shared" ca="1" si="75"/>
        <v>47345.390000000043</v>
      </c>
      <c r="AW46" s="321">
        <f t="shared" ca="1" si="75"/>
        <v>56484.036250000041</v>
      </c>
      <c r="AX46" s="321">
        <f t="shared" ca="1" si="75"/>
        <v>57633.156250000036</v>
      </c>
      <c r="AY46" s="321">
        <f t="shared" ca="1" si="75"/>
        <v>39773.750000000029</v>
      </c>
      <c r="AZ46" s="321">
        <f t="shared" ca="1" si="75"/>
        <v>55962.817500000041</v>
      </c>
      <c r="BA46" s="321">
        <f t="shared" ca="1" si="75"/>
        <v>52127.430000000037</v>
      </c>
      <c r="BB46" s="321">
        <f t="shared" ca="1" si="75"/>
        <v>55760.241875000043</v>
      </c>
      <c r="BC46" s="321">
        <f t="shared" ca="1" si="75"/>
        <v>136972.33750000011</v>
      </c>
      <c r="BD46" s="321">
        <f ca="1">SUM(BD44:BD45)</f>
        <v>38756.35000000002</v>
      </c>
      <c r="BE46" s="321">
        <f ca="1">SUM(BE44:BE45)</f>
        <v>44795.693437500027</v>
      </c>
      <c r="BF46" s="321">
        <f t="shared" ref="BF46:CM46" ca="1" si="76">SUM(BF44:BF45)</f>
        <v>45233.46468750004</v>
      </c>
      <c r="BG46" s="321">
        <f t="shared" ca="1" si="76"/>
        <v>47534.44125000004</v>
      </c>
      <c r="BH46" s="321">
        <f t="shared" ca="1" si="76"/>
        <v>46087.921875000036</v>
      </c>
      <c r="BI46" s="321">
        <f t="shared" ca="1" si="76"/>
        <v>54504.607812500035</v>
      </c>
      <c r="BJ46" s="321">
        <f t="shared" ca="1" si="76"/>
        <v>54914.265312500043</v>
      </c>
      <c r="BK46" s="321">
        <f t="shared" ca="1" si="76"/>
        <v>39620.496875000026</v>
      </c>
      <c r="BL46" s="321">
        <f t="shared" ca="1" si="76"/>
        <v>51712.495000000046</v>
      </c>
      <c r="BM46" s="321">
        <f t="shared" ca="1" si="76"/>
        <v>52089.837500000038</v>
      </c>
      <c r="BN46" s="321">
        <f t="shared" ca="1" si="76"/>
        <v>50455.799218750049</v>
      </c>
      <c r="BO46" s="321">
        <f t="shared" ca="1" si="76"/>
        <v>178666.65375000011</v>
      </c>
      <c r="BP46" s="321">
        <f t="shared" ca="1" si="76"/>
        <v>41240.064000000042</v>
      </c>
      <c r="BQ46" s="321">
        <f t="shared" ca="1" si="76"/>
        <v>47813.688000000046</v>
      </c>
      <c r="BR46" s="321">
        <f t="shared" ca="1" si="76"/>
        <v>48332.30400000004</v>
      </c>
      <c r="BS46" s="321">
        <f t="shared" ca="1" si="76"/>
        <v>50764.860000000059</v>
      </c>
      <c r="BT46" s="321">
        <f t="shared" ca="1" si="76"/>
        <v>49369.536000000044</v>
      </c>
      <c r="BU46" s="321">
        <f t="shared" ca="1" si="76"/>
        <v>59488.152000000053</v>
      </c>
      <c r="BV46" s="321">
        <f t="shared" ca="1" si="76"/>
        <v>60006.768000000055</v>
      </c>
      <c r="BW46" s="321">
        <f t="shared" ca="1" si="76"/>
        <v>44291.880000000034</v>
      </c>
      <c r="BX46" s="321">
        <f t="shared" ca="1" si="76"/>
        <v>56244.000000000051</v>
      </c>
      <c r="BY46" s="321">
        <f t="shared" ca="1" si="76"/>
        <v>57388.992000000049</v>
      </c>
      <c r="BZ46" s="321">
        <f t="shared" ca="1" si="76"/>
        <v>55165.608000000066</v>
      </c>
      <c r="CA46" s="321">
        <f t="shared" ca="1" si="76"/>
        <v>150022.10400000011</v>
      </c>
      <c r="CB46" s="321">
        <f t="shared" ca="1" si="76"/>
        <v>77049.600000000093</v>
      </c>
      <c r="CC46" s="321">
        <f t="shared" ca="1" si="76"/>
        <v>91921.500000000102</v>
      </c>
      <c r="CD46" s="321">
        <f t="shared" ca="1" si="76"/>
        <v>96350.400000000111</v>
      </c>
      <c r="CE46" s="321">
        <f t="shared" ca="1" si="76"/>
        <v>105671.2500000001</v>
      </c>
      <c r="CF46" s="321">
        <f t="shared" ca="1" si="76"/>
        <v>105472.8000000001</v>
      </c>
      <c r="CG46" s="321">
        <f t="shared" ca="1" si="76"/>
        <v>119766.3000000001</v>
      </c>
      <c r="CH46" s="321">
        <f t="shared" ca="1" si="76"/>
        <v>124548.0000000001</v>
      </c>
      <c r="CI46" s="321">
        <f t="shared" ca="1" si="76"/>
        <v>82565.500000000058</v>
      </c>
      <c r="CJ46" s="321">
        <f t="shared" ca="1" si="76"/>
        <v>129576.0000000001</v>
      </c>
      <c r="CK46" s="321">
        <f t="shared" ca="1" si="76"/>
        <v>126597.60000000008</v>
      </c>
      <c r="CL46" s="321">
        <f t="shared" ca="1" si="76"/>
        <v>133059.2000000001</v>
      </c>
      <c r="CM46" s="321">
        <f t="shared" ca="1" si="76"/>
        <v>297828.50000000029</v>
      </c>
      <c r="CN46" s="321">
        <f t="shared" si="71"/>
        <v>70535.750000000029</v>
      </c>
      <c r="CO46" s="321">
        <f t="shared" ca="1" si="71"/>
        <v>145951.06000000008</v>
      </c>
      <c r="CP46" s="321">
        <f t="shared" ca="1" si="71"/>
        <v>341110.5593750003</v>
      </c>
      <c r="CQ46" s="321">
        <f t="shared" ca="1" si="71"/>
        <v>676509.62812500063</v>
      </c>
      <c r="CR46" s="321">
        <f t="shared" ca="1" si="71"/>
        <v>704372.0267187506</v>
      </c>
      <c r="CS46" s="321">
        <f t="shared" ca="1" si="71"/>
        <v>720127.95600000047</v>
      </c>
      <c r="CT46" s="321">
        <f t="shared" ca="1" si="71"/>
        <v>1490406.6500000013</v>
      </c>
      <c r="CY46" s="294" t="s">
        <v>310</v>
      </c>
    </row>
    <row r="47" spans="1:103" outlineLevel="1" x14ac:dyDescent="0.45">
      <c r="A47" s="71"/>
      <c r="B47" s="297"/>
      <c r="F47" s="303"/>
      <c r="CY47" s="294"/>
    </row>
    <row r="48" spans="1:103" outlineLevel="1" x14ac:dyDescent="0.45">
      <c r="A48" s="71"/>
      <c r="B48" s="297"/>
      <c r="F48" s="303"/>
      <c r="AQ48" s="322">
        <v>30000</v>
      </c>
      <c r="AR48" s="323">
        <v>27702.000000000029</v>
      </c>
      <c r="AS48" s="323">
        <v>33571.125000000044</v>
      </c>
      <c r="AT48" s="323">
        <v>34846.875000000044</v>
      </c>
      <c r="AU48" s="323">
        <v>43031.250000000044</v>
      </c>
      <c r="AV48" s="323">
        <v>40145.625000000044</v>
      </c>
      <c r="AW48" s="323">
        <v>46209.375000000058</v>
      </c>
      <c r="AX48" s="323">
        <v>51667.875000000051</v>
      </c>
      <c r="AY48" s="323">
        <v>41580.000000000044</v>
      </c>
      <c r="AZ48" s="323">
        <v>55282.500000000058</v>
      </c>
      <c r="BA48" s="323">
        <v>63483.750000000073</v>
      </c>
      <c r="BB48" s="323">
        <v>59018.625000000058</v>
      </c>
      <c r="BC48" s="323">
        <v>130000</v>
      </c>
      <c r="BD48" s="324">
        <f>BD45*1.2</f>
        <v>12000</v>
      </c>
      <c r="BE48" s="325">
        <f>BE45*1.2</f>
        <v>14400</v>
      </c>
      <c r="BF48" s="325">
        <f>BF45*1.2</f>
        <v>14400</v>
      </c>
      <c r="BG48" s="325">
        <f t="shared" ref="BG48:BN48" si="77">BG45*1.2</f>
        <v>14400</v>
      </c>
      <c r="BH48" s="325">
        <f t="shared" si="77"/>
        <v>14400</v>
      </c>
      <c r="BI48" s="325">
        <f t="shared" si="77"/>
        <v>24000</v>
      </c>
      <c r="BJ48" s="325">
        <f t="shared" si="77"/>
        <v>24000</v>
      </c>
      <c r="BK48" s="325">
        <f t="shared" si="77"/>
        <v>24000</v>
      </c>
      <c r="BL48" s="325">
        <f t="shared" si="77"/>
        <v>19200</v>
      </c>
      <c r="BM48" s="325">
        <f t="shared" si="77"/>
        <v>24000</v>
      </c>
      <c r="BN48" s="325">
        <f t="shared" si="77"/>
        <v>19200</v>
      </c>
      <c r="CY48" s="294"/>
    </row>
    <row r="49" spans="1:103" outlineLevel="1" x14ac:dyDescent="0.45">
      <c r="A49" s="71"/>
      <c r="B49" s="297"/>
      <c r="D49" s="260" t="s">
        <v>23</v>
      </c>
      <c r="E49" s="301"/>
      <c r="F49" s="314"/>
      <c r="G49" s="301"/>
      <c r="CY49" s="294"/>
    </row>
    <row r="50" spans="1:103" outlineLevel="1" x14ac:dyDescent="0.45">
      <c r="A50" s="71"/>
      <c r="B50" s="297"/>
      <c r="F50" s="303"/>
      <c r="CY50" s="294"/>
    </row>
    <row r="51" spans="1:103" outlineLevel="1" x14ac:dyDescent="0.45">
      <c r="A51" s="71"/>
      <c r="B51" s="297"/>
      <c r="D51" s="259" t="s">
        <v>167</v>
      </c>
      <c r="E51" s="259" t="s">
        <v>126</v>
      </c>
      <c r="F51" s="312" t="str">
        <f>VLOOKUP($D51,assumption_lookup,MATCH("Unit",assumption_heading,0),0)</f>
        <v>bookings/fte/month</v>
      </c>
      <c r="H51" s="326">
        <f t="shared" ref="H51:O52" si="78">VLOOKUP($D51,assumption_lookup,MATCH(H$9,assumption_heading,0),0)</f>
        <v>250</v>
      </c>
      <c r="I51" s="326">
        <f t="shared" si="78"/>
        <v>250</v>
      </c>
      <c r="J51" s="326">
        <f t="shared" si="78"/>
        <v>250</v>
      </c>
      <c r="K51" s="326">
        <f t="shared" si="78"/>
        <v>250</v>
      </c>
      <c r="L51" s="326">
        <f t="shared" si="78"/>
        <v>250</v>
      </c>
      <c r="M51" s="326">
        <f t="shared" si="78"/>
        <v>250</v>
      </c>
      <c r="N51" s="326">
        <f t="shared" si="78"/>
        <v>250</v>
      </c>
      <c r="O51" s="326">
        <f t="shared" si="78"/>
        <v>250</v>
      </c>
      <c r="P51" s="326">
        <f t="shared" ref="P51:Y52" si="79">VLOOKUP($D51,assumption_lookup,MATCH(P$9,assumption_heading,0),0)</f>
        <v>250</v>
      </c>
      <c r="Q51" s="326">
        <f t="shared" si="79"/>
        <v>250</v>
      </c>
      <c r="R51" s="326">
        <f t="shared" si="79"/>
        <v>250</v>
      </c>
      <c r="S51" s="326">
        <f t="shared" si="79"/>
        <v>250</v>
      </c>
      <c r="T51" s="326">
        <f t="shared" si="79"/>
        <v>300</v>
      </c>
      <c r="U51" s="326">
        <f t="shared" si="79"/>
        <v>300</v>
      </c>
      <c r="V51" s="326">
        <f t="shared" si="79"/>
        <v>300</v>
      </c>
      <c r="W51" s="326">
        <f t="shared" si="79"/>
        <v>300</v>
      </c>
      <c r="X51" s="326">
        <f t="shared" si="79"/>
        <v>300</v>
      </c>
      <c r="Y51" s="326">
        <f t="shared" si="79"/>
        <v>300</v>
      </c>
      <c r="Z51" s="326">
        <f t="shared" ref="Z51:AI52" si="80">VLOOKUP($D51,assumption_lookup,MATCH(Z$9,assumption_heading,0),0)</f>
        <v>300</v>
      </c>
      <c r="AA51" s="326">
        <f t="shared" si="80"/>
        <v>300</v>
      </c>
      <c r="AB51" s="326">
        <f t="shared" si="80"/>
        <v>300</v>
      </c>
      <c r="AC51" s="326">
        <f t="shared" si="80"/>
        <v>300</v>
      </c>
      <c r="AD51" s="326">
        <f t="shared" si="80"/>
        <v>300</v>
      </c>
      <c r="AE51" s="326">
        <f t="shared" si="80"/>
        <v>300</v>
      </c>
      <c r="AF51" s="326">
        <f t="shared" si="80"/>
        <v>340</v>
      </c>
      <c r="AG51" s="326">
        <f t="shared" si="80"/>
        <v>340</v>
      </c>
      <c r="AH51" s="326">
        <f t="shared" si="80"/>
        <v>340</v>
      </c>
      <c r="AI51" s="326">
        <f t="shared" si="80"/>
        <v>340</v>
      </c>
      <c r="AJ51" s="326">
        <f t="shared" ref="AJ51:BC52" si="81">VLOOKUP($D51,assumption_lookup,MATCH(AJ$9,assumption_heading,0),0)</f>
        <v>340</v>
      </c>
      <c r="AK51" s="326">
        <f t="shared" si="81"/>
        <v>340</v>
      </c>
      <c r="AL51" s="326">
        <f t="shared" si="81"/>
        <v>340</v>
      </c>
      <c r="AM51" s="326">
        <f t="shared" si="81"/>
        <v>340</v>
      </c>
      <c r="AN51" s="326">
        <f t="shared" si="81"/>
        <v>340</v>
      </c>
      <c r="AO51" s="326">
        <f t="shared" si="81"/>
        <v>340</v>
      </c>
      <c r="AP51" s="326">
        <f t="shared" si="81"/>
        <v>340</v>
      </c>
      <c r="AQ51" s="326">
        <f t="shared" si="81"/>
        <v>340</v>
      </c>
      <c r="AR51" s="326">
        <f t="shared" si="81"/>
        <v>500</v>
      </c>
      <c r="AS51" s="326">
        <f t="shared" si="81"/>
        <v>500</v>
      </c>
      <c r="AT51" s="326">
        <f t="shared" si="81"/>
        <v>500</v>
      </c>
      <c r="AU51" s="326">
        <f t="shared" si="81"/>
        <v>500</v>
      </c>
      <c r="AV51" s="326">
        <f t="shared" si="81"/>
        <v>500</v>
      </c>
      <c r="AW51" s="326">
        <f t="shared" si="81"/>
        <v>500</v>
      </c>
      <c r="AX51" s="326">
        <f t="shared" si="81"/>
        <v>500</v>
      </c>
      <c r="AY51" s="326">
        <f t="shared" si="81"/>
        <v>500</v>
      </c>
      <c r="AZ51" s="326">
        <f t="shared" si="81"/>
        <v>500</v>
      </c>
      <c r="BA51" s="326">
        <f t="shared" si="81"/>
        <v>500</v>
      </c>
      <c r="BB51" s="326">
        <f t="shared" si="81"/>
        <v>500</v>
      </c>
      <c r="BC51" s="326">
        <f t="shared" si="81"/>
        <v>500</v>
      </c>
      <c r="BD51" s="304">
        <f t="shared" ref="BD51:BM52" si="82">VLOOKUP($D51,assumption_lookup,MATCH(BD$6,assumptions_heading_monthly,0),0)</f>
        <v>750</v>
      </c>
      <c r="BE51" s="304">
        <f t="shared" si="82"/>
        <v>750</v>
      </c>
      <c r="BF51" s="304">
        <f t="shared" si="82"/>
        <v>750</v>
      </c>
      <c r="BG51" s="304">
        <f t="shared" si="82"/>
        <v>750</v>
      </c>
      <c r="BH51" s="304">
        <f t="shared" si="82"/>
        <v>750</v>
      </c>
      <c r="BI51" s="304">
        <f t="shared" si="82"/>
        <v>750</v>
      </c>
      <c r="BJ51" s="304">
        <f t="shared" si="82"/>
        <v>750</v>
      </c>
      <c r="BK51" s="304">
        <f t="shared" si="82"/>
        <v>750</v>
      </c>
      <c r="BL51" s="304">
        <f t="shared" si="82"/>
        <v>750</v>
      </c>
      <c r="BM51" s="304">
        <f t="shared" si="82"/>
        <v>750</v>
      </c>
      <c r="BN51" s="304">
        <f t="shared" ref="BN51:BW52" si="83">VLOOKUP($D51,assumption_lookup,MATCH(BN$6,assumptions_heading_monthly,0),0)</f>
        <v>750</v>
      </c>
      <c r="BO51" s="304">
        <f t="shared" si="83"/>
        <v>750</v>
      </c>
      <c r="BP51" s="304">
        <f t="shared" si="83"/>
        <v>70000</v>
      </c>
      <c r="BQ51" s="304">
        <f t="shared" si="83"/>
        <v>70000</v>
      </c>
      <c r="BR51" s="304">
        <f t="shared" si="83"/>
        <v>70000</v>
      </c>
      <c r="BS51" s="304">
        <f t="shared" si="83"/>
        <v>70000</v>
      </c>
      <c r="BT51" s="304">
        <f t="shared" si="83"/>
        <v>70000</v>
      </c>
      <c r="BU51" s="304">
        <f t="shared" si="83"/>
        <v>70000</v>
      </c>
      <c r="BV51" s="304">
        <f t="shared" si="83"/>
        <v>70000</v>
      </c>
      <c r="BW51" s="304">
        <f t="shared" si="83"/>
        <v>70000</v>
      </c>
      <c r="BX51" s="304">
        <f t="shared" ref="BX51:CG52" si="84">VLOOKUP($D51,assumption_lookup,MATCH(BX$6,assumptions_heading_monthly,0),0)</f>
        <v>70000</v>
      </c>
      <c r="BY51" s="304">
        <f t="shared" si="84"/>
        <v>70000</v>
      </c>
      <c r="BZ51" s="304">
        <f t="shared" si="84"/>
        <v>70000</v>
      </c>
      <c r="CA51" s="304">
        <f t="shared" si="84"/>
        <v>70000</v>
      </c>
      <c r="CB51" s="304">
        <f t="shared" si="84"/>
        <v>1000</v>
      </c>
      <c r="CC51" s="304">
        <f t="shared" si="84"/>
        <v>1000</v>
      </c>
      <c r="CD51" s="304">
        <f t="shared" si="84"/>
        <v>1000</v>
      </c>
      <c r="CE51" s="304">
        <f t="shared" si="84"/>
        <v>1000</v>
      </c>
      <c r="CF51" s="304">
        <f t="shared" si="84"/>
        <v>1000</v>
      </c>
      <c r="CG51" s="304">
        <f t="shared" si="84"/>
        <v>1000</v>
      </c>
      <c r="CH51" s="304">
        <f t="shared" ref="CH51:CM52" si="85">VLOOKUP($D51,assumption_lookup,MATCH(CH$6,assumptions_heading_monthly,0),0)</f>
        <v>1000</v>
      </c>
      <c r="CI51" s="304">
        <f t="shared" si="85"/>
        <v>1000</v>
      </c>
      <c r="CJ51" s="304">
        <f t="shared" si="85"/>
        <v>1000</v>
      </c>
      <c r="CK51" s="304">
        <f t="shared" si="85"/>
        <v>1000</v>
      </c>
      <c r="CL51" s="304">
        <f t="shared" si="85"/>
        <v>1000</v>
      </c>
      <c r="CM51" s="304">
        <f t="shared" si="85"/>
        <v>1000</v>
      </c>
      <c r="CN51" s="71"/>
      <c r="CO51" s="71"/>
      <c r="CP51" s="71"/>
      <c r="CQ51" s="71"/>
      <c r="CR51" s="71"/>
      <c r="CS51" s="71"/>
      <c r="CT51" s="71"/>
      <c r="CY51" s="294"/>
    </row>
    <row r="52" spans="1:103" outlineLevel="1" x14ac:dyDescent="0.45">
      <c r="A52" s="71"/>
      <c r="B52" s="297"/>
      <c r="D52" s="259" t="s">
        <v>169</v>
      </c>
      <c r="E52" s="259" t="s">
        <v>126</v>
      </c>
      <c r="F52" s="312" t="str">
        <f>VLOOKUP($D52,assumption_lookup,MATCH("Unit",assumption_heading,0),0)</f>
        <v>bookings/fte/month</v>
      </c>
      <c r="H52" s="326">
        <f t="shared" si="78"/>
        <v>0</v>
      </c>
      <c r="I52" s="326">
        <f t="shared" si="78"/>
        <v>0</v>
      </c>
      <c r="J52" s="326">
        <f t="shared" si="78"/>
        <v>0</v>
      </c>
      <c r="K52" s="326">
        <f t="shared" si="78"/>
        <v>0</v>
      </c>
      <c r="L52" s="326">
        <f t="shared" si="78"/>
        <v>0</v>
      </c>
      <c r="M52" s="326">
        <f t="shared" si="78"/>
        <v>0</v>
      </c>
      <c r="N52" s="326">
        <f t="shared" si="78"/>
        <v>0</v>
      </c>
      <c r="O52" s="326">
        <f t="shared" si="78"/>
        <v>0</v>
      </c>
      <c r="P52" s="326">
        <f t="shared" si="79"/>
        <v>0</v>
      </c>
      <c r="Q52" s="326">
        <f t="shared" si="79"/>
        <v>0</v>
      </c>
      <c r="R52" s="326">
        <f t="shared" si="79"/>
        <v>0</v>
      </c>
      <c r="S52" s="326">
        <f t="shared" si="79"/>
        <v>0</v>
      </c>
      <c r="T52" s="326">
        <f t="shared" si="79"/>
        <v>50</v>
      </c>
      <c r="U52" s="326">
        <f t="shared" si="79"/>
        <v>50</v>
      </c>
      <c r="V52" s="326">
        <f t="shared" si="79"/>
        <v>50</v>
      </c>
      <c r="W52" s="326">
        <f t="shared" si="79"/>
        <v>50</v>
      </c>
      <c r="X52" s="326">
        <f t="shared" si="79"/>
        <v>50</v>
      </c>
      <c r="Y52" s="326">
        <f t="shared" si="79"/>
        <v>50</v>
      </c>
      <c r="Z52" s="326">
        <f t="shared" si="80"/>
        <v>50</v>
      </c>
      <c r="AA52" s="326">
        <f t="shared" si="80"/>
        <v>50</v>
      </c>
      <c r="AB52" s="326">
        <f t="shared" si="80"/>
        <v>50</v>
      </c>
      <c r="AC52" s="326">
        <f t="shared" si="80"/>
        <v>50</v>
      </c>
      <c r="AD52" s="326">
        <f t="shared" si="80"/>
        <v>50</v>
      </c>
      <c r="AE52" s="326">
        <f t="shared" si="80"/>
        <v>50</v>
      </c>
      <c r="AF52" s="326">
        <f t="shared" si="80"/>
        <v>50</v>
      </c>
      <c r="AG52" s="326">
        <f t="shared" si="80"/>
        <v>50</v>
      </c>
      <c r="AH52" s="326">
        <f t="shared" si="80"/>
        <v>50</v>
      </c>
      <c r="AI52" s="326">
        <f t="shared" si="80"/>
        <v>50</v>
      </c>
      <c r="AJ52" s="326">
        <f t="shared" si="81"/>
        <v>50</v>
      </c>
      <c r="AK52" s="326">
        <f t="shared" si="81"/>
        <v>50</v>
      </c>
      <c r="AL52" s="326">
        <f t="shared" si="81"/>
        <v>50</v>
      </c>
      <c r="AM52" s="326">
        <f t="shared" si="81"/>
        <v>50</v>
      </c>
      <c r="AN52" s="326">
        <f t="shared" si="81"/>
        <v>50</v>
      </c>
      <c r="AO52" s="326">
        <f t="shared" si="81"/>
        <v>50</v>
      </c>
      <c r="AP52" s="326">
        <f t="shared" si="81"/>
        <v>50</v>
      </c>
      <c r="AQ52" s="326">
        <f t="shared" si="81"/>
        <v>50</v>
      </c>
      <c r="AR52" s="326">
        <f t="shared" si="81"/>
        <v>100</v>
      </c>
      <c r="AS52" s="326">
        <f t="shared" si="81"/>
        <v>100</v>
      </c>
      <c r="AT52" s="326">
        <f t="shared" si="81"/>
        <v>100</v>
      </c>
      <c r="AU52" s="326">
        <f t="shared" si="81"/>
        <v>100</v>
      </c>
      <c r="AV52" s="326">
        <f t="shared" si="81"/>
        <v>100</v>
      </c>
      <c r="AW52" s="326">
        <f t="shared" si="81"/>
        <v>100</v>
      </c>
      <c r="AX52" s="326">
        <f t="shared" si="81"/>
        <v>100</v>
      </c>
      <c r="AY52" s="326">
        <f t="shared" si="81"/>
        <v>100</v>
      </c>
      <c r="AZ52" s="326">
        <f t="shared" si="81"/>
        <v>100</v>
      </c>
      <c r="BA52" s="326">
        <f t="shared" si="81"/>
        <v>100</v>
      </c>
      <c r="BB52" s="326">
        <f t="shared" si="81"/>
        <v>100</v>
      </c>
      <c r="BC52" s="326">
        <f t="shared" si="81"/>
        <v>100</v>
      </c>
      <c r="BD52" s="304">
        <f t="shared" si="82"/>
        <v>100</v>
      </c>
      <c r="BE52" s="304">
        <f t="shared" si="82"/>
        <v>100</v>
      </c>
      <c r="BF52" s="304">
        <f t="shared" si="82"/>
        <v>100</v>
      </c>
      <c r="BG52" s="304">
        <f t="shared" si="82"/>
        <v>100</v>
      </c>
      <c r="BH52" s="304">
        <f t="shared" si="82"/>
        <v>100</v>
      </c>
      <c r="BI52" s="304">
        <f t="shared" si="82"/>
        <v>100</v>
      </c>
      <c r="BJ52" s="304">
        <f t="shared" si="82"/>
        <v>100</v>
      </c>
      <c r="BK52" s="304">
        <f t="shared" si="82"/>
        <v>100</v>
      </c>
      <c r="BL52" s="304">
        <f t="shared" si="82"/>
        <v>100</v>
      </c>
      <c r="BM52" s="304">
        <f t="shared" si="82"/>
        <v>100</v>
      </c>
      <c r="BN52" s="304">
        <f t="shared" si="83"/>
        <v>100</v>
      </c>
      <c r="BO52" s="304">
        <f t="shared" si="83"/>
        <v>100</v>
      </c>
      <c r="BP52" s="304">
        <f t="shared" si="83"/>
        <v>100</v>
      </c>
      <c r="BQ52" s="304">
        <f t="shared" si="83"/>
        <v>100</v>
      </c>
      <c r="BR52" s="304">
        <f t="shared" si="83"/>
        <v>100</v>
      </c>
      <c r="BS52" s="304">
        <f t="shared" si="83"/>
        <v>100</v>
      </c>
      <c r="BT52" s="304">
        <f t="shared" si="83"/>
        <v>100</v>
      </c>
      <c r="BU52" s="304">
        <f t="shared" si="83"/>
        <v>100</v>
      </c>
      <c r="BV52" s="304">
        <f t="shared" si="83"/>
        <v>100</v>
      </c>
      <c r="BW52" s="304">
        <f t="shared" si="83"/>
        <v>100</v>
      </c>
      <c r="BX52" s="304">
        <f t="shared" si="84"/>
        <v>100</v>
      </c>
      <c r="BY52" s="304">
        <f t="shared" si="84"/>
        <v>100</v>
      </c>
      <c r="BZ52" s="304">
        <f t="shared" si="84"/>
        <v>100</v>
      </c>
      <c r="CA52" s="304">
        <f t="shared" si="84"/>
        <v>100</v>
      </c>
      <c r="CB52" s="304">
        <f t="shared" si="84"/>
        <v>100</v>
      </c>
      <c r="CC52" s="304">
        <f t="shared" si="84"/>
        <v>100</v>
      </c>
      <c r="CD52" s="304">
        <f t="shared" si="84"/>
        <v>100</v>
      </c>
      <c r="CE52" s="304">
        <f t="shared" si="84"/>
        <v>100</v>
      </c>
      <c r="CF52" s="304">
        <f t="shared" si="84"/>
        <v>100</v>
      </c>
      <c r="CG52" s="304">
        <f t="shared" si="84"/>
        <v>100</v>
      </c>
      <c r="CH52" s="304">
        <f t="shared" si="85"/>
        <v>100</v>
      </c>
      <c r="CI52" s="304">
        <f t="shared" si="85"/>
        <v>100</v>
      </c>
      <c r="CJ52" s="304">
        <f t="shared" si="85"/>
        <v>100</v>
      </c>
      <c r="CK52" s="304">
        <f t="shared" si="85"/>
        <v>100</v>
      </c>
      <c r="CL52" s="304">
        <f t="shared" si="85"/>
        <v>100</v>
      </c>
      <c r="CM52" s="304">
        <f t="shared" si="85"/>
        <v>100</v>
      </c>
      <c r="CN52" s="71"/>
      <c r="CO52" s="71"/>
      <c r="CP52" s="71"/>
      <c r="CQ52" s="71"/>
      <c r="CR52" s="71"/>
      <c r="CS52" s="71"/>
      <c r="CT52" s="71"/>
      <c r="CY52" s="294"/>
    </row>
    <row r="53" spans="1:103" outlineLevel="1" x14ac:dyDescent="0.45">
      <c r="A53" s="71"/>
      <c r="B53" s="297"/>
      <c r="D53" s="259" t="s">
        <v>170</v>
      </c>
      <c r="F53" s="303"/>
      <c r="H53" s="327">
        <f t="shared" ref="H53:O53" si="86">SUM(H51:H52)</f>
        <v>250</v>
      </c>
      <c r="I53" s="327">
        <f t="shared" si="86"/>
        <v>250</v>
      </c>
      <c r="J53" s="327">
        <f t="shared" si="86"/>
        <v>250</v>
      </c>
      <c r="K53" s="327">
        <f t="shared" si="86"/>
        <v>250</v>
      </c>
      <c r="L53" s="327">
        <f t="shared" si="86"/>
        <v>250</v>
      </c>
      <c r="M53" s="327">
        <f t="shared" si="86"/>
        <v>250</v>
      </c>
      <c r="N53" s="327">
        <f t="shared" si="86"/>
        <v>250</v>
      </c>
      <c r="O53" s="327">
        <f t="shared" si="86"/>
        <v>250</v>
      </c>
      <c r="P53" s="327">
        <f t="shared" ref="P53:AQ53" si="87">SUM(P51:P52)</f>
        <v>250</v>
      </c>
      <c r="Q53" s="327">
        <f t="shared" si="87"/>
        <v>250</v>
      </c>
      <c r="R53" s="327">
        <f t="shared" si="87"/>
        <v>250</v>
      </c>
      <c r="S53" s="327">
        <f t="shared" si="87"/>
        <v>250</v>
      </c>
      <c r="T53" s="327">
        <f t="shared" si="87"/>
        <v>350</v>
      </c>
      <c r="U53" s="327">
        <f t="shared" si="87"/>
        <v>350</v>
      </c>
      <c r="V53" s="327">
        <f t="shared" si="87"/>
        <v>350</v>
      </c>
      <c r="W53" s="327">
        <f t="shared" si="87"/>
        <v>350</v>
      </c>
      <c r="X53" s="327">
        <f t="shared" si="87"/>
        <v>350</v>
      </c>
      <c r="Y53" s="327">
        <f t="shared" si="87"/>
        <v>350</v>
      </c>
      <c r="Z53" s="327">
        <f t="shared" si="87"/>
        <v>350</v>
      </c>
      <c r="AA53" s="327">
        <f t="shared" si="87"/>
        <v>350</v>
      </c>
      <c r="AB53" s="327">
        <f t="shared" si="87"/>
        <v>350</v>
      </c>
      <c r="AC53" s="327">
        <f t="shared" si="87"/>
        <v>350</v>
      </c>
      <c r="AD53" s="327">
        <f t="shared" si="87"/>
        <v>350</v>
      </c>
      <c r="AE53" s="327">
        <f t="shared" si="87"/>
        <v>350</v>
      </c>
      <c r="AF53" s="327">
        <f t="shared" si="87"/>
        <v>390</v>
      </c>
      <c r="AG53" s="327">
        <f t="shared" si="87"/>
        <v>390</v>
      </c>
      <c r="AH53" s="327">
        <f t="shared" si="87"/>
        <v>390</v>
      </c>
      <c r="AI53" s="327">
        <f t="shared" si="87"/>
        <v>390</v>
      </c>
      <c r="AJ53" s="327">
        <f t="shared" si="87"/>
        <v>390</v>
      </c>
      <c r="AK53" s="327">
        <f t="shared" si="87"/>
        <v>390</v>
      </c>
      <c r="AL53" s="327">
        <f t="shared" si="87"/>
        <v>390</v>
      </c>
      <c r="AM53" s="327">
        <f t="shared" si="87"/>
        <v>390</v>
      </c>
      <c r="AN53" s="327">
        <f t="shared" si="87"/>
        <v>390</v>
      </c>
      <c r="AO53" s="327">
        <f t="shared" si="87"/>
        <v>390</v>
      </c>
      <c r="AP53" s="327">
        <f t="shared" si="87"/>
        <v>390</v>
      </c>
      <c r="AQ53" s="327">
        <f t="shared" si="87"/>
        <v>390</v>
      </c>
      <c r="AR53" s="327">
        <f t="shared" ref="AR53:BC53" si="88">SUM(AR51:AR52)</f>
        <v>600</v>
      </c>
      <c r="AS53" s="327">
        <f t="shared" si="88"/>
        <v>600</v>
      </c>
      <c r="AT53" s="327">
        <f t="shared" si="88"/>
        <v>600</v>
      </c>
      <c r="AU53" s="327">
        <f t="shared" si="88"/>
        <v>600</v>
      </c>
      <c r="AV53" s="327">
        <f t="shared" si="88"/>
        <v>600</v>
      </c>
      <c r="AW53" s="327">
        <f t="shared" si="88"/>
        <v>600</v>
      </c>
      <c r="AX53" s="327">
        <f t="shared" si="88"/>
        <v>600</v>
      </c>
      <c r="AY53" s="327">
        <f t="shared" si="88"/>
        <v>600</v>
      </c>
      <c r="AZ53" s="327">
        <f t="shared" si="88"/>
        <v>600</v>
      </c>
      <c r="BA53" s="327">
        <f t="shared" si="88"/>
        <v>600</v>
      </c>
      <c r="BB53" s="327">
        <f t="shared" si="88"/>
        <v>600</v>
      </c>
      <c r="BC53" s="327">
        <f t="shared" si="88"/>
        <v>600</v>
      </c>
      <c r="BD53" s="302">
        <f>SUM(BD51:BD52)</f>
        <v>850</v>
      </c>
      <c r="BE53" s="302">
        <f t="shared" ref="BE53:CM53" si="89">SUM(BE51:BE52)</f>
        <v>850</v>
      </c>
      <c r="BF53" s="302">
        <f t="shared" si="89"/>
        <v>850</v>
      </c>
      <c r="BG53" s="302">
        <f t="shared" si="89"/>
        <v>850</v>
      </c>
      <c r="BH53" s="302">
        <f t="shared" si="89"/>
        <v>850</v>
      </c>
      <c r="BI53" s="302">
        <f t="shared" si="89"/>
        <v>850</v>
      </c>
      <c r="BJ53" s="302">
        <f t="shared" si="89"/>
        <v>850</v>
      </c>
      <c r="BK53" s="302">
        <f t="shared" si="89"/>
        <v>850</v>
      </c>
      <c r="BL53" s="302">
        <f t="shared" si="89"/>
        <v>850</v>
      </c>
      <c r="BM53" s="302">
        <f t="shared" si="89"/>
        <v>850</v>
      </c>
      <c r="BN53" s="302">
        <f t="shared" si="89"/>
        <v>850</v>
      </c>
      <c r="BO53" s="302">
        <f t="shared" si="89"/>
        <v>850</v>
      </c>
      <c r="BP53" s="302">
        <f t="shared" si="89"/>
        <v>70100</v>
      </c>
      <c r="BQ53" s="302">
        <f t="shared" si="89"/>
        <v>70100</v>
      </c>
      <c r="BR53" s="302">
        <f t="shared" si="89"/>
        <v>70100</v>
      </c>
      <c r="BS53" s="302">
        <f t="shared" si="89"/>
        <v>70100</v>
      </c>
      <c r="BT53" s="302">
        <f t="shared" si="89"/>
        <v>70100</v>
      </c>
      <c r="BU53" s="302">
        <f t="shared" si="89"/>
        <v>70100</v>
      </c>
      <c r="BV53" s="302">
        <f t="shared" si="89"/>
        <v>70100</v>
      </c>
      <c r="BW53" s="302">
        <f t="shared" si="89"/>
        <v>70100</v>
      </c>
      <c r="BX53" s="302">
        <f t="shared" si="89"/>
        <v>70100</v>
      </c>
      <c r="BY53" s="302">
        <f t="shared" si="89"/>
        <v>70100</v>
      </c>
      <c r="BZ53" s="302">
        <f t="shared" si="89"/>
        <v>70100</v>
      </c>
      <c r="CA53" s="302">
        <f t="shared" si="89"/>
        <v>70100</v>
      </c>
      <c r="CB53" s="302">
        <f t="shared" si="89"/>
        <v>1100</v>
      </c>
      <c r="CC53" s="302">
        <f t="shared" si="89"/>
        <v>1100</v>
      </c>
      <c r="CD53" s="302">
        <f t="shared" si="89"/>
        <v>1100</v>
      </c>
      <c r="CE53" s="302">
        <f t="shared" si="89"/>
        <v>1100</v>
      </c>
      <c r="CF53" s="302">
        <f t="shared" si="89"/>
        <v>1100</v>
      </c>
      <c r="CG53" s="302">
        <f t="shared" si="89"/>
        <v>1100</v>
      </c>
      <c r="CH53" s="302">
        <f t="shared" si="89"/>
        <v>1100</v>
      </c>
      <c r="CI53" s="302">
        <f t="shared" si="89"/>
        <v>1100</v>
      </c>
      <c r="CJ53" s="302">
        <f t="shared" si="89"/>
        <v>1100</v>
      </c>
      <c r="CK53" s="302">
        <f t="shared" si="89"/>
        <v>1100</v>
      </c>
      <c r="CL53" s="302">
        <f t="shared" si="89"/>
        <v>1100</v>
      </c>
      <c r="CM53" s="302">
        <f t="shared" si="89"/>
        <v>1100</v>
      </c>
      <c r="CN53" s="71"/>
      <c r="CO53" s="71"/>
      <c r="CP53" s="71"/>
      <c r="CQ53" s="71"/>
      <c r="CR53" s="71"/>
      <c r="CS53" s="71"/>
      <c r="CT53" s="71"/>
      <c r="CY53" s="294"/>
    </row>
    <row r="54" spans="1:103" outlineLevel="1" x14ac:dyDescent="0.45">
      <c r="A54" s="71"/>
      <c r="B54" s="297"/>
      <c r="D54" s="259" t="s">
        <v>25</v>
      </c>
      <c r="F54" s="303"/>
      <c r="H54" s="259">
        <f t="shared" ref="H54:O54" si="90">ROUNDUP(H35/H53,0)</f>
        <v>2</v>
      </c>
      <c r="I54" s="259">
        <f t="shared" si="90"/>
        <v>2</v>
      </c>
      <c r="J54" s="259">
        <f t="shared" si="90"/>
        <v>2</v>
      </c>
      <c r="K54" s="259">
        <f t="shared" si="90"/>
        <v>2</v>
      </c>
      <c r="L54" s="259">
        <f t="shared" si="90"/>
        <v>2</v>
      </c>
      <c r="M54" s="259">
        <f t="shared" si="90"/>
        <v>2</v>
      </c>
      <c r="N54" s="259">
        <f t="shared" si="90"/>
        <v>2</v>
      </c>
      <c r="O54" s="259">
        <f t="shared" si="90"/>
        <v>1</v>
      </c>
      <c r="P54" s="259">
        <f t="shared" ref="P54:AU54" si="91">ROUNDUP(P35/P53,0)</f>
        <v>2</v>
      </c>
      <c r="Q54" s="259">
        <f t="shared" si="91"/>
        <v>2</v>
      </c>
      <c r="R54" s="259">
        <f t="shared" si="91"/>
        <v>2</v>
      </c>
      <c r="S54" s="259">
        <f t="shared" si="91"/>
        <v>2</v>
      </c>
      <c r="T54" s="259">
        <f t="shared" ca="1" si="91"/>
        <v>2</v>
      </c>
      <c r="U54" s="259">
        <f t="shared" ca="1" si="91"/>
        <v>2</v>
      </c>
      <c r="V54" s="259">
        <f t="shared" ca="1" si="91"/>
        <v>2</v>
      </c>
      <c r="W54" s="259">
        <f t="shared" ca="1" si="91"/>
        <v>3</v>
      </c>
      <c r="X54" s="259">
        <f t="shared" ca="1" si="91"/>
        <v>3</v>
      </c>
      <c r="Y54" s="259">
        <f t="shared" ca="1" si="91"/>
        <v>3</v>
      </c>
      <c r="Z54" s="259">
        <f t="shared" ca="1" si="91"/>
        <v>3</v>
      </c>
      <c r="AA54" s="259">
        <f t="shared" ca="1" si="91"/>
        <v>2</v>
      </c>
      <c r="AB54" s="259">
        <f t="shared" ca="1" si="91"/>
        <v>3</v>
      </c>
      <c r="AC54" s="259">
        <f t="shared" ca="1" si="91"/>
        <v>3</v>
      </c>
      <c r="AD54" s="259">
        <f t="shared" ca="1" si="91"/>
        <v>4</v>
      </c>
      <c r="AE54" s="259">
        <f t="shared" ca="1" si="91"/>
        <v>3</v>
      </c>
      <c r="AF54" s="259">
        <f t="shared" ca="1" si="91"/>
        <v>4</v>
      </c>
      <c r="AG54" s="259">
        <f t="shared" ca="1" si="91"/>
        <v>4</v>
      </c>
      <c r="AH54" s="259">
        <f t="shared" ca="1" si="91"/>
        <v>4</v>
      </c>
      <c r="AI54" s="259">
        <f t="shared" ca="1" si="91"/>
        <v>5</v>
      </c>
      <c r="AJ54" s="259">
        <f t="shared" ca="1" si="91"/>
        <v>5</v>
      </c>
      <c r="AK54" s="259">
        <f t="shared" ca="1" si="91"/>
        <v>5</v>
      </c>
      <c r="AL54" s="259">
        <f t="shared" ca="1" si="91"/>
        <v>5</v>
      </c>
      <c r="AM54" s="259">
        <f t="shared" ca="1" si="91"/>
        <v>3</v>
      </c>
      <c r="AN54" s="259">
        <f t="shared" ca="1" si="91"/>
        <v>6</v>
      </c>
      <c r="AO54" s="259">
        <f t="shared" ca="1" si="91"/>
        <v>5</v>
      </c>
      <c r="AP54" s="259">
        <f t="shared" ca="1" si="91"/>
        <v>6</v>
      </c>
      <c r="AQ54" s="259">
        <f t="shared" ca="1" si="91"/>
        <v>5</v>
      </c>
      <c r="AR54" s="259">
        <f t="shared" ca="1" si="91"/>
        <v>4</v>
      </c>
      <c r="AS54" s="259">
        <f t="shared" ca="1" si="91"/>
        <v>5</v>
      </c>
      <c r="AT54" s="259">
        <f t="shared" ca="1" si="91"/>
        <v>5</v>
      </c>
      <c r="AU54" s="259">
        <f t="shared" ca="1" si="91"/>
        <v>5</v>
      </c>
      <c r="AV54" s="259">
        <f t="shared" ref="AV54:BC54" ca="1" si="92">ROUNDUP(AV35/AV53,0)</f>
        <v>5</v>
      </c>
      <c r="AW54" s="259">
        <f t="shared" ca="1" si="92"/>
        <v>5</v>
      </c>
      <c r="AX54" s="259">
        <f t="shared" ca="1" si="92"/>
        <v>5</v>
      </c>
      <c r="AY54" s="259">
        <f t="shared" ca="1" si="92"/>
        <v>3</v>
      </c>
      <c r="AZ54" s="259">
        <f t="shared" ca="1" si="92"/>
        <v>6</v>
      </c>
      <c r="BA54" s="259">
        <f t="shared" ca="1" si="92"/>
        <v>5</v>
      </c>
      <c r="BB54" s="259">
        <f t="shared" ca="1" si="92"/>
        <v>6</v>
      </c>
      <c r="BC54" s="259">
        <f t="shared" ca="1" si="92"/>
        <v>5</v>
      </c>
      <c r="BD54" s="259">
        <f ca="1">ROUNDUP(BD35/BD53,0)</f>
        <v>3</v>
      </c>
      <c r="BE54" s="259">
        <f t="shared" ref="BE54:CM54" ca="1" si="93">ROUNDUP(BE35/BE53,0)</f>
        <v>4</v>
      </c>
      <c r="BF54" s="259">
        <f t="shared" ca="1" si="93"/>
        <v>4</v>
      </c>
      <c r="BG54" s="259">
        <f t="shared" ca="1" si="93"/>
        <v>4</v>
      </c>
      <c r="BH54" s="259">
        <f t="shared" ca="1" si="93"/>
        <v>4</v>
      </c>
      <c r="BI54" s="259">
        <f t="shared" ca="1" si="93"/>
        <v>4</v>
      </c>
      <c r="BJ54" s="259">
        <f t="shared" ca="1" si="93"/>
        <v>4</v>
      </c>
      <c r="BK54" s="259">
        <f t="shared" ca="1" si="93"/>
        <v>2</v>
      </c>
      <c r="BL54" s="259">
        <f t="shared" ca="1" si="93"/>
        <v>4</v>
      </c>
      <c r="BM54" s="259">
        <f t="shared" ca="1" si="93"/>
        <v>4</v>
      </c>
      <c r="BN54" s="259">
        <f t="shared" ca="1" si="93"/>
        <v>4</v>
      </c>
      <c r="BO54" s="259">
        <f t="shared" ca="1" si="93"/>
        <v>3</v>
      </c>
      <c r="BP54" s="259">
        <f t="shared" ca="1" si="93"/>
        <v>1</v>
      </c>
      <c r="BQ54" s="259">
        <f t="shared" ca="1" si="93"/>
        <v>1</v>
      </c>
      <c r="BR54" s="259">
        <f t="shared" ca="1" si="93"/>
        <v>1</v>
      </c>
      <c r="BS54" s="259">
        <f t="shared" ca="1" si="93"/>
        <v>1</v>
      </c>
      <c r="BT54" s="259">
        <f t="shared" ca="1" si="93"/>
        <v>1</v>
      </c>
      <c r="BU54" s="259">
        <f t="shared" ca="1" si="93"/>
        <v>1</v>
      </c>
      <c r="BV54" s="259">
        <f t="shared" ca="1" si="93"/>
        <v>1</v>
      </c>
      <c r="BW54" s="259">
        <f t="shared" ca="1" si="93"/>
        <v>1</v>
      </c>
      <c r="BX54" s="259">
        <f t="shared" ca="1" si="93"/>
        <v>1</v>
      </c>
      <c r="BY54" s="259">
        <f t="shared" ca="1" si="93"/>
        <v>1</v>
      </c>
      <c r="BZ54" s="259">
        <f t="shared" ca="1" si="93"/>
        <v>1</v>
      </c>
      <c r="CA54" s="259">
        <f t="shared" ca="1" si="93"/>
        <v>1</v>
      </c>
      <c r="CB54" s="259">
        <f t="shared" ca="1" si="93"/>
        <v>5</v>
      </c>
      <c r="CC54" s="259">
        <f t="shared" ca="1" si="93"/>
        <v>6</v>
      </c>
      <c r="CD54" s="259">
        <f t="shared" ca="1" si="93"/>
        <v>6</v>
      </c>
      <c r="CE54" s="259">
        <f t="shared" ca="1" si="93"/>
        <v>6</v>
      </c>
      <c r="CF54" s="259">
        <f t="shared" ca="1" si="93"/>
        <v>6</v>
      </c>
      <c r="CG54" s="259">
        <f t="shared" ca="1" si="93"/>
        <v>7</v>
      </c>
      <c r="CH54" s="259">
        <f t="shared" ca="1" si="93"/>
        <v>7</v>
      </c>
      <c r="CI54" s="259">
        <f t="shared" ca="1" si="93"/>
        <v>4</v>
      </c>
      <c r="CJ54" s="259">
        <f t="shared" ca="1" si="93"/>
        <v>8</v>
      </c>
      <c r="CK54" s="259">
        <f t="shared" ca="1" si="93"/>
        <v>7</v>
      </c>
      <c r="CL54" s="259">
        <f t="shared" ca="1" si="93"/>
        <v>8</v>
      </c>
      <c r="CM54" s="259">
        <f t="shared" ca="1" si="93"/>
        <v>7</v>
      </c>
      <c r="CN54" s="71"/>
      <c r="CO54" s="71"/>
      <c r="CP54" s="71"/>
      <c r="CQ54" s="71"/>
      <c r="CR54" s="71"/>
      <c r="CS54" s="71"/>
      <c r="CT54" s="71"/>
      <c r="CY54" s="294"/>
    </row>
    <row r="55" spans="1:103" outlineLevel="1" x14ac:dyDescent="0.45">
      <c r="A55" s="71"/>
      <c r="B55" s="297"/>
      <c r="D55" s="259" t="s">
        <v>24</v>
      </c>
      <c r="F55" s="303"/>
      <c r="CN55" s="71"/>
      <c r="CO55" s="71"/>
      <c r="CP55" s="71"/>
      <c r="CQ55" s="71"/>
      <c r="CR55" s="71"/>
      <c r="CS55" s="71"/>
      <c r="CT55" s="71"/>
      <c r="CY55" s="294"/>
    </row>
    <row r="56" spans="1:103" outlineLevel="1" x14ac:dyDescent="0.45">
      <c r="A56" s="71" t="s">
        <v>311</v>
      </c>
      <c r="B56" s="297"/>
      <c r="D56" s="259" t="s">
        <v>27</v>
      </c>
      <c r="F56" s="303"/>
      <c r="H56" s="259">
        <f t="shared" ref="H56:O56" si="94">SUM(H54:H55)</f>
        <v>2</v>
      </c>
      <c r="I56" s="259">
        <f t="shared" si="94"/>
        <v>2</v>
      </c>
      <c r="J56" s="259">
        <f t="shared" si="94"/>
        <v>2</v>
      </c>
      <c r="K56" s="259">
        <f t="shared" si="94"/>
        <v>2</v>
      </c>
      <c r="L56" s="259">
        <f t="shared" si="94"/>
        <v>2</v>
      </c>
      <c r="M56" s="259">
        <f t="shared" si="94"/>
        <v>2</v>
      </c>
      <c r="N56" s="259">
        <f t="shared" si="94"/>
        <v>2</v>
      </c>
      <c r="O56" s="259">
        <f t="shared" si="94"/>
        <v>1</v>
      </c>
      <c r="P56" s="259">
        <f>SUM(P54:P55)</f>
        <v>2</v>
      </c>
      <c r="Q56" s="259">
        <f t="shared" ref="Q56:AQ56" si="95">SUM(Q54:Q55)</f>
        <v>2</v>
      </c>
      <c r="R56" s="259">
        <f t="shared" si="95"/>
        <v>2</v>
      </c>
      <c r="S56" s="259">
        <f t="shared" si="95"/>
        <v>2</v>
      </c>
      <c r="T56" s="259">
        <f t="shared" ca="1" si="95"/>
        <v>2</v>
      </c>
      <c r="U56" s="259">
        <f t="shared" ca="1" si="95"/>
        <v>2</v>
      </c>
      <c r="V56" s="259">
        <f t="shared" ca="1" si="95"/>
        <v>2</v>
      </c>
      <c r="W56" s="259">
        <f t="shared" ca="1" si="95"/>
        <v>3</v>
      </c>
      <c r="X56" s="259">
        <f t="shared" ca="1" si="95"/>
        <v>3</v>
      </c>
      <c r="Y56" s="259">
        <f t="shared" ca="1" si="95"/>
        <v>3</v>
      </c>
      <c r="Z56" s="259">
        <f t="shared" ca="1" si="95"/>
        <v>3</v>
      </c>
      <c r="AA56" s="259">
        <f t="shared" ca="1" si="95"/>
        <v>2</v>
      </c>
      <c r="AB56" s="259">
        <f t="shared" ca="1" si="95"/>
        <v>3</v>
      </c>
      <c r="AC56" s="259">
        <f t="shared" ca="1" si="95"/>
        <v>3</v>
      </c>
      <c r="AD56" s="259">
        <f t="shared" ca="1" si="95"/>
        <v>4</v>
      </c>
      <c r="AE56" s="259">
        <f t="shared" ca="1" si="95"/>
        <v>3</v>
      </c>
      <c r="AF56" s="259">
        <f t="shared" ca="1" si="95"/>
        <v>4</v>
      </c>
      <c r="AG56" s="259">
        <f t="shared" ca="1" si="95"/>
        <v>4</v>
      </c>
      <c r="AH56" s="259">
        <f t="shared" ca="1" si="95"/>
        <v>4</v>
      </c>
      <c r="AI56" s="259">
        <f t="shared" ca="1" si="95"/>
        <v>5</v>
      </c>
      <c r="AJ56" s="259">
        <f t="shared" ca="1" si="95"/>
        <v>5</v>
      </c>
      <c r="AK56" s="259">
        <f t="shared" ca="1" si="95"/>
        <v>5</v>
      </c>
      <c r="AL56" s="259">
        <f t="shared" ca="1" si="95"/>
        <v>5</v>
      </c>
      <c r="AM56" s="259">
        <f t="shared" ca="1" si="95"/>
        <v>3</v>
      </c>
      <c r="AN56" s="259">
        <f t="shared" ca="1" si="95"/>
        <v>6</v>
      </c>
      <c r="AO56" s="259">
        <f t="shared" ca="1" si="95"/>
        <v>5</v>
      </c>
      <c r="AP56" s="259">
        <f t="shared" ca="1" si="95"/>
        <v>6</v>
      </c>
      <c r="AQ56" s="259">
        <f t="shared" ca="1" si="95"/>
        <v>5</v>
      </c>
      <c r="AR56" s="259">
        <f t="shared" ref="AR56:BC56" ca="1" si="96">SUM(AR54:AR55)</f>
        <v>4</v>
      </c>
      <c r="AS56" s="259">
        <f t="shared" ca="1" si="96"/>
        <v>5</v>
      </c>
      <c r="AT56" s="259">
        <f t="shared" ca="1" si="96"/>
        <v>5</v>
      </c>
      <c r="AU56" s="259">
        <f t="shared" ca="1" si="96"/>
        <v>5</v>
      </c>
      <c r="AV56" s="259">
        <f t="shared" ca="1" si="96"/>
        <v>5</v>
      </c>
      <c r="AW56" s="259">
        <f t="shared" ca="1" si="96"/>
        <v>5</v>
      </c>
      <c r="AX56" s="259">
        <f t="shared" ca="1" si="96"/>
        <v>5</v>
      </c>
      <c r="AY56" s="259">
        <f t="shared" ca="1" si="96"/>
        <v>3</v>
      </c>
      <c r="AZ56" s="259">
        <f t="shared" ca="1" si="96"/>
        <v>6</v>
      </c>
      <c r="BA56" s="259">
        <f t="shared" ca="1" si="96"/>
        <v>5</v>
      </c>
      <c r="BB56" s="259">
        <f t="shared" ca="1" si="96"/>
        <v>6</v>
      </c>
      <c r="BC56" s="259">
        <f t="shared" ca="1" si="96"/>
        <v>5</v>
      </c>
      <c r="BD56" s="259">
        <f ca="1">SUM(BD54:BD55)</f>
        <v>3</v>
      </c>
      <c r="BE56" s="259">
        <f t="shared" ref="BE56:CM56" ca="1" si="97">SUM(BE54:BE55)</f>
        <v>4</v>
      </c>
      <c r="BF56" s="259">
        <f t="shared" ca="1" si="97"/>
        <v>4</v>
      </c>
      <c r="BG56" s="259">
        <f t="shared" ca="1" si="97"/>
        <v>4</v>
      </c>
      <c r="BH56" s="259">
        <f t="shared" ca="1" si="97"/>
        <v>4</v>
      </c>
      <c r="BI56" s="259">
        <f t="shared" ca="1" si="97"/>
        <v>4</v>
      </c>
      <c r="BJ56" s="259">
        <f t="shared" ca="1" si="97"/>
        <v>4</v>
      </c>
      <c r="BK56" s="259">
        <f t="shared" ca="1" si="97"/>
        <v>2</v>
      </c>
      <c r="BL56" s="259">
        <f t="shared" ca="1" si="97"/>
        <v>4</v>
      </c>
      <c r="BM56" s="259">
        <f t="shared" ca="1" si="97"/>
        <v>4</v>
      </c>
      <c r="BN56" s="259">
        <f t="shared" ca="1" si="97"/>
        <v>4</v>
      </c>
      <c r="BO56" s="259">
        <f t="shared" ca="1" si="97"/>
        <v>3</v>
      </c>
      <c r="BP56" s="259">
        <f t="shared" ca="1" si="97"/>
        <v>1</v>
      </c>
      <c r="BQ56" s="259">
        <f t="shared" ca="1" si="97"/>
        <v>1</v>
      </c>
      <c r="BR56" s="259">
        <f t="shared" ca="1" si="97"/>
        <v>1</v>
      </c>
      <c r="BS56" s="259">
        <f t="shared" ca="1" si="97"/>
        <v>1</v>
      </c>
      <c r="BT56" s="259">
        <f t="shared" ca="1" si="97"/>
        <v>1</v>
      </c>
      <c r="BU56" s="259">
        <f t="shared" ca="1" si="97"/>
        <v>1</v>
      </c>
      <c r="BV56" s="259">
        <f t="shared" ca="1" si="97"/>
        <v>1</v>
      </c>
      <c r="BW56" s="259">
        <f t="shared" ca="1" si="97"/>
        <v>1</v>
      </c>
      <c r="BX56" s="259">
        <f t="shared" ca="1" si="97"/>
        <v>1</v>
      </c>
      <c r="BY56" s="259">
        <f t="shared" ca="1" si="97"/>
        <v>1</v>
      </c>
      <c r="BZ56" s="259">
        <f t="shared" ca="1" si="97"/>
        <v>1</v>
      </c>
      <c r="CA56" s="259">
        <f t="shared" ca="1" si="97"/>
        <v>1</v>
      </c>
      <c r="CB56" s="259">
        <f t="shared" ca="1" si="97"/>
        <v>5</v>
      </c>
      <c r="CC56" s="259">
        <f t="shared" ca="1" si="97"/>
        <v>6</v>
      </c>
      <c r="CD56" s="259">
        <f t="shared" ca="1" si="97"/>
        <v>6</v>
      </c>
      <c r="CE56" s="259">
        <f t="shared" ca="1" si="97"/>
        <v>6</v>
      </c>
      <c r="CF56" s="259">
        <f t="shared" ca="1" si="97"/>
        <v>6</v>
      </c>
      <c r="CG56" s="259">
        <f t="shared" ca="1" si="97"/>
        <v>7</v>
      </c>
      <c r="CH56" s="259">
        <f t="shared" ca="1" si="97"/>
        <v>7</v>
      </c>
      <c r="CI56" s="259">
        <f t="shared" ca="1" si="97"/>
        <v>4</v>
      </c>
      <c r="CJ56" s="259">
        <f t="shared" ca="1" si="97"/>
        <v>8</v>
      </c>
      <c r="CK56" s="259">
        <f t="shared" ca="1" si="97"/>
        <v>7</v>
      </c>
      <c r="CL56" s="259">
        <f t="shared" ca="1" si="97"/>
        <v>8</v>
      </c>
      <c r="CM56" s="259">
        <f t="shared" ca="1" si="97"/>
        <v>7</v>
      </c>
      <c r="CN56" s="71"/>
      <c r="CO56" s="71"/>
      <c r="CP56" s="71"/>
      <c r="CQ56" s="71"/>
      <c r="CR56" s="71"/>
      <c r="CS56" s="71"/>
      <c r="CT56" s="71"/>
      <c r="CY56" s="294" t="s">
        <v>2</v>
      </c>
    </row>
    <row r="57" spans="1:103" outlineLevel="1" x14ac:dyDescent="0.45">
      <c r="A57" s="71"/>
      <c r="B57" s="297"/>
      <c r="F57" s="303"/>
      <c r="CY57" s="294"/>
    </row>
    <row r="58" spans="1:103" outlineLevel="1" x14ac:dyDescent="0.45">
      <c r="A58" s="71"/>
      <c r="B58" s="297"/>
      <c r="D58" s="259" t="s">
        <v>464</v>
      </c>
      <c r="F58" s="312" t="str">
        <f>VLOOKUP($D58,assumption_lookup,MATCH("Unit",assumption_heading,0),0)</f>
        <v>£/fte/month</v>
      </c>
      <c r="H58" s="304">
        <f t="shared" ref="H58:O58" si="98">VLOOKUP($D58,assumption_lookup,MATCH(H$9,assumption_heading,0),0)</f>
        <v>5000</v>
      </c>
      <c r="I58" s="304">
        <f t="shared" si="98"/>
        <v>5000</v>
      </c>
      <c r="J58" s="304">
        <f t="shared" si="98"/>
        <v>5000</v>
      </c>
      <c r="K58" s="304">
        <f t="shared" si="98"/>
        <v>5000</v>
      </c>
      <c r="L58" s="304">
        <f t="shared" si="98"/>
        <v>5000</v>
      </c>
      <c r="M58" s="304">
        <f t="shared" si="98"/>
        <v>5000</v>
      </c>
      <c r="N58" s="304">
        <f t="shared" si="98"/>
        <v>5000</v>
      </c>
      <c r="O58" s="304">
        <f t="shared" si="98"/>
        <v>5000</v>
      </c>
      <c r="P58" s="304">
        <f t="shared" ref="P58:BC58" si="99">VLOOKUP($D58,assumption_lookup,MATCH(P$9,assumption_heading,0),0)</f>
        <v>5000</v>
      </c>
      <c r="Q58" s="304">
        <f t="shared" si="99"/>
        <v>5000</v>
      </c>
      <c r="R58" s="304">
        <f t="shared" si="99"/>
        <v>5000</v>
      </c>
      <c r="S58" s="304">
        <f t="shared" si="99"/>
        <v>5000</v>
      </c>
      <c r="T58" s="304">
        <f t="shared" si="99"/>
        <v>5000</v>
      </c>
      <c r="U58" s="304">
        <f t="shared" si="99"/>
        <v>5000</v>
      </c>
      <c r="V58" s="304">
        <f t="shared" si="99"/>
        <v>5000</v>
      </c>
      <c r="W58" s="304">
        <f t="shared" si="99"/>
        <v>5000</v>
      </c>
      <c r="X58" s="304">
        <f t="shared" si="99"/>
        <v>5000</v>
      </c>
      <c r="Y58" s="304">
        <f t="shared" si="99"/>
        <v>5000</v>
      </c>
      <c r="Z58" s="304">
        <f t="shared" si="99"/>
        <v>5000</v>
      </c>
      <c r="AA58" s="304">
        <f t="shared" si="99"/>
        <v>5000</v>
      </c>
      <c r="AB58" s="304">
        <f t="shared" si="99"/>
        <v>5000</v>
      </c>
      <c r="AC58" s="304">
        <f t="shared" si="99"/>
        <v>5000</v>
      </c>
      <c r="AD58" s="304">
        <f t="shared" si="99"/>
        <v>5000</v>
      </c>
      <c r="AE58" s="304">
        <f t="shared" si="99"/>
        <v>5000</v>
      </c>
      <c r="AF58" s="304">
        <f t="shared" si="99"/>
        <v>5000</v>
      </c>
      <c r="AG58" s="304">
        <f t="shared" si="99"/>
        <v>5000</v>
      </c>
      <c r="AH58" s="304">
        <f t="shared" si="99"/>
        <v>5000</v>
      </c>
      <c r="AI58" s="304">
        <f t="shared" si="99"/>
        <v>5000</v>
      </c>
      <c r="AJ58" s="304">
        <f t="shared" si="99"/>
        <v>5000</v>
      </c>
      <c r="AK58" s="304">
        <f t="shared" si="99"/>
        <v>5000</v>
      </c>
      <c r="AL58" s="304">
        <f t="shared" si="99"/>
        <v>5000</v>
      </c>
      <c r="AM58" s="304">
        <f t="shared" si="99"/>
        <v>5000</v>
      </c>
      <c r="AN58" s="304">
        <f t="shared" si="99"/>
        <v>5000</v>
      </c>
      <c r="AO58" s="304">
        <f t="shared" si="99"/>
        <v>5000</v>
      </c>
      <c r="AP58" s="304">
        <f t="shared" si="99"/>
        <v>5000</v>
      </c>
      <c r="AQ58" s="304">
        <f t="shared" si="99"/>
        <v>5000</v>
      </c>
      <c r="AR58" s="304">
        <f t="shared" si="99"/>
        <v>5000</v>
      </c>
      <c r="AS58" s="304">
        <f t="shared" si="99"/>
        <v>5000</v>
      </c>
      <c r="AT58" s="304">
        <f t="shared" si="99"/>
        <v>5000</v>
      </c>
      <c r="AU58" s="304">
        <f t="shared" si="99"/>
        <v>5000</v>
      </c>
      <c r="AV58" s="304">
        <f t="shared" si="99"/>
        <v>5000</v>
      </c>
      <c r="AW58" s="304">
        <f t="shared" si="99"/>
        <v>5000</v>
      </c>
      <c r="AX58" s="304">
        <f t="shared" si="99"/>
        <v>5000</v>
      </c>
      <c r="AY58" s="304">
        <f t="shared" si="99"/>
        <v>5000</v>
      </c>
      <c r="AZ58" s="304">
        <f t="shared" si="99"/>
        <v>5000</v>
      </c>
      <c r="BA58" s="304">
        <f t="shared" si="99"/>
        <v>5000</v>
      </c>
      <c r="BB58" s="304">
        <f t="shared" si="99"/>
        <v>5000</v>
      </c>
      <c r="BC58" s="304">
        <f t="shared" si="99"/>
        <v>5000</v>
      </c>
      <c r="BD58" s="304">
        <f t="shared" ref="BD58:BM58" si="100">VLOOKUP($D58,assumption_lookup,MATCH(BD$6,assumptions_heading_monthly,0),0)</f>
        <v>5000</v>
      </c>
      <c r="BE58" s="304">
        <f t="shared" si="100"/>
        <v>5000</v>
      </c>
      <c r="BF58" s="304">
        <f t="shared" si="100"/>
        <v>5000</v>
      </c>
      <c r="BG58" s="304">
        <f t="shared" si="100"/>
        <v>5000</v>
      </c>
      <c r="BH58" s="304">
        <f t="shared" si="100"/>
        <v>5000</v>
      </c>
      <c r="BI58" s="304">
        <f t="shared" si="100"/>
        <v>5000</v>
      </c>
      <c r="BJ58" s="304">
        <f t="shared" si="100"/>
        <v>5000</v>
      </c>
      <c r="BK58" s="304">
        <f t="shared" si="100"/>
        <v>5000</v>
      </c>
      <c r="BL58" s="304">
        <f t="shared" si="100"/>
        <v>5000</v>
      </c>
      <c r="BM58" s="304">
        <f t="shared" si="100"/>
        <v>5000</v>
      </c>
      <c r="BN58" s="304">
        <f t="shared" ref="BN58:CM58" si="101">VLOOKUP($D58,assumption_lookup,MATCH(BN$6,assumptions_heading_monthly,0),0)</f>
        <v>5000</v>
      </c>
      <c r="BO58" s="304">
        <f t="shared" si="101"/>
        <v>5000</v>
      </c>
      <c r="BP58" s="304">
        <f t="shared" si="101"/>
        <v>5000</v>
      </c>
      <c r="BQ58" s="304">
        <f t="shared" si="101"/>
        <v>5000</v>
      </c>
      <c r="BR58" s="304">
        <f t="shared" si="101"/>
        <v>5000</v>
      </c>
      <c r="BS58" s="304">
        <f t="shared" si="101"/>
        <v>5000</v>
      </c>
      <c r="BT58" s="304">
        <f t="shared" si="101"/>
        <v>5000</v>
      </c>
      <c r="BU58" s="304">
        <f t="shared" si="101"/>
        <v>5000</v>
      </c>
      <c r="BV58" s="304">
        <f t="shared" si="101"/>
        <v>5000</v>
      </c>
      <c r="BW58" s="304">
        <f t="shared" si="101"/>
        <v>5000</v>
      </c>
      <c r="BX58" s="304">
        <f t="shared" si="101"/>
        <v>5000</v>
      </c>
      <c r="BY58" s="304">
        <f t="shared" si="101"/>
        <v>5000</v>
      </c>
      <c r="BZ58" s="304">
        <f t="shared" si="101"/>
        <v>5000</v>
      </c>
      <c r="CA58" s="304">
        <f t="shared" si="101"/>
        <v>5000</v>
      </c>
      <c r="CB58" s="304">
        <f t="shared" si="101"/>
        <v>5000</v>
      </c>
      <c r="CC58" s="304">
        <f t="shared" si="101"/>
        <v>5000</v>
      </c>
      <c r="CD58" s="304">
        <f t="shared" si="101"/>
        <v>5000</v>
      </c>
      <c r="CE58" s="304">
        <f t="shared" si="101"/>
        <v>5000</v>
      </c>
      <c r="CF58" s="304">
        <f t="shared" si="101"/>
        <v>5000</v>
      </c>
      <c r="CG58" s="304">
        <f t="shared" si="101"/>
        <v>5000</v>
      </c>
      <c r="CH58" s="304">
        <f t="shared" si="101"/>
        <v>5000</v>
      </c>
      <c r="CI58" s="304">
        <f t="shared" si="101"/>
        <v>5000</v>
      </c>
      <c r="CJ58" s="304">
        <f t="shared" si="101"/>
        <v>5000</v>
      </c>
      <c r="CK58" s="304">
        <f t="shared" si="101"/>
        <v>5000</v>
      </c>
      <c r="CL58" s="304">
        <f t="shared" si="101"/>
        <v>5000</v>
      </c>
      <c r="CM58" s="304">
        <f t="shared" si="101"/>
        <v>5000</v>
      </c>
      <c r="CN58" s="264">
        <f t="shared" ref="CN58:CT58" si="102">SUMIF($H$9:$CM$9,CN$3,$H58:$CM58)</f>
        <v>60000</v>
      </c>
      <c r="CO58" s="264">
        <f t="shared" si="102"/>
        <v>60000</v>
      </c>
      <c r="CP58" s="264">
        <f t="shared" si="102"/>
        <v>60000</v>
      </c>
      <c r="CQ58" s="264">
        <f t="shared" si="102"/>
        <v>60000</v>
      </c>
      <c r="CR58" s="264">
        <f t="shared" si="102"/>
        <v>60000</v>
      </c>
      <c r="CS58" s="264">
        <f t="shared" si="102"/>
        <v>60000</v>
      </c>
      <c r="CT58" s="264">
        <f t="shared" si="102"/>
        <v>60000</v>
      </c>
      <c r="CY58" s="294"/>
    </row>
    <row r="59" spans="1:103" outlineLevel="1" x14ac:dyDescent="0.45">
      <c r="A59" s="71"/>
      <c r="B59" s="297" t="s">
        <v>830</v>
      </c>
      <c r="D59" s="259" t="s">
        <v>174</v>
      </c>
      <c r="E59" s="451" t="s">
        <v>890</v>
      </c>
      <c r="F59" s="452"/>
      <c r="H59" s="302">
        <f t="shared" ref="H59:O59" si="103">H58*H56</f>
        <v>10000</v>
      </c>
      <c r="I59" s="302">
        <f t="shared" si="103"/>
        <v>10000</v>
      </c>
      <c r="J59" s="302">
        <f t="shared" si="103"/>
        <v>10000</v>
      </c>
      <c r="K59" s="302">
        <f t="shared" si="103"/>
        <v>10000</v>
      </c>
      <c r="L59" s="302">
        <f t="shared" si="103"/>
        <v>10000</v>
      </c>
      <c r="M59" s="302">
        <f t="shared" si="103"/>
        <v>10000</v>
      </c>
      <c r="N59" s="302">
        <f t="shared" si="103"/>
        <v>10000</v>
      </c>
      <c r="O59" s="302">
        <f t="shared" si="103"/>
        <v>5000</v>
      </c>
      <c r="P59" s="302">
        <f t="shared" ref="P59:AQ59" si="104">P58*P56</f>
        <v>10000</v>
      </c>
      <c r="Q59" s="302">
        <f t="shared" si="104"/>
        <v>10000</v>
      </c>
      <c r="R59" s="302">
        <f t="shared" si="104"/>
        <v>10000</v>
      </c>
      <c r="S59" s="302">
        <f t="shared" si="104"/>
        <v>10000</v>
      </c>
      <c r="T59" s="302">
        <f t="shared" ca="1" si="104"/>
        <v>10000</v>
      </c>
      <c r="U59" s="302">
        <f t="shared" ca="1" si="104"/>
        <v>10000</v>
      </c>
      <c r="V59" s="302">
        <f t="shared" ca="1" si="104"/>
        <v>10000</v>
      </c>
      <c r="W59" s="302">
        <f t="shared" ca="1" si="104"/>
        <v>15000</v>
      </c>
      <c r="X59" s="302">
        <f t="shared" ca="1" si="104"/>
        <v>15000</v>
      </c>
      <c r="Y59" s="302">
        <f t="shared" ca="1" si="104"/>
        <v>15000</v>
      </c>
      <c r="Z59" s="302">
        <f t="shared" ca="1" si="104"/>
        <v>15000</v>
      </c>
      <c r="AA59" s="302">
        <f t="shared" ca="1" si="104"/>
        <v>10000</v>
      </c>
      <c r="AB59" s="302">
        <f t="shared" ca="1" si="104"/>
        <v>15000</v>
      </c>
      <c r="AC59" s="302">
        <f t="shared" ca="1" si="104"/>
        <v>15000</v>
      </c>
      <c r="AD59" s="302">
        <f t="shared" ca="1" si="104"/>
        <v>20000</v>
      </c>
      <c r="AE59" s="302">
        <f t="shared" ca="1" si="104"/>
        <v>15000</v>
      </c>
      <c r="AF59" s="302">
        <f t="shared" ca="1" si="104"/>
        <v>20000</v>
      </c>
      <c r="AG59" s="302">
        <f t="shared" ca="1" si="104"/>
        <v>20000</v>
      </c>
      <c r="AH59" s="302">
        <f t="shared" ca="1" si="104"/>
        <v>20000</v>
      </c>
      <c r="AI59" s="302">
        <f t="shared" ca="1" si="104"/>
        <v>25000</v>
      </c>
      <c r="AJ59" s="302">
        <f t="shared" ca="1" si="104"/>
        <v>25000</v>
      </c>
      <c r="AK59" s="302">
        <f t="shared" ca="1" si="104"/>
        <v>25000</v>
      </c>
      <c r="AL59" s="302">
        <f t="shared" ca="1" si="104"/>
        <v>25000</v>
      </c>
      <c r="AM59" s="302">
        <f t="shared" ca="1" si="104"/>
        <v>15000</v>
      </c>
      <c r="AN59" s="302">
        <f t="shared" ca="1" si="104"/>
        <v>30000</v>
      </c>
      <c r="AO59" s="302">
        <f t="shared" ca="1" si="104"/>
        <v>25000</v>
      </c>
      <c r="AP59" s="302">
        <f t="shared" ca="1" si="104"/>
        <v>30000</v>
      </c>
      <c r="AQ59" s="302">
        <f t="shared" ca="1" si="104"/>
        <v>25000</v>
      </c>
      <c r="AR59" s="302">
        <f t="shared" ref="AR59:BC59" ca="1" si="105">AR58*AR56</f>
        <v>20000</v>
      </c>
      <c r="AS59" s="302">
        <f t="shared" ca="1" si="105"/>
        <v>25000</v>
      </c>
      <c r="AT59" s="302">
        <f t="shared" ca="1" si="105"/>
        <v>25000</v>
      </c>
      <c r="AU59" s="302">
        <f t="shared" ca="1" si="105"/>
        <v>25000</v>
      </c>
      <c r="AV59" s="302">
        <f t="shared" ca="1" si="105"/>
        <v>25000</v>
      </c>
      <c r="AW59" s="302">
        <f t="shared" ca="1" si="105"/>
        <v>25000</v>
      </c>
      <c r="AX59" s="302">
        <f t="shared" ca="1" si="105"/>
        <v>25000</v>
      </c>
      <c r="AY59" s="302">
        <f t="shared" ca="1" si="105"/>
        <v>15000</v>
      </c>
      <c r="AZ59" s="302">
        <f t="shared" ca="1" si="105"/>
        <v>30000</v>
      </c>
      <c r="BA59" s="302">
        <f t="shared" ca="1" si="105"/>
        <v>25000</v>
      </c>
      <c r="BB59" s="302">
        <f t="shared" ca="1" si="105"/>
        <v>30000</v>
      </c>
      <c r="BC59" s="302">
        <f t="shared" ca="1" si="105"/>
        <v>25000</v>
      </c>
      <c r="BD59" s="453">
        <f>SUMIF('Staff Costs'!$D:$D,$D59,'Staff Costs'!U:U)</f>
        <v>0</v>
      </c>
      <c r="BE59" s="453">
        <f>SUMIF('Staff Costs'!$D:$D,$D59,'Staff Costs'!V:V)</f>
        <v>0</v>
      </c>
      <c r="BF59" s="453">
        <f>SUMIF('Staff Costs'!$D:$D,$D59,'Staff Costs'!W:W)</f>
        <v>0</v>
      </c>
      <c r="BG59" s="453">
        <f>SUMIF('Staff Costs'!$D:$D,$D59,'Staff Costs'!X:X)</f>
        <v>0</v>
      </c>
      <c r="BH59" s="453">
        <f>SUMIF('Staff Costs'!$D:$D,$D59,'Staff Costs'!Y:Y)</f>
        <v>0</v>
      </c>
      <c r="BI59" s="453">
        <f>SUMIF('Staff Costs'!$D:$D,$D59,'Staff Costs'!Z:Z)</f>
        <v>0</v>
      </c>
      <c r="BJ59" s="453">
        <f>SUMIF('Staff Costs'!$D:$D,$D59,'Staff Costs'!AA:AA)</f>
        <v>0</v>
      </c>
      <c r="BK59" s="453">
        <f>SUMIF('Staff Costs'!$D:$D,$D59,'Staff Costs'!AB:AB)</f>
        <v>0</v>
      </c>
      <c r="BL59" s="453">
        <f>SUMIF('Staff Costs'!$D:$D,$D59,'Staff Costs'!AC:AC)</f>
        <v>0</v>
      </c>
      <c r="BM59" s="453">
        <f>SUMIF('Staff Costs'!$D:$D,$D59,'Staff Costs'!AD:AD)</f>
        <v>0</v>
      </c>
      <c r="BN59" s="453">
        <f>SUMIF('Staff Costs'!$D:$D,$D59,'Staff Costs'!AE:AE)</f>
        <v>0</v>
      </c>
      <c r="BO59" s="453">
        <f>SUMIF('Staff Costs'!$D:$D,$D59,'Staff Costs'!AF:AF)</f>
        <v>0</v>
      </c>
      <c r="BP59" s="453">
        <f>SUMIF('Staff Costs'!$D:$D,$D59,'Staff Costs'!AG:AG)</f>
        <v>0</v>
      </c>
      <c r="BQ59" s="453">
        <f>SUMIF('Staff Costs'!$D:$D,$D59,'Staff Costs'!AH:AH)</f>
        <v>0</v>
      </c>
      <c r="BR59" s="453">
        <f>SUMIF('Staff Costs'!$D:$D,$D59,'Staff Costs'!AI:AI)</f>
        <v>0</v>
      </c>
      <c r="BS59" s="453">
        <f>SUMIF('Staff Costs'!$D:$D,$D59,'Staff Costs'!AJ:AJ)</f>
        <v>0</v>
      </c>
      <c r="BT59" s="453">
        <f>SUMIF('Staff Costs'!$D:$D,$D59,'Staff Costs'!AK:AK)</f>
        <v>0</v>
      </c>
      <c r="BU59" s="453">
        <f>SUMIF('Staff Costs'!$D:$D,$D59,'Staff Costs'!AL:AL)</f>
        <v>0</v>
      </c>
      <c r="BV59" s="453">
        <f>SUMIF('Staff Costs'!$D:$D,$D59,'Staff Costs'!AM:AM)</f>
        <v>0</v>
      </c>
      <c r="BW59" s="453">
        <f>SUMIF('Staff Costs'!$D:$D,$D59,'Staff Costs'!AN:AN)</f>
        <v>0</v>
      </c>
      <c r="BX59" s="453">
        <f>SUMIF('Staff Costs'!$D:$D,$D59,'Staff Costs'!AO:AO)</f>
        <v>0</v>
      </c>
      <c r="BY59" s="453">
        <f>SUMIF('Staff Costs'!$D:$D,$D59,'Staff Costs'!AP:AP)</f>
        <v>0</v>
      </c>
      <c r="BZ59" s="453">
        <f>SUMIF('Staff Costs'!$D:$D,$D59,'Staff Costs'!AQ:AQ)</f>
        <v>0</v>
      </c>
      <c r="CA59" s="453">
        <f>SUMIF('Staff Costs'!$D:$D,$D59,'Staff Costs'!AR:AR)</f>
        <v>0</v>
      </c>
      <c r="CB59" s="453">
        <f>SUMIF('Staff Costs'!$D:$D,$D59,'Staff Costs'!AS:AS)</f>
        <v>0</v>
      </c>
      <c r="CC59" s="453">
        <f>SUMIF('Staff Costs'!$D:$D,$D59,'Staff Costs'!AT:AT)</f>
        <v>0</v>
      </c>
      <c r="CD59" s="453">
        <f>SUMIF('Staff Costs'!$D:$D,$D59,'Staff Costs'!AU:AU)</f>
        <v>0</v>
      </c>
      <c r="CE59" s="453">
        <f>SUMIF('Staff Costs'!$D:$D,$D59,'Staff Costs'!AV:AV)</f>
        <v>0</v>
      </c>
      <c r="CF59" s="453">
        <f>SUMIF('Staff Costs'!$D:$D,$D59,'Staff Costs'!AW:AW)</f>
        <v>0</v>
      </c>
      <c r="CG59" s="453">
        <f>SUMIF('Staff Costs'!$D:$D,$D59,'Staff Costs'!AX:AX)</f>
        <v>0</v>
      </c>
      <c r="CH59" s="453">
        <f>SUMIF('Staff Costs'!$D:$D,$D59,'Staff Costs'!AY:AY)</f>
        <v>0</v>
      </c>
      <c r="CI59" s="453">
        <f>SUMIF('Staff Costs'!$D:$D,$D59,'Staff Costs'!AZ:AZ)</f>
        <v>0</v>
      </c>
      <c r="CJ59" s="453">
        <f>SUMIF('Staff Costs'!$D:$D,$D59,'Staff Costs'!BA:BA)</f>
        <v>0</v>
      </c>
      <c r="CK59" s="453">
        <f>SUMIF('Staff Costs'!$D:$D,$D59,'Staff Costs'!BB:BB)</f>
        <v>0</v>
      </c>
      <c r="CL59" s="453">
        <f>SUMIF('Staff Costs'!$D:$D,$D59,'Staff Costs'!BC:BC)</f>
        <v>0</v>
      </c>
      <c r="CM59" s="453">
        <f>SUMIF('Staff Costs'!$D:$D,$D59,'Staff Costs'!BD:BD)</f>
        <v>0</v>
      </c>
      <c r="CN59" s="453">
        <f>SUMIF('Staff Costs'!$D:$D,$D59,'Staff Costs'!BE:BE)</f>
        <v>0</v>
      </c>
      <c r="CO59" s="453">
        <f>SUMIF('Staff Costs'!$D:$D,$D59,'Staff Costs'!BF:BF)</f>
        <v>0</v>
      </c>
      <c r="CP59" s="453">
        <f>SUMIF('Staff Costs'!$D:$D,$D59,'Staff Costs'!BG:BG)</f>
        <v>0</v>
      </c>
      <c r="CQ59" s="453">
        <f>SUMIF('Staff Costs'!$D:$D,$D59,'Staff Costs'!BH:BH)</f>
        <v>0</v>
      </c>
      <c r="CR59" s="453">
        <f>SUMIF('Staff Costs'!$D:$D,$D59,'Staff Costs'!BI:BI)</f>
        <v>0</v>
      </c>
      <c r="CS59" s="453">
        <f>SUMIF('Staff Costs'!$D:$D,$D59,'Staff Costs'!BJ:BJ)</f>
        <v>0</v>
      </c>
      <c r="CT59" s="453">
        <f>SUMIF('Staff Costs'!$D:$D,$D59,'Staff Costs'!BK:BK)</f>
        <v>0</v>
      </c>
      <c r="CU59" s="259">
        <v>1</v>
      </c>
      <c r="CY59" s="294"/>
    </row>
    <row r="60" spans="1:103" outlineLevel="1" x14ac:dyDescent="0.45">
      <c r="A60" s="71"/>
      <c r="B60" s="297"/>
      <c r="D60" s="259" t="s">
        <v>177</v>
      </c>
      <c r="E60" s="75"/>
      <c r="F60" s="312" t="str">
        <f>VLOOKUP($D60,assumption_lookup,MATCH("Unit",assumption_heading,0),0)</f>
        <v>% sales</v>
      </c>
      <c r="G60" s="75"/>
      <c r="H60" s="306">
        <f t="shared" ref="H60:O62" si="106">VLOOKUP($D60,assumption_lookup,MATCH(H$9,assumption_heading,0),0)</f>
        <v>0.02</v>
      </c>
      <c r="I60" s="306">
        <f t="shared" si="106"/>
        <v>0.02</v>
      </c>
      <c r="J60" s="306">
        <f t="shared" si="106"/>
        <v>0.02</v>
      </c>
      <c r="K60" s="306">
        <f t="shared" si="106"/>
        <v>0.02</v>
      </c>
      <c r="L60" s="306">
        <f t="shared" si="106"/>
        <v>0.02</v>
      </c>
      <c r="M60" s="306">
        <f t="shared" si="106"/>
        <v>0.02</v>
      </c>
      <c r="N60" s="306">
        <f t="shared" si="106"/>
        <v>0.02</v>
      </c>
      <c r="O60" s="306">
        <f t="shared" si="106"/>
        <v>0.02</v>
      </c>
      <c r="P60" s="306">
        <f t="shared" ref="P60:BC62" si="107">VLOOKUP($D60,assumption_lookup,MATCH(P$9,assumption_heading,0),0)</f>
        <v>0.02</v>
      </c>
      <c r="Q60" s="306">
        <f t="shared" si="107"/>
        <v>0.02</v>
      </c>
      <c r="R60" s="306">
        <f t="shared" si="107"/>
        <v>0.02</v>
      </c>
      <c r="S60" s="306">
        <f t="shared" si="107"/>
        <v>0.02</v>
      </c>
      <c r="T60" s="306">
        <f t="shared" si="107"/>
        <v>0.02</v>
      </c>
      <c r="U60" s="306">
        <f t="shared" si="107"/>
        <v>0.02</v>
      </c>
      <c r="V60" s="306">
        <f t="shared" si="107"/>
        <v>0.02</v>
      </c>
      <c r="W60" s="306">
        <f t="shared" si="107"/>
        <v>0.02</v>
      </c>
      <c r="X60" s="306">
        <f t="shared" si="107"/>
        <v>0.02</v>
      </c>
      <c r="Y60" s="306">
        <f t="shared" si="107"/>
        <v>0.02</v>
      </c>
      <c r="Z60" s="306">
        <f t="shared" si="107"/>
        <v>0.02</v>
      </c>
      <c r="AA60" s="306">
        <f t="shared" si="107"/>
        <v>0.02</v>
      </c>
      <c r="AB60" s="306">
        <f t="shared" si="107"/>
        <v>0.02</v>
      </c>
      <c r="AC60" s="306">
        <f t="shared" si="107"/>
        <v>0.02</v>
      </c>
      <c r="AD60" s="306">
        <f t="shared" si="107"/>
        <v>0.02</v>
      </c>
      <c r="AE60" s="306">
        <f t="shared" si="107"/>
        <v>0.02</v>
      </c>
      <c r="AF60" s="306">
        <f t="shared" si="107"/>
        <v>0.02</v>
      </c>
      <c r="AG60" s="306">
        <f t="shared" si="107"/>
        <v>0.02</v>
      </c>
      <c r="AH60" s="306">
        <f t="shared" si="107"/>
        <v>0.02</v>
      </c>
      <c r="AI60" s="306">
        <f t="shared" si="107"/>
        <v>0.02</v>
      </c>
      <c r="AJ60" s="306">
        <f t="shared" si="107"/>
        <v>0.02</v>
      </c>
      <c r="AK60" s="306">
        <f t="shared" si="107"/>
        <v>0.02</v>
      </c>
      <c r="AL60" s="306">
        <f t="shared" si="107"/>
        <v>0.02</v>
      </c>
      <c r="AM60" s="306">
        <f t="shared" si="107"/>
        <v>0.02</v>
      </c>
      <c r="AN60" s="306">
        <f t="shared" si="107"/>
        <v>0.02</v>
      </c>
      <c r="AO60" s="306">
        <f t="shared" si="107"/>
        <v>0.02</v>
      </c>
      <c r="AP60" s="306">
        <f t="shared" si="107"/>
        <v>0.02</v>
      </c>
      <c r="AQ60" s="306">
        <f t="shared" si="107"/>
        <v>0.02</v>
      </c>
      <c r="AR60" s="306">
        <f t="shared" si="107"/>
        <v>0.02</v>
      </c>
      <c r="AS60" s="306">
        <f t="shared" si="107"/>
        <v>0.02</v>
      </c>
      <c r="AT60" s="306">
        <f t="shared" si="107"/>
        <v>0.02</v>
      </c>
      <c r="AU60" s="306">
        <f t="shared" si="107"/>
        <v>0.02</v>
      </c>
      <c r="AV60" s="306">
        <f t="shared" si="107"/>
        <v>0.02</v>
      </c>
      <c r="AW60" s="306">
        <f t="shared" si="107"/>
        <v>0.02</v>
      </c>
      <c r="AX60" s="306">
        <f t="shared" si="107"/>
        <v>0.02</v>
      </c>
      <c r="AY60" s="306">
        <f t="shared" si="107"/>
        <v>0.02</v>
      </c>
      <c r="AZ60" s="306">
        <f t="shared" si="107"/>
        <v>0.02</v>
      </c>
      <c r="BA60" s="306">
        <f t="shared" si="107"/>
        <v>0.02</v>
      </c>
      <c r="BB60" s="306">
        <f t="shared" si="107"/>
        <v>0.02</v>
      </c>
      <c r="BC60" s="306">
        <f t="shared" si="107"/>
        <v>0.02</v>
      </c>
      <c r="BD60" s="306">
        <f t="shared" ref="BD60:CM60" si="108">VLOOKUP($D60,assumption_lookup,MATCH(BD$6,assumptions_heading_monthly,0),0)</f>
        <v>0.02</v>
      </c>
      <c r="BE60" s="306">
        <f t="shared" si="108"/>
        <v>0.02</v>
      </c>
      <c r="BF60" s="306">
        <f t="shared" si="108"/>
        <v>0.02</v>
      </c>
      <c r="BG60" s="306">
        <f t="shared" si="108"/>
        <v>0.02</v>
      </c>
      <c r="BH60" s="306">
        <f t="shared" si="108"/>
        <v>0.02</v>
      </c>
      <c r="BI60" s="306">
        <f t="shared" si="108"/>
        <v>0.02</v>
      </c>
      <c r="BJ60" s="306">
        <f t="shared" si="108"/>
        <v>0.02</v>
      </c>
      <c r="BK60" s="306">
        <f t="shared" si="108"/>
        <v>0.02</v>
      </c>
      <c r="BL60" s="306">
        <f t="shared" si="108"/>
        <v>0.02</v>
      </c>
      <c r="BM60" s="306">
        <f t="shared" si="108"/>
        <v>0.02</v>
      </c>
      <c r="BN60" s="306">
        <f t="shared" si="108"/>
        <v>0.02</v>
      </c>
      <c r="BO60" s="306">
        <f t="shared" si="108"/>
        <v>0.02</v>
      </c>
      <c r="BP60" s="306">
        <f t="shared" si="108"/>
        <v>0.02</v>
      </c>
      <c r="BQ60" s="306">
        <f t="shared" si="108"/>
        <v>0.02</v>
      </c>
      <c r="BR60" s="306">
        <f t="shared" si="108"/>
        <v>0.02</v>
      </c>
      <c r="BS60" s="306">
        <f t="shared" si="108"/>
        <v>0.02</v>
      </c>
      <c r="BT60" s="306">
        <f t="shared" si="108"/>
        <v>0.02</v>
      </c>
      <c r="BU60" s="306">
        <f t="shared" si="108"/>
        <v>0.02</v>
      </c>
      <c r="BV60" s="306">
        <f t="shared" si="108"/>
        <v>0.02</v>
      </c>
      <c r="BW60" s="306">
        <f t="shared" si="108"/>
        <v>0.02</v>
      </c>
      <c r="BX60" s="306">
        <f t="shared" si="108"/>
        <v>0.02</v>
      </c>
      <c r="BY60" s="306">
        <f t="shared" si="108"/>
        <v>0.02</v>
      </c>
      <c r="BZ60" s="306">
        <f t="shared" si="108"/>
        <v>0.02</v>
      </c>
      <c r="CA60" s="306">
        <f t="shared" si="108"/>
        <v>0.02</v>
      </c>
      <c r="CB60" s="306">
        <f t="shared" si="108"/>
        <v>0.02</v>
      </c>
      <c r="CC60" s="306">
        <f t="shared" si="108"/>
        <v>0.02</v>
      </c>
      <c r="CD60" s="306">
        <f t="shared" si="108"/>
        <v>0.02</v>
      </c>
      <c r="CE60" s="306">
        <f t="shared" si="108"/>
        <v>0.02</v>
      </c>
      <c r="CF60" s="306">
        <f t="shared" si="108"/>
        <v>0.02</v>
      </c>
      <c r="CG60" s="306">
        <f t="shared" si="108"/>
        <v>0.02</v>
      </c>
      <c r="CH60" s="306">
        <f t="shared" si="108"/>
        <v>0.02</v>
      </c>
      <c r="CI60" s="306">
        <f t="shared" si="108"/>
        <v>0.02</v>
      </c>
      <c r="CJ60" s="306">
        <f t="shared" si="108"/>
        <v>0.02</v>
      </c>
      <c r="CK60" s="306">
        <f t="shared" si="108"/>
        <v>0.02</v>
      </c>
      <c r="CL60" s="306">
        <f t="shared" si="108"/>
        <v>0.02</v>
      </c>
      <c r="CM60" s="306">
        <f t="shared" si="108"/>
        <v>0.02</v>
      </c>
      <c r="CN60" s="71"/>
      <c r="CO60" s="71"/>
      <c r="CP60" s="71"/>
      <c r="CQ60" s="71"/>
      <c r="CR60" s="71"/>
      <c r="CS60" s="71"/>
      <c r="CT60" s="71"/>
      <c r="CY60" s="294"/>
    </row>
    <row r="61" spans="1:103" outlineLevel="1" x14ac:dyDescent="0.45">
      <c r="A61" s="71"/>
      <c r="B61" s="297" t="s">
        <v>831</v>
      </c>
      <c r="D61" s="259" t="s">
        <v>175</v>
      </c>
      <c r="F61" s="303"/>
      <c r="H61" s="304">
        <f t="shared" ref="H61:O61" si="109">H60*H46</f>
        <v>100.80000000000004</v>
      </c>
      <c r="I61" s="304">
        <f t="shared" si="109"/>
        <v>113.40000000000002</v>
      </c>
      <c r="J61" s="304">
        <f t="shared" si="109"/>
        <v>113.40000000000002</v>
      </c>
      <c r="K61" s="304">
        <f t="shared" si="109"/>
        <v>119.70000000000005</v>
      </c>
      <c r="L61" s="304">
        <f t="shared" si="109"/>
        <v>113.40000000000002</v>
      </c>
      <c r="M61" s="304">
        <f t="shared" si="109"/>
        <v>113.40000000000002</v>
      </c>
      <c r="N61" s="304">
        <f t="shared" si="109"/>
        <v>113.40000000000002</v>
      </c>
      <c r="O61" s="304">
        <f t="shared" si="109"/>
        <v>63.000000000000021</v>
      </c>
      <c r="P61" s="304">
        <f t="shared" ref="P61:AU61" si="110">P60*P46</f>
        <v>113.40000000000002</v>
      </c>
      <c r="Q61" s="304">
        <f t="shared" si="110"/>
        <v>109.62000000000003</v>
      </c>
      <c r="R61" s="304">
        <f t="shared" si="110"/>
        <v>125.84250000000004</v>
      </c>
      <c r="S61" s="304">
        <f t="shared" si="110"/>
        <v>211.3525000000003</v>
      </c>
      <c r="T61" s="304">
        <f t="shared" ca="1" si="110"/>
        <v>147.5712</v>
      </c>
      <c r="U61" s="304">
        <f t="shared" ca="1" si="110"/>
        <v>179.67599999999999</v>
      </c>
      <c r="V61" s="304">
        <f t="shared" ca="1" si="110"/>
        <v>193.68720000000002</v>
      </c>
      <c r="W61" s="304">
        <f t="shared" ca="1" si="110"/>
        <v>219.60960000000006</v>
      </c>
      <c r="X61" s="304">
        <f t="shared" ca="1" si="110"/>
        <v>222.76800000000011</v>
      </c>
      <c r="Y61" s="304">
        <f t="shared" ca="1" si="110"/>
        <v>237.83760000000009</v>
      </c>
      <c r="Z61" s="304">
        <f t="shared" ca="1" si="110"/>
        <v>253.26000000000016</v>
      </c>
      <c r="AA61" s="304">
        <f t="shared" ca="1" si="110"/>
        <v>149.46400000000008</v>
      </c>
      <c r="AB61" s="304">
        <f t="shared" ca="1" si="110"/>
        <v>285.16320000000013</v>
      </c>
      <c r="AC61" s="304">
        <f t="shared" ca="1" si="110"/>
        <v>268.12800000000016</v>
      </c>
      <c r="AD61" s="304">
        <f t="shared" ca="1" si="110"/>
        <v>300.78440000000023</v>
      </c>
      <c r="AE61" s="304">
        <f t="shared" ca="1" si="110"/>
        <v>461.07200000000086</v>
      </c>
      <c r="AF61" s="304">
        <f t="shared" ca="1" si="110"/>
        <v>343.39200000000022</v>
      </c>
      <c r="AG61" s="304">
        <f t="shared" ca="1" si="110"/>
        <v>405.88537500000035</v>
      </c>
      <c r="AH61" s="304">
        <f t="shared" ca="1" si="110"/>
        <v>425.84062500000027</v>
      </c>
      <c r="AI61" s="304">
        <f t="shared" ca="1" si="110"/>
        <v>470.96962500000052</v>
      </c>
      <c r="AJ61" s="304">
        <f t="shared" ca="1" si="110"/>
        <v>466.90875000000045</v>
      </c>
      <c r="AK61" s="304">
        <f t="shared" ca="1" si="110"/>
        <v>488.02162500000048</v>
      </c>
      <c r="AL61" s="304">
        <f t="shared" ca="1" si="110"/>
        <v>509.52037500000051</v>
      </c>
      <c r="AM61" s="304">
        <f t="shared" ca="1" si="110"/>
        <v>295.22500000000031</v>
      </c>
      <c r="AN61" s="304">
        <f t="shared" ca="1" si="110"/>
        <v>553.67550000000062</v>
      </c>
      <c r="AO61" s="304">
        <f t="shared" ca="1" si="110"/>
        <v>512.29500000000075</v>
      </c>
      <c r="AP61" s="304">
        <f t="shared" ca="1" si="110"/>
        <v>566.07556250000096</v>
      </c>
      <c r="AQ61" s="304">
        <f t="shared" ca="1" si="110"/>
        <v>1784.4017500000016</v>
      </c>
      <c r="AR61" s="304">
        <f t="shared" ca="1" si="110"/>
        <v>740.36520000000098</v>
      </c>
      <c r="AS61" s="304">
        <f t="shared" ca="1" si="110"/>
        <v>879.845875000001</v>
      </c>
      <c r="AT61" s="304">
        <f t="shared" ca="1" si="110"/>
        <v>901.99037500000099</v>
      </c>
      <c r="AU61" s="304">
        <f t="shared" ca="1" si="110"/>
        <v>966.80792500000086</v>
      </c>
      <c r="AV61" s="304">
        <f t="shared" ref="AV61:BC61" ca="1" si="111">AV60*AV46</f>
        <v>946.90780000000086</v>
      </c>
      <c r="AW61" s="304">
        <f t="shared" ca="1" si="111"/>
        <v>1129.6807250000008</v>
      </c>
      <c r="AX61" s="304">
        <f t="shared" ca="1" si="111"/>
        <v>1152.6631250000007</v>
      </c>
      <c r="AY61" s="304">
        <f t="shared" ca="1" si="111"/>
        <v>795.47500000000059</v>
      </c>
      <c r="AZ61" s="304">
        <f t="shared" ca="1" si="111"/>
        <v>1119.2563500000008</v>
      </c>
      <c r="BA61" s="304">
        <f t="shared" ca="1" si="111"/>
        <v>1042.5486000000008</v>
      </c>
      <c r="BB61" s="304">
        <f t="shared" ca="1" si="111"/>
        <v>1115.2048375000008</v>
      </c>
      <c r="BC61" s="304">
        <f t="shared" ca="1" si="111"/>
        <v>2739.4467500000023</v>
      </c>
      <c r="BD61" s="304">
        <f ca="1">BD60*BD46</f>
        <v>775.12700000000041</v>
      </c>
      <c r="BE61" s="304">
        <f t="shared" ref="BE61:CM61" ca="1" si="112">BE60*BE46</f>
        <v>895.91386875000057</v>
      </c>
      <c r="BF61" s="304">
        <f t="shared" ca="1" si="112"/>
        <v>904.66929375000086</v>
      </c>
      <c r="BG61" s="304">
        <f t="shared" ca="1" si="112"/>
        <v>950.68882500000086</v>
      </c>
      <c r="BH61" s="304">
        <f t="shared" ca="1" si="112"/>
        <v>921.7584375000007</v>
      </c>
      <c r="BI61" s="304">
        <f t="shared" ca="1" si="112"/>
        <v>1090.0921562500007</v>
      </c>
      <c r="BJ61" s="304">
        <f t="shared" ca="1" si="112"/>
        <v>1098.285306250001</v>
      </c>
      <c r="BK61" s="304">
        <f t="shared" ca="1" si="112"/>
        <v>792.40993750000052</v>
      </c>
      <c r="BL61" s="304">
        <f t="shared" ca="1" si="112"/>
        <v>1034.2499000000009</v>
      </c>
      <c r="BM61" s="304">
        <f t="shared" ca="1" si="112"/>
        <v>1041.7967500000009</v>
      </c>
      <c r="BN61" s="304">
        <f t="shared" ca="1" si="112"/>
        <v>1009.1159843750011</v>
      </c>
      <c r="BO61" s="304">
        <f t="shared" ca="1" si="112"/>
        <v>3573.3330750000023</v>
      </c>
      <c r="BP61" s="304">
        <f t="shared" ca="1" si="112"/>
        <v>824.80128000000082</v>
      </c>
      <c r="BQ61" s="304">
        <f t="shared" ca="1" si="112"/>
        <v>956.27376000000095</v>
      </c>
      <c r="BR61" s="304">
        <f t="shared" ca="1" si="112"/>
        <v>966.64608000000078</v>
      </c>
      <c r="BS61" s="304">
        <f t="shared" ca="1" si="112"/>
        <v>1015.2972000000012</v>
      </c>
      <c r="BT61" s="304">
        <f t="shared" ca="1" si="112"/>
        <v>987.3907200000009</v>
      </c>
      <c r="BU61" s="304">
        <f t="shared" ca="1" si="112"/>
        <v>1189.7630400000012</v>
      </c>
      <c r="BV61" s="304">
        <f t="shared" ca="1" si="112"/>
        <v>1200.1353600000011</v>
      </c>
      <c r="BW61" s="304">
        <f t="shared" ca="1" si="112"/>
        <v>885.83760000000075</v>
      </c>
      <c r="BX61" s="304">
        <f t="shared" ca="1" si="112"/>
        <v>1124.880000000001</v>
      </c>
      <c r="BY61" s="304">
        <f t="shared" ca="1" si="112"/>
        <v>1147.7798400000011</v>
      </c>
      <c r="BZ61" s="304">
        <f t="shared" ca="1" si="112"/>
        <v>1103.3121600000013</v>
      </c>
      <c r="CA61" s="304">
        <f t="shared" ca="1" si="112"/>
        <v>3000.4420800000021</v>
      </c>
      <c r="CB61" s="304">
        <f t="shared" ca="1" si="112"/>
        <v>1540.992000000002</v>
      </c>
      <c r="CC61" s="304">
        <f t="shared" ca="1" si="112"/>
        <v>1838.4300000000021</v>
      </c>
      <c r="CD61" s="304">
        <f t="shared" ca="1" si="112"/>
        <v>1927.0080000000023</v>
      </c>
      <c r="CE61" s="304">
        <f t="shared" ca="1" si="112"/>
        <v>2113.425000000002</v>
      </c>
      <c r="CF61" s="304">
        <f t="shared" ca="1" si="112"/>
        <v>2109.4560000000019</v>
      </c>
      <c r="CG61" s="304">
        <f t="shared" ca="1" si="112"/>
        <v>2395.3260000000023</v>
      </c>
      <c r="CH61" s="304">
        <f t="shared" ca="1" si="112"/>
        <v>2490.9600000000023</v>
      </c>
      <c r="CI61" s="304">
        <f t="shared" ca="1" si="112"/>
        <v>1651.3100000000013</v>
      </c>
      <c r="CJ61" s="304">
        <f t="shared" ca="1" si="112"/>
        <v>2591.5200000000023</v>
      </c>
      <c r="CK61" s="304">
        <f t="shared" ca="1" si="112"/>
        <v>2531.9520000000016</v>
      </c>
      <c r="CL61" s="304">
        <f t="shared" ca="1" si="112"/>
        <v>2661.184000000002</v>
      </c>
      <c r="CM61" s="304">
        <f t="shared" ca="1" si="112"/>
        <v>5956.5700000000061</v>
      </c>
      <c r="CN61" s="264">
        <f t="shared" ref="CN61:CT61" si="113">SUMIF($H$9:$CM$9,CN$3,$H61:$CM61)</f>
        <v>1410.7150000000006</v>
      </c>
      <c r="CO61" s="264">
        <f t="shared" ca="1" si="113"/>
        <v>2919.0212000000029</v>
      </c>
      <c r="CP61" s="264">
        <f t="shared" ca="1" si="113"/>
        <v>6822.2111875000073</v>
      </c>
      <c r="CQ61" s="264">
        <f t="shared" ca="1" si="113"/>
        <v>13530.192562500013</v>
      </c>
      <c r="CR61" s="264">
        <f t="shared" ca="1" si="113"/>
        <v>14087.440534375011</v>
      </c>
      <c r="CS61" s="264">
        <f t="shared" ca="1" si="113"/>
        <v>14402.559120000013</v>
      </c>
      <c r="CT61" s="264">
        <f t="shared" ca="1" si="113"/>
        <v>29808.133000000027</v>
      </c>
      <c r="CY61" s="294"/>
    </row>
    <row r="62" spans="1:103" outlineLevel="1" x14ac:dyDescent="0.45">
      <c r="A62" s="71"/>
      <c r="B62" s="297"/>
      <c r="D62" s="259" t="s">
        <v>383</v>
      </c>
      <c r="F62" s="312" t="str">
        <f>VLOOKUP($D62,assumption_lookup,MATCH("Unit",assumption_heading,0),0)</f>
        <v>%</v>
      </c>
      <c r="H62" s="311">
        <f t="shared" si="106"/>
        <v>0.11799999999999999</v>
      </c>
      <c r="I62" s="311">
        <f t="shared" si="106"/>
        <v>0.11799999999999999</v>
      </c>
      <c r="J62" s="311">
        <f t="shared" si="106"/>
        <v>0.11799999999999999</v>
      </c>
      <c r="K62" s="311">
        <f t="shared" si="106"/>
        <v>0.11799999999999999</v>
      </c>
      <c r="L62" s="311">
        <f t="shared" si="106"/>
        <v>0.11799999999999999</v>
      </c>
      <c r="M62" s="311">
        <f t="shared" si="106"/>
        <v>0.11799999999999999</v>
      </c>
      <c r="N62" s="311">
        <f t="shared" si="106"/>
        <v>0.11799999999999999</v>
      </c>
      <c r="O62" s="311">
        <f t="shared" si="106"/>
        <v>0.11799999999999999</v>
      </c>
      <c r="P62" s="311">
        <f t="shared" si="107"/>
        <v>0.11799999999999999</v>
      </c>
      <c r="Q62" s="311">
        <f t="shared" si="107"/>
        <v>0.11799999999999999</v>
      </c>
      <c r="R62" s="311">
        <f t="shared" si="107"/>
        <v>0.11799999999999999</v>
      </c>
      <c r="S62" s="311">
        <f t="shared" si="107"/>
        <v>0.11799999999999999</v>
      </c>
      <c r="T62" s="311">
        <f t="shared" si="107"/>
        <v>0.11799999999999999</v>
      </c>
      <c r="U62" s="311">
        <f t="shared" si="107"/>
        <v>0.11799999999999999</v>
      </c>
      <c r="V62" s="311">
        <f t="shared" si="107"/>
        <v>0.11799999999999999</v>
      </c>
      <c r="W62" s="311">
        <f t="shared" si="107"/>
        <v>0.11799999999999999</v>
      </c>
      <c r="X62" s="311">
        <f t="shared" si="107"/>
        <v>0.11799999999999999</v>
      </c>
      <c r="Y62" s="311">
        <f t="shared" si="107"/>
        <v>0.11799999999999999</v>
      </c>
      <c r="Z62" s="311">
        <f t="shared" si="107"/>
        <v>0.11799999999999999</v>
      </c>
      <c r="AA62" s="311">
        <f t="shared" si="107"/>
        <v>0.11799999999999999</v>
      </c>
      <c r="AB62" s="311">
        <f t="shared" si="107"/>
        <v>0.11799999999999999</v>
      </c>
      <c r="AC62" s="311">
        <f t="shared" si="107"/>
        <v>0.11799999999999999</v>
      </c>
      <c r="AD62" s="311">
        <f t="shared" si="107"/>
        <v>0.11799999999999999</v>
      </c>
      <c r="AE62" s="311">
        <f t="shared" si="107"/>
        <v>0.11799999999999999</v>
      </c>
      <c r="AF62" s="311">
        <f t="shared" si="107"/>
        <v>0.11799999999999999</v>
      </c>
      <c r="AG62" s="311">
        <f t="shared" si="107"/>
        <v>0.11799999999999999</v>
      </c>
      <c r="AH62" s="311">
        <f t="shared" si="107"/>
        <v>0.11799999999999999</v>
      </c>
      <c r="AI62" s="311">
        <f t="shared" si="107"/>
        <v>0.11799999999999999</v>
      </c>
      <c r="AJ62" s="311">
        <f t="shared" si="107"/>
        <v>0.11799999999999999</v>
      </c>
      <c r="AK62" s="311">
        <f t="shared" si="107"/>
        <v>0.11799999999999999</v>
      </c>
      <c r="AL62" s="311">
        <f t="shared" si="107"/>
        <v>0.11799999999999999</v>
      </c>
      <c r="AM62" s="311">
        <f t="shared" si="107"/>
        <v>0.11799999999999999</v>
      </c>
      <c r="AN62" s="311">
        <f t="shared" si="107"/>
        <v>0.11799999999999999</v>
      </c>
      <c r="AO62" s="311">
        <f t="shared" si="107"/>
        <v>0.11799999999999999</v>
      </c>
      <c r="AP62" s="311">
        <f t="shared" si="107"/>
        <v>0.11799999999999999</v>
      </c>
      <c r="AQ62" s="311">
        <f t="shared" si="107"/>
        <v>0.11799999999999999</v>
      </c>
      <c r="AR62" s="311">
        <f t="shared" si="107"/>
        <v>0.11799999999999999</v>
      </c>
      <c r="AS62" s="311">
        <f t="shared" si="107"/>
        <v>0.11799999999999999</v>
      </c>
      <c r="AT62" s="311">
        <f t="shared" si="107"/>
        <v>0.11799999999999999</v>
      </c>
      <c r="AU62" s="311">
        <f t="shared" si="107"/>
        <v>0.11799999999999999</v>
      </c>
      <c r="AV62" s="311">
        <f t="shared" si="107"/>
        <v>0.11799999999999999</v>
      </c>
      <c r="AW62" s="311">
        <f t="shared" si="107"/>
        <v>0.11799999999999999</v>
      </c>
      <c r="AX62" s="311">
        <f t="shared" si="107"/>
        <v>0.11799999999999999</v>
      </c>
      <c r="AY62" s="311">
        <f t="shared" si="107"/>
        <v>0.11799999999999999</v>
      </c>
      <c r="AZ62" s="311">
        <f t="shared" si="107"/>
        <v>0.11799999999999999</v>
      </c>
      <c r="BA62" s="311">
        <f t="shared" si="107"/>
        <v>0.11799999999999999</v>
      </c>
      <c r="BB62" s="311">
        <f t="shared" si="107"/>
        <v>0.11799999999999999</v>
      </c>
      <c r="BC62" s="311">
        <f t="shared" si="107"/>
        <v>0.11799999999999999</v>
      </c>
      <c r="BD62" s="311">
        <f>VLOOKUP($D62,assumption_lookup,MATCH(BD$6,assumptions_heading_monthly,0),0)</f>
        <v>0.11799999999999999</v>
      </c>
      <c r="BE62" s="311">
        <f t="shared" ref="BE62:CM62" si="114">VLOOKUP($D62,assumption_lookup,MATCH(BE$6,assumptions_heading_monthly,0),0)</f>
        <v>0.11799999999999999</v>
      </c>
      <c r="BF62" s="311">
        <f t="shared" si="114"/>
        <v>0.11799999999999999</v>
      </c>
      <c r="BG62" s="311">
        <f t="shared" si="114"/>
        <v>0.11799999999999999</v>
      </c>
      <c r="BH62" s="311">
        <f t="shared" si="114"/>
        <v>0.11799999999999999</v>
      </c>
      <c r="BI62" s="311">
        <f t="shared" si="114"/>
        <v>0.11799999999999999</v>
      </c>
      <c r="BJ62" s="311">
        <f t="shared" si="114"/>
        <v>0.11799999999999999</v>
      </c>
      <c r="BK62" s="311">
        <f t="shared" si="114"/>
        <v>0.11799999999999999</v>
      </c>
      <c r="BL62" s="311">
        <f t="shared" si="114"/>
        <v>0.11799999999999999</v>
      </c>
      <c r="BM62" s="311">
        <f t="shared" si="114"/>
        <v>0.11799999999999999</v>
      </c>
      <c r="BN62" s="311">
        <f t="shared" si="114"/>
        <v>0.11799999999999999</v>
      </c>
      <c r="BO62" s="311">
        <f t="shared" si="114"/>
        <v>0.11799999999999999</v>
      </c>
      <c r="BP62" s="311">
        <f t="shared" si="114"/>
        <v>0.11799999999999999</v>
      </c>
      <c r="BQ62" s="311">
        <f t="shared" si="114"/>
        <v>0.11799999999999999</v>
      </c>
      <c r="BR62" s="311">
        <f t="shared" si="114"/>
        <v>0.11799999999999999</v>
      </c>
      <c r="BS62" s="311">
        <f t="shared" si="114"/>
        <v>0.11799999999999999</v>
      </c>
      <c r="BT62" s="311">
        <f t="shared" si="114"/>
        <v>0.11799999999999999</v>
      </c>
      <c r="BU62" s="311">
        <f t="shared" si="114"/>
        <v>0.11799999999999999</v>
      </c>
      <c r="BV62" s="311">
        <f t="shared" si="114"/>
        <v>0.11799999999999999</v>
      </c>
      <c r="BW62" s="311">
        <f t="shared" si="114"/>
        <v>0.11799999999999999</v>
      </c>
      <c r="BX62" s="311">
        <f t="shared" si="114"/>
        <v>0.11799999999999999</v>
      </c>
      <c r="BY62" s="311">
        <f t="shared" si="114"/>
        <v>0.11799999999999999</v>
      </c>
      <c r="BZ62" s="311">
        <f t="shared" si="114"/>
        <v>0.11799999999999999</v>
      </c>
      <c r="CA62" s="311">
        <f t="shared" si="114"/>
        <v>0.11799999999999999</v>
      </c>
      <c r="CB62" s="311">
        <f t="shared" si="114"/>
        <v>0.11799999999999999</v>
      </c>
      <c r="CC62" s="311">
        <f t="shared" si="114"/>
        <v>0.11799999999999999</v>
      </c>
      <c r="CD62" s="311">
        <f t="shared" si="114"/>
        <v>0.11799999999999999</v>
      </c>
      <c r="CE62" s="311">
        <f t="shared" si="114"/>
        <v>0.11799999999999999</v>
      </c>
      <c r="CF62" s="311">
        <f t="shared" si="114"/>
        <v>0.11799999999999999</v>
      </c>
      <c r="CG62" s="311">
        <f t="shared" si="114"/>
        <v>0.11799999999999999</v>
      </c>
      <c r="CH62" s="311">
        <f t="shared" si="114"/>
        <v>0.11799999999999999</v>
      </c>
      <c r="CI62" s="311">
        <f t="shared" si="114"/>
        <v>0.11799999999999999</v>
      </c>
      <c r="CJ62" s="311">
        <f t="shared" si="114"/>
        <v>0.11799999999999999</v>
      </c>
      <c r="CK62" s="311">
        <f t="shared" si="114"/>
        <v>0.11799999999999999</v>
      </c>
      <c r="CL62" s="311">
        <f t="shared" si="114"/>
        <v>0.11799999999999999</v>
      </c>
      <c r="CM62" s="311">
        <f t="shared" si="114"/>
        <v>0.11799999999999999</v>
      </c>
      <c r="CN62" s="302"/>
      <c r="CO62" s="302"/>
      <c r="CP62" s="302"/>
      <c r="CQ62" s="302"/>
      <c r="CR62" s="302"/>
      <c r="CS62" s="302"/>
      <c r="CT62" s="302"/>
      <c r="CY62" s="294"/>
    </row>
    <row r="63" spans="1:103" outlineLevel="1" x14ac:dyDescent="0.45">
      <c r="A63" s="71"/>
      <c r="B63" s="297" t="s">
        <v>831</v>
      </c>
      <c r="D63" s="259" t="s">
        <v>894</v>
      </c>
      <c r="F63" s="312" t="s">
        <v>164</v>
      </c>
      <c r="H63" s="264">
        <f>SUM(H59,H61)*H62</f>
        <v>1191.8943999999999</v>
      </c>
      <c r="I63" s="264">
        <f t="shared" ref="I63:O63" si="115">SUM(I59,I61)*I62</f>
        <v>1193.3811999999998</v>
      </c>
      <c r="J63" s="264">
        <f t="shared" si="115"/>
        <v>1193.3811999999998</v>
      </c>
      <c r="K63" s="264">
        <f t="shared" si="115"/>
        <v>1194.1246000000001</v>
      </c>
      <c r="L63" s="264">
        <f t="shared" si="115"/>
        <v>1193.3811999999998</v>
      </c>
      <c r="M63" s="264">
        <f t="shared" si="115"/>
        <v>1193.3811999999998</v>
      </c>
      <c r="N63" s="264">
        <f t="shared" si="115"/>
        <v>1193.3811999999998</v>
      </c>
      <c r="O63" s="264">
        <f t="shared" si="115"/>
        <v>597.43399999999997</v>
      </c>
      <c r="P63" s="264">
        <f>SUM(P59,P61)*P62</f>
        <v>1193.3811999999998</v>
      </c>
      <c r="Q63" s="264">
        <f t="shared" ref="Q63:BC63" si="116">SUM(Q59,Q61)*Q62</f>
        <v>1192.93516</v>
      </c>
      <c r="R63" s="264">
        <f t="shared" si="116"/>
        <v>1194.8494149999999</v>
      </c>
      <c r="S63" s="264">
        <f t="shared" si="116"/>
        <v>1204.9395950000001</v>
      </c>
      <c r="T63" s="264">
        <f t="shared" ca="1" si="116"/>
        <v>1197.4134016</v>
      </c>
      <c r="U63" s="264">
        <f t="shared" ca="1" si="116"/>
        <v>1201.2017679999999</v>
      </c>
      <c r="V63" s="264">
        <f t="shared" ca="1" si="116"/>
        <v>1202.8550895999999</v>
      </c>
      <c r="W63" s="264">
        <f t="shared" ca="1" si="116"/>
        <v>1795.9139327999999</v>
      </c>
      <c r="X63" s="264">
        <f t="shared" ca="1" si="116"/>
        <v>1796.2866239999998</v>
      </c>
      <c r="Y63" s="264">
        <f t="shared" ca="1" si="116"/>
        <v>1798.0648368</v>
      </c>
      <c r="Z63" s="264">
        <f t="shared" ca="1" si="116"/>
        <v>1799.8846799999999</v>
      </c>
      <c r="AA63" s="264">
        <f t="shared" ca="1" si="116"/>
        <v>1197.6367519999999</v>
      </c>
      <c r="AB63" s="264">
        <f t="shared" ca="1" si="116"/>
        <v>1803.6492576000001</v>
      </c>
      <c r="AC63" s="264">
        <f t="shared" ca="1" si="116"/>
        <v>1801.6391040000001</v>
      </c>
      <c r="AD63" s="264">
        <f t="shared" ca="1" si="116"/>
        <v>2395.4925592</v>
      </c>
      <c r="AE63" s="264">
        <f t="shared" ca="1" si="116"/>
        <v>1824.4064959999998</v>
      </c>
      <c r="AF63" s="264">
        <f t="shared" ca="1" si="116"/>
        <v>2400.5202559999998</v>
      </c>
      <c r="AG63" s="264">
        <f t="shared" ca="1" si="116"/>
        <v>2407.8944742500003</v>
      </c>
      <c r="AH63" s="264">
        <f t="shared" ca="1" si="116"/>
        <v>2410.2491937499999</v>
      </c>
      <c r="AI63" s="264">
        <f t="shared" ca="1" si="116"/>
        <v>3005.5744157499998</v>
      </c>
      <c r="AJ63" s="264">
        <f t="shared" ca="1" si="116"/>
        <v>3005.0952324999998</v>
      </c>
      <c r="AK63" s="264">
        <f t="shared" ca="1" si="116"/>
        <v>3007.5865517500001</v>
      </c>
      <c r="AL63" s="264">
        <f t="shared" ca="1" si="116"/>
        <v>3010.12340425</v>
      </c>
      <c r="AM63" s="264">
        <f t="shared" ca="1" si="116"/>
        <v>1804.83655</v>
      </c>
      <c r="AN63" s="264">
        <f t="shared" ca="1" si="116"/>
        <v>3605.333709</v>
      </c>
      <c r="AO63" s="264">
        <f t="shared" ca="1" si="116"/>
        <v>3010.4508100000003</v>
      </c>
      <c r="AP63" s="264">
        <f t="shared" ca="1" si="116"/>
        <v>3606.7969163749999</v>
      </c>
      <c r="AQ63" s="264">
        <f t="shared" ca="1" si="116"/>
        <v>3160.5594065</v>
      </c>
      <c r="AR63" s="264">
        <f t="shared" ca="1" si="116"/>
        <v>2447.3630936</v>
      </c>
      <c r="AS63" s="264">
        <f t="shared" ca="1" si="116"/>
        <v>3053.8218132500001</v>
      </c>
      <c r="AT63" s="264">
        <f t="shared" ca="1" si="116"/>
        <v>3056.4348642499999</v>
      </c>
      <c r="AU63" s="264">
        <f t="shared" ca="1" si="116"/>
        <v>3064.08333515</v>
      </c>
      <c r="AV63" s="264">
        <f t="shared" ca="1" si="116"/>
        <v>3061.7351204000001</v>
      </c>
      <c r="AW63" s="264">
        <f t="shared" ca="1" si="116"/>
        <v>3083.3023255500002</v>
      </c>
      <c r="AX63" s="264">
        <f t="shared" ca="1" si="116"/>
        <v>3086.0142487499998</v>
      </c>
      <c r="AY63" s="264">
        <f ca="1">SUM(AY59,AY61)*AY62</f>
        <v>1863.8660499999999</v>
      </c>
      <c r="AZ63" s="264">
        <f ca="1">SUM(AZ59,AZ61)*AZ62</f>
        <v>3672.0722492999998</v>
      </c>
      <c r="BA63" s="264">
        <f t="shared" ca="1" si="116"/>
        <v>3073.0207347999999</v>
      </c>
      <c r="BB63" s="264">
        <f t="shared" ca="1" si="116"/>
        <v>3671.5941708249998</v>
      </c>
      <c r="BC63" s="264">
        <f t="shared" ca="1" si="116"/>
        <v>3273.2547165000001</v>
      </c>
      <c r="BD63" s="454">
        <f ca="1">BD61*BD62</f>
        <v>91.464986000000039</v>
      </c>
      <c r="BE63" s="454">
        <f t="shared" ref="BE63:CT63" ca="1" si="117">BE61*BE62</f>
        <v>105.71783651250006</v>
      </c>
      <c r="BF63" s="454">
        <f t="shared" ca="1" si="117"/>
        <v>106.75097666250009</v>
      </c>
      <c r="BG63" s="454">
        <f t="shared" ca="1" si="117"/>
        <v>112.18128135000009</v>
      </c>
      <c r="BH63" s="454">
        <f t="shared" ca="1" si="117"/>
        <v>108.76749562500008</v>
      </c>
      <c r="BI63" s="454">
        <f t="shared" ca="1" si="117"/>
        <v>128.63087443750007</v>
      </c>
      <c r="BJ63" s="454">
        <f t="shared" ca="1" si="117"/>
        <v>129.59766613750011</v>
      </c>
      <c r="BK63" s="454">
        <f t="shared" ca="1" si="117"/>
        <v>93.504372625000059</v>
      </c>
      <c r="BL63" s="454">
        <f t="shared" ca="1" si="117"/>
        <v>122.0414882000001</v>
      </c>
      <c r="BM63" s="454">
        <f t="shared" ca="1" si="117"/>
        <v>122.9320165000001</v>
      </c>
      <c r="BN63" s="454">
        <f t="shared" ca="1" si="117"/>
        <v>119.07568615625011</v>
      </c>
      <c r="BO63" s="454">
        <f t="shared" ca="1" si="117"/>
        <v>421.65330285000027</v>
      </c>
      <c r="BP63" s="454">
        <f t="shared" ca="1" si="117"/>
        <v>97.326551040000098</v>
      </c>
      <c r="BQ63" s="454">
        <f t="shared" ca="1" si="117"/>
        <v>112.8403036800001</v>
      </c>
      <c r="BR63" s="454">
        <f t="shared" ca="1" si="117"/>
        <v>114.06423744000008</v>
      </c>
      <c r="BS63" s="454">
        <f t="shared" ca="1" si="117"/>
        <v>119.80506960000014</v>
      </c>
      <c r="BT63" s="454">
        <f t="shared" ca="1" si="117"/>
        <v>116.5121049600001</v>
      </c>
      <c r="BU63" s="454">
        <f t="shared" ca="1" si="117"/>
        <v>140.39203872000013</v>
      </c>
      <c r="BV63" s="454">
        <f t="shared" ca="1" si="117"/>
        <v>141.61597248000012</v>
      </c>
      <c r="BW63" s="454">
        <f t="shared" ca="1" si="117"/>
        <v>104.52883680000008</v>
      </c>
      <c r="BX63" s="454">
        <f t="shared" ca="1" si="117"/>
        <v>132.73584000000011</v>
      </c>
      <c r="BY63" s="454">
        <f t="shared" ca="1" si="117"/>
        <v>135.43802112000012</v>
      </c>
      <c r="BZ63" s="454">
        <f t="shared" ca="1" si="117"/>
        <v>130.19083488000015</v>
      </c>
      <c r="CA63" s="454">
        <f t="shared" ca="1" si="117"/>
        <v>354.05216544000024</v>
      </c>
      <c r="CB63" s="454">
        <f t="shared" ca="1" si="117"/>
        <v>181.83705600000022</v>
      </c>
      <c r="CC63" s="454">
        <f t="shared" ca="1" si="117"/>
        <v>216.93474000000023</v>
      </c>
      <c r="CD63" s="454">
        <f t="shared" ca="1" si="117"/>
        <v>227.38694400000026</v>
      </c>
      <c r="CE63" s="454">
        <f t="shared" ca="1" si="117"/>
        <v>249.38415000000023</v>
      </c>
      <c r="CF63" s="454">
        <f t="shared" ca="1" si="117"/>
        <v>248.91580800000023</v>
      </c>
      <c r="CG63" s="454">
        <f t="shared" ca="1" si="117"/>
        <v>282.64846800000026</v>
      </c>
      <c r="CH63" s="454">
        <f t="shared" ca="1" si="117"/>
        <v>293.93328000000025</v>
      </c>
      <c r="CI63" s="454">
        <f t="shared" ca="1" si="117"/>
        <v>194.85458000000014</v>
      </c>
      <c r="CJ63" s="454">
        <f t="shared" ca="1" si="117"/>
        <v>305.79936000000026</v>
      </c>
      <c r="CK63" s="454">
        <f t="shared" ca="1" si="117"/>
        <v>298.77033600000016</v>
      </c>
      <c r="CL63" s="454">
        <f t="shared" ca="1" si="117"/>
        <v>314.0197120000002</v>
      </c>
      <c r="CM63" s="454">
        <f t="shared" ca="1" si="117"/>
        <v>702.87526000000071</v>
      </c>
      <c r="CN63" s="454">
        <f t="shared" si="117"/>
        <v>0</v>
      </c>
      <c r="CO63" s="454">
        <f t="shared" ca="1" si="117"/>
        <v>0</v>
      </c>
      <c r="CP63" s="454">
        <f t="shared" ca="1" si="117"/>
        <v>0</v>
      </c>
      <c r="CQ63" s="454">
        <f t="shared" ca="1" si="117"/>
        <v>0</v>
      </c>
      <c r="CR63" s="454">
        <f t="shared" ca="1" si="117"/>
        <v>0</v>
      </c>
      <c r="CS63" s="454">
        <f t="shared" ca="1" si="117"/>
        <v>0</v>
      </c>
      <c r="CT63" s="454">
        <f t="shared" ca="1" si="117"/>
        <v>0</v>
      </c>
      <c r="CU63" s="259">
        <v>1</v>
      </c>
      <c r="CY63" s="294"/>
    </row>
    <row r="64" spans="1:103" s="75" customFormat="1" outlineLevel="1" x14ac:dyDescent="0.45">
      <c r="A64" s="72" t="s">
        <v>313</v>
      </c>
      <c r="B64" s="297"/>
      <c r="D64" s="75" t="s">
        <v>26</v>
      </c>
      <c r="F64" s="329" t="s">
        <v>164</v>
      </c>
      <c r="H64" s="330">
        <f>SUM(H59,H61,H63)</f>
        <v>11292.694399999998</v>
      </c>
      <c r="I64" s="330">
        <f t="shared" ref="I64:O64" si="118">SUM(I59,I61,I63)</f>
        <v>11306.781199999999</v>
      </c>
      <c r="J64" s="330">
        <f t="shared" si="118"/>
        <v>11306.781199999999</v>
      </c>
      <c r="K64" s="330">
        <f t="shared" si="118"/>
        <v>11313.8246</v>
      </c>
      <c r="L64" s="330">
        <f t="shared" si="118"/>
        <v>11306.781199999999</v>
      </c>
      <c r="M64" s="330">
        <f t="shared" si="118"/>
        <v>11306.781199999999</v>
      </c>
      <c r="N64" s="330">
        <f t="shared" si="118"/>
        <v>11306.781199999999</v>
      </c>
      <c r="O64" s="330">
        <f t="shared" si="118"/>
        <v>5660.4340000000002</v>
      </c>
      <c r="P64" s="330">
        <f>SUM(P59,P61,P63)</f>
        <v>11306.781199999999</v>
      </c>
      <c r="Q64" s="330">
        <f t="shared" ref="Q64:BC64" si="119">SUM(Q59,Q61,Q63)</f>
        <v>11302.55516</v>
      </c>
      <c r="R64" s="330">
        <f t="shared" si="119"/>
        <v>11320.691915000001</v>
      </c>
      <c r="S64" s="330">
        <f t="shared" si="119"/>
        <v>11416.292095000001</v>
      </c>
      <c r="T64" s="330">
        <f t="shared" ca="1" si="119"/>
        <v>11344.984601600001</v>
      </c>
      <c r="U64" s="330">
        <f t="shared" ca="1" si="119"/>
        <v>11380.877767999998</v>
      </c>
      <c r="V64" s="330">
        <f t="shared" ca="1" si="119"/>
        <v>11396.5422896</v>
      </c>
      <c r="W64" s="330">
        <f t="shared" ca="1" si="119"/>
        <v>17015.523532799998</v>
      </c>
      <c r="X64" s="330">
        <f t="shared" ca="1" si="119"/>
        <v>17019.054624</v>
      </c>
      <c r="Y64" s="330">
        <f t="shared" ca="1" si="119"/>
        <v>17035.902436799999</v>
      </c>
      <c r="Z64" s="330">
        <f t="shared" ca="1" si="119"/>
        <v>17053.144680000001</v>
      </c>
      <c r="AA64" s="330">
        <f t="shared" ca="1" si="119"/>
        <v>11347.100752</v>
      </c>
      <c r="AB64" s="330">
        <f t="shared" ca="1" si="119"/>
        <v>17088.812457600001</v>
      </c>
      <c r="AC64" s="330">
        <f t="shared" ca="1" si="119"/>
        <v>17069.767104000002</v>
      </c>
      <c r="AD64" s="330">
        <f t="shared" ca="1" si="119"/>
        <v>22696.2769592</v>
      </c>
      <c r="AE64" s="330">
        <f t="shared" ca="1" si="119"/>
        <v>17285.478496</v>
      </c>
      <c r="AF64" s="330">
        <f t="shared" ca="1" si="119"/>
        <v>22743.912256</v>
      </c>
      <c r="AG64" s="330">
        <f t="shared" ca="1" si="119"/>
        <v>22813.779849250001</v>
      </c>
      <c r="AH64" s="330">
        <f t="shared" ca="1" si="119"/>
        <v>22836.089818749999</v>
      </c>
      <c r="AI64" s="330">
        <f t="shared" ca="1" si="119"/>
        <v>28476.544040750003</v>
      </c>
      <c r="AJ64" s="330">
        <f t="shared" ca="1" si="119"/>
        <v>28472.003982499999</v>
      </c>
      <c r="AK64" s="330">
        <f t="shared" ca="1" si="119"/>
        <v>28495.60817675</v>
      </c>
      <c r="AL64" s="330">
        <f t="shared" ca="1" si="119"/>
        <v>28519.64377925</v>
      </c>
      <c r="AM64" s="330">
        <f t="shared" ca="1" si="119"/>
        <v>17100.061549999999</v>
      </c>
      <c r="AN64" s="330">
        <f t="shared" ca="1" si="119"/>
        <v>34159.009209000003</v>
      </c>
      <c r="AO64" s="330">
        <f t="shared" ca="1" si="119"/>
        <v>28522.74581</v>
      </c>
      <c r="AP64" s="330">
        <f t="shared" ca="1" si="119"/>
        <v>34172.872478875004</v>
      </c>
      <c r="AQ64" s="330">
        <f t="shared" ca="1" si="119"/>
        <v>29944.961156500001</v>
      </c>
      <c r="AR64" s="330">
        <f t="shared" ca="1" si="119"/>
        <v>23187.728293600001</v>
      </c>
      <c r="AS64" s="330">
        <f t="shared" ca="1" si="119"/>
        <v>28933.667688250003</v>
      </c>
      <c r="AT64" s="330">
        <f t="shared" ca="1" si="119"/>
        <v>28958.425239250002</v>
      </c>
      <c r="AU64" s="330">
        <f t="shared" ca="1" si="119"/>
        <v>29030.891260150001</v>
      </c>
      <c r="AV64" s="330">
        <f t="shared" ca="1" si="119"/>
        <v>29008.642920400001</v>
      </c>
      <c r="AW64" s="330">
        <f t="shared" ca="1" si="119"/>
        <v>29212.983050550003</v>
      </c>
      <c r="AX64" s="330">
        <f t="shared" ca="1" si="119"/>
        <v>29238.677373749997</v>
      </c>
      <c r="AY64" s="330">
        <f t="shared" ca="1" si="119"/>
        <v>17659.341049999999</v>
      </c>
      <c r="AZ64" s="330">
        <f t="shared" ca="1" si="119"/>
        <v>34791.328599300003</v>
      </c>
      <c r="BA64" s="330">
        <f t="shared" ca="1" si="119"/>
        <v>29115.569334800002</v>
      </c>
      <c r="BB64" s="330">
        <f t="shared" ca="1" si="119"/>
        <v>34786.799008325004</v>
      </c>
      <c r="BC64" s="330">
        <f t="shared" ca="1" si="119"/>
        <v>31012.701466500002</v>
      </c>
      <c r="BD64" s="330">
        <f ca="1">SUM(BD59,BD61,BD63)</f>
        <v>866.59198600000047</v>
      </c>
      <c r="BE64" s="330">
        <f t="shared" ref="BE64:CM64" ca="1" si="120">SUM(BE59,BE61,BE63)</f>
        <v>1001.6317052625006</v>
      </c>
      <c r="BF64" s="330">
        <f t="shared" ca="1" si="120"/>
        <v>1011.4202704125009</v>
      </c>
      <c r="BG64" s="330">
        <f t="shared" ca="1" si="120"/>
        <v>1062.8701063500009</v>
      </c>
      <c r="BH64" s="330">
        <f t="shared" ca="1" si="120"/>
        <v>1030.5259331250008</v>
      </c>
      <c r="BI64" s="330">
        <f t="shared" ca="1" si="120"/>
        <v>1218.7230306875008</v>
      </c>
      <c r="BJ64" s="330">
        <f t="shared" ca="1" si="120"/>
        <v>1227.882972387501</v>
      </c>
      <c r="BK64" s="330">
        <f t="shared" ca="1" si="120"/>
        <v>885.91431012500061</v>
      </c>
      <c r="BL64" s="330">
        <f t="shared" ca="1" si="120"/>
        <v>1156.2913882000009</v>
      </c>
      <c r="BM64" s="330">
        <f t="shared" ca="1" si="120"/>
        <v>1164.728766500001</v>
      </c>
      <c r="BN64" s="330">
        <f t="shared" ca="1" si="120"/>
        <v>1128.1916705312512</v>
      </c>
      <c r="BO64" s="330">
        <f t="shared" ca="1" si="120"/>
        <v>3994.9863778500026</v>
      </c>
      <c r="BP64" s="330">
        <f t="shared" ca="1" si="120"/>
        <v>922.12783104000096</v>
      </c>
      <c r="BQ64" s="330">
        <f t="shared" ca="1" si="120"/>
        <v>1069.114063680001</v>
      </c>
      <c r="BR64" s="330">
        <f t="shared" ca="1" si="120"/>
        <v>1080.7103174400008</v>
      </c>
      <c r="BS64" s="330">
        <f t="shared" ca="1" si="120"/>
        <v>1135.1022696000014</v>
      </c>
      <c r="BT64" s="330">
        <f t="shared" ca="1" si="120"/>
        <v>1103.902824960001</v>
      </c>
      <c r="BU64" s="330">
        <f t="shared" ca="1" si="120"/>
        <v>1330.1550787200013</v>
      </c>
      <c r="BV64" s="330">
        <f t="shared" ca="1" si="120"/>
        <v>1341.7513324800013</v>
      </c>
      <c r="BW64" s="330">
        <f t="shared" ca="1" si="120"/>
        <v>990.36643680000088</v>
      </c>
      <c r="BX64" s="330">
        <f t="shared" ca="1" si="120"/>
        <v>1257.6158400000011</v>
      </c>
      <c r="BY64" s="330">
        <f t="shared" ca="1" si="120"/>
        <v>1283.2178611200011</v>
      </c>
      <c r="BZ64" s="330">
        <f t="shared" ca="1" si="120"/>
        <v>1233.5029948800016</v>
      </c>
      <c r="CA64" s="330">
        <f t="shared" ca="1" si="120"/>
        <v>3354.4942454400025</v>
      </c>
      <c r="CB64" s="330">
        <f t="shared" ca="1" si="120"/>
        <v>1722.8290560000023</v>
      </c>
      <c r="CC64" s="330">
        <f t="shared" ca="1" si="120"/>
        <v>2055.3647400000023</v>
      </c>
      <c r="CD64" s="330">
        <f t="shared" ca="1" si="120"/>
        <v>2154.3949440000024</v>
      </c>
      <c r="CE64" s="330">
        <f t="shared" ca="1" si="120"/>
        <v>2362.8091500000023</v>
      </c>
      <c r="CF64" s="330">
        <f t="shared" ca="1" si="120"/>
        <v>2358.3718080000021</v>
      </c>
      <c r="CG64" s="330">
        <f t="shared" ca="1" si="120"/>
        <v>2677.9744680000026</v>
      </c>
      <c r="CH64" s="330">
        <f t="shared" ca="1" si="120"/>
        <v>2784.8932800000025</v>
      </c>
      <c r="CI64" s="330">
        <f t="shared" ca="1" si="120"/>
        <v>1846.1645800000015</v>
      </c>
      <c r="CJ64" s="330">
        <f t="shared" ca="1" si="120"/>
        <v>2897.3193600000027</v>
      </c>
      <c r="CK64" s="330">
        <f t="shared" ca="1" si="120"/>
        <v>2830.7223360000016</v>
      </c>
      <c r="CL64" s="330">
        <f t="shared" ca="1" si="120"/>
        <v>2975.2037120000023</v>
      </c>
      <c r="CM64" s="330">
        <f t="shared" ca="1" si="120"/>
        <v>6659.4452600000068</v>
      </c>
      <c r="CN64" s="331">
        <f>SUMIF($H$9:$CM$9,CN$3,$H64:$CM64)</f>
        <v>130147.17936999998</v>
      </c>
      <c r="CO64" s="331">
        <f t="shared" ref="CO64:CQ64" ca="1" si="121">SUMIF($H$9:$CM$9,CO$3,$H64:$CM64)</f>
        <v>187733.46570160001</v>
      </c>
      <c r="CP64" s="331">
        <f t="shared" ca="1" si="121"/>
        <v>326257.23210762499</v>
      </c>
      <c r="CQ64" s="331">
        <f t="shared" ca="1" si="121"/>
        <v>344936.75528487499</v>
      </c>
      <c r="CR64" s="331">
        <f ca="1">SUMIF($H$9:$CM$9,CR$3,$H64:$CM64)</f>
        <v>15749.758517431261</v>
      </c>
      <c r="CS64" s="331">
        <f ca="1">SUMIF($H$9:$CM$9,CS$3,$H64:$CM64)</f>
        <v>16102.061096160014</v>
      </c>
      <c r="CT64" s="331">
        <f ca="1">SUMIF($H$9:$CM$9,CT$3,$H64:$CM64)</f>
        <v>33325.49269400003</v>
      </c>
      <c r="CY64" s="332"/>
    </row>
    <row r="65" spans="1:103" outlineLevel="1" x14ac:dyDescent="0.45">
      <c r="A65" s="71"/>
      <c r="B65" s="297"/>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302"/>
      <c r="AR65" s="302"/>
      <c r="AS65" s="302"/>
      <c r="AT65" s="302"/>
      <c r="AU65" s="302"/>
      <c r="AV65" s="302"/>
      <c r="AW65" s="302"/>
      <c r="AX65" s="302"/>
      <c r="AY65" s="302"/>
      <c r="AZ65" s="302"/>
      <c r="BA65" s="302"/>
      <c r="BB65" s="302"/>
      <c r="BC65" s="302"/>
      <c r="BD65" s="302"/>
      <c r="BE65" s="302"/>
      <c r="BF65" s="302"/>
      <c r="BG65" s="302"/>
      <c r="BH65" s="302"/>
      <c r="BI65" s="302"/>
      <c r="BJ65" s="302"/>
      <c r="BK65" s="302"/>
      <c r="BL65" s="302"/>
      <c r="BM65" s="302"/>
      <c r="BN65" s="302"/>
      <c r="BO65" s="302"/>
      <c r="BP65" s="302"/>
      <c r="BQ65" s="302"/>
      <c r="BR65" s="302"/>
      <c r="BS65" s="302"/>
      <c r="BT65" s="302"/>
      <c r="BU65" s="302"/>
      <c r="BV65" s="302"/>
      <c r="BW65" s="302"/>
      <c r="BX65" s="302"/>
      <c r="BY65" s="302"/>
      <c r="BZ65" s="302"/>
      <c r="CA65" s="302"/>
      <c r="CB65" s="302"/>
      <c r="CC65" s="302"/>
      <c r="CD65" s="302"/>
      <c r="CE65" s="302"/>
      <c r="CF65" s="302"/>
      <c r="CG65" s="302"/>
      <c r="CH65" s="302"/>
      <c r="CI65" s="302"/>
      <c r="CJ65" s="302"/>
      <c r="CK65" s="302"/>
      <c r="CL65" s="302"/>
      <c r="CM65" s="302"/>
      <c r="CN65" s="302"/>
      <c r="CO65" s="302"/>
      <c r="CP65" s="302"/>
      <c r="CQ65" s="302"/>
      <c r="CR65" s="302"/>
      <c r="CS65" s="302"/>
      <c r="CT65" s="302"/>
      <c r="CY65" s="294"/>
    </row>
    <row r="66" spans="1:103" outlineLevel="1" x14ac:dyDescent="0.45">
      <c r="A66" s="71"/>
      <c r="B66" s="297"/>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02"/>
      <c r="AT66" s="302"/>
      <c r="AU66" s="302"/>
      <c r="AV66" s="302"/>
      <c r="AW66" s="302"/>
      <c r="AX66" s="302"/>
      <c r="AY66" s="302"/>
      <c r="AZ66" s="302"/>
      <c r="BA66" s="302"/>
      <c r="BB66" s="302"/>
      <c r="BC66" s="302"/>
      <c r="BD66" s="302"/>
      <c r="BE66" s="302"/>
      <c r="BF66" s="302"/>
      <c r="BG66" s="302"/>
      <c r="BH66" s="302"/>
      <c r="BI66" s="302"/>
      <c r="BJ66" s="302"/>
      <c r="BK66" s="302"/>
      <c r="BL66" s="302"/>
      <c r="BM66" s="302"/>
      <c r="BN66" s="302"/>
      <c r="BO66" s="302"/>
      <c r="BP66" s="302"/>
      <c r="BQ66" s="302"/>
      <c r="BR66" s="302"/>
      <c r="BS66" s="302"/>
      <c r="BT66" s="302"/>
      <c r="BU66" s="302"/>
      <c r="BV66" s="302"/>
      <c r="BW66" s="302"/>
      <c r="BX66" s="302"/>
      <c r="BY66" s="302"/>
      <c r="BZ66" s="302"/>
      <c r="CA66" s="302"/>
      <c r="CB66" s="302"/>
      <c r="CC66" s="302"/>
      <c r="CD66" s="302"/>
      <c r="CE66" s="302"/>
      <c r="CF66" s="302"/>
      <c r="CG66" s="302"/>
      <c r="CH66" s="302"/>
      <c r="CI66" s="302"/>
      <c r="CJ66" s="302"/>
      <c r="CK66" s="302"/>
      <c r="CL66" s="302"/>
      <c r="CM66" s="302"/>
      <c r="CN66" s="302"/>
      <c r="CO66" s="302"/>
      <c r="CP66" s="302"/>
      <c r="CQ66" s="302"/>
      <c r="CR66" s="302"/>
      <c r="CS66" s="302"/>
      <c r="CT66" s="302"/>
      <c r="CY66" s="294"/>
    </row>
    <row r="67" spans="1:103" outlineLevel="1" x14ac:dyDescent="0.45">
      <c r="A67" s="71"/>
      <c r="B67" s="297"/>
      <c r="D67" s="259" t="s">
        <v>451</v>
      </c>
      <c r="E67" s="75"/>
      <c r="F67" s="312" t="str">
        <f>VLOOKUP($D67,assumption_lookup,MATCH("Unit",assumption_heading,0),0)</f>
        <v>£/message</v>
      </c>
      <c r="H67" s="328">
        <f t="shared" ref="H67:O67" si="122">VLOOKUP($D67,assumption_lookup,MATCH(H$9,assumption_heading,0),0)</f>
        <v>0.04</v>
      </c>
      <c r="I67" s="328">
        <f t="shared" si="122"/>
        <v>0.04</v>
      </c>
      <c r="J67" s="328">
        <f t="shared" si="122"/>
        <v>0.04</v>
      </c>
      <c r="K67" s="328">
        <f t="shared" si="122"/>
        <v>0.04</v>
      </c>
      <c r="L67" s="328">
        <f t="shared" si="122"/>
        <v>0.04</v>
      </c>
      <c r="M67" s="328">
        <f t="shared" si="122"/>
        <v>0.04</v>
      </c>
      <c r="N67" s="328">
        <f t="shared" si="122"/>
        <v>0.04</v>
      </c>
      <c r="O67" s="328">
        <f t="shared" si="122"/>
        <v>0.04</v>
      </c>
      <c r="P67" s="328">
        <f t="shared" ref="P67:BC67" si="123">VLOOKUP($D67,assumption_lookup,MATCH(P$9,assumption_heading,0),0)</f>
        <v>0.04</v>
      </c>
      <c r="Q67" s="328">
        <f t="shared" si="123"/>
        <v>0.04</v>
      </c>
      <c r="R67" s="328">
        <f t="shared" si="123"/>
        <v>0.04</v>
      </c>
      <c r="S67" s="328">
        <f t="shared" si="123"/>
        <v>0.04</v>
      </c>
      <c r="T67" s="328">
        <f t="shared" si="123"/>
        <v>0.03</v>
      </c>
      <c r="U67" s="328">
        <f t="shared" si="123"/>
        <v>0.03</v>
      </c>
      <c r="V67" s="328">
        <f t="shared" si="123"/>
        <v>0.03</v>
      </c>
      <c r="W67" s="328">
        <f t="shared" si="123"/>
        <v>0.03</v>
      </c>
      <c r="X67" s="328">
        <f t="shared" si="123"/>
        <v>0.03</v>
      </c>
      <c r="Y67" s="328">
        <f t="shared" si="123"/>
        <v>0.03</v>
      </c>
      <c r="Z67" s="328">
        <f t="shared" si="123"/>
        <v>0.03</v>
      </c>
      <c r="AA67" s="328">
        <f t="shared" si="123"/>
        <v>0.03</v>
      </c>
      <c r="AB67" s="328">
        <f t="shared" si="123"/>
        <v>0.03</v>
      </c>
      <c r="AC67" s="328">
        <f t="shared" si="123"/>
        <v>0.03</v>
      </c>
      <c r="AD67" s="328">
        <f t="shared" si="123"/>
        <v>0.03</v>
      </c>
      <c r="AE67" s="328">
        <f t="shared" si="123"/>
        <v>0.03</v>
      </c>
      <c r="AF67" s="328">
        <f t="shared" si="123"/>
        <v>0.02</v>
      </c>
      <c r="AG67" s="328">
        <f t="shared" si="123"/>
        <v>0.02</v>
      </c>
      <c r="AH67" s="328">
        <f t="shared" si="123"/>
        <v>0.02</v>
      </c>
      <c r="AI67" s="328">
        <f t="shared" si="123"/>
        <v>0.02</v>
      </c>
      <c r="AJ67" s="328">
        <f t="shared" si="123"/>
        <v>0.02</v>
      </c>
      <c r="AK67" s="328">
        <f t="shared" si="123"/>
        <v>0.02</v>
      </c>
      <c r="AL67" s="328">
        <f t="shared" si="123"/>
        <v>0.02</v>
      </c>
      <c r="AM67" s="328">
        <f t="shared" si="123"/>
        <v>0.02</v>
      </c>
      <c r="AN67" s="328">
        <f t="shared" si="123"/>
        <v>0.02</v>
      </c>
      <c r="AO67" s="328">
        <f t="shared" si="123"/>
        <v>0.02</v>
      </c>
      <c r="AP67" s="328">
        <f t="shared" si="123"/>
        <v>0.02</v>
      </c>
      <c r="AQ67" s="328">
        <f t="shared" si="123"/>
        <v>0.02</v>
      </c>
      <c r="AR67" s="328">
        <f t="shared" si="123"/>
        <v>1.4999999999999999E-2</v>
      </c>
      <c r="AS67" s="328">
        <f t="shared" si="123"/>
        <v>1.4999999999999999E-2</v>
      </c>
      <c r="AT67" s="328">
        <f t="shared" si="123"/>
        <v>1.4999999999999999E-2</v>
      </c>
      <c r="AU67" s="328">
        <f t="shared" si="123"/>
        <v>1.4999999999999999E-2</v>
      </c>
      <c r="AV67" s="328">
        <f t="shared" si="123"/>
        <v>1.4999999999999999E-2</v>
      </c>
      <c r="AW67" s="328">
        <f t="shared" si="123"/>
        <v>1.4999999999999999E-2</v>
      </c>
      <c r="AX67" s="328">
        <f t="shared" si="123"/>
        <v>1.4999999999999999E-2</v>
      </c>
      <c r="AY67" s="328">
        <f t="shared" si="123"/>
        <v>1.4999999999999999E-2</v>
      </c>
      <c r="AZ67" s="328">
        <f t="shared" si="123"/>
        <v>1.4999999999999999E-2</v>
      </c>
      <c r="BA67" s="328">
        <f t="shared" si="123"/>
        <v>1.4999999999999999E-2</v>
      </c>
      <c r="BB67" s="328">
        <f t="shared" si="123"/>
        <v>1.4999999999999999E-2</v>
      </c>
      <c r="BC67" s="328">
        <f t="shared" si="123"/>
        <v>1.4999999999999999E-2</v>
      </c>
      <c r="BD67" s="328">
        <f t="shared" ref="BD67:CM67" si="124">VLOOKUP($D67,assumption_lookup,MATCH(BD$6,assumptions_heading_monthly,0),0)</f>
        <v>0.01</v>
      </c>
      <c r="BE67" s="328">
        <f t="shared" si="124"/>
        <v>0.01</v>
      </c>
      <c r="BF67" s="328">
        <f t="shared" si="124"/>
        <v>0.01</v>
      </c>
      <c r="BG67" s="328">
        <f t="shared" si="124"/>
        <v>0.01</v>
      </c>
      <c r="BH67" s="328">
        <f t="shared" si="124"/>
        <v>0.01</v>
      </c>
      <c r="BI67" s="328">
        <f t="shared" si="124"/>
        <v>0.01</v>
      </c>
      <c r="BJ67" s="328">
        <f t="shared" si="124"/>
        <v>0.01</v>
      </c>
      <c r="BK67" s="328">
        <f t="shared" si="124"/>
        <v>0.01</v>
      </c>
      <c r="BL67" s="328">
        <f t="shared" si="124"/>
        <v>0.01</v>
      </c>
      <c r="BM67" s="328">
        <f t="shared" si="124"/>
        <v>0.01</v>
      </c>
      <c r="BN67" s="328">
        <f t="shared" si="124"/>
        <v>0.01</v>
      </c>
      <c r="BO67" s="328">
        <f t="shared" si="124"/>
        <v>0.01</v>
      </c>
      <c r="BP67" s="328">
        <f t="shared" si="124"/>
        <v>0.01</v>
      </c>
      <c r="BQ67" s="328">
        <f t="shared" si="124"/>
        <v>0.01</v>
      </c>
      <c r="BR67" s="328">
        <f t="shared" si="124"/>
        <v>0.01</v>
      </c>
      <c r="BS67" s="328">
        <f t="shared" si="124"/>
        <v>0.01</v>
      </c>
      <c r="BT67" s="328">
        <f t="shared" si="124"/>
        <v>0.01</v>
      </c>
      <c r="BU67" s="328">
        <f t="shared" si="124"/>
        <v>0.01</v>
      </c>
      <c r="BV67" s="328">
        <f t="shared" si="124"/>
        <v>0.01</v>
      </c>
      <c r="BW67" s="328">
        <f t="shared" si="124"/>
        <v>0.01</v>
      </c>
      <c r="BX67" s="328">
        <f t="shared" si="124"/>
        <v>0.01</v>
      </c>
      <c r="BY67" s="328">
        <f t="shared" si="124"/>
        <v>0.01</v>
      </c>
      <c r="BZ67" s="328">
        <f t="shared" si="124"/>
        <v>0.01</v>
      </c>
      <c r="CA67" s="328">
        <f t="shared" si="124"/>
        <v>0.01</v>
      </c>
      <c r="CB67" s="328">
        <f t="shared" si="124"/>
        <v>0.01</v>
      </c>
      <c r="CC67" s="328">
        <f t="shared" si="124"/>
        <v>0.01</v>
      </c>
      <c r="CD67" s="328">
        <f t="shared" si="124"/>
        <v>0.01</v>
      </c>
      <c r="CE67" s="328">
        <f t="shared" si="124"/>
        <v>0.01</v>
      </c>
      <c r="CF67" s="328">
        <f t="shared" si="124"/>
        <v>0.01</v>
      </c>
      <c r="CG67" s="328">
        <f t="shared" si="124"/>
        <v>0.01</v>
      </c>
      <c r="CH67" s="328">
        <f t="shared" si="124"/>
        <v>0.01</v>
      </c>
      <c r="CI67" s="328">
        <f t="shared" si="124"/>
        <v>0.01</v>
      </c>
      <c r="CJ67" s="328">
        <f t="shared" si="124"/>
        <v>0.01</v>
      </c>
      <c r="CK67" s="328">
        <f t="shared" si="124"/>
        <v>0.01</v>
      </c>
      <c r="CL67" s="328">
        <f t="shared" si="124"/>
        <v>0.01</v>
      </c>
      <c r="CM67" s="328">
        <f t="shared" si="124"/>
        <v>0.01</v>
      </c>
      <c r="CN67" s="71"/>
      <c r="CO67" s="71"/>
      <c r="CP67" s="71"/>
      <c r="CQ67" s="71"/>
      <c r="CR67" s="71"/>
      <c r="CS67" s="71"/>
      <c r="CT67" s="71"/>
      <c r="CY67" s="294"/>
    </row>
    <row r="68" spans="1:103" outlineLevel="1" x14ac:dyDescent="0.45">
      <c r="A68" s="71"/>
      <c r="B68" s="297"/>
      <c r="D68" s="259" t="s">
        <v>454</v>
      </c>
      <c r="E68" s="75"/>
      <c r="F68" s="312" t="s">
        <v>164</v>
      </c>
      <c r="H68" s="328">
        <f t="shared" ref="H68:O68" si="125">H67*H39</f>
        <v>28.800000000000011</v>
      </c>
      <c r="I68" s="328">
        <f t="shared" si="125"/>
        <v>32.400000000000006</v>
      </c>
      <c r="J68" s="328">
        <f t="shared" si="125"/>
        <v>32.400000000000006</v>
      </c>
      <c r="K68" s="328">
        <f t="shared" si="125"/>
        <v>34.20000000000001</v>
      </c>
      <c r="L68" s="328">
        <f t="shared" si="125"/>
        <v>32.400000000000006</v>
      </c>
      <c r="M68" s="328">
        <f t="shared" si="125"/>
        <v>32.400000000000006</v>
      </c>
      <c r="N68" s="328">
        <f t="shared" si="125"/>
        <v>32.400000000000006</v>
      </c>
      <c r="O68" s="328">
        <f t="shared" si="125"/>
        <v>18.000000000000004</v>
      </c>
      <c r="P68" s="328">
        <f>P67*P39</f>
        <v>32.400000000000006</v>
      </c>
      <c r="Q68" s="328">
        <f t="shared" ref="Q68:CB68" si="126">Q67*Q39</f>
        <v>31.320000000000011</v>
      </c>
      <c r="R68" s="328">
        <f t="shared" si="126"/>
        <v>35.955000000000013</v>
      </c>
      <c r="S68" s="328">
        <f t="shared" si="126"/>
        <v>31.815000000000083</v>
      </c>
      <c r="T68" s="328">
        <f t="shared" ca="1" si="126"/>
        <v>31.622399999999995</v>
      </c>
      <c r="U68" s="328">
        <f t="shared" ca="1" si="126"/>
        <v>38.501999999999995</v>
      </c>
      <c r="V68" s="328">
        <f t="shared" ca="1" si="126"/>
        <v>41.504399999999997</v>
      </c>
      <c r="W68" s="328">
        <f t="shared" ca="1" si="126"/>
        <v>47.059200000000011</v>
      </c>
      <c r="X68" s="328">
        <f t="shared" ca="1" si="126"/>
        <v>47.736000000000018</v>
      </c>
      <c r="Y68" s="328">
        <f t="shared" ca="1" si="126"/>
        <v>50.965200000000017</v>
      </c>
      <c r="Z68" s="328">
        <f t="shared" ca="1" si="126"/>
        <v>54.270000000000024</v>
      </c>
      <c r="AA68" s="328">
        <f t="shared" ca="1" si="126"/>
        <v>32.02800000000002</v>
      </c>
      <c r="AB68" s="328">
        <f t="shared" ca="1" si="126"/>
        <v>61.106400000000022</v>
      </c>
      <c r="AC68" s="328">
        <f t="shared" ca="1" si="126"/>
        <v>57.456000000000031</v>
      </c>
      <c r="AD68" s="328">
        <f t="shared" ca="1" si="126"/>
        <v>64.453800000000058</v>
      </c>
      <c r="AE68" s="328">
        <f t="shared" ca="1" si="126"/>
        <v>55.944000000000173</v>
      </c>
      <c r="AF68" s="328">
        <f t="shared" ca="1" si="126"/>
        <v>49.056000000000033</v>
      </c>
      <c r="AG68" s="328">
        <f t="shared" ca="1" si="126"/>
        <v>57.983625000000046</v>
      </c>
      <c r="AH68" s="328">
        <f t="shared" ca="1" si="126"/>
        <v>60.834375000000044</v>
      </c>
      <c r="AI68" s="328">
        <f t="shared" ca="1" si="126"/>
        <v>67.281375000000068</v>
      </c>
      <c r="AJ68" s="328">
        <f t="shared" ca="1" si="126"/>
        <v>66.701250000000059</v>
      </c>
      <c r="AK68" s="328">
        <f t="shared" ca="1" si="126"/>
        <v>69.717375000000075</v>
      </c>
      <c r="AL68" s="328">
        <f t="shared" ca="1" si="126"/>
        <v>72.788625000000081</v>
      </c>
      <c r="AM68" s="328">
        <f t="shared" ca="1" si="126"/>
        <v>42.175000000000047</v>
      </c>
      <c r="AN68" s="328">
        <f t="shared" ca="1" si="126"/>
        <v>79.096500000000091</v>
      </c>
      <c r="AO68" s="328">
        <f t="shared" ca="1" si="126"/>
        <v>73.185000000000102</v>
      </c>
      <c r="AP68" s="328">
        <f t="shared" ca="1" si="126"/>
        <v>80.867937500000124</v>
      </c>
      <c r="AQ68" s="328">
        <f t="shared" ca="1" si="126"/>
        <v>69.200250000000253</v>
      </c>
      <c r="AR68" s="328">
        <f t="shared" ca="1" si="126"/>
        <v>66.467700000000093</v>
      </c>
      <c r="AS68" s="328">
        <f t="shared" ca="1" si="126"/>
        <v>77.126343750000103</v>
      </c>
      <c r="AT68" s="328">
        <f t="shared" ca="1" si="126"/>
        <v>79.498968750000103</v>
      </c>
      <c r="AU68" s="328">
        <f t="shared" ca="1" si="126"/>
        <v>86.443706250000091</v>
      </c>
      <c r="AV68" s="328">
        <f t="shared" ca="1" si="126"/>
        <v>84.311550000000082</v>
      </c>
      <c r="AW68" s="328">
        <f t="shared" ca="1" si="126"/>
        <v>86.751506250000077</v>
      </c>
      <c r="AX68" s="328">
        <f t="shared" ca="1" si="126"/>
        <v>89.213906250000079</v>
      </c>
      <c r="AY68" s="328">
        <f t="shared" ca="1" si="126"/>
        <v>50.943750000000051</v>
      </c>
      <c r="AZ68" s="328">
        <f t="shared" ca="1" si="126"/>
        <v>94.206037500000079</v>
      </c>
      <c r="BA68" s="328">
        <f t="shared" ca="1" si="126"/>
        <v>85.987350000000077</v>
      </c>
      <c r="BB68" s="328">
        <f t="shared" ca="1" si="126"/>
        <v>93.771946875000097</v>
      </c>
      <c r="BC68" s="328">
        <f t="shared" ca="1" si="126"/>
        <v>79.226437500000259</v>
      </c>
      <c r="BD68" s="328">
        <f t="shared" ca="1" si="126"/>
        <v>48.330000000000048</v>
      </c>
      <c r="BE68" s="328">
        <f t="shared" ca="1" si="126"/>
        <v>55.118812500000047</v>
      </c>
      <c r="BF68" s="328">
        <f t="shared" ca="1" si="126"/>
        <v>55.854562500000064</v>
      </c>
      <c r="BG68" s="328">
        <f t="shared" ca="1" si="126"/>
        <v>59.721750000000078</v>
      </c>
      <c r="BH68" s="328">
        <f t="shared" ca="1" si="126"/>
        <v>57.290625000000063</v>
      </c>
      <c r="BI68" s="328">
        <f t="shared" ca="1" si="126"/>
        <v>57.990937500000065</v>
      </c>
      <c r="BJ68" s="328">
        <f t="shared" ca="1" si="126"/>
        <v>58.679437500000077</v>
      </c>
      <c r="BK68" s="328">
        <f t="shared" ca="1" si="126"/>
        <v>32.975625000000051</v>
      </c>
      <c r="BL68" s="328">
        <f t="shared" ca="1" si="126"/>
        <v>60.021000000000079</v>
      </c>
      <c r="BM68" s="328">
        <f t="shared" ca="1" si="126"/>
        <v>53.932500000000076</v>
      </c>
      <c r="BN68" s="328">
        <f t="shared" ca="1" si="126"/>
        <v>57.908906250000086</v>
      </c>
      <c r="BO68" s="328">
        <f t="shared" ca="1" si="126"/>
        <v>48.179250000000188</v>
      </c>
      <c r="BP68" s="328">
        <f t="shared" ca="1" si="126"/>
        <v>52.214400000000069</v>
      </c>
      <c r="BQ68" s="328">
        <f t="shared" ca="1" si="126"/>
        <v>59.667300000000075</v>
      </c>
      <c r="BR68" s="328">
        <f t="shared" ca="1" si="126"/>
        <v>60.593400000000074</v>
      </c>
      <c r="BS68" s="328">
        <f t="shared" ca="1" si="126"/>
        <v>64.937250000000091</v>
      </c>
      <c r="BT68" s="328">
        <f t="shared" ca="1" si="126"/>
        <v>62.445600000000084</v>
      </c>
      <c r="BU68" s="328">
        <f t="shared" ca="1" si="126"/>
        <v>63.371700000000097</v>
      </c>
      <c r="BV68" s="328">
        <f t="shared" ca="1" si="126"/>
        <v>64.297800000000095</v>
      </c>
      <c r="BW68" s="328">
        <f t="shared" ca="1" si="126"/>
        <v>36.235500000000059</v>
      </c>
      <c r="BX68" s="328">
        <f t="shared" ca="1" si="126"/>
        <v>66.150000000000091</v>
      </c>
      <c r="BY68" s="328">
        <f t="shared" ca="1" si="126"/>
        <v>59.623200000000089</v>
      </c>
      <c r="BZ68" s="328">
        <f t="shared" ca="1" si="126"/>
        <v>64.224300000000113</v>
      </c>
      <c r="CA68" s="328">
        <f t="shared" ca="1" si="126"/>
        <v>53.610900000000214</v>
      </c>
      <c r="CB68" s="328">
        <f t="shared" ca="1" si="126"/>
        <v>92.928000000000125</v>
      </c>
      <c r="CC68" s="328">
        <f t="shared" ref="CC68:CM68" ca="1" si="127">CC67*CC39</f>
        <v>110.74500000000015</v>
      </c>
      <c r="CD68" s="328">
        <f t="shared" ca="1" si="127"/>
        <v>117.07200000000016</v>
      </c>
      <c r="CE68" s="328">
        <f t="shared" ca="1" si="127"/>
        <v>130.38750000000016</v>
      </c>
      <c r="CF68" s="328">
        <f t="shared" ca="1" si="127"/>
        <v>130.10400000000016</v>
      </c>
      <c r="CG68" s="328">
        <f t="shared" ca="1" si="127"/>
        <v>136.80900000000017</v>
      </c>
      <c r="CH68" s="328">
        <f t="shared" ca="1" si="127"/>
        <v>143.64000000000016</v>
      </c>
      <c r="CI68" s="328">
        <f t="shared" ca="1" si="127"/>
        <v>83.665000000000092</v>
      </c>
      <c r="CJ68" s="328">
        <f t="shared" ca="1" si="127"/>
        <v>157.68000000000015</v>
      </c>
      <c r="CK68" s="328">
        <f t="shared" ca="1" si="127"/>
        <v>146.56800000000013</v>
      </c>
      <c r="CL68" s="328">
        <f t="shared" ca="1" si="127"/>
        <v>162.65600000000015</v>
      </c>
      <c r="CM68" s="328">
        <f t="shared" ca="1" si="127"/>
        <v>139.75500000000045</v>
      </c>
      <c r="CN68" s="264">
        <f>SUMIF($H$9:$CM$9,CN$3,$H68:$CM68)</f>
        <v>374.49000000000012</v>
      </c>
      <c r="CO68" s="264">
        <f t="shared" ref="CO68:CT68" ca="1" si="128">SUMIF($H$9:$CM$9,CO$3,$H68:$CM68)</f>
        <v>582.64740000000029</v>
      </c>
      <c r="CP68" s="264">
        <f t="shared" ca="1" si="128"/>
        <v>788.88731250000103</v>
      </c>
      <c r="CQ68" s="264">
        <f t="shared" ca="1" si="128"/>
        <v>973.9492031250013</v>
      </c>
      <c r="CR68" s="264">
        <f t="shared" ca="1" si="128"/>
        <v>646.00340625000092</v>
      </c>
      <c r="CS68" s="264">
        <f t="shared" ca="1" si="128"/>
        <v>707.37135000000126</v>
      </c>
      <c r="CT68" s="264">
        <f t="shared" ca="1" si="128"/>
        <v>1552.0095000000024</v>
      </c>
      <c r="CY68" s="294"/>
    </row>
    <row r="69" spans="1:103" outlineLevel="1" x14ac:dyDescent="0.45">
      <c r="A69" s="71"/>
      <c r="B69" s="297"/>
      <c r="D69" s="259" t="s">
        <v>53</v>
      </c>
      <c r="E69" s="75"/>
      <c r="F69" s="75"/>
      <c r="G69" s="75"/>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c r="AK69" s="330"/>
      <c r="AL69" s="330"/>
      <c r="AM69" s="330"/>
      <c r="AN69" s="330"/>
      <c r="AO69" s="330"/>
      <c r="AP69" s="330"/>
      <c r="AQ69" s="330"/>
      <c r="AR69" s="330"/>
      <c r="AS69" s="330"/>
      <c r="AT69" s="330"/>
      <c r="AU69" s="330"/>
      <c r="AV69" s="330"/>
      <c r="AW69" s="330"/>
      <c r="AX69" s="330"/>
      <c r="AY69" s="330"/>
      <c r="AZ69" s="330"/>
      <c r="BA69" s="330"/>
      <c r="BB69" s="330"/>
      <c r="BC69" s="330"/>
      <c r="BD69" s="330"/>
      <c r="BE69" s="330"/>
      <c r="BF69" s="330"/>
      <c r="BG69" s="330"/>
      <c r="BH69" s="330"/>
      <c r="BI69" s="330"/>
      <c r="BJ69" s="330"/>
      <c r="BK69" s="330"/>
      <c r="BL69" s="330"/>
      <c r="BM69" s="330"/>
      <c r="BN69" s="330"/>
      <c r="BO69" s="330"/>
      <c r="BP69" s="330"/>
      <c r="BQ69" s="330"/>
      <c r="BR69" s="330"/>
      <c r="BS69" s="330"/>
      <c r="BT69" s="330"/>
      <c r="BU69" s="330"/>
      <c r="BV69" s="330"/>
      <c r="BW69" s="330"/>
      <c r="BX69" s="330"/>
      <c r="BY69" s="330"/>
      <c r="BZ69" s="330"/>
      <c r="CA69" s="330"/>
      <c r="CB69" s="330"/>
      <c r="CC69" s="330"/>
      <c r="CD69" s="330"/>
      <c r="CE69" s="330"/>
      <c r="CF69" s="330"/>
      <c r="CG69" s="330"/>
      <c r="CH69" s="330"/>
      <c r="CI69" s="330"/>
      <c r="CJ69" s="330"/>
      <c r="CK69" s="330"/>
      <c r="CL69" s="330"/>
      <c r="CM69" s="330"/>
      <c r="CN69" s="302"/>
      <c r="CO69" s="302"/>
      <c r="CP69" s="302"/>
      <c r="CQ69" s="302"/>
      <c r="CR69" s="302"/>
      <c r="CS69" s="302"/>
      <c r="CT69" s="302"/>
      <c r="CY69" s="294"/>
    </row>
    <row r="70" spans="1:103" outlineLevel="1" x14ac:dyDescent="0.45">
      <c r="A70" s="71" t="s">
        <v>312</v>
      </c>
      <c r="B70" s="297" t="s">
        <v>827</v>
      </c>
      <c r="D70" s="75" t="s">
        <v>237</v>
      </c>
      <c r="F70" s="329" t="s">
        <v>164</v>
      </c>
      <c r="H70" s="333">
        <f>SUM(H68:H69)</f>
        <v>28.800000000000011</v>
      </c>
      <c r="I70" s="333">
        <f t="shared" ref="I70:O70" si="129">SUM(I68:I69)</f>
        <v>32.400000000000006</v>
      </c>
      <c r="J70" s="333">
        <f t="shared" si="129"/>
        <v>32.400000000000006</v>
      </c>
      <c r="K70" s="333">
        <f t="shared" si="129"/>
        <v>34.20000000000001</v>
      </c>
      <c r="L70" s="333">
        <f t="shared" si="129"/>
        <v>32.400000000000006</v>
      </c>
      <c r="M70" s="333">
        <f t="shared" si="129"/>
        <v>32.400000000000006</v>
      </c>
      <c r="N70" s="333">
        <f t="shared" si="129"/>
        <v>32.400000000000006</v>
      </c>
      <c r="O70" s="333">
        <f t="shared" si="129"/>
        <v>18.000000000000004</v>
      </c>
      <c r="P70" s="333">
        <f t="shared" ref="P70:AU70" si="130">SUM(P68:P69)</f>
        <v>32.400000000000006</v>
      </c>
      <c r="Q70" s="333">
        <f t="shared" si="130"/>
        <v>31.320000000000011</v>
      </c>
      <c r="R70" s="333">
        <f t="shared" si="130"/>
        <v>35.955000000000013</v>
      </c>
      <c r="S70" s="333">
        <f t="shared" si="130"/>
        <v>31.815000000000083</v>
      </c>
      <c r="T70" s="333">
        <f t="shared" ca="1" si="130"/>
        <v>31.622399999999995</v>
      </c>
      <c r="U70" s="333">
        <f t="shared" ca="1" si="130"/>
        <v>38.501999999999995</v>
      </c>
      <c r="V70" s="333">
        <f t="shared" ca="1" si="130"/>
        <v>41.504399999999997</v>
      </c>
      <c r="W70" s="333">
        <f t="shared" ca="1" si="130"/>
        <v>47.059200000000011</v>
      </c>
      <c r="X70" s="333">
        <f t="shared" ca="1" si="130"/>
        <v>47.736000000000018</v>
      </c>
      <c r="Y70" s="333">
        <f t="shared" ca="1" si="130"/>
        <v>50.965200000000017</v>
      </c>
      <c r="Z70" s="333">
        <f t="shared" ca="1" si="130"/>
        <v>54.270000000000024</v>
      </c>
      <c r="AA70" s="333">
        <f t="shared" ca="1" si="130"/>
        <v>32.02800000000002</v>
      </c>
      <c r="AB70" s="333">
        <f t="shared" ca="1" si="130"/>
        <v>61.106400000000022</v>
      </c>
      <c r="AC70" s="333">
        <f t="shared" ca="1" si="130"/>
        <v>57.456000000000031</v>
      </c>
      <c r="AD70" s="333">
        <f t="shared" ca="1" si="130"/>
        <v>64.453800000000058</v>
      </c>
      <c r="AE70" s="333">
        <f t="shared" ca="1" si="130"/>
        <v>55.944000000000173</v>
      </c>
      <c r="AF70" s="333">
        <f t="shared" ca="1" si="130"/>
        <v>49.056000000000033</v>
      </c>
      <c r="AG70" s="333">
        <f t="shared" ca="1" si="130"/>
        <v>57.983625000000046</v>
      </c>
      <c r="AH70" s="333">
        <f t="shared" ca="1" si="130"/>
        <v>60.834375000000044</v>
      </c>
      <c r="AI70" s="333">
        <f t="shared" ca="1" si="130"/>
        <v>67.281375000000068</v>
      </c>
      <c r="AJ70" s="333">
        <f t="shared" ca="1" si="130"/>
        <v>66.701250000000059</v>
      </c>
      <c r="AK70" s="333">
        <f t="shared" ca="1" si="130"/>
        <v>69.717375000000075</v>
      </c>
      <c r="AL70" s="333">
        <f t="shared" ca="1" si="130"/>
        <v>72.788625000000081</v>
      </c>
      <c r="AM70" s="333">
        <f t="shared" ca="1" si="130"/>
        <v>42.175000000000047</v>
      </c>
      <c r="AN70" s="333">
        <f t="shared" ca="1" si="130"/>
        <v>79.096500000000091</v>
      </c>
      <c r="AO70" s="333">
        <f t="shared" ca="1" si="130"/>
        <v>73.185000000000102</v>
      </c>
      <c r="AP70" s="333">
        <f t="shared" ca="1" si="130"/>
        <v>80.867937500000124</v>
      </c>
      <c r="AQ70" s="333">
        <f t="shared" ca="1" si="130"/>
        <v>69.200250000000253</v>
      </c>
      <c r="AR70" s="333">
        <f t="shared" ca="1" si="130"/>
        <v>66.467700000000093</v>
      </c>
      <c r="AS70" s="333">
        <f t="shared" ca="1" si="130"/>
        <v>77.126343750000103</v>
      </c>
      <c r="AT70" s="333">
        <f t="shared" ca="1" si="130"/>
        <v>79.498968750000103</v>
      </c>
      <c r="AU70" s="333">
        <f t="shared" ca="1" si="130"/>
        <v>86.443706250000091</v>
      </c>
      <c r="AV70" s="333">
        <f t="shared" ref="AV70:CM70" ca="1" si="131">SUM(AV68:AV69)</f>
        <v>84.311550000000082</v>
      </c>
      <c r="AW70" s="333">
        <f t="shared" ca="1" si="131"/>
        <v>86.751506250000077</v>
      </c>
      <c r="AX70" s="333">
        <f t="shared" ca="1" si="131"/>
        <v>89.213906250000079</v>
      </c>
      <c r="AY70" s="333">
        <f t="shared" ca="1" si="131"/>
        <v>50.943750000000051</v>
      </c>
      <c r="AZ70" s="333">
        <f t="shared" ca="1" si="131"/>
        <v>94.206037500000079</v>
      </c>
      <c r="BA70" s="333">
        <f t="shared" ca="1" si="131"/>
        <v>85.987350000000077</v>
      </c>
      <c r="BB70" s="333">
        <f t="shared" ca="1" si="131"/>
        <v>93.771946875000097</v>
      </c>
      <c r="BC70" s="333">
        <f t="shared" ca="1" si="131"/>
        <v>79.226437500000259</v>
      </c>
      <c r="BD70" s="333">
        <f ca="1">SUM(BD68:BD69)</f>
        <v>48.330000000000048</v>
      </c>
      <c r="BE70" s="333">
        <f t="shared" ca="1" si="131"/>
        <v>55.118812500000047</v>
      </c>
      <c r="BF70" s="333">
        <f t="shared" ca="1" si="131"/>
        <v>55.854562500000064</v>
      </c>
      <c r="BG70" s="333">
        <f t="shared" ca="1" si="131"/>
        <v>59.721750000000078</v>
      </c>
      <c r="BH70" s="333">
        <f t="shared" ca="1" si="131"/>
        <v>57.290625000000063</v>
      </c>
      <c r="BI70" s="333">
        <f t="shared" ca="1" si="131"/>
        <v>57.990937500000065</v>
      </c>
      <c r="BJ70" s="333">
        <f t="shared" ca="1" si="131"/>
        <v>58.679437500000077</v>
      </c>
      <c r="BK70" s="333">
        <f t="shared" ca="1" si="131"/>
        <v>32.975625000000051</v>
      </c>
      <c r="BL70" s="333">
        <f t="shared" ca="1" si="131"/>
        <v>60.021000000000079</v>
      </c>
      <c r="BM70" s="333">
        <f t="shared" ca="1" si="131"/>
        <v>53.932500000000076</v>
      </c>
      <c r="BN70" s="333">
        <f t="shared" ca="1" si="131"/>
        <v>57.908906250000086</v>
      </c>
      <c r="BO70" s="333">
        <f t="shared" ca="1" si="131"/>
        <v>48.179250000000188</v>
      </c>
      <c r="BP70" s="333">
        <f t="shared" ca="1" si="131"/>
        <v>52.214400000000069</v>
      </c>
      <c r="BQ70" s="333">
        <f t="shared" ca="1" si="131"/>
        <v>59.667300000000075</v>
      </c>
      <c r="BR70" s="333">
        <f t="shared" ca="1" si="131"/>
        <v>60.593400000000074</v>
      </c>
      <c r="BS70" s="333">
        <f t="shared" ca="1" si="131"/>
        <v>64.937250000000091</v>
      </c>
      <c r="BT70" s="333">
        <f t="shared" ca="1" si="131"/>
        <v>62.445600000000084</v>
      </c>
      <c r="BU70" s="333">
        <f t="shared" ca="1" si="131"/>
        <v>63.371700000000097</v>
      </c>
      <c r="BV70" s="333">
        <f t="shared" ca="1" si="131"/>
        <v>64.297800000000095</v>
      </c>
      <c r="BW70" s="333">
        <f t="shared" ca="1" si="131"/>
        <v>36.235500000000059</v>
      </c>
      <c r="BX70" s="333">
        <f t="shared" ca="1" si="131"/>
        <v>66.150000000000091</v>
      </c>
      <c r="BY70" s="333">
        <f t="shared" ca="1" si="131"/>
        <v>59.623200000000089</v>
      </c>
      <c r="BZ70" s="333">
        <f t="shared" ca="1" si="131"/>
        <v>64.224300000000113</v>
      </c>
      <c r="CA70" s="333">
        <f t="shared" ca="1" si="131"/>
        <v>53.610900000000214</v>
      </c>
      <c r="CB70" s="333">
        <f t="shared" ca="1" si="131"/>
        <v>92.928000000000125</v>
      </c>
      <c r="CC70" s="333">
        <f t="shared" ca="1" si="131"/>
        <v>110.74500000000015</v>
      </c>
      <c r="CD70" s="333">
        <f t="shared" ca="1" si="131"/>
        <v>117.07200000000016</v>
      </c>
      <c r="CE70" s="333">
        <f t="shared" ca="1" si="131"/>
        <v>130.38750000000016</v>
      </c>
      <c r="CF70" s="333">
        <f t="shared" ca="1" si="131"/>
        <v>130.10400000000016</v>
      </c>
      <c r="CG70" s="333">
        <f t="shared" ca="1" si="131"/>
        <v>136.80900000000017</v>
      </c>
      <c r="CH70" s="333">
        <f t="shared" ca="1" si="131"/>
        <v>143.64000000000016</v>
      </c>
      <c r="CI70" s="333">
        <f t="shared" ca="1" si="131"/>
        <v>83.665000000000092</v>
      </c>
      <c r="CJ70" s="333">
        <f t="shared" ca="1" si="131"/>
        <v>157.68000000000015</v>
      </c>
      <c r="CK70" s="333">
        <f t="shared" ca="1" si="131"/>
        <v>146.56800000000013</v>
      </c>
      <c r="CL70" s="333">
        <f t="shared" ca="1" si="131"/>
        <v>162.65600000000015</v>
      </c>
      <c r="CM70" s="333">
        <f t="shared" ca="1" si="131"/>
        <v>139.75500000000045</v>
      </c>
      <c r="CN70" s="333">
        <f>SUMIF($H$9:$CM$9,CN$3,$H70:$CM70)</f>
        <v>374.49000000000012</v>
      </c>
      <c r="CO70" s="333">
        <f t="shared" ref="CO70:CT70" ca="1" si="132">SUMIF($H$9:$CM$9,CO$3,$H70:$CM70)</f>
        <v>582.64740000000029</v>
      </c>
      <c r="CP70" s="333">
        <f t="shared" ca="1" si="132"/>
        <v>788.88731250000103</v>
      </c>
      <c r="CQ70" s="333">
        <f t="shared" ca="1" si="132"/>
        <v>973.9492031250013</v>
      </c>
      <c r="CR70" s="333">
        <f t="shared" ca="1" si="132"/>
        <v>646.00340625000092</v>
      </c>
      <c r="CS70" s="333">
        <f t="shared" ca="1" si="132"/>
        <v>707.37135000000126</v>
      </c>
      <c r="CT70" s="333">
        <f t="shared" ca="1" si="132"/>
        <v>1552.0095000000024</v>
      </c>
      <c r="CY70" s="294"/>
    </row>
    <row r="71" spans="1:103" outlineLevel="1" x14ac:dyDescent="0.45">
      <c r="A71" s="71"/>
      <c r="B71" s="297"/>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302"/>
      <c r="AR71" s="302"/>
      <c r="AS71" s="302"/>
      <c r="AT71" s="302"/>
      <c r="AU71" s="302"/>
      <c r="AV71" s="302"/>
      <c r="AW71" s="302"/>
      <c r="AX71" s="302"/>
      <c r="AY71" s="302"/>
      <c r="AZ71" s="302"/>
      <c r="BA71" s="302"/>
      <c r="BB71" s="302"/>
      <c r="BC71" s="302"/>
      <c r="BD71" s="302"/>
      <c r="BE71" s="302"/>
      <c r="BF71" s="302"/>
      <c r="BG71" s="302"/>
      <c r="BH71" s="302"/>
      <c r="BI71" s="302"/>
      <c r="BJ71" s="302"/>
      <c r="BK71" s="302"/>
      <c r="BL71" s="302"/>
      <c r="BM71" s="302"/>
      <c r="BN71" s="302"/>
      <c r="BO71" s="302"/>
      <c r="BP71" s="302"/>
      <c r="BQ71" s="302"/>
      <c r="BR71" s="302"/>
      <c r="BS71" s="302"/>
      <c r="BT71" s="302"/>
      <c r="BU71" s="302"/>
      <c r="BV71" s="302"/>
      <c r="BW71" s="302"/>
      <c r="BX71" s="302"/>
      <c r="BY71" s="302"/>
      <c r="BZ71" s="302"/>
      <c r="CA71" s="302"/>
      <c r="CB71" s="302"/>
      <c r="CC71" s="302"/>
      <c r="CD71" s="302"/>
      <c r="CE71" s="302"/>
      <c r="CF71" s="302"/>
      <c r="CG71" s="302"/>
      <c r="CH71" s="302"/>
      <c r="CI71" s="302"/>
      <c r="CJ71" s="302"/>
      <c r="CK71" s="302"/>
      <c r="CL71" s="302"/>
      <c r="CM71" s="302"/>
      <c r="CN71" s="302"/>
      <c r="CO71" s="302"/>
      <c r="CP71" s="302"/>
      <c r="CQ71" s="302"/>
      <c r="CR71" s="302"/>
      <c r="CS71" s="302"/>
      <c r="CT71" s="302"/>
      <c r="CY71" s="294"/>
    </row>
    <row r="72" spans="1:103" outlineLevel="1" x14ac:dyDescent="0.45">
      <c r="A72" s="71"/>
      <c r="B72" s="297"/>
      <c r="D72" s="75" t="s">
        <v>28</v>
      </c>
      <c r="F72" s="329" t="s">
        <v>164</v>
      </c>
      <c r="H72" s="321">
        <f>SUM(H70,H64)</f>
        <v>11321.494399999998</v>
      </c>
      <c r="I72" s="321">
        <f t="shared" ref="I72:O72" si="133">SUM(I70,I64)</f>
        <v>11339.181199999999</v>
      </c>
      <c r="J72" s="321">
        <f t="shared" si="133"/>
        <v>11339.181199999999</v>
      </c>
      <c r="K72" s="321">
        <f t="shared" si="133"/>
        <v>11348.024600000001</v>
      </c>
      <c r="L72" s="321">
        <f t="shared" si="133"/>
        <v>11339.181199999999</v>
      </c>
      <c r="M72" s="321">
        <f t="shared" si="133"/>
        <v>11339.181199999999</v>
      </c>
      <c r="N72" s="321">
        <f t="shared" si="133"/>
        <v>11339.181199999999</v>
      </c>
      <c r="O72" s="321">
        <f t="shared" si="133"/>
        <v>5678.4340000000002</v>
      </c>
      <c r="P72" s="321">
        <f t="shared" ref="P72:AU72" si="134">SUM(P70,P64)</f>
        <v>11339.181199999999</v>
      </c>
      <c r="Q72" s="321">
        <f t="shared" si="134"/>
        <v>11333.87516</v>
      </c>
      <c r="R72" s="321">
        <f t="shared" si="134"/>
        <v>11356.646915000001</v>
      </c>
      <c r="S72" s="321">
        <f t="shared" si="134"/>
        <v>11448.107095000001</v>
      </c>
      <c r="T72" s="321">
        <f t="shared" ca="1" si="134"/>
        <v>11376.607001600001</v>
      </c>
      <c r="U72" s="321">
        <f t="shared" ca="1" si="134"/>
        <v>11419.379767999999</v>
      </c>
      <c r="V72" s="321">
        <f t="shared" ca="1" si="134"/>
        <v>11438.0466896</v>
      </c>
      <c r="W72" s="321">
        <f t="shared" ca="1" si="134"/>
        <v>17062.582732799998</v>
      </c>
      <c r="X72" s="321">
        <f t="shared" ca="1" si="134"/>
        <v>17066.790624000001</v>
      </c>
      <c r="Y72" s="321">
        <f t="shared" ca="1" si="134"/>
        <v>17086.867636799998</v>
      </c>
      <c r="Z72" s="321">
        <f t="shared" ca="1" si="134"/>
        <v>17107.414680000002</v>
      </c>
      <c r="AA72" s="321">
        <f t="shared" ca="1" si="134"/>
        <v>11379.128752000001</v>
      </c>
      <c r="AB72" s="321">
        <f t="shared" ca="1" si="134"/>
        <v>17149.918857600002</v>
      </c>
      <c r="AC72" s="321">
        <f t="shared" ca="1" si="134"/>
        <v>17127.223104000001</v>
      </c>
      <c r="AD72" s="321">
        <f t="shared" ca="1" si="134"/>
        <v>22760.7307592</v>
      </c>
      <c r="AE72" s="321">
        <f t="shared" ca="1" si="134"/>
        <v>17341.422495999999</v>
      </c>
      <c r="AF72" s="321">
        <f t="shared" ca="1" si="134"/>
        <v>22792.968256</v>
      </c>
      <c r="AG72" s="321">
        <f t="shared" ca="1" si="134"/>
        <v>22871.763474250001</v>
      </c>
      <c r="AH72" s="321">
        <f t="shared" ca="1" si="134"/>
        <v>22896.924193749997</v>
      </c>
      <c r="AI72" s="321">
        <f t="shared" ca="1" si="134"/>
        <v>28543.825415750001</v>
      </c>
      <c r="AJ72" s="321">
        <f t="shared" ca="1" si="134"/>
        <v>28538.705232499997</v>
      </c>
      <c r="AK72" s="321">
        <f t="shared" ca="1" si="134"/>
        <v>28565.32555175</v>
      </c>
      <c r="AL72" s="321">
        <f t="shared" ca="1" si="134"/>
        <v>28592.432404250001</v>
      </c>
      <c r="AM72" s="321">
        <f t="shared" ca="1" si="134"/>
        <v>17142.236549999998</v>
      </c>
      <c r="AN72" s="321">
        <f t="shared" ca="1" si="134"/>
        <v>34238.105709000003</v>
      </c>
      <c r="AO72" s="321">
        <f t="shared" ca="1" si="134"/>
        <v>28595.930810000002</v>
      </c>
      <c r="AP72" s="321">
        <f t="shared" ca="1" si="134"/>
        <v>34253.740416375003</v>
      </c>
      <c r="AQ72" s="321">
        <f t="shared" ca="1" si="134"/>
        <v>30014.161406500003</v>
      </c>
      <c r="AR72" s="321">
        <f t="shared" ca="1" si="134"/>
        <v>23254.195993600002</v>
      </c>
      <c r="AS72" s="321">
        <f t="shared" ca="1" si="134"/>
        <v>29010.794032000002</v>
      </c>
      <c r="AT72" s="321">
        <f t="shared" ca="1" si="134"/>
        <v>29037.924208</v>
      </c>
      <c r="AU72" s="321">
        <f t="shared" ca="1" si="134"/>
        <v>29117.334966400002</v>
      </c>
      <c r="AV72" s="321">
        <f t="shared" ref="AV72:CM72" ca="1" si="135">SUM(AV70,AV64)</f>
        <v>29092.9544704</v>
      </c>
      <c r="AW72" s="321">
        <f t="shared" ca="1" si="135"/>
        <v>29299.734556800002</v>
      </c>
      <c r="AX72" s="321">
        <f t="shared" ca="1" si="135"/>
        <v>29327.891279999996</v>
      </c>
      <c r="AY72" s="321">
        <f t="shared" ca="1" si="135"/>
        <v>17710.284799999998</v>
      </c>
      <c r="AZ72" s="321">
        <f t="shared" ca="1" si="135"/>
        <v>34885.534636800003</v>
      </c>
      <c r="BA72" s="321">
        <f t="shared" ca="1" si="135"/>
        <v>29201.556684800002</v>
      </c>
      <c r="BB72" s="321">
        <f t="shared" ca="1" si="135"/>
        <v>34880.570955200004</v>
      </c>
      <c r="BC72" s="321">
        <f t="shared" ca="1" si="135"/>
        <v>31091.927904000004</v>
      </c>
      <c r="BD72" s="321">
        <f ca="1">SUM(BD70,BD64)</f>
        <v>914.92198600000052</v>
      </c>
      <c r="BE72" s="321">
        <f t="shared" ca="1" si="135"/>
        <v>1056.7505177625007</v>
      </c>
      <c r="BF72" s="321">
        <f t="shared" ca="1" si="135"/>
        <v>1067.2748329125011</v>
      </c>
      <c r="BG72" s="321">
        <f t="shared" ca="1" si="135"/>
        <v>1122.5918563500011</v>
      </c>
      <c r="BH72" s="321">
        <f t="shared" ca="1" si="135"/>
        <v>1087.8165581250009</v>
      </c>
      <c r="BI72" s="321">
        <f t="shared" ca="1" si="135"/>
        <v>1276.7139681875008</v>
      </c>
      <c r="BJ72" s="321">
        <f t="shared" ca="1" si="135"/>
        <v>1286.5624098875012</v>
      </c>
      <c r="BK72" s="321">
        <f t="shared" ca="1" si="135"/>
        <v>918.88993512500065</v>
      </c>
      <c r="BL72" s="321">
        <f t="shared" ca="1" si="135"/>
        <v>1216.3123882000011</v>
      </c>
      <c r="BM72" s="321">
        <f t="shared" ca="1" si="135"/>
        <v>1218.6612665000011</v>
      </c>
      <c r="BN72" s="321">
        <f t="shared" ca="1" si="135"/>
        <v>1186.1005767812512</v>
      </c>
      <c r="BO72" s="321">
        <f t="shared" ca="1" si="135"/>
        <v>4043.1656278500027</v>
      </c>
      <c r="BP72" s="321">
        <f t="shared" ca="1" si="135"/>
        <v>974.34223104000102</v>
      </c>
      <c r="BQ72" s="321">
        <f t="shared" ca="1" si="135"/>
        <v>1128.781363680001</v>
      </c>
      <c r="BR72" s="321">
        <f t="shared" ca="1" si="135"/>
        <v>1141.3037174400008</v>
      </c>
      <c r="BS72" s="321">
        <f t="shared" ca="1" si="135"/>
        <v>1200.0395196000015</v>
      </c>
      <c r="BT72" s="321">
        <f t="shared" ca="1" si="135"/>
        <v>1166.348424960001</v>
      </c>
      <c r="BU72" s="321">
        <f t="shared" ca="1" si="135"/>
        <v>1393.5267787200014</v>
      </c>
      <c r="BV72" s="321">
        <f t="shared" ca="1" si="135"/>
        <v>1406.0491324800014</v>
      </c>
      <c r="BW72" s="321">
        <f t="shared" ca="1" si="135"/>
        <v>1026.6019368000009</v>
      </c>
      <c r="BX72" s="321">
        <f t="shared" ca="1" si="135"/>
        <v>1323.7658400000012</v>
      </c>
      <c r="BY72" s="321">
        <f t="shared" ca="1" si="135"/>
        <v>1342.8410611200011</v>
      </c>
      <c r="BZ72" s="321">
        <f t="shared" ca="1" si="135"/>
        <v>1297.7272948800016</v>
      </c>
      <c r="CA72" s="321">
        <f t="shared" ca="1" si="135"/>
        <v>3408.1051454400026</v>
      </c>
      <c r="CB72" s="321">
        <f t="shared" ca="1" si="135"/>
        <v>1815.7570560000024</v>
      </c>
      <c r="CC72" s="321">
        <f t="shared" ca="1" si="135"/>
        <v>2166.1097400000026</v>
      </c>
      <c r="CD72" s="321">
        <f t="shared" ca="1" si="135"/>
        <v>2271.4669440000025</v>
      </c>
      <c r="CE72" s="321">
        <f t="shared" ca="1" si="135"/>
        <v>2493.1966500000026</v>
      </c>
      <c r="CF72" s="321">
        <f t="shared" ca="1" si="135"/>
        <v>2488.4758080000024</v>
      </c>
      <c r="CG72" s="321">
        <f t="shared" ca="1" si="135"/>
        <v>2814.7834680000028</v>
      </c>
      <c r="CH72" s="321">
        <f t="shared" ca="1" si="135"/>
        <v>2928.5332800000028</v>
      </c>
      <c r="CI72" s="321">
        <f t="shared" ca="1" si="135"/>
        <v>1929.8295800000017</v>
      </c>
      <c r="CJ72" s="321">
        <f t="shared" ca="1" si="135"/>
        <v>3054.999360000003</v>
      </c>
      <c r="CK72" s="321">
        <f t="shared" ca="1" si="135"/>
        <v>2977.2903360000018</v>
      </c>
      <c r="CL72" s="321">
        <f t="shared" ca="1" si="135"/>
        <v>3137.8597120000022</v>
      </c>
      <c r="CM72" s="321">
        <f t="shared" ca="1" si="135"/>
        <v>6799.2002600000069</v>
      </c>
      <c r="CN72" s="321">
        <f>SUMIF($H$9:$CM$9,CN$3,$H72:$CM72)</f>
        <v>130521.66936999999</v>
      </c>
      <c r="CO72" s="321">
        <f t="shared" ref="CO72:CT72" ca="1" si="136">SUMIF($H$9:$CM$9,CO$3,$H72:$CM72)</f>
        <v>188316.11310160003</v>
      </c>
      <c r="CP72" s="321">
        <f t="shared" ca="1" si="136"/>
        <v>327046.11942012503</v>
      </c>
      <c r="CQ72" s="321">
        <f t="shared" ca="1" si="136"/>
        <v>345910.70448799996</v>
      </c>
      <c r="CR72" s="321">
        <f t="shared" ca="1" si="136"/>
        <v>16395.761923681264</v>
      </c>
      <c r="CS72" s="321">
        <f t="shared" ca="1" si="136"/>
        <v>16809.432446160015</v>
      </c>
      <c r="CT72" s="321">
        <f t="shared" ca="1" si="136"/>
        <v>34877.50219400003</v>
      </c>
      <c r="CY72" s="294"/>
    </row>
    <row r="73" spans="1:103" outlineLevel="1" x14ac:dyDescent="0.45">
      <c r="A73" s="71"/>
      <c r="B73" s="297"/>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302"/>
      <c r="AY73" s="302"/>
      <c r="AZ73" s="302"/>
      <c r="BA73" s="302"/>
      <c r="BB73" s="302"/>
      <c r="BC73" s="302"/>
      <c r="BD73" s="302"/>
      <c r="BE73" s="302"/>
      <c r="BF73" s="302"/>
      <c r="BG73" s="302"/>
      <c r="BH73" s="302"/>
      <c r="BI73" s="302"/>
      <c r="BJ73" s="302"/>
      <c r="BK73" s="302"/>
      <c r="BL73" s="302"/>
      <c r="BM73" s="302"/>
      <c r="BN73" s="302"/>
      <c r="BO73" s="302"/>
      <c r="BP73" s="302"/>
      <c r="BQ73" s="302"/>
      <c r="BR73" s="302"/>
      <c r="BS73" s="302"/>
      <c r="BT73" s="302"/>
      <c r="BU73" s="302"/>
      <c r="BV73" s="302"/>
      <c r="BW73" s="302"/>
      <c r="BX73" s="302"/>
      <c r="BY73" s="302"/>
      <c r="BZ73" s="302"/>
      <c r="CA73" s="302"/>
      <c r="CB73" s="302"/>
      <c r="CC73" s="302"/>
      <c r="CD73" s="302"/>
      <c r="CE73" s="302"/>
      <c r="CF73" s="302"/>
      <c r="CG73" s="302"/>
      <c r="CH73" s="302"/>
      <c r="CI73" s="302"/>
      <c r="CJ73" s="302"/>
      <c r="CK73" s="302"/>
      <c r="CL73" s="302"/>
      <c r="CM73" s="302"/>
      <c r="CN73" s="302"/>
      <c r="CO73" s="302"/>
      <c r="CP73" s="302"/>
      <c r="CQ73" s="302"/>
      <c r="CR73" s="302"/>
      <c r="CS73" s="302"/>
      <c r="CT73" s="302"/>
      <c r="CY73" s="294"/>
    </row>
    <row r="74" spans="1:103" outlineLevel="1" x14ac:dyDescent="0.45">
      <c r="A74" s="71"/>
      <c r="B74" s="297"/>
      <c r="D74" s="260" t="s">
        <v>45</v>
      </c>
      <c r="E74" s="301"/>
      <c r="F74" s="301"/>
      <c r="G74" s="301"/>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302"/>
      <c r="AR74" s="302"/>
      <c r="AS74" s="302"/>
      <c r="AT74" s="302"/>
      <c r="AU74" s="302"/>
      <c r="AV74" s="302"/>
      <c r="AW74" s="302"/>
      <c r="AX74" s="302"/>
      <c r="AY74" s="302"/>
      <c r="AZ74" s="302"/>
      <c r="BA74" s="302"/>
      <c r="BB74" s="302"/>
      <c r="BC74" s="302"/>
      <c r="BD74" s="302"/>
      <c r="BE74" s="302"/>
      <c r="BF74" s="302"/>
      <c r="BG74" s="302"/>
      <c r="BH74" s="302"/>
      <c r="BI74" s="302"/>
      <c r="BJ74" s="302"/>
      <c r="BK74" s="302"/>
      <c r="BL74" s="302"/>
      <c r="BM74" s="302"/>
      <c r="BN74" s="302"/>
      <c r="BO74" s="302"/>
      <c r="BP74" s="302"/>
      <c r="BQ74" s="302"/>
      <c r="BR74" s="302"/>
      <c r="BS74" s="302"/>
      <c r="BT74" s="302"/>
      <c r="BU74" s="302"/>
      <c r="BV74" s="302"/>
      <c r="BW74" s="302"/>
      <c r="BX74" s="302"/>
      <c r="BY74" s="302"/>
      <c r="BZ74" s="302"/>
      <c r="CA74" s="302"/>
      <c r="CB74" s="302"/>
      <c r="CC74" s="302"/>
      <c r="CD74" s="302"/>
      <c r="CE74" s="302"/>
      <c r="CF74" s="302"/>
      <c r="CG74" s="302"/>
      <c r="CH74" s="302"/>
      <c r="CI74" s="302"/>
      <c r="CJ74" s="302"/>
      <c r="CK74" s="302"/>
      <c r="CL74" s="302"/>
      <c r="CM74" s="302"/>
      <c r="CN74" s="302"/>
      <c r="CO74" s="302"/>
      <c r="CP74" s="302"/>
      <c r="CQ74" s="302"/>
      <c r="CR74" s="302"/>
      <c r="CS74" s="302"/>
      <c r="CT74" s="302"/>
      <c r="CY74" s="294"/>
    </row>
    <row r="75" spans="1:103" outlineLevel="1" x14ac:dyDescent="0.45">
      <c r="A75" s="71"/>
      <c r="B75" s="297"/>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302"/>
      <c r="AR75" s="302"/>
      <c r="AS75" s="302"/>
      <c r="AT75" s="302"/>
      <c r="AU75" s="302"/>
      <c r="AV75" s="302"/>
      <c r="AW75" s="302"/>
      <c r="AX75" s="302"/>
      <c r="AY75" s="302"/>
      <c r="AZ75" s="302"/>
      <c r="BA75" s="302"/>
      <c r="BB75" s="302"/>
      <c r="BC75" s="302"/>
      <c r="BD75" s="302"/>
      <c r="BE75" s="302"/>
      <c r="BF75" s="302"/>
      <c r="BG75" s="302"/>
      <c r="BH75" s="302"/>
      <c r="BI75" s="302"/>
      <c r="BJ75" s="302"/>
      <c r="BK75" s="302"/>
      <c r="BL75" s="302"/>
      <c r="BM75" s="302"/>
      <c r="BN75" s="302"/>
      <c r="BO75" s="302"/>
      <c r="BP75" s="302"/>
      <c r="BQ75" s="302"/>
      <c r="BR75" s="302"/>
      <c r="BS75" s="302"/>
      <c r="BT75" s="302"/>
      <c r="BU75" s="302"/>
      <c r="BV75" s="302"/>
      <c r="BW75" s="302"/>
      <c r="BX75" s="302"/>
      <c r="BY75" s="302"/>
      <c r="BZ75" s="302"/>
      <c r="CA75" s="302"/>
      <c r="CB75" s="302"/>
      <c r="CC75" s="302"/>
      <c r="CD75" s="302"/>
      <c r="CE75" s="302"/>
      <c r="CF75" s="302"/>
      <c r="CG75" s="302"/>
      <c r="CH75" s="302"/>
      <c r="CI75" s="302"/>
      <c r="CJ75" s="302"/>
      <c r="CK75" s="302"/>
      <c r="CL75" s="302"/>
      <c r="CM75" s="302"/>
      <c r="CN75" s="302"/>
      <c r="CO75" s="302"/>
      <c r="CP75" s="302"/>
      <c r="CQ75" s="302"/>
      <c r="CR75" s="302"/>
      <c r="CS75" s="302"/>
      <c r="CT75" s="302"/>
      <c r="CY75" s="294"/>
    </row>
    <row r="76" spans="1:103" outlineLevel="1" x14ac:dyDescent="0.45">
      <c r="A76" s="71"/>
      <c r="B76" s="297"/>
      <c r="D76" s="259" t="s">
        <v>46</v>
      </c>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2"/>
      <c r="AU76" s="302"/>
      <c r="AV76" s="302"/>
      <c r="AW76" s="302"/>
      <c r="AX76" s="302"/>
      <c r="AY76" s="302"/>
      <c r="AZ76" s="302"/>
      <c r="BA76" s="302"/>
      <c r="BB76" s="302"/>
      <c r="BC76" s="302"/>
      <c r="BD76" s="302"/>
      <c r="BE76" s="302"/>
      <c r="BF76" s="302"/>
      <c r="BG76" s="302"/>
      <c r="BH76" s="302"/>
      <c r="BI76" s="302"/>
      <c r="BJ76" s="302"/>
      <c r="BK76" s="302"/>
      <c r="BL76" s="302"/>
      <c r="BM76" s="302"/>
      <c r="BN76" s="302"/>
      <c r="BO76" s="302"/>
      <c r="BP76" s="302"/>
      <c r="BQ76" s="302"/>
      <c r="BR76" s="302"/>
      <c r="BS76" s="302"/>
      <c r="BT76" s="302"/>
      <c r="BU76" s="302"/>
      <c r="BV76" s="302"/>
      <c r="BW76" s="302"/>
      <c r="BX76" s="302"/>
      <c r="BY76" s="302"/>
      <c r="BZ76" s="302"/>
      <c r="CA76" s="302"/>
      <c r="CB76" s="302"/>
      <c r="CC76" s="302"/>
      <c r="CD76" s="302"/>
      <c r="CE76" s="302"/>
      <c r="CF76" s="302"/>
      <c r="CG76" s="302"/>
      <c r="CH76" s="302"/>
      <c r="CI76" s="302"/>
      <c r="CJ76" s="302"/>
      <c r="CK76" s="302"/>
      <c r="CL76" s="302"/>
      <c r="CM76" s="302"/>
      <c r="CN76" s="302"/>
      <c r="CO76" s="302"/>
      <c r="CP76" s="302"/>
      <c r="CQ76" s="302"/>
      <c r="CR76" s="302"/>
      <c r="CS76" s="302"/>
      <c r="CT76" s="302"/>
      <c r="CY76" s="294"/>
    </row>
    <row r="77" spans="1:103" outlineLevel="1" x14ac:dyDescent="0.45">
      <c r="A77" s="71"/>
      <c r="B77" s="297"/>
      <c r="D77" s="259" t="s">
        <v>46</v>
      </c>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2"/>
      <c r="AR77" s="302"/>
      <c r="AS77" s="302"/>
      <c r="AT77" s="302"/>
      <c r="AU77" s="302"/>
      <c r="AV77" s="302"/>
      <c r="AW77" s="302"/>
      <c r="AX77" s="302"/>
      <c r="AY77" s="302"/>
      <c r="AZ77" s="302"/>
      <c r="BA77" s="302"/>
      <c r="BB77" s="302"/>
      <c r="BC77" s="302"/>
      <c r="BD77" s="302"/>
      <c r="BE77" s="302"/>
      <c r="BF77" s="302"/>
      <c r="BG77" s="302"/>
      <c r="BH77" s="302"/>
      <c r="BI77" s="302"/>
      <c r="BJ77" s="302"/>
      <c r="BK77" s="302"/>
      <c r="BL77" s="302"/>
      <c r="BM77" s="302"/>
      <c r="BN77" s="302"/>
      <c r="BO77" s="302"/>
      <c r="BP77" s="302"/>
      <c r="BQ77" s="302"/>
      <c r="BR77" s="302"/>
      <c r="BS77" s="302"/>
      <c r="BT77" s="302"/>
      <c r="BU77" s="302"/>
      <c r="BV77" s="302"/>
      <c r="BW77" s="302"/>
      <c r="BX77" s="302"/>
      <c r="BY77" s="302"/>
      <c r="BZ77" s="302"/>
      <c r="CA77" s="302"/>
      <c r="CB77" s="302"/>
      <c r="CC77" s="302"/>
      <c r="CD77" s="302"/>
      <c r="CE77" s="302"/>
      <c r="CF77" s="302"/>
      <c r="CG77" s="302"/>
      <c r="CH77" s="302"/>
      <c r="CI77" s="302"/>
      <c r="CJ77" s="302"/>
      <c r="CK77" s="302"/>
      <c r="CL77" s="302"/>
      <c r="CM77" s="302"/>
      <c r="CN77" s="302"/>
      <c r="CO77" s="302"/>
      <c r="CP77" s="302"/>
      <c r="CQ77" s="302"/>
      <c r="CR77" s="302"/>
      <c r="CS77" s="302"/>
      <c r="CT77" s="302"/>
      <c r="CY77" s="294"/>
    </row>
    <row r="78" spans="1:103" outlineLevel="1" x14ac:dyDescent="0.45">
      <c r="A78" s="71" t="s">
        <v>315</v>
      </c>
      <c r="B78" s="297" t="s">
        <v>829</v>
      </c>
      <c r="D78" s="75" t="s">
        <v>47</v>
      </c>
      <c r="F78" s="329" t="s">
        <v>164</v>
      </c>
      <c r="H78" s="321">
        <f t="shared" ref="H78:O78" si="137">SUM(H76:H77)</f>
        <v>0</v>
      </c>
      <c r="I78" s="321">
        <f t="shared" si="137"/>
        <v>0</v>
      </c>
      <c r="J78" s="321">
        <f t="shared" si="137"/>
        <v>0</v>
      </c>
      <c r="K78" s="321">
        <f t="shared" si="137"/>
        <v>0</v>
      </c>
      <c r="L78" s="321">
        <f t="shared" si="137"/>
        <v>0</v>
      </c>
      <c r="M78" s="321">
        <f t="shared" si="137"/>
        <v>0</v>
      </c>
      <c r="N78" s="321">
        <f t="shared" si="137"/>
        <v>0</v>
      </c>
      <c r="O78" s="321">
        <f t="shared" si="137"/>
        <v>0</v>
      </c>
      <c r="P78" s="321">
        <f>SUM(P76:P77)</f>
        <v>0</v>
      </c>
      <c r="Q78" s="321">
        <f t="shared" ref="Q78:AQ78" si="138">SUM(Q76:Q77)</f>
        <v>0</v>
      </c>
      <c r="R78" s="321">
        <f t="shared" si="138"/>
        <v>0</v>
      </c>
      <c r="S78" s="321">
        <f t="shared" si="138"/>
        <v>0</v>
      </c>
      <c r="T78" s="321">
        <f t="shared" si="138"/>
        <v>0</v>
      </c>
      <c r="U78" s="321">
        <f t="shared" si="138"/>
        <v>0</v>
      </c>
      <c r="V78" s="321">
        <f t="shared" si="138"/>
        <v>0</v>
      </c>
      <c r="W78" s="321">
        <f t="shared" si="138"/>
        <v>0</v>
      </c>
      <c r="X78" s="321">
        <f t="shared" si="138"/>
        <v>0</v>
      </c>
      <c r="Y78" s="321">
        <f t="shared" si="138"/>
        <v>0</v>
      </c>
      <c r="Z78" s="321">
        <f t="shared" si="138"/>
        <v>0</v>
      </c>
      <c r="AA78" s="321">
        <f t="shared" si="138"/>
        <v>0</v>
      </c>
      <c r="AB78" s="321">
        <f t="shared" si="138"/>
        <v>0</v>
      </c>
      <c r="AC78" s="321">
        <f t="shared" si="138"/>
        <v>0</v>
      </c>
      <c r="AD78" s="321">
        <f t="shared" si="138"/>
        <v>0</v>
      </c>
      <c r="AE78" s="321">
        <f t="shared" si="138"/>
        <v>0</v>
      </c>
      <c r="AF78" s="321">
        <f t="shared" si="138"/>
        <v>0</v>
      </c>
      <c r="AG78" s="321">
        <f t="shared" si="138"/>
        <v>0</v>
      </c>
      <c r="AH78" s="321">
        <f t="shared" si="138"/>
        <v>0</v>
      </c>
      <c r="AI78" s="321">
        <f t="shared" si="138"/>
        <v>0</v>
      </c>
      <c r="AJ78" s="321">
        <f t="shared" si="138"/>
        <v>0</v>
      </c>
      <c r="AK78" s="321">
        <f t="shared" si="138"/>
        <v>0</v>
      </c>
      <c r="AL78" s="321">
        <f t="shared" si="138"/>
        <v>0</v>
      </c>
      <c r="AM78" s="321">
        <f t="shared" si="138"/>
        <v>0</v>
      </c>
      <c r="AN78" s="321">
        <f t="shared" si="138"/>
        <v>0</v>
      </c>
      <c r="AO78" s="321">
        <f t="shared" si="138"/>
        <v>0</v>
      </c>
      <c r="AP78" s="321">
        <f t="shared" si="138"/>
        <v>0</v>
      </c>
      <c r="AQ78" s="321">
        <f t="shared" si="138"/>
        <v>0</v>
      </c>
      <c r="AR78" s="321">
        <f t="shared" ref="AR78:CM78" si="139">SUM(AR76:AR77)</f>
        <v>0</v>
      </c>
      <c r="AS78" s="321">
        <f t="shared" si="139"/>
        <v>0</v>
      </c>
      <c r="AT78" s="321">
        <f t="shared" si="139"/>
        <v>0</v>
      </c>
      <c r="AU78" s="321">
        <f t="shared" si="139"/>
        <v>0</v>
      </c>
      <c r="AV78" s="321">
        <f t="shared" si="139"/>
        <v>0</v>
      </c>
      <c r="AW78" s="321">
        <f t="shared" si="139"/>
        <v>0</v>
      </c>
      <c r="AX78" s="321">
        <f t="shared" si="139"/>
        <v>0</v>
      </c>
      <c r="AY78" s="321">
        <f t="shared" si="139"/>
        <v>0</v>
      </c>
      <c r="AZ78" s="321">
        <f t="shared" si="139"/>
        <v>0</v>
      </c>
      <c r="BA78" s="321">
        <f t="shared" si="139"/>
        <v>0</v>
      </c>
      <c r="BB78" s="321">
        <f t="shared" si="139"/>
        <v>0</v>
      </c>
      <c r="BC78" s="321">
        <f t="shared" si="139"/>
        <v>0</v>
      </c>
      <c r="BD78" s="321">
        <f t="shared" si="139"/>
        <v>0</v>
      </c>
      <c r="BE78" s="321">
        <f t="shared" si="139"/>
        <v>0</v>
      </c>
      <c r="BF78" s="321">
        <f t="shared" si="139"/>
        <v>0</v>
      </c>
      <c r="BG78" s="321">
        <f t="shared" si="139"/>
        <v>0</v>
      </c>
      <c r="BH78" s="321">
        <f t="shared" si="139"/>
        <v>0</v>
      </c>
      <c r="BI78" s="321">
        <f t="shared" si="139"/>
        <v>0</v>
      </c>
      <c r="BJ78" s="321">
        <f t="shared" si="139"/>
        <v>0</v>
      </c>
      <c r="BK78" s="321">
        <f t="shared" si="139"/>
        <v>0</v>
      </c>
      <c r="BL78" s="321">
        <f t="shared" si="139"/>
        <v>0</v>
      </c>
      <c r="BM78" s="321">
        <f t="shared" si="139"/>
        <v>0</v>
      </c>
      <c r="BN78" s="321">
        <f t="shared" si="139"/>
        <v>0</v>
      </c>
      <c r="BO78" s="321">
        <f t="shared" si="139"/>
        <v>0</v>
      </c>
      <c r="BP78" s="321">
        <f t="shared" si="139"/>
        <v>0</v>
      </c>
      <c r="BQ78" s="321">
        <f t="shared" si="139"/>
        <v>0</v>
      </c>
      <c r="BR78" s="321">
        <f t="shared" si="139"/>
        <v>0</v>
      </c>
      <c r="BS78" s="321">
        <f t="shared" si="139"/>
        <v>0</v>
      </c>
      <c r="BT78" s="321">
        <f t="shared" si="139"/>
        <v>0</v>
      </c>
      <c r="BU78" s="321">
        <f t="shared" si="139"/>
        <v>0</v>
      </c>
      <c r="BV78" s="321">
        <f t="shared" si="139"/>
        <v>0</v>
      </c>
      <c r="BW78" s="321">
        <f t="shared" si="139"/>
        <v>0</v>
      </c>
      <c r="BX78" s="321">
        <f t="shared" si="139"/>
        <v>0</v>
      </c>
      <c r="BY78" s="321">
        <f t="shared" si="139"/>
        <v>0</v>
      </c>
      <c r="BZ78" s="321">
        <f t="shared" si="139"/>
        <v>0</v>
      </c>
      <c r="CA78" s="321">
        <f t="shared" si="139"/>
        <v>0</v>
      </c>
      <c r="CB78" s="321">
        <f t="shared" si="139"/>
        <v>0</v>
      </c>
      <c r="CC78" s="321">
        <f t="shared" si="139"/>
        <v>0</v>
      </c>
      <c r="CD78" s="321">
        <f t="shared" si="139"/>
        <v>0</v>
      </c>
      <c r="CE78" s="321">
        <f t="shared" si="139"/>
        <v>0</v>
      </c>
      <c r="CF78" s="321">
        <f t="shared" si="139"/>
        <v>0</v>
      </c>
      <c r="CG78" s="321">
        <f t="shared" si="139"/>
        <v>0</v>
      </c>
      <c r="CH78" s="321">
        <f t="shared" si="139"/>
        <v>0</v>
      </c>
      <c r="CI78" s="321">
        <f t="shared" si="139"/>
        <v>0</v>
      </c>
      <c r="CJ78" s="321">
        <f t="shared" si="139"/>
        <v>0</v>
      </c>
      <c r="CK78" s="321">
        <f t="shared" si="139"/>
        <v>0</v>
      </c>
      <c r="CL78" s="321">
        <f t="shared" si="139"/>
        <v>0</v>
      </c>
      <c r="CM78" s="321">
        <f t="shared" si="139"/>
        <v>0</v>
      </c>
      <c r="CN78" s="321">
        <f>SUMIF($H$9:$CM$9,CN$3,$H78:$CM78)</f>
        <v>0</v>
      </c>
      <c r="CO78" s="321">
        <f t="shared" ref="CO78:CT78" si="140">SUMIF($H$9:$CM$9,CO$3,$H78:$CM78)</f>
        <v>0</v>
      </c>
      <c r="CP78" s="321">
        <f t="shared" si="140"/>
        <v>0</v>
      </c>
      <c r="CQ78" s="321">
        <f t="shared" si="140"/>
        <v>0</v>
      </c>
      <c r="CR78" s="321">
        <f t="shared" si="140"/>
        <v>0</v>
      </c>
      <c r="CS78" s="321">
        <f t="shared" si="140"/>
        <v>0</v>
      </c>
      <c r="CT78" s="321">
        <f t="shared" si="140"/>
        <v>0</v>
      </c>
      <c r="CY78" s="294"/>
    </row>
    <row r="79" spans="1:103" outlineLevel="1" x14ac:dyDescent="0.45">
      <c r="A79" s="71"/>
      <c r="B79" s="297"/>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302"/>
      <c r="AR79" s="302"/>
      <c r="AS79" s="302"/>
      <c r="AT79" s="302"/>
      <c r="AU79" s="302"/>
      <c r="AV79" s="302"/>
      <c r="AW79" s="302"/>
      <c r="AX79" s="302"/>
      <c r="AY79" s="302"/>
      <c r="AZ79" s="302"/>
      <c r="BA79" s="302"/>
      <c r="BB79" s="302"/>
      <c r="BC79" s="302"/>
      <c r="BD79" s="302"/>
      <c r="BE79" s="302"/>
      <c r="BF79" s="302"/>
      <c r="BG79" s="302"/>
      <c r="BH79" s="302"/>
      <c r="BI79" s="302"/>
      <c r="BJ79" s="302"/>
      <c r="BK79" s="302"/>
      <c r="BL79" s="302"/>
      <c r="BM79" s="302"/>
      <c r="BN79" s="302"/>
      <c r="BO79" s="302"/>
      <c r="BP79" s="302"/>
      <c r="BQ79" s="302"/>
      <c r="BR79" s="302"/>
      <c r="BS79" s="302"/>
      <c r="BT79" s="302"/>
      <c r="BU79" s="302"/>
      <c r="BV79" s="302"/>
      <c r="BW79" s="302"/>
      <c r="BX79" s="302"/>
      <c r="BY79" s="302"/>
      <c r="BZ79" s="302"/>
      <c r="CA79" s="302"/>
      <c r="CB79" s="302"/>
      <c r="CC79" s="302"/>
      <c r="CD79" s="302"/>
      <c r="CE79" s="302"/>
      <c r="CF79" s="302"/>
      <c r="CG79" s="302"/>
      <c r="CH79" s="302"/>
      <c r="CI79" s="302"/>
      <c r="CJ79" s="302"/>
      <c r="CK79" s="302"/>
      <c r="CL79" s="302"/>
      <c r="CM79" s="302"/>
      <c r="CN79" s="302"/>
      <c r="CO79" s="302"/>
      <c r="CP79" s="302"/>
      <c r="CQ79" s="302"/>
      <c r="CR79" s="302"/>
      <c r="CS79" s="302"/>
      <c r="CT79" s="302"/>
      <c r="CY79" s="294"/>
    </row>
    <row r="80" spans="1:103" outlineLevel="1" x14ac:dyDescent="0.45">
      <c r="A80" s="71" t="s">
        <v>525</v>
      </c>
      <c r="B80" s="297"/>
      <c r="D80" s="75" t="s">
        <v>514</v>
      </c>
      <c r="F80" s="329" t="s">
        <v>164</v>
      </c>
      <c r="H80" s="321">
        <f>SUM(H72,H78)</f>
        <v>11321.494399999998</v>
      </c>
      <c r="I80" s="321">
        <f t="shared" ref="I80:O80" si="141">SUM(I72,I78)</f>
        <v>11339.181199999999</v>
      </c>
      <c r="J80" s="321">
        <f t="shared" si="141"/>
        <v>11339.181199999999</v>
      </c>
      <c r="K80" s="321">
        <f t="shared" si="141"/>
        <v>11348.024600000001</v>
      </c>
      <c r="L80" s="321">
        <f t="shared" si="141"/>
        <v>11339.181199999999</v>
      </c>
      <c r="M80" s="321">
        <f t="shared" si="141"/>
        <v>11339.181199999999</v>
      </c>
      <c r="N80" s="321">
        <f t="shared" si="141"/>
        <v>11339.181199999999</v>
      </c>
      <c r="O80" s="321">
        <f t="shared" si="141"/>
        <v>5678.4340000000002</v>
      </c>
      <c r="P80" s="321">
        <f>SUM(P72,P78)</f>
        <v>11339.181199999999</v>
      </c>
      <c r="Q80" s="321">
        <f t="shared" ref="Q80:CR80" si="142">SUM(Q72,Q78)</f>
        <v>11333.87516</v>
      </c>
      <c r="R80" s="321">
        <f t="shared" si="142"/>
        <v>11356.646915000001</v>
      </c>
      <c r="S80" s="321">
        <f t="shared" si="142"/>
        <v>11448.107095000001</v>
      </c>
      <c r="T80" s="321">
        <f t="shared" ca="1" si="142"/>
        <v>11376.607001600001</v>
      </c>
      <c r="U80" s="321">
        <f t="shared" ca="1" si="142"/>
        <v>11419.379767999999</v>
      </c>
      <c r="V80" s="321">
        <f t="shared" ca="1" si="142"/>
        <v>11438.0466896</v>
      </c>
      <c r="W80" s="321">
        <f t="shared" ca="1" si="142"/>
        <v>17062.582732799998</v>
      </c>
      <c r="X80" s="321">
        <f t="shared" ca="1" si="142"/>
        <v>17066.790624000001</v>
      </c>
      <c r="Y80" s="321">
        <f t="shared" ca="1" si="142"/>
        <v>17086.867636799998</v>
      </c>
      <c r="Z80" s="321">
        <f t="shared" ca="1" si="142"/>
        <v>17107.414680000002</v>
      </c>
      <c r="AA80" s="321">
        <f t="shared" ca="1" si="142"/>
        <v>11379.128752000001</v>
      </c>
      <c r="AB80" s="321">
        <f t="shared" ca="1" si="142"/>
        <v>17149.918857600002</v>
      </c>
      <c r="AC80" s="321">
        <f t="shared" ca="1" si="142"/>
        <v>17127.223104000001</v>
      </c>
      <c r="AD80" s="321">
        <f t="shared" ca="1" si="142"/>
        <v>22760.7307592</v>
      </c>
      <c r="AE80" s="321">
        <f t="shared" ca="1" si="142"/>
        <v>17341.422495999999</v>
      </c>
      <c r="AF80" s="321">
        <f t="shared" ca="1" si="142"/>
        <v>22792.968256</v>
      </c>
      <c r="AG80" s="321">
        <f t="shared" ca="1" si="142"/>
        <v>22871.763474250001</v>
      </c>
      <c r="AH80" s="321">
        <f t="shared" ca="1" si="142"/>
        <v>22896.924193749997</v>
      </c>
      <c r="AI80" s="321">
        <f t="shared" ca="1" si="142"/>
        <v>28543.825415750001</v>
      </c>
      <c r="AJ80" s="321">
        <f t="shared" ca="1" si="142"/>
        <v>28538.705232499997</v>
      </c>
      <c r="AK80" s="321">
        <f t="shared" ca="1" si="142"/>
        <v>28565.32555175</v>
      </c>
      <c r="AL80" s="321">
        <f t="shared" ca="1" si="142"/>
        <v>28592.432404250001</v>
      </c>
      <c r="AM80" s="321">
        <f t="shared" ca="1" si="142"/>
        <v>17142.236549999998</v>
      </c>
      <c r="AN80" s="321">
        <f t="shared" ca="1" si="142"/>
        <v>34238.105709000003</v>
      </c>
      <c r="AO80" s="321">
        <f t="shared" ca="1" si="142"/>
        <v>28595.930810000002</v>
      </c>
      <c r="AP80" s="321">
        <f t="shared" ca="1" si="142"/>
        <v>34253.740416375003</v>
      </c>
      <c r="AQ80" s="321">
        <f t="shared" ca="1" si="142"/>
        <v>30014.161406500003</v>
      </c>
      <c r="AR80" s="321">
        <f t="shared" ca="1" si="142"/>
        <v>23254.195993600002</v>
      </c>
      <c r="AS80" s="321">
        <f t="shared" ca="1" si="142"/>
        <v>29010.794032000002</v>
      </c>
      <c r="AT80" s="321">
        <f t="shared" ca="1" si="142"/>
        <v>29037.924208</v>
      </c>
      <c r="AU80" s="321">
        <f t="shared" ca="1" si="142"/>
        <v>29117.334966400002</v>
      </c>
      <c r="AV80" s="321">
        <f t="shared" ca="1" si="142"/>
        <v>29092.9544704</v>
      </c>
      <c r="AW80" s="321">
        <f t="shared" ca="1" si="142"/>
        <v>29299.734556800002</v>
      </c>
      <c r="AX80" s="321">
        <f t="shared" ca="1" si="142"/>
        <v>29327.891279999996</v>
      </c>
      <c r="AY80" s="321">
        <f t="shared" ca="1" si="142"/>
        <v>17710.284799999998</v>
      </c>
      <c r="AZ80" s="321">
        <f t="shared" ca="1" si="142"/>
        <v>34885.534636800003</v>
      </c>
      <c r="BA80" s="321">
        <f t="shared" ca="1" si="142"/>
        <v>29201.556684800002</v>
      </c>
      <c r="BB80" s="321">
        <f t="shared" ca="1" si="142"/>
        <v>34880.570955200004</v>
      </c>
      <c r="BC80" s="321">
        <f t="shared" ca="1" si="142"/>
        <v>31091.927904000004</v>
      </c>
      <c r="BD80" s="321">
        <f ca="1">SUM(BD72,BD78)</f>
        <v>914.92198600000052</v>
      </c>
      <c r="BE80" s="321">
        <f t="shared" ca="1" si="142"/>
        <v>1056.7505177625007</v>
      </c>
      <c r="BF80" s="321">
        <f t="shared" ca="1" si="142"/>
        <v>1067.2748329125011</v>
      </c>
      <c r="BG80" s="321">
        <f t="shared" ca="1" si="142"/>
        <v>1122.5918563500011</v>
      </c>
      <c r="BH80" s="321">
        <f t="shared" ca="1" si="142"/>
        <v>1087.8165581250009</v>
      </c>
      <c r="BI80" s="321">
        <f t="shared" ca="1" si="142"/>
        <v>1276.7139681875008</v>
      </c>
      <c r="BJ80" s="321">
        <f t="shared" ca="1" si="142"/>
        <v>1286.5624098875012</v>
      </c>
      <c r="BK80" s="321">
        <f t="shared" ca="1" si="142"/>
        <v>918.88993512500065</v>
      </c>
      <c r="BL80" s="321">
        <f t="shared" ca="1" si="142"/>
        <v>1216.3123882000011</v>
      </c>
      <c r="BM80" s="321">
        <f t="shared" ca="1" si="142"/>
        <v>1218.6612665000011</v>
      </c>
      <c r="BN80" s="321">
        <f t="shared" ca="1" si="142"/>
        <v>1186.1005767812512</v>
      </c>
      <c r="BO80" s="321">
        <f t="shared" ca="1" si="142"/>
        <v>4043.1656278500027</v>
      </c>
      <c r="BP80" s="321">
        <f t="shared" ca="1" si="142"/>
        <v>974.34223104000102</v>
      </c>
      <c r="BQ80" s="321">
        <f t="shared" ca="1" si="142"/>
        <v>1128.781363680001</v>
      </c>
      <c r="BR80" s="321">
        <f t="shared" ca="1" si="142"/>
        <v>1141.3037174400008</v>
      </c>
      <c r="BS80" s="321">
        <f t="shared" ca="1" si="142"/>
        <v>1200.0395196000015</v>
      </c>
      <c r="BT80" s="321">
        <f t="shared" ca="1" si="142"/>
        <v>1166.348424960001</v>
      </c>
      <c r="BU80" s="321">
        <f t="shared" ca="1" si="142"/>
        <v>1393.5267787200014</v>
      </c>
      <c r="BV80" s="321">
        <f t="shared" ca="1" si="142"/>
        <v>1406.0491324800014</v>
      </c>
      <c r="BW80" s="321">
        <f t="shared" ca="1" si="142"/>
        <v>1026.6019368000009</v>
      </c>
      <c r="BX80" s="321">
        <f t="shared" ca="1" si="142"/>
        <v>1323.7658400000012</v>
      </c>
      <c r="BY80" s="321">
        <f t="shared" ca="1" si="142"/>
        <v>1342.8410611200011</v>
      </c>
      <c r="BZ80" s="321">
        <f t="shared" ca="1" si="142"/>
        <v>1297.7272948800016</v>
      </c>
      <c r="CA80" s="321">
        <f t="shared" ca="1" si="142"/>
        <v>3408.1051454400026</v>
      </c>
      <c r="CB80" s="321">
        <f t="shared" ca="1" si="142"/>
        <v>1815.7570560000024</v>
      </c>
      <c r="CC80" s="321">
        <f t="shared" ca="1" si="142"/>
        <v>2166.1097400000026</v>
      </c>
      <c r="CD80" s="321">
        <f t="shared" ca="1" si="142"/>
        <v>2271.4669440000025</v>
      </c>
      <c r="CE80" s="321">
        <f t="shared" ca="1" si="142"/>
        <v>2493.1966500000026</v>
      </c>
      <c r="CF80" s="321">
        <f t="shared" ca="1" si="142"/>
        <v>2488.4758080000024</v>
      </c>
      <c r="CG80" s="321">
        <f t="shared" ca="1" si="142"/>
        <v>2814.7834680000028</v>
      </c>
      <c r="CH80" s="321">
        <f t="shared" ca="1" si="142"/>
        <v>2928.5332800000028</v>
      </c>
      <c r="CI80" s="321">
        <f t="shared" ca="1" si="142"/>
        <v>1929.8295800000017</v>
      </c>
      <c r="CJ80" s="321">
        <f t="shared" ca="1" si="142"/>
        <v>3054.999360000003</v>
      </c>
      <c r="CK80" s="321">
        <f t="shared" ca="1" si="142"/>
        <v>2977.2903360000018</v>
      </c>
      <c r="CL80" s="321">
        <f t="shared" ca="1" si="142"/>
        <v>3137.8597120000022</v>
      </c>
      <c r="CM80" s="321">
        <f t="shared" ca="1" si="142"/>
        <v>6799.2002600000069</v>
      </c>
      <c r="CN80" s="321">
        <f t="shared" si="142"/>
        <v>130521.66936999999</v>
      </c>
      <c r="CO80" s="321">
        <f t="shared" ca="1" si="142"/>
        <v>188316.11310160003</v>
      </c>
      <c r="CP80" s="321">
        <f t="shared" ca="1" si="142"/>
        <v>327046.11942012503</v>
      </c>
      <c r="CQ80" s="321">
        <f t="shared" ca="1" si="142"/>
        <v>345910.70448799996</v>
      </c>
      <c r="CR80" s="321">
        <f t="shared" ca="1" si="142"/>
        <v>16395.761923681264</v>
      </c>
      <c r="CS80" s="321">
        <f ca="1">SUM(CS72,CS78)</f>
        <v>16809.432446160015</v>
      </c>
      <c r="CT80" s="321">
        <f ca="1">SUM(CT72,CT78)</f>
        <v>34877.50219400003</v>
      </c>
      <c r="CY80" s="294" t="s">
        <v>537</v>
      </c>
    </row>
    <row r="81" spans="1:103" outlineLevel="1" x14ac:dyDescent="0.45">
      <c r="A81" s="71"/>
      <c r="B81" s="297"/>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2"/>
      <c r="AU81" s="302"/>
      <c r="AV81" s="302"/>
      <c r="AW81" s="302"/>
      <c r="AX81" s="302"/>
      <c r="AY81" s="302"/>
      <c r="AZ81" s="302"/>
      <c r="BA81" s="302"/>
      <c r="BB81" s="302"/>
      <c r="BC81" s="302"/>
      <c r="BD81" s="302"/>
      <c r="BE81" s="302"/>
      <c r="BF81" s="302"/>
      <c r="BG81" s="302"/>
      <c r="BH81" s="302"/>
      <c r="BI81" s="302"/>
      <c r="BJ81" s="302"/>
      <c r="BK81" s="302"/>
      <c r="BL81" s="302"/>
      <c r="BM81" s="302"/>
      <c r="BN81" s="302"/>
      <c r="BO81" s="302"/>
      <c r="BP81" s="302"/>
      <c r="BQ81" s="302"/>
      <c r="BR81" s="302"/>
      <c r="BS81" s="302"/>
      <c r="BT81" s="302"/>
      <c r="BU81" s="302"/>
      <c r="BV81" s="302"/>
      <c r="BW81" s="302"/>
      <c r="BX81" s="302"/>
      <c r="BY81" s="302"/>
      <c r="BZ81" s="302"/>
      <c r="CA81" s="302"/>
      <c r="CB81" s="302"/>
      <c r="CC81" s="302"/>
      <c r="CD81" s="302"/>
      <c r="CE81" s="302"/>
      <c r="CF81" s="302"/>
      <c r="CG81" s="302"/>
      <c r="CH81" s="302"/>
      <c r="CI81" s="302"/>
      <c r="CJ81" s="302"/>
      <c r="CK81" s="302"/>
      <c r="CL81" s="302"/>
      <c r="CM81" s="302"/>
      <c r="CN81" s="302"/>
      <c r="CO81" s="302"/>
      <c r="CP81" s="302"/>
      <c r="CQ81" s="302"/>
      <c r="CR81" s="302"/>
      <c r="CS81" s="302"/>
      <c r="CT81" s="302"/>
      <c r="CY81" s="294"/>
    </row>
    <row r="82" spans="1:103" x14ac:dyDescent="0.45">
      <c r="A82" s="71" t="s">
        <v>314</v>
      </c>
      <c r="B82" s="297"/>
      <c r="D82" s="75" t="s">
        <v>29</v>
      </c>
      <c r="F82" s="329" t="s">
        <v>164</v>
      </c>
      <c r="H82" s="321">
        <f>H46-H72-H78</f>
        <v>-6281.4943999999959</v>
      </c>
      <c r="I82" s="321">
        <f t="shared" ref="I82:O82" si="143">I46-I72-I78</f>
        <v>-5669.1811999999982</v>
      </c>
      <c r="J82" s="321">
        <f t="shared" si="143"/>
        <v>-5669.1811999999982</v>
      </c>
      <c r="K82" s="321">
        <f>K46-K72-K78</f>
        <v>-5363.0245999999988</v>
      </c>
      <c r="L82" s="321">
        <f t="shared" si="143"/>
        <v>-5669.1811999999982</v>
      </c>
      <c r="M82" s="321">
        <f t="shared" si="143"/>
        <v>-5669.1811999999982</v>
      </c>
      <c r="N82" s="321">
        <f t="shared" si="143"/>
        <v>-5669.1811999999982</v>
      </c>
      <c r="O82" s="321">
        <f t="shared" si="143"/>
        <v>-2528.4339999999993</v>
      </c>
      <c r="P82" s="321">
        <f t="shared" ref="P82:AU82" si="144">P46-P72-P78</f>
        <v>-5669.1811999999982</v>
      </c>
      <c r="Q82" s="321">
        <f t="shared" si="144"/>
        <v>-5852.8751599999978</v>
      </c>
      <c r="R82" s="321">
        <f t="shared" si="144"/>
        <v>-5064.5219149999994</v>
      </c>
      <c r="S82" s="321">
        <f t="shared" si="144"/>
        <v>-880.48209499998666</v>
      </c>
      <c r="T82" s="321">
        <f t="shared" ca="1" si="144"/>
        <v>-3998.0470016000017</v>
      </c>
      <c r="U82" s="321">
        <f t="shared" ca="1" si="144"/>
        <v>-2435.5797679999996</v>
      </c>
      <c r="V82" s="321">
        <f t="shared" ca="1" si="144"/>
        <v>-1753.6866895999992</v>
      </c>
      <c r="W82" s="321">
        <f t="shared" ca="1" si="144"/>
        <v>-6082.1027327999946</v>
      </c>
      <c r="X82" s="321">
        <f t="shared" ca="1" si="144"/>
        <v>-5928.390623999996</v>
      </c>
      <c r="Y82" s="321">
        <f t="shared" ca="1" si="144"/>
        <v>-5194.9876367999932</v>
      </c>
      <c r="Z82" s="321">
        <f t="shared" ca="1" si="144"/>
        <v>-4444.4146799999944</v>
      </c>
      <c r="AA82" s="321">
        <f t="shared" ca="1" si="144"/>
        <v>-3905.9287519999962</v>
      </c>
      <c r="AB82" s="321">
        <f t="shared" ca="1" si="144"/>
        <v>-2891.7588575999962</v>
      </c>
      <c r="AC82" s="321">
        <f t="shared" ca="1" si="144"/>
        <v>-3720.8231039999919</v>
      </c>
      <c r="AD82" s="321">
        <f t="shared" ca="1" si="144"/>
        <v>-7721.5107591999877</v>
      </c>
      <c r="AE82" s="321">
        <f t="shared" ca="1" si="144"/>
        <v>5712.177504000043</v>
      </c>
      <c r="AF82" s="321">
        <f t="shared" ca="1" si="144"/>
        <v>-5623.3682559999907</v>
      </c>
      <c r="AG82" s="321">
        <f t="shared" ca="1" si="144"/>
        <v>-2577.4947242499838</v>
      </c>
      <c r="AH82" s="321">
        <f t="shared" ca="1" si="144"/>
        <v>-1604.8929437499828</v>
      </c>
      <c r="AI82" s="321">
        <f t="shared" ca="1" si="144"/>
        <v>-4995.3441657499752</v>
      </c>
      <c r="AJ82" s="321">
        <f t="shared" ca="1" si="144"/>
        <v>-5193.267732499975</v>
      </c>
      <c r="AK82" s="321">
        <f t="shared" ca="1" si="144"/>
        <v>-4164.2443017499754</v>
      </c>
      <c r="AL82" s="321">
        <f t="shared" ca="1" si="144"/>
        <v>-3116.4136542499764</v>
      </c>
      <c r="AM82" s="321">
        <f t="shared" ca="1" si="144"/>
        <v>-2380.9865499999814</v>
      </c>
      <c r="AN82" s="321">
        <f t="shared" ca="1" si="144"/>
        <v>-6554.3307089999726</v>
      </c>
      <c r="AO82" s="321">
        <f t="shared" ca="1" si="144"/>
        <v>-2981.1808099999653</v>
      </c>
      <c r="AP82" s="321">
        <f t="shared" ca="1" si="144"/>
        <v>-5949.962291374959</v>
      </c>
      <c r="AQ82" s="321">
        <f t="shared" ca="1" si="144"/>
        <v>59205.926093500078</v>
      </c>
      <c r="AR82" s="321">
        <f t="shared" ca="1" si="144"/>
        <v>13764.064006400044</v>
      </c>
      <c r="AS82" s="321">
        <f t="shared" ca="1" si="144"/>
        <v>14981.499718000046</v>
      </c>
      <c r="AT82" s="321">
        <f t="shared" ca="1" si="144"/>
        <v>16061.594542000046</v>
      </c>
      <c r="AU82" s="321">
        <f t="shared" ca="1" si="144"/>
        <v>19223.06128360004</v>
      </c>
      <c r="AV82" s="321">
        <f t="shared" ref="AV82:CM82" ca="1" si="145">AV46-AV72-AV78</f>
        <v>18252.435529600043</v>
      </c>
      <c r="AW82" s="321">
        <f t="shared" ca="1" si="145"/>
        <v>27184.301693200039</v>
      </c>
      <c r="AX82" s="321">
        <f t="shared" ca="1" si="145"/>
        <v>28305.26497000004</v>
      </c>
      <c r="AY82" s="321">
        <f t="shared" ca="1" si="145"/>
        <v>22063.465200000031</v>
      </c>
      <c r="AZ82" s="321">
        <f t="shared" ca="1" si="145"/>
        <v>21077.282863200038</v>
      </c>
      <c r="BA82" s="321">
        <f t="shared" ca="1" si="145"/>
        <v>22925.873315200035</v>
      </c>
      <c r="BB82" s="321">
        <f t="shared" ca="1" si="145"/>
        <v>20879.670919800039</v>
      </c>
      <c r="BC82" s="321">
        <f t="shared" ca="1" si="145"/>
        <v>105880.4095960001</v>
      </c>
      <c r="BD82" s="321">
        <f ca="1">BD46-BD72-BD78</f>
        <v>37841.428014000019</v>
      </c>
      <c r="BE82" s="321">
        <f t="shared" ca="1" si="145"/>
        <v>43738.942919737528</v>
      </c>
      <c r="BF82" s="321">
        <f t="shared" ca="1" si="145"/>
        <v>44166.189854587537</v>
      </c>
      <c r="BG82" s="321">
        <f t="shared" ca="1" si="145"/>
        <v>46411.849393650038</v>
      </c>
      <c r="BH82" s="321">
        <f t="shared" ca="1" si="145"/>
        <v>45000.105316875037</v>
      </c>
      <c r="BI82" s="321">
        <f t="shared" ca="1" si="145"/>
        <v>53227.893844312537</v>
      </c>
      <c r="BJ82" s="321">
        <f t="shared" ca="1" si="145"/>
        <v>53627.702902612546</v>
      </c>
      <c r="BK82" s="321">
        <f t="shared" ca="1" si="145"/>
        <v>38701.606939875026</v>
      </c>
      <c r="BL82" s="321">
        <f t="shared" ca="1" si="145"/>
        <v>50496.182611800046</v>
      </c>
      <c r="BM82" s="321">
        <f t="shared" ca="1" si="145"/>
        <v>50871.176233500039</v>
      </c>
      <c r="BN82" s="321">
        <f t="shared" ca="1" si="145"/>
        <v>49269.698641968796</v>
      </c>
      <c r="BO82" s="321">
        <f t="shared" ca="1" si="145"/>
        <v>174623.4881221501</v>
      </c>
      <c r="BP82" s="321">
        <f t="shared" ca="1" si="145"/>
        <v>40265.721768960044</v>
      </c>
      <c r="BQ82" s="321">
        <f t="shared" ca="1" si="145"/>
        <v>46684.906636320047</v>
      </c>
      <c r="BR82" s="321">
        <f t="shared" ca="1" si="145"/>
        <v>47191.000282560039</v>
      </c>
      <c r="BS82" s="321">
        <f t="shared" ca="1" si="145"/>
        <v>49564.820480400056</v>
      </c>
      <c r="BT82" s="321">
        <f t="shared" ca="1" si="145"/>
        <v>48203.187575040043</v>
      </c>
      <c r="BU82" s="321">
        <f t="shared" ca="1" si="145"/>
        <v>58094.625221280054</v>
      </c>
      <c r="BV82" s="321">
        <f t="shared" ca="1" si="145"/>
        <v>58600.718867520052</v>
      </c>
      <c r="BW82" s="321">
        <f t="shared" ca="1" si="145"/>
        <v>43265.278063200036</v>
      </c>
      <c r="BX82" s="321">
        <f t="shared" ca="1" si="145"/>
        <v>54920.234160000051</v>
      </c>
      <c r="BY82" s="321">
        <f t="shared" ca="1" si="145"/>
        <v>56046.150938880048</v>
      </c>
      <c r="BZ82" s="321">
        <f t="shared" ca="1" si="145"/>
        <v>53867.880705120064</v>
      </c>
      <c r="CA82" s="321">
        <f t="shared" ca="1" si="145"/>
        <v>146613.99885456011</v>
      </c>
      <c r="CB82" s="321">
        <f t="shared" ca="1" si="145"/>
        <v>75233.842944000091</v>
      </c>
      <c r="CC82" s="321">
        <f t="shared" ca="1" si="145"/>
        <v>89755.390260000102</v>
      </c>
      <c r="CD82" s="321">
        <f t="shared" ca="1" si="145"/>
        <v>94078.933056000111</v>
      </c>
      <c r="CE82" s="321">
        <f t="shared" ca="1" si="145"/>
        <v>103178.0533500001</v>
      </c>
      <c r="CF82" s="321">
        <f t="shared" ca="1" si="145"/>
        <v>102984.3241920001</v>
      </c>
      <c r="CG82" s="321">
        <f t="shared" ca="1" si="145"/>
        <v>116951.5165320001</v>
      </c>
      <c r="CH82" s="321">
        <f t="shared" ca="1" si="145"/>
        <v>121619.4667200001</v>
      </c>
      <c r="CI82" s="321">
        <f t="shared" ca="1" si="145"/>
        <v>80635.670420000053</v>
      </c>
      <c r="CJ82" s="321">
        <f t="shared" ca="1" si="145"/>
        <v>126521.0006400001</v>
      </c>
      <c r="CK82" s="321">
        <f t="shared" ca="1" si="145"/>
        <v>123620.30966400007</v>
      </c>
      <c r="CL82" s="321">
        <f ca="1">CL46-CL72-CL78</f>
        <v>129921.34028800009</v>
      </c>
      <c r="CM82" s="321">
        <f t="shared" ca="1" si="145"/>
        <v>291029.29974000028</v>
      </c>
      <c r="CN82" s="321">
        <f>SUMIF($H$9:$CM$9,CN$3,$H82:$CM82)</f>
        <v>-59985.919369999967</v>
      </c>
      <c r="CO82" s="321">
        <f t="shared" ref="CO82:CP82" ca="1" si="146">SUMIF($H$9:$CM$9,CO$3,$H82:$CM82)</f>
        <v>-42365.053101599908</v>
      </c>
      <c r="CP82" s="321">
        <f t="shared" ca="1" si="146"/>
        <v>14064.439954875343</v>
      </c>
      <c r="CQ82" s="321">
        <f ca="1">SUMIF($H$9:$CM$9,CQ$3,$H82:$CM82)</f>
        <v>330598.92363700049</v>
      </c>
      <c r="CR82" s="321">
        <f ca="1">SUMIF($H$9:$CM$9,CR$3,$H82:$CM82)</f>
        <v>687976.26479506923</v>
      </c>
      <c r="CS82" s="321">
        <f ca="1">SUMIF($H$9:$CM$9,CS$3,$H82:$CM82)</f>
        <v>703318.52355384058</v>
      </c>
      <c r="CT82" s="321">
        <f ca="1">SUMIF($H$9:$CM$9,CT$3,$H82:$CM82)</f>
        <v>1455529.1478060014</v>
      </c>
      <c r="CY82" s="294" t="s">
        <v>252</v>
      </c>
    </row>
    <row r="83" spans="1:103" x14ac:dyDescent="0.45">
      <c r="A83" s="71"/>
      <c r="B83" s="297"/>
      <c r="CY83" s="294"/>
    </row>
    <row r="84" spans="1:103" x14ac:dyDescent="0.45">
      <c r="A84" s="71"/>
      <c r="B84" s="297"/>
      <c r="D84" s="73" t="s">
        <v>40</v>
      </c>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Y84" s="294"/>
    </row>
    <row r="85" spans="1:103" x14ac:dyDescent="0.45">
      <c r="A85" s="71"/>
      <c r="B85" s="297"/>
      <c r="CY85" s="294"/>
    </row>
    <row r="86" spans="1:103" outlineLevel="1" x14ac:dyDescent="0.45">
      <c r="A86" s="71"/>
      <c r="B86" s="297"/>
      <c r="D86" s="260" t="s">
        <v>41</v>
      </c>
      <c r="E86" s="301"/>
      <c r="F86" s="301"/>
      <c r="G86" s="301"/>
      <c r="CY86" s="294"/>
    </row>
    <row r="87" spans="1:103" outlineLevel="1" x14ac:dyDescent="0.45">
      <c r="A87" s="71"/>
      <c r="B87" s="297"/>
      <c r="H87" s="302"/>
      <c r="I87" s="302"/>
      <c r="J87" s="302"/>
      <c r="K87" s="302"/>
      <c r="L87" s="302"/>
      <c r="M87" s="302"/>
      <c r="N87" s="302"/>
      <c r="O87" s="302"/>
      <c r="P87" s="302"/>
      <c r="CY87" s="294"/>
    </row>
    <row r="88" spans="1:103" outlineLevel="1" x14ac:dyDescent="0.45">
      <c r="A88" s="71"/>
      <c r="B88" s="297"/>
      <c r="D88" s="259" t="s">
        <v>181</v>
      </c>
      <c r="F88" s="259" t="str">
        <f>Assumptions!B38</f>
        <v>Events</v>
      </c>
      <c r="H88" s="302">
        <f>SUMIFS(Assumptions!$E$38:$K$38,Assumptions!$E$16:$K$16,Calculation!H9)/12</f>
        <v>86.333333333333329</v>
      </c>
      <c r="I88" s="302">
        <f>SUMIFS(Assumptions!$E$38:$K$38,Assumptions!$E$16:$K$16,Calculation!I9)/12</f>
        <v>86.333333333333329</v>
      </c>
      <c r="J88" s="302">
        <f>SUMIFS(Assumptions!$E$38:$K$38,Assumptions!$E$16:$K$16,Calculation!J9)/12</f>
        <v>86.333333333333329</v>
      </c>
      <c r="K88" s="302">
        <f>SUMIFS(Assumptions!$E$38:$K$38,Assumptions!$E$16:$K$16,Calculation!K9)/12</f>
        <v>86.333333333333329</v>
      </c>
      <c r="L88" s="302">
        <f>SUMIFS(Assumptions!$E$38:$K$38,Assumptions!$E$16:$K$16,Calculation!L9)/12</f>
        <v>86.333333333333329</v>
      </c>
      <c r="M88" s="302">
        <f>SUMIFS(Assumptions!$E$38:$K$38,Assumptions!$E$16:$K$16,Calculation!M9)/12</f>
        <v>86.333333333333329</v>
      </c>
      <c r="N88" s="302">
        <f>SUMIFS(Assumptions!$E$38:$K$38,Assumptions!$E$16:$K$16,Calculation!N9)/12</f>
        <v>86.333333333333329</v>
      </c>
      <c r="O88" s="302">
        <f>SUMIFS(Assumptions!$E$38:$K$38,Assumptions!$E$16:$K$16,Calculation!O9)/12</f>
        <v>86.333333333333329</v>
      </c>
      <c r="P88" s="302">
        <f>SUMIFS(Assumptions!$E$38:$K$38,Assumptions!$E$16:$K$16,Calculation!P9)/12</f>
        <v>86.333333333333329</v>
      </c>
      <c r="Q88" s="302">
        <f>SUMIFS(Assumptions!$E$38:$K$38,Assumptions!$E$16:$K$16,Calculation!Q9)/12</f>
        <v>86.333333333333329</v>
      </c>
      <c r="R88" s="302">
        <f>SUMIFS(Assumptions!$E$38:$K$38,Assumptions!$E$16:$K$16,Calculation!R9)/12</f>
        <v>86.333333333333329</v>
      </c>
      <c r="S88" s="302">
        <f>SUMIFS(Assumptions!$E$38:$K$38,Assumptions!$E$16:$K$16,Calculation!S9)/12</f>
        <v>86.333333333333329</v>
      </c>
      <c r="T88" s="302">
        <f>SUMIFS(Assumptions!$E$38:$K$38,Assumptions!$E$16:$K$16,Calculation!T9)/12</f>
        <v>154.25</v>
      </c>
      <c r="U88" s="302">
        <f>SUMIFS(Assumptions!$E$38:$K$38,Assumptions!$E$16:$K$16,Calculation!U9)/12</f>
        <v>154.25</v>
      </c>
      <c r="V88" s="302">
        <f>SUMIFS(Assumptions!$E$38:$K$38,Assumptions!$E$16:$K$16,Calculation!V9)/12</f>
        <v>154.25</v>
      </c>
      <c r="W88" s="302">
        <f>SUMIFS(Assumptions!$E$38:$K$38,Assumptions!$E$16:$K$16,Calculation!W9)/12</f>
        <v>154.25</v>
      </c>
      <c r="X88" s="302">
        <f>SUMIFS(Assumptions!$E$38:$K$38,Assumptions!$E$16:$K$16,Calculation!X9)/12</f>
        <v>154.25</v>
      </c>
      <c r="Y88" s="302">
        <f>SUMIFS(Assumptions!$E$38:$K$38,Assumptions!$E$16:$K$16,Calculation!Y9)/12</f>
        <v>154.25</v>
      </c>
      <c r="Z88" s="302">
        <f>SUMIFS(Assumptions!$E$38:$K$38,Assumptions!$E$16:$K$16,Calculation!Z9)/12</f>
        <v>154.25</v>
      </c>
      <c r="AA88" s="302">
        <f>SUMIFS(Assumptions!$E$38:$K$38,Assumptions!$E$16:$K$16,Calculation!AA9)/12</f>
        <v>154.25</v>
      </c>
      <c r="AB88" s="302">
        <f>SUMIFS(Assumptions!$E$38:$K$38,Assumptions!$E$16:$K$16,Calculation!AB9)/12</f>
        <v>154.25</v>
      </c>
      <c r="AC88" s="302">
        <f>SUMIFS(Assumptions!$E$38:$K$38,Assumptions!$E$16:$K$16,Calculation!AC9)/12</f>
        <v>154.25</v>
      </c>
      <c r="AD88" s="302">
        <f>SUMIFS(Assumptions!$E$38:$K$38,Assumptions!$E$16:$K$16,Calculation!AD9)/12</f>
        <v>154.25</v>
      </c>
      <c r="AE88" s="302">
        <f>SUMIFS(Assumptions!$E$38:$K$38,Assumptions!$E$16:$K$16,Calculation!AE9)/12</f>
        <v>154.25</v>
      </c>
      <c r="AF88" s="302">
        <f>SUMIFS(Assumptions!$E$38:$K$38,Assumptions!$E$16:$K$16,Calculation!AF9)/12</f>
        <v>318.75</v>
      </c>
      <c r="AG88" s="302">
        <f>SUMIFS(Assumptions!$E$38:$K$38,Assumptions!$E$16:$K$16,Calculation!AG9)/12</f>
        <v>318.75</v>
      </c>
      <c r="AH88" s="302">
        <f>SUMIFS(Assumptions!$E$38:$K$38,Assumptions!$E$16:$K$16,Calculation!AH9)/12</f>
        <v>318.75</v>
      </c>
      <c r="AI88" s="302">
        <f>SUMIFS(Assumptions!$E$38:$K$38,Assumptions!$E$16:$K$16,Calculation!AI9)/12</f>
        <v>318.75</v>
      </c>
      <c r="AJ88" s="302">
        <f>SUMIFS(Assumptions!$E$38:$K$38,Assumptions!$E$16:$K$16,Calculation!AJ9)/12</f>
        <v>318.75</v>
      </c>
      <c r="AK88" s="302">
        <f>SUMIFS(Assumptions!$E$38:$K$38,Assumptions!$E$16:$K$16,Calculation!AK9)/12</f>
        <v>318.75</v>
      </c>
      <c r="AL88" s="302">
        <f>SUMIFS(Assumptions!$E$38:$K$38,Assumptions!$E$16:$K$16,Calculation!AL9)/12</f>
        <v>318.75</v>
      </c>
      <c r="AM88" s="302">
        <f>SUMIFS(Assumptions!$E$38:$K$38,Assumptions!$E$16:$K$16,Calculation!AM9)/12</f>
        <v>318.75</v>
      </c>
      <c r="AN88" s="302">
        <f>SUMIFS(Assumptions!$E$38:$K$38,Assumptions!$E$16:$K$16,Calculation!AN9)/12</f>
        <v>318.75</v>
      </c>
      <c r="AO88" s="302">
        <f>SUMIFS(Assumptions!$E$38:$K$38,Assumptions!$E$16:$K$16,Calculation!AO9)/12</f>
        <v>318.75</v>
      </c>
      <c r="AP88" s="302">
        <f>SUMIFS(Assumptions!$E$38:$K$38,Assumptions!$E$16:$K$16,Calculation!AP9)/12</f>
        <v>318.75</v>
      </c>
      <c r="AQ88" s="302">
        <f>SUMIFS(Assumptions!$E$38:$K$38,Assumptions!$E$16:$K$16,Calculation!AQ9)/12</f>
        <v>318.75</v>
      </c>
      <c r="AR88" s="302">
        <f>SUMIFS(Assumptions!$E$38:$K$38,Assumptions!$E$16:$K$16,Calculation!AR9)/12</f>
        <v>416.66666666666669</v>
      </c>
      <c r="AS88" s="302">
        <f>SUMIFS(Assumptions!$E$38:$K$38,Assumptions!$E$16:$K$16,Calculation!AS9)/12</f>
        <v>416.66666666666669</v>
      </c>
      <c r="AT88" s="302">
        <f>SUMIFS(Assumptions!$E$38:$K$38,Assumptions!$E$16:$K$16,Calculation!AT9)/12</f>
        <v>416.66666666666669</v>
      </c>
      <c r="AU88" s="302">
        <f>SUMIFS(Assumptions!$E$38:$K$38,Assumptions!$E$16:$K$16,Calculation!AU9)/12</f>
        <v>416.66666666666669</v>
      </c>
      <c r="AV88" s="302">
        <f>SUMIFS(Assumptions!$E$38:$K$38,Assumptions!$E$16:$K$16,Calculation!AV9)/12</f>
        <v>416.66666666666669</v>
      </c>
      <c r="AW88" s="302">
        <f>SUMIFS(Assumptions!$E$38:$K$38,Assumptions!$E$16:$K$16,Calculation!AW9)/12</f>
        <v>416.66666666666669</v>
      </c>
      <c r="AX88" s="302">
        <f>SUMIFS(Assumptions!$E$38:$K$38,Assumptions!$E$16:$K$16,Calculation!AX9)/12</f>
        <v>416.66666666666669</v>
      </c>
      <c r="AY88" s="302">
        <f>SUMIFS(Assumptions!$E$38:$K$38,Assumptions!$E$16:$K$16,Calculation!AY9)/12</f>
        <v>416.66666666666669</v>
      </c>
      <c r="AZ88" s="302">
        <f>SUMIFS(Assumptions!$E$38:$K$38,Assumptions!$E$16:$K$16,Calculation!AZ9)/12</f>
        <v>416.66666666666669</v>
      </c>
      <c r="BA88" s="302">
        <f>SUMIFS(Assumptions!$E$38:$K$38,Assumptions!$E$16:$K$16,Calculation!BA9)/12</f>
        <v>416.66666666666669</v>
      </c>
      <c r="BB88" s="302">
        <f>SUMIFS(Assumptions!$E$38:$K$38,Assumptions!$E$16:$K$16,Calculation!BB9)/12</f>
        <v>416.66666666666669</v>
      </c>
      <c r="BC88" s="302">
        <f>SUMIFS(Assumptions!$E$38:$K$38,Assumptions!$E$16:$K$16,Calculation!BC9)/12</f>
        <v>416.66666666666669</v>
      </c>
      <c r="BD88" s="302">
        <f>SUMIFS(Assumptions!$E$38:$K$38,Assumptions!$E$16:$K$16,Calculation!BD9)/12</f>
        <v>550</v>
      </c>
      <c r="BE88" s="302">
        <f>SUMIFS(Assumptions!$E$38:$K$38,Assumptions!$E$16:$K$16,Calculation!BE9)/12</f>
        <v>550</v>
      </c>
      <c r="BF88" s="302">
        <f>SUMIFS(Assumptions!$E$38:$K$38,Assumptions!$E$16:$K$16,Calculation!BF9)/12</f>
        <v>550</v>
      </c>
      <c r="BG88" s="302">
        <f>SUMIFS(Assumptions!$E$38:$K$38,Assumptions!$E$16:$K$16,Calculation!BG9)/12</f>
        <v>550</v>
      </c>
      <c r="BH88" s="302">
        <f>SUMIFS(Assumptions!$E$38:$K$38,Assumptions!$E$16:$K$16,Calculation!BH9)/12</f>
        <v>550</v>
      </c>
      <c r="BI88" s="302">
        <f>SUMIFS(Assumptions!$E$38:$K$38,Assumptions!$E$16:$K$16,Calculation!BI9)/12</f>
        <v>550</v>
      </c>
      <c r="BJ88" s="302">
        <f>SUMIFS(Assumptions!$E$38:$K$38,Assumptions!$E$16:$K$16,Calculation!BJ9)/12</f>
        <v>550</v>
      </c>
      <c r="BK88" s="302">
        <f>SUMIFS(Assumptions!$E$38:$K$38,Assumptions!$E$16:$K$16,Calculation!BK9)/12</f>
        <v>550</v>
      </c>
      <c r="BL88" s="302">
        <f>SUMIFS(Assumptions!$E$38:$K$38,Assumptions!$E$16:$K$16,Calculation!BL9)/12</f>
        <v>550</v>
      </c>
      <c r="BM88" s="302">
        <f>SUMIFS(Assumptions!$E$38:$K$38,Assumptions!$E$16:$K$16,Calculation!BM9)/12</f>
        <v>550</v>
      </c>
      <c r="BN88" s="302">
        <f>SUMIFS(Assumptions!$E$38:$K$38,Assumptions!$E$16:$K$16,Calculation!BN9)/12</f>
        <v>550</v>
      </c>
      <c r="BO88" s="302">
        <f>SUMIFS(Assumptions!$E$38:$K$38,Assumptions!$E$16:$K$16,Calculation!BO9)/12</f>
        <v>550</v>
      </c>
      <c r="BP88" s="302">
        <f>SUMIFS(Assumptions!$E$38:$K$38,Assumptions!$E$16:$K$16,Calculation!BP9)/12</f>
        <v>654.16666666666663</v>
      </c>
      <c r="BQ88" s="302">
        <f>SUMIFS(Assumptions!$E$38:$K$38,Assumptions!$E$16:$K$16,Calculation!BQ9)/12</f>
        <v>654.16666666666663</v>
      </c>
      <c r="BR88" s="302">
        <f>SUMIFS(Assumptions!$E$38:$K$38,Assumptions!$E$16:$K$16,Calculation!BR9)/12</f>
        <v>654.16666666666663</v>
      </c>
      <c r="BS88" s="302">
        <f>SUMIFS(Assumptions!$E$38:$K$38,Assumptions!$E$16:$K$16,Calculation!BS9)/12</f>
        <v>654.16666666666663</v>
      </c>
      <c r="BT88" s="302">
        <f>SUMIFS(Assumptions!$E$38:$K$38,Assumptions!$E$16:$K$16,Calculation!BT9)/12</f>
        <v>654.16666666666663</v>
      </c>
      <c r="BU88" s="302">
        <f>SUMIFS(Assumptions!$E$38:$K$38,Assumptions!$E$16:$K$16,Calculation!BU9)/12</f>
        <v>654.16666666666663</v>
      </c>
      <c r="BV88" s="302">
        <f>SUMIFS(Assumptions!$E$38:$K$38,Assumptions!$E$16:$K$16,Calculation!BV9)/12</f>
        <v>654.16666666666663</v>
      </c>
      <c r="BW88" s="302">
        <f>SUMIFS(Assumptions!$E$38:$K$38,Assumptions!$E$16:$K$16,Calculation!BW9)/12</f>
        <v>654.16666666666663</v>
      </c>
      <c r="BX88" s="302">
        <f>SUMIFS(Assumptions!$E$38:$K$38,Assumptions!$E$16:$K$16,Calculation!BX9)/12</f>
        <v>654.16666666666663</v>
      </c>
      <c r="BY88" s="302">
        <f>SUMIFS(Assumptions!$E$38:$K$38,Assumptions!$E$16:$K$16,Calculation!BY9)/12</f>
        <v>654.16666666666663</v>
      </c>
      <c r="BZ88" s="302">
        <f>SUMIFS(Assumptions!$E$38:$K$38,Assumptions!$E$16:$K$16,Calculation!BZ9)/12</f>
        <v>654.16666666666663</v>
      </c>
      <c r="CA88" s="302">
        <f>SUMIFS(Assumptions!$E$38:$K$38,Assumptions!$E$16:$K$16,Calculation!CA9)/12</f>
        <v>654.16666666666663</v>
      </c>
      <c r="CB88" s="302">
        <f>SUMIFS(Assumptions!$E$38:$K$38,Assumptions!$E$16:$K$16,Calculation!CB9)/12</f>
        <v>758.33333333333337</v>
      </c>
      <c r="CC88" s="302">
        <f>SUMIFS(Assumptions!$E$38:$K$38,Assumptions!$E$16:$K$16,Calculation!CC9)/12</f>
        <v>758.33333333333337</v>
      </c>
      <c r="CD88" s="302">
        <f>SUMIFS(Assumptions!$E$38:$K$38,Assumptions!$E$16:$K$16,Calculation!CD9)/12</f>
        <v>758.33333333333337</v>
      </c>
      <c r="CE88" s="302">
        <f>SUMIFS(Assumptions!$E$38:$K$38,Assumptions!$E$16:$K$16,Calculation!CE9)/12</f>
        <v>758.33333333333337</v>
      </c>
      <c r="CF88" s="302">
        <f>SUMIFS(Assumptions!$E$38:$K$38,Assumptions!$E$16:$K$16,Calculation!CF9)/12</f>
        <v>758.33333333333337</v>
      </c>
      <c r="CG88" s="302">
        <f>SUMIFS(Assumptions!$E$38:$K$38,Assumptions!$E$16:$K$16,Calculation!CG9)/12</f>
        <v>758.33333333333337</v>
      </c>
      <c r="CH88" s="302">
        <f>SUMIFS(Assumptions!$E$38:$K$38,Assumptions!$E$16:$K$16,Calculation!CH9)/12</f>
        <v>758.33333333333337</v>
      </c>
      <c r="CI88" s="302">
        <f>SUMIFS(Assumptions!$E$38:$K$38,Assumptions!$E$16:$K$16,Calculation!CI9)/12</f>
        <v>758.33333333333337</v>
      </c>
      <c r="CJ88" s="302">
        <f>SUMIFS(Assumptions!$E$38:$K$38,Assumptions!$E$16:$K$16,Calculation!CJ9)/12</f>
        <v>758.33333333333337</v>
      </c>
      <c r="CK88" s="302">
        <f>SUMIFS(Assumptions!$E$38:$K$38,Assumptions!$E$16:$K$16,Calculation!CK9)/12</f>
        <v>758.33333333333337</v>
      </c>
      <c r="CL88" s="302">
        <f>SUMIFS(Assumptions!$E$38:$K$38,Assumptions!$E$16:$K$16,Calculation!CL9)/12</f>
        <v>758.33333333333337</v>
      </c>
      <c r="CM88" s="302">
        <f>SUMIFS(Assumptions!$E$38:$K$38,Assumptions!$E$16:$K$16,Calculation!CM9)/12</f>
        <v>758.33333333333337</v>
      </c>
      <c r="CN88" s="71"/>
      <c r="CO88" s="71"/>
      <c r="CP88" s="71"/>
      <c r="CQ88" s="71"/>
      <c r="CR88" s="71"/>
      <c r="CS88" s="71"/>
      <c r="CT88" s="71"/>
      <c r="CY88" s="294"/>
    </row>
    <row r="89" spans="1:103" outlineLevel="1" x14ac:dyDescent="0.45">
      <c r="A89" s="71"/>
      <c r="B89" s="297"/>
      <c r="D89" s="259" t="s">
        <v>166</v>
      </c>
      <c r="F89" s="259" t="s">
        <v>184</v>
      </c>
      <c r="H89" s="306">
        <f t="shared" ref="H89:O89" si="147">HLOOKUP(H$7,seasonality_ticketing_lookup,3,0)</f>
        <v>0.48000000000000004</v>
      </c>
      <c r="I89" s="306">
        <f t="shared" si="147"/>
        <v>0.78</v>
      </c>
      <c r="J89" s="306">
        <f t="shared" si="147"/>
        <v>0.78</v>
      </c>
      <c r="K89" s="306">
        <f t="shared" si="147"/>
        <v>0.84000000000000008</v>
      </c>
      <c r="L89" s="306">
        <f t="shared" si="147"/>
        <v>0.84000000000000008</v>
      </c>
      <c r="M89" s="306">
        <f t="shared" si="147"/>
        <v>0.84000000000000008</v>
      </c>
      <c r="N89" s="306">
        <f t="shared" si="147"/>
        <v>1.1400000000000001</v>
      </c>
      <c r="O89" s="306">
        <f t="shared" si="147"/>
        <v>0.96000000000000008</v>
      </c>
      <c r="P89" s="306">
        <f t="shared" ref="P89:BC89" si="148">HLOOKUP(P$7,seasonality_ticketing_lookup,3,0)</f>
        <v>0.96000000000000008</v>
      </c>
      <c r="Q89" s="306">
        <f t="shared" si="148"/>
        <v>1.0200000000000002</v>
      </c>
      <c r="R89" s="306">
        <f t="shared" si="148"/>
        <v>0.96000000000000008</v>
      </c>
      <c r="S89" s="306">
        <f t="shared" si="148"/>
        <v>2.4000000000000008</v>
      </c>
      <c r="T89" s="306">
        <f t="shared" si="148"/>
        <v>0.48000000000000004</v>
      </c>
      <c r="U89" s="306">
        <f t="shared" si="148"/>
        <v>0.78</v>
      </c>
      <c r="V89" s="306">
        <f t="shared" si="148"/>
        <v>0.78</v>
      </c>
      <c r="W89" s="306">
        <f t="shared" si="148"/>
        <v>0.84000000000000008</v>
      </c>
      <c r="X89" s="306">
        <f t="shared" si="148"/>
        <v>0.84000000000000008</v>
      </c>
      <c r="Y89" s="306">
        <f t="shared" si="148"/>
        <v>0.84000000000000008</v>
      </c>
      <c r="Z89" s="306">
        <f t="shared" si="148"/>
        <v>1.1400000000000001</v>
      </c>
      <c r="AA89" s="306">
        <f t="shared" si="148"/>
        <v>0.96000000000000008</v>
      </c>
      <c r="AB89" s="306">
        <f t="shared" si="148"/>
        <v>0.96000000000000008</v>
      </c>
      <c r="AC89" s="306">
        <f t="shared" si="148"/>
        <v>1.0200000000000002</v>
      </c>
      <c r="AD89" s="306">
        <f t="shared" si="148"/>
        <v>0.96000000000000008</v>
      </c>
      <c r="AE89" s="306">
        <f t="shared" si="148"/>
        <v>2.4000000000000008</v>
      </c>
      <c r="AF89" s="306">
        <f t="shared" si="148"/>
        <v>0.48000000000000004</v>
      </c>
      <c r="AG89" s="306">
        <f t="shared" si="148"/>
        <v>0.78</v>
      </c>
      <c r="AH89" s="306">
        <f t="shared" si="148"/>
        <v>0.78</v>
      </c>
      <c r="AI89" s="306">
        <f t="shared" si="148"/>
        <v>0.84000000000000008</v>
      </c>
      <c r="AJ89" s="306">
        <f t="shared" si="148"/>
        <v>0.84000000000000008</v>
      </c>
      <c r="AK89" s="306">
        <f t="shared" si="148"/>
        <v>0.84000000000000008</v>
      </c>
      <c r="AL89" s="306">
        <f t="shared" si="148"/>
        <v>1.1400000000000001</v>
      </c>
      <c r="AM89" s="306">
        <f t="shared" si="148"/>
        <v>0.96000000000000008</v>
      </c>
      <c r="AN89" s="306">
        <f t="shared" si="148"/>
        <v>0.96000000000000008</v>
      </c>
      <c r="AO89" s="306">
        <f t="shared" si="148"/>
        <v>1.0200000000000002</v>
      </c>
      <c r="AP89" s="306">
        <f t="shared" si="148"/>
        <v>0.96000000000000008</v>
      </c>
      <c r="AQ89" s="306">
        <f t="shared" si="148"/>
        <v>2.4000000000000008</v>
      </c>
      <c r="AR89" s="306">
        <f t="shared" si="148"/>
        <v>0.48000000000000004</v>
      </c>
      <c r="AS89" s="306">
        <f t="shared" si="148"/>
        <v>0.78</v>
      </c>
      <c r="AT89" s="306">
        <f t="shared" si="148"/>
        <v>0.78</v>
      </c>
      <c r="AU89" s="306">
        <f t="shared" si="148"/>
        <v>0.84000000000000008</v>
      </c>
      <c r="AV89" s="306">
        <f t="shared" si="148"/>
        <v>0.84000000000000008</v>
      </c>
      <c r="AW89" s="306">
        <f t="shared" si="148"/>
        <v>0.84000000000000008</v>
      </c>
      <c r="AX89" s="306">
        <f t="shared" si="148"/>
        <v>1.1400000000000001</v>
      </c>
      <c r="AY89" s="306">
        <f t="shared" si="148"/>
        <v>0.96000000000000008</v>
      </c>
      <c r="AZ89" s="306">
        <f t="shared" si="148"/>
        <v>0.96000000000000008</v>
      </c>
      <c r="BA89" s="306">
        <f t="shared" si="148"/>
        <v>1.0200000000000002</v>
      </c>
      <c r="BB89" s="306">
        <f t="shared" si="148"/>
        <v>0.96000000000000008</v>
      </c>
      <c r="BC89" s="306">
        <f t="shared" si="148"/>
        <v>2.4000000000000008</v>
      </c>
      <c r="BD89" s="306">
        <f t="shared" ref="BD89:CM89" si="149">HLOOKUP(BD$7,seasonality_ticketing_lookup,3,0)</f>
        <v>0.48000000000000004</v>
      </c>
      <c r="BE89" s="306">
        <f t="shared" si="149"/>
        <v>0.78</v>
      </c>
      <c r="BF89" s="306">
        <f t="shared" si="149"/>
        <v>0.78</v>
      </c>
      <c r="BG89" s="306">
        <f t="shared" si="149"/>
        <v>0.84000000000000008</v>
      </c>
      <c r="BH89" s="306">
        <f t="shared" si="149"/>
        <v>0.84000000000000008</v>
      </c>
      <c r="BI89" s="306">
        <f t="shared" si="149"/>
        <v>0.84000000000000008</v>
      </c>
      <c r="BJ89" s="306">
        <f t="shared" si="149"/>
        <v>1.1400000000000001</v>
      </c>
      <c r="BK89" s="306">
        <f t="shared" si="149"/>
        <v>0.96000000000000008</v>
      </c>
      <c r="BL89" s="306">
        <f t="shared" si="149"/>
        <v>0.96000000000000008</v>
      </c>
      <c r="BM89" s="306">
        <f t="shared" si="149"/>
        <v>1.0200000000000002</v>
      </c>
      <c r="BN89" s="306">
        <f t="shared" si="149"/>
        <v>0.96000000000000008</v>
      </c>
      <c r="BO89" s="306">
        <f t="shared" si="149"/>
        <v>2.4000000000000008</v>
      </c>
      <c r="BP89" s="306">
        <f t="shared" si="149"/>
        <v>0.48000000000000004</v>
      </c>
      <c r="BQ89" s="306">
        <f t="shared" si="149"/>
        <v>0.78</v>
      </c>
      <c r="BR89" s="306">
        <f t="shared" si="149"/>
        <v>0.78</v>
      </c>
      <c r="BS89" s="306">
        <f t="shared" si="149"/>
        <v>0.84000000000000008</v>
      </c>
      <c r="BT89" s="306">
        <f t="shared" si="149"/>
        <v>0.84000000000000008</v>
      </c>
      <c r="BU89" s="306">
        <f t="shared" si="149"/>
        <v>0.84000000000000008</v>
      </c>
      <c r="BV89" s="306">
        <f t="shared" si="149"/>
        <v>1.1400000000000001</v>
      </c>
      <c r="BW89" s="306">
        <f t="shared" si="149"/>
        <v>0.96000000000000008</v>
      </c>
      <c r="BX89" s="306">
        <f t="shared" si="149"/>
        <v>0.96000000000000008</v>
      </c>
      <c r="BY89" s="306">
        <f t="shared" si="149"/>
        <v>1.0200000000000002</v>
      </c>
      <c r="BZ89" s="306">
        <f t="shared" si="149"/>
        <v>0.96000000000000008</v>
      </c>
      <c r="CA89" s="306">
        <f t="shared" si="149"/>
        <v>2.4000000000000008</v>
      </c>
      <c r="CB89" s="306">
        <f t="shared" si="149"/>
        <v>0.48000000000000004</v>
      </c>
      <c r="CC89" s="306">
        <f t="shared" si="149"/>
        <v>0.78</v>
      </c>
      <c r="CD89" s="306">
        <f t="shared" si="149"/>
        <v>0.78</v>
      </c>
      <c r="CE89" s="306">
        <f t="shared" si="149"/>
        <v>0.84000000000000008</v>
      </c>
      <c r="CF89" s="306">
        <f t="shared" si="149"/>
        <v>0.84000000000000008</v>
      </c>
      <c r="CG89" s="306">
        <f t="shared" si="149"/>
        <v>0.84000000000000008</v>
      </c>
      <c r="CH89" s="306">
        <f t="shared" si="149"/>
        <v>1.1400000000000001</v>
      </c>
      <c r="CI89" s="306">
        <f t="shared" si="149"/>
        <v>0.96000000000000008</v>
      </c>
      <c r="CJ89" s="306">
        <f t="shared" si="149"/>
        <v>0.96000000000000008</v>
      </c>
      <c r="CK89" s="306">
        <f t="shared" si="149"/>
        <v>1.0200000000000002</v>
      </c>
      <c r="CL89" s="306">
        <f t="shared" si="149"/>
        <v>0.96000000000000008</v>
      </c>
      <c r="CM89" s="306">
        <f t="shared" si="149"/>
        <v>2.4000000000000008</v>
      </c>
      <c r="CN89" s="264">
        <f t="shared" ref="CN89:CT89" si="150">SUMIF($H$9:$CM$9,CN$3,$H89:$CM89)</f>
        <v>12</v>
      </c>
      <c r="CO89" s="264">
        <f t="shared" si="150"/>
        <v>12</v>
      </c>
      <c r="CP89" s="264">
        <f t="shared" si="150"/>
        <v>12</v>
      </c>
      <c r="CQ89" s="264">
        <f t="shared" si="150"/>
        <v>12</v>
      </c>
      <c r="CR89" s="264">
        <f t="shared" si="150"/>
        <v>12</v>
      </c>
      <c r="CS89" s="264">
        <f t="shared" si="150"/>
        <v>12</v>
      </c>
      <c r="CT89" s="264">
        <f t="shared" si="150"/>
        <v>12</v>
      </c>
      <c r="CY89" s="294"/>
    </row>
    <row r="90" spans="1:103" outlineLevel="1" x14ac:dyDescent="0.45">
      <c r="A90" s="71"/>
      <c r="B90" s="297"/>
      <c r="D90" s="259" t="s">
        <v>185</v>
      </c>
      <c r="F90" s="259" t="str">
        <f>Assumptions!B40</f>
        <v>Months</v>
      </c>
      <c r="G90" s="334"/>
      <c r="H90" s="302">
        <f t="shared" ref="H90:O90" si="151">H88*H89</f>
        <v>41.44</v>
      </c>
      <c r="I90" s="302">
        <f t="shared" si="151"/>
        <v>67.34</v>
      </c>
      <c r="J90" s="302">
        <f t="shared" si="151"/>
        <v>67.34</v>
      </c>
      <c r="K90" s="302">
        <f t="shared" si="151"/>
        <v>72.52</v>
      </c>
      <c r="L90" s="302">
        <f t="shared" si="151"/>
        <v>72.52</v>
      </c>
      <c r="M90" s="302">
        <f t="shared" si="151"/>
        <v>72.52</v>
      </c>
      <c r="N90" s="302">
        <f t="shared" si="151"/>
        <v>98.42</v>
      </c>
      <c r="O90" s="302">
        <f t="shared" si="151"/>
        <v>82.88</v>
      </c>
      <c r="P90" s="302">
        <f t="shared" ref="P90:AP90" si="152">P88*P89</f>
        <v>82.88</v>
      </c>
      <c r="Q90" s="302">
        <f t="shared" si="152"/>
        <v>88.060000000000016</v>
      </c>
      <c r="R90" s="302">
        <f t="shared" si="152"/>
        <v>82.88</v>
      </c>
      <c r="S90" s="302">
        <f t="shared" si="152"/>
        <v>207.20000000000005</v>
      </c>
      <c r="T90" s="302">
        <f t="shared" si="152"/>
        <v>74.040000000000006</v>
      </c>
      <c r="U90" s="302">
        <f t="shared" si="152"/>
        <v>120.315</v>
      </c>
      <c r="V90" s="302">
        <f t="shared" si="152"/>
        <v>120.315</v>
      </c>
      <c r="W90" s="302">
        <f t="shared" si="152"/>
        <v>129.57000000000002</v>
      </c>
      <c r="X90" s="302">
        <f t="shared" si="152"/>
        <v>129.57000000000002</v>
      </c>
      <c r="Y90" s="302">
        <f t="shared" si="152"/>
        <v>129.57000000000002</v>
      </c>
      <c r="Z90" s="302">
        <f t="shared" si="152"/>
        <v>175.84500000000003</v>
      </c>
      <c r="AA90" s="302">
        <f t="shared" si="152"/>
        <v>148.08000000000001</v>
      </c>
      <c r="AB90" s="302">
        <f t="shared" si="152"/>
        <v>148.08000000000001</v>
      </c>
      <c r="AC90" s="302">
        <f t="shared" si="152"/>
        <v>157.33500000000004</v>
      </c>
      <c r="AD90" s="302">
        <f t="shared" si="152"/>
        <v>148.08000000000001</v>
      </c>
      <c r="AE90" s="302">
        <f t="shared" si="152"/>
        <v>370.2000000000001</v>
      </c>
      <c r="AF90" s="302">
        <f t="shared" si="152"/>
        <v>153</v>
      </c>
      <c r="AG90" s="302">
        <f t="shared" si="152"/>
        <v>248.625</v>
      </c>
      <c r="AH90" s="302">
        <f t="shared" si="152"/>
        <v>248.625</v>
      </c>
      <c r="AI90" s="302">
        <f t="shared" si="152"/>
        <v>267.75</v>
      </c>
      <c r="AJ90" s="302">
        <f t="shared" si="152"/>
        <v>267.75</v>
      </c>
      <c r="AK90" s="302">
        <f t="shared" si="152"/>
        <v>267.75</v>
      </c>
      <c r="AL90" s="302">
        <f t="shared" si="152"/>
        <v>363.37500000000006</v>
      </c>
      <c r="AM90" s="302">
        <f t="shared" si="152"/>
        <v>306</v>
      </c>
      <c r="AN90" s="302">
        <f t="shared" si="152"/>
        <v>306</v>
      </c>
      <c r="AO90" s="302">
        <f t="shared" si="152"/>
        <v>325.12500000000006</v>
      </c>
      <c r="AP90" s="302">
        <f t="shared" si="152"/>
        <v>306</v>
      </c>
      <c r="AQ90" s="302">
        <f t="shared" ref="AQ90:CM90" si="153">AQ88*AQ89</f>
        <v>765.00000000000023</v>
      </c>
      <c r="AR90" s="302">
        <f t="shared" si="153"/>
        <v>200.00000000000003</v>
      </c>
      <c r="AS90" s="302">
        <f t="shared" si="153"/>
        <v>325</v>
      </c>
      <c r="AT90" s="302">
        <f t="shared" si="153"/>
        <v>325</v>
      </c>
      <c r="AU90" s="302">
        <f t="shared" si="153"/>
        <v>350.00000000000006</v>
      </c>
      <c r="AV90" s="302">
        <f t="shared" si="153"/>
        <v>350.00000000000006</v>
      </c>
      <c r="AW90" s="302">
        <f t="shared" si="153"/>
        <v>350.00000000000006</v>
      </c>
      <c r="AX90" s="302">
        <f t="shared" si="153"/>
        <v>475.00000000000006</v>
      </c>
      <c r="AY90" s="302">
        <f t="shared" si="153"/>
        <v>400.00000000000006</v>
      </c>
      <c r="AZ90" s="302">
        <f t="shared" si="153"/>
        <v>400.00000000000006</v>
      </c>
      <c r="BA90" s="302">
        <f t="shared" si="153"/>
        <v>425.00000000000011</v>
      </c>
      <c r="BB90" s="302">
        <f t="shared" si="153"/>
        <v>400.00000000000006</v>
      </c>
      <c r="BC90" s="302">
        <f t="shared" si="153"/>
        <v>1000.0000000000003</v>
      </c>
      <c r="BD90" s="302">
        <f t="shared" si="153"/>
        <v>264</v>
      </c>
      <c r="BE90" s="302">
        <f t="shared" si="153"/>
        <v>429</v>
      </c>
      <c r="BF90" s="302">
        <f t="shared" si="153"/>
        <v>429</v>
      </c>
      <c r="BG90" s="302">
        <f t="shared" si="153"/>
        <v>462.00000000000006</v>
      </c>
      <c r="BH90" s="302">
        <f t="shared" si="153"/>
        <v>462.00000000000006</v>
      </c>
      <c r="BI90" s="302">
        <f t="shared" si="153"/>
        <v>462.00000000000006</v>
      </c>
      <c r="BJ90" s="302">
        <f t="shared" si="153"/>
        <v>627.00000000000011</v>
      </c>
      <c r="BK90" s="302">
        <f t="shared" si="153"/>
        <v>528</v>
      </c>
      <c r="BL90" s="302">
        <f t="shared" si="153"/>
        <v>528</v>
      </c>
      <c r="BM90" s="302">
        <f t="shared" si="153"/>
        <v>561.00000000000011</v>
      </c>
      <c r="BN90" s="302">
        <f t="shared" si="153"/>
        <v>528</v>
      </c>
      <c r="BO90" s="302">
        <f t="shared" si="153"/>
        <v>1320.0000000000005</v>
      </c>
      <c r="BP90" s="302">
        <f t="shared" si="153"/>
        <v>314</v>
      </c>
      <c r="BQ90" s="302">
        <f t="shared" si="153"/>
        <v>510.25</v>
      </c>
      <c r="BR90" s="302">
        <f t="shared" si="153"/>
        <v>510.25</v>
      </c>
      <c r="BS90" s="302">
        <f t="shared" si="153"/>
        <v>549.5</v>
      </c>
      <c r="BT90" s="302">
        <f t="shared" si="153"/>
        <v>549.5</v>
      </c>
      <c r="BU90" s="302">
        <f t="shared" si="153"/>
        <v>549.5</v>
      </c>
      <c r="BV90" s="302">
        <f t="shared" si="153"/>
        <v>745.75</v>
      </c>
      <c r="BW90" s="302">
        <f t="shared" si="153"/>
        <v>628</v>
      </c>
      <c r="BX90" s="302">
        <f t="shared" si="153"/>
        <v>628</v>
      </c>
      <c r="BY90" s="302">
        <f t="shared" si="153"/>
        <v>667.25000000000011</v>
      </c>
      <c r="BZ90" s="302">
        <f t="shared" si="153"/>
        <v>628</v>
      </c>
      <c r="CA90" s="302">
        <f t="shared" si="153"/>
        <v>1570.0000000000005</v>
      </c>
      <c r="CB90" s="302">
        <f t="shared" si="153"/>
        <v>364.00000000000006</v>
      </c>
      <c r="CC90" s="302">
        <f t="shared" si="153"/>
        <v>591.5</v>
      </c>
      <c r="CD90" s="302">
        <f t="shared" si="153"/>
        <v>591.5</v>
      </c>
      <c r="CE90" s="302">
        <f t="shared" si="153"/>
        <v>637.00000000000011</v>
      </c>
      <c r="CF90" s="302">
        <f t="shared" si="153"/>
        <v>637.00000000000011</v>
      </c>
      <c r="CG90" s="302">
        <f t="shared" si="153"/>
        <v>637.00000000000011</v>
      </c>
      <c r="CH90" s="302">
        <f t="shared" si="153"/>
        <v>864.50000000000011</v>
      </c>
      <c r="CI90" s="302">
        <f t="shared" si="153"/>
        <v>728.00000000000011</v>
      </c>
      <c r="CJ90" s="302">
        <f t="shared" si="153"/>
        <v>728.00000000000011</v>
      </c>
      <c r="CK90" s="302">
        <f t="shared" si="153"/>
        <v>773.50000000000023</v>
      </c>
      <c r="CL90" s="302">
        <f t="shared" si="153"/>
        <v>728.00000000000011</v>
      </c>
      <c r="CM90" s="302">
        <f t="shared" si="153"/>
        <v>1820.0000000000007</v>
      </c>
      <c r="CN90" s="264">
        <f t="shared" ref="CN90" si="154">SUMIF($H$9:$CM$9,CN$3,$H90:$CM90)</f>
        <v>1036</v>
      </c>
      <c r="CO90" s="264">
        <f t="shared" ref="CO90:CT90" si="155">SUMIF($H$9:$CM$9,CO$3,$H90:$CM90)</f>
        <v>1851</v>
      </c>
      <c r="CP90" s="264">
        <f t="shared" si="155"/>
        <v>3825</v>
      </c>
      <c r="CQ90" s="264">
        <f t="shared" si="155"/>
        <v>5000</v>
      </c>
      <c r="CR90" s="264">
        <f t="shared" si="155"/>
        <v>6600</v>
      </c>
      <c r="CS90" s="264">
        <f t="shared" si="155"/>
        <v>7850</v>
      </c>
      <c r="CT90" s="264">
        <f t="shared" si="155"/>
        <v>9100</v>
      </c>
      <c r="CY90" s="294"/>
    </row>
    <row r="91" spans="1:103" outlineLevel="1" x14ac:dyDescent="0.45">
      <c r="A91" s="71"/>
      <c r="B91" s="297"/>
      <c r="D91" s="259" t="s">
        <v>1</v>
      </c>
      <c r="F91" s="312" t="str">
        <f>VLOOKUP($D91,assumption_lookup,MATCH("Unit",assumption_heading,0),0)</f>
        <v>Tickets/event</v>
      </c>
      <c r="H91" s="326">
        <f t="shared" ref="H91:O91" si="156">VLOOKUP($D91,assumption_lookup,MATCH(H$9,assumption_heading,0),0)</f>
        <v>66</v>
      </c>
      <c r="I91" s="326">
        <f t="shared" si="156"/>
        <v>66</v>
      </c>
      <c r="J91" s="326">
        <f t="shared" si="156"/>
        <v>66</v>
      </c>
      <c r="K91" s="326">
        <f t="shared" si="156"/>
        <v>66</v>
      </c>
      <c r="L91" s="326">
        <f t="shared" si="156"/>
        <v>66</v>
      </c>
      <c r="M91" s="326">
        <f t="shared" si="156"/>
        <v>66</v>
      </c>
      <c r="N91" s="326">
        <f t="shared" si="156"/>
        <v>66</v>
      </c>
      <c r="O91" s="326">
        <f t="shared" si="156"/>
        <v>66</v>
      </c>
      <c r="P91" s="326">
        <f t="shared" ref="P91:BC91" si="157">VLOOKUP($D91,assumption_lookup,MATCH(P$9,assumption_heading,0),0)</f>
        <v>66</v>
      </c>
      <c r="Q91" s="326">
        <f t="shared" si="157"/>
        <v>66</v>
      </c>
      <c r="R91" s="326">
        <f t="shared" si="157"/>
        <v>66</v>
      </c>
      <c r="S91" s="326">
        <f t="shared" si="157"/>
        <v>66</v>
      </c>
      <c r="T91" s="326">
        <f t="shared" si="157"/>
        <v>95</v>
      </c>
      <c r="U91" s="326">
        <f t="shared" si="157"/>
        <v>95</v>
      </c>
      <c r="V91" s="326">
        <f t="shared" si="157"/>
        <v>95</v>
      </c>
      <c r="W91" s="326">
        <f t="shared" si="157"/>
        <v>95</v>
      </c>
      <c r="X91" s="326">
        <f t="shared" si="157"/>
        <v>95</v>
      </c>
      <c r="Y91" s="326">
        <f t="shared" si="157"/>
        <v>95</v>
      </c>
      <c r="Z91" s="326">
        <f t="shared" si="157"/>
        <v>95</v>
      </c>
      <c r="AA91" s="326">
        <f t="shared" si="157"/>
        <v>95</v>
      </c>
      <c r="AB91" s="326">
        <f t="shared" si="157"/>
        <v>95</v>
      </c>
      <c r="AC91" s="326">
        <f t="shared" si="157"/>
        <v>95</v>
      </c>
      <c r="AD91" s="326">
        <f t="shared" si="157"/>
        <v>95</v>
      </c>
      <c r="AE91" s="326">
        <f t="shared" si="157"/>
        <v>95</v>
      </c>
      <c r="AF91" s="326">
        <f t="shared" si="157"/>
        <v>115</v>
      </c>
      <c r="AG91" s="326">
        <f t="shared" si="157"/>
        <v>115</v>
      </c>
      <c r="AH91" s="326">
        <f t="shared" si="157"/>
        <v>115</v>
      </c>
      <c r="AI91" s="326">
        <f t="shared" si="157"/>
        <v>115</v>
      </c>
      <c r="AJ91" s="326">
        <f t="shared" si="157"/>
        <v>115</v>
      </c>
      <c r="AK91" s="326">
        <f t="shared" si="157"/>
        <v>115</v>
      </c>
      <c r="AL91" s="326">
        <f t="shared" si="157"/>
        <v>115</v>
      </c>
      <c r="AM91" s="326">
        <f t="shared" si="157"/>
        <v>115</v>
      </c>
      <c r="AN91" s="326">
        <f t="shared" si="157"/>
        <v>115</v>
      </c>
      <c r="AO91" s="326">
        <f t="shared" si="157"/>
        <v>115</v>
      </c>
      <c r="AP91" s="326">
        <f t="shared" si="157"/>
        <v>115</v>
      </c>
      <c r="AQ91" s="326">
        <f t="shared" si="157"/>
        <v>115</v>
      </c>
      <c r="AR91" s="326">
        <f t="shared" si="157"/>
        <v>135</v>
      </c>
      <c r="AS91" s="326">
        <f t="shared" si="157"/>
        <v>135</v>
      </c>
      <c r="AT91" s="326">
        <f t="shared" si="157"/>
        <v>135</v>
      </c>
      <c r="AU91" s="326">
        <f t="shared" si="157"/>
        <v>135</v>
      </c>
      <c r="AV91" s="326">
        <f t="shared" si="157"/>
        <v>135</v>
      </c>
      <c r="AW91" s="326">
        <f t="shared" si="157"/>
        <v>135</v>
      </c>
      <c r="AX91" s="326">
        <f t="shared" si="157"/>
        <v>135</v>
      </c>
      <c r="AY91" s="326">
        <f t="shared" si="157"/>
        <v>135</v>
      </c>
      <c r="AZ91" s="326">
        <f t="shared" si="157"/>
        <v>135</v>
      </c>
      <c r="BA91" s="326">
        <f t="shared" si="157"/>
        <v>135</v>
      </c>
      <c r="BB91" s="326">
        <f t="shared" si="157"/>
        <v>135</v>
      </c>
      <c r="BC91" s="326">
        <f t="shared" si="157"/>
        <v>135</v>
      </c>
      <c r="BD91" s="326">
        <f t="shared" ref="BD91:CM91" si="158">VLOOKUP($D91,assumption_lookup,MATCH(BD$6,assumptions_heading_monthly,0),0)</f>
        <v>155</v>
      </c>
      <c r="BE91" s="326">
        <f t="shared" si="158"/>
        <v>155</v>
      </c>
      <c r="BF91" s="326">
        <f t="shared" si="158"/>
        <v>155</v>
      </c>
      <c r="BG91" s="326">
        <f t="shared" si="158"/>
        <v>155</v>
      </c>
      <c r="BH91" s="326">
        <f t="shared" si="158"/>
        <v>155</v>
      </c>
      <c r="BI91" s="326">
        <f t="shared" si="158"/>
        <v>155</v>
      </c>
      <c r="BJ91" s="326">
        <f t="shared" si="158"/>
        <v>155</v>
      </c>
      <c r="BK91" s="326">
        <f t="shared" si="158"/>
        <v>155</v>
      </c>
      <c r="BL91" s="326">
        <f t="shared" si="158"/>
        <v>155</v>
      </c>
      <c r="BM91" s="326">
        <f t="shared" si="158"/>
        <v>155</v>
      </c>
      <c r="BN91" s="326">
        <f t="shared" si="158"/>
        <v>155</v>
      </c>
      <c r="BO91" s="326">
        <f t="shared" si="158"/>
        <v>155</v>
      </c>
      <c r="BP91" s="326">
        <f t="shared" si="158"/>
        <v>169</v>
      </c>
      <c r="BQ91" s="326">
        <f t="shared" si="158"/>
        <v>169</v>
      </c>
      <c r="BR91" s="326">
        <f t="shared" si="158"/>
        <v>169</v>
      </c>
      <c r="BS91" s="326">
        <f t="shared" si="158"/>
        <v>169</v>
      </c>
      <c r="BT91" s="326">
        <f t="shared" si="158"/>
        <v>169</v>
      </c>
      <c r="BU91" s="326">
        <f t="shared" si="158"/>
        <v>169</v>
      </c>
      <c r="BV91" s="326">
        <f t="shared" si="158"/>
        <v>169</v>
      </c>
      <c r="BW91" s="326">
        <f t="shared" si="158"/>
        <v>169</v>
      </c>
      <c r="BX91" s="326">
        <f t="shared" si="158"/>
        <v>169</v>
      </c>
      <c r="BY91" s="326">
        <f t="shared" si="158"/>
        <v>169</v>
      </c>
      <c r="BZ91" s="326">
        <f t="shared" si="158"/>
        <v>169</v>
      </c>
      <c r="CA91" s="326">
        <f t="shared" si="158"/>
        <v>169</v>
      </c>
      <c r="CB91" s="326">
        <f t="shared" si="158"/>
        <v>175</v>
      </c>
      <c r="CC91" s="326">
        <f t="shared" si="158"/>
        <v>175</v>
      </c>
      <c r="CD91" s="326">
        <f t="shared" si="158"/>
        <v>175</v>
      </c>
      <c r="CE91" s="326">
        <f t="shared" si="158"/>
        <v>175</v>
      </c>
      <c r="CF91" s="326">
        <f t="shared" si="158"/>
        <v>175</v>
      </c>
      <c r="CG91" s="326">
        <f t="shared" si="158"/>
        <v>175</v>
      </c>
      <c r="CH91" s="326">
        <f t="shared" si="158"/>
        <v>175</v>
      </c>
      <c r="CI91" s="326">
        <f t="shared" si="158"/>
        <v>175</v>
      </c>
      <c r="CJ91" s="326">
        <f t="shared" si="158"/>
        <v>175</v>
      </c>
      <c r="CK91" s="326">
        <f t="shared" si="158"/>
        <v>175</v>
      </c>
      <c r="CL91" s="326">
        <f t="shared" si="158"/>
        <v>175</v>
      </c>
      <c r="CM91" s="326">
        <f t="shared" si="158"/>
        <v>175</v>
      </c>
      <c r="CN91" s="71"/>
      <c r="CO91" s="71"/>
      <c r="CP91" s="71"/>
      <c r="CQ91" s="71"/>
      <c r="CR91" s="71"/>
      <c r="CS91" s="71"/>
      <c r="CT91" s="71"/>
      <c r="CY91" s="294"/>
    </row>
    <row r="92" spans="1:103" outlineLevel="1" x14ac:dyDescent="0.45">
      <c r="A92" s="71" t="s">
        <v>324</v>
      </c>
      <c r="B92" s="297"/>
      <c r="D92" s="259" t="s">
        <v>48</v>
      </c>
      <c r="F92" s="259" t="s">
        <v>199</v>
      </c>
      <c r="H92" s="304">
        <f t="shared" ref="H92:O92" si="159">H90*H91</f>
        <v>2735.04</v>
      </c>
      <c r="I92" s="304">
        <f t="shared" si="159"/>
        <v>4444.4400000000005</v>
      </c>
      <c r="J92" s="304">
        <f t="shared" si="159"/>
        <v>4444.4400000000005</v>
      </c>
      <c r="K92" s="304">
        <f t="shared" si="159"/>
        <v>4786.32</v>
      </c>
      <c r="L92" s="304">
        <f t="shared" si="159"/>
        <v>4786.32</v>
      </c>
      <c r="M92" s="304">
        <f t="shared" si="159"/>
        <v>4786.32</v>
      </c>
      <c r="N92" s="304">
        <f t="shared" si="159"/>
        <v>6495.72</v>
      </c>
      <c r="O92" s="304">
        <f t="shared" si="159"/>
        <v>5470.08</v>
      </c>
      <c r="P92" s="304">
        <f>P90*P91</f>
        <v>5470.08</v>
      </c>
      <c r="Q92" s="304">
        <f t="shared" ref="Q92:AQ92" si="160">Q90*Q91</f>
        <v>5811.9600000000009</v>
      </c>
      <c r="R92" s="304">
        <f t="shared" si="160"/>
        <v>5470.08</v>
      </c>
      <c r="S92" s="304">
        <f t="shared" si="160"/>
        <v>13675.200000000003</v>
      </c>
      <c r="T92" s="304">
        <f t="shared" si="160"/>
        <v>7033.8</v>
      </c>
      <c r="U92" s="304">
        <f t="shared" si="160"/>
        <v>11429.924999999999</v>
      </c>
      <c r="V92" s="304">
        <f t="shared" si="160"/>
        <v>11429.924999999999</v>
      </c>
      <c r="W92" s="304">
        <f t="shared" si="160"/>
        <v>12309.150000000001</v>
      </c>
      <c r="X92" s="304">
        <f t="shared" si="160"/>
        <v>12309.150000000001</v>
      </c>
      <c r="Y92" s="304">
        <f t="shared" si="160"/>
        <v>12309.150000000001</v>
      </c>
      <c r="Z92" s="304">
        <f t="shared" si="160"/>
        <v>16705.275000000001</v>
      </c>
      <c r="AA92" s="304">
        <f t="shared" si="160"/>
        <v>14067.6</v>
      </c>
      <c r="AB92" s="304">
        <f t="shared" si="160"/>
        <v>14067.6</v>
      </c>
      <c r="AC92" s="304">
        <f t="shared" si="160"/>
        <v>14946.825000000004</v>
      </c>
      <c r="AD92" s="304">
        <f t="shared" si="160"/>
        <v>14067.6</v>
      </c>
      <c r="AE92" s="304">
        <f t="shared" si="160"/>
        <v>35169.000000000007</v>
      </c>
      <c r="AF92" s="304">
        <f t="shared" si="160"/>
        <v>17595</v>
      </c>
      <c r="AG92" s="304">
        <f t="shared" si="160"/>
        <v>28591.875</v>
      </c>
      <c r="AH92" s="304">
        <f t="shared" si="160"/>
        <v>28591.875</v>
      </c>
      <c r="AI92" s="304">
        <f t="shared" si="160"/>
        <v>30791.25</v>
      </c>
      <c r="AJ92" s="304">
        <f t="shared" si="160"/>
        <v>30791.25</v>
      </c>
      <c r="AK92" s="304">
        <f t="shared" si="160"/>
        <v>30791.25</v>
      </c>
      <c r="AL92" s="304">
        <f t="shared" si="160"/>
        <v>41788.125000000007</v>
      </c>
      <c r="AM92" s="304">
        <f t="shared" si="160"/>
        <v>35190</v>
      </c>
      <c r="AN92" s="304">
        <f t="shared" si="160"/>
        <v>35190</v>
      </c>
      <c r="AO92" s="304">
        <f t="shared" si="160"/>
        <v>37389.375000000007</v>
      </c>
      <c r="AP92" s="304">
        <f t="shared" si="160"/>
        <v>35190</v>
      </c>
      <c r="AQ92" s="304">
        <f t="shared" si="160"/>
        <v>87975.000000000029</v>
      </c>
      <c r="AR92" s="304">
        <f t="shared" ref="AR92:CM92" si="161">AR90*AR91</f>
        <v>27000.000000000004</v>
      </c>
      <c r="AS92" s="304">
        <f t="shared" si="161"/>
        <v>43875</v>
      </c>
      <c r="AT92" s="304">
        <f t="shared" si="161"/>
        <v>43875</v>
      </c>
      <c r="AU92" s="304">
        <f t="shared" si="161"/>
        <v>47250.000000000007</v>
      </c>
      <c r="AV92" s="304">
        <f t="shared" si="161"/>
        <v>47250.000000000007</v>
      </c>
      <c r="AW92" s="304">
        <f t="shared" si="161"/>
        <v>47250.000000000007</v>
      </c>
      <c r="AX92" s="304">
        <f t="shared" si="161"/>
        <v>64125.000000000007</v>
      </c>
      <c r="AY92" s="304">
        <f t="shared" si="161"/>
        <v>54000.000000000007</v>
      </c>
      <c r="AZ92" s="304">
        <f t="shared" si="161"/>
        <v>54000.000000000007</v>
      </c>
      <c r="BA92" s="304">
        <f t="shared" si="161"/>
        <v>57375.000000000015</v>
      </c>
      <c r="BB92" s="304">
        <f t="shared" si="161"/>
        <v>54000.000000000007</v>
      </c>
      <c r="BC92" s="304">
        <f t="shared" si="161"/>
        <v>135000.00000000006</v>
      </c>
      <c r="BD92" s="304">
        <f t="shared" si="161"/>
        <v>40920</v>
      </c>
      <c r="BE92" s="304">
        <f t="shared" si="161"/>
        <v>66495</v>
      </c>
      <c r="BF92" s="304">
        <f t="shared" si="161"/>
        <v>66495</v>
      </c>
      <c r="BG92" s="304">
        <f t="shared" si="161"/>
        <v>71610.000000000015</v>
      </c>
      <c r="BH92" s="304">
        <f t="shared" si="161"/>
        <v>71610.000000000015</v>
      </c>
      <c r="BI92" s="304">
        <f t="shared" si="161"/>
        <v>71610.000000000015</v>
      </c>
      <c r="BJ92" s="304">
        <f t="shared" si="161"/>
        <v>97185.000000000015</v>
      </c>
      <c r="BK92" s="304">
        <f t="shared" si="161"/>
        <v>81840</v>
      </c>
      <c r="BL92" s="304">
        <f t="shared" si="161"/>
        <v>81840</v>
      </c>
      <c r="BM92" s="304">
        <f t="shared" si="161"/>
        <v>86955.000000000015</v>
      </c>
      <c r="BN92" s="304">
        <f t="shared" si="161"/>
        <v>81840</v>
      </c>
      <c r="BO92" s="304">
        <f t="shared" si="161"/>
        <v>204600.00000000006</v>
      </c>
      <c r="BP92" s="304">
        <f t="shared" si="161"/>
        <v>53066</v>
      </c>
      <c r="BQ92" s="304">
        <f t="shared" si="161"/>
        <v>86232.25</v>
      </c>
      <c r="BR92" s="304">
        <f t="shared" si="161"/>
        <v>86232.25</v>
      </c>
      <c r="BS92" s="304">
        <f t="shared" si="161"/>
        <v>92865.5</v>
      </c>
      <c r="BT92" s="304">
        <f t="shared" si="161"/>
        <v>92865.5</v>
      </c>
      <c r="BU92" s="304">
        <f t="shared" si="161"/>
        <v>92865.5</v>
      </c>
      <c r="BV92" s="304">
        <f t="shared" si="161"/>
        <v>126031.75</v>
      </c>
      <c r="BW92" s="304">
        <f t="shared" si="161"/>
        <v>106132</v>
      </c>
      <c r="BX92" s="304">
        <f t="shared" si="161"/>
        <v>106132</v>
      </c>
      <c r="BY92" s="304">
        <f t="shared" si="161"/>
        <v>112765.25000000001</v>
      </c>
      <c r="BZ92" s="304">
        <f t="shared" si="161"/>
        <v>106132</v>
      </c>
      <c r="CA92" s="304">
        <f t="shared" si="161"/>
        <v>265330.00000000006</v>
      </c>
      <c r="CB92" s="304">
        <f t="shared" si="161"/>
        <v>63700.000000000007</v>
      </c>
      <c r="CC92" s="304">
        <f t="shared" si="161"/>
        <v>103512.5</v>
      </c>
      <c r="CD92" s="304">
        <f t="shared" si="161"/>
        <v>103512.5</v>
      </c>
      <c r="CE92" s="304">
        <f t="shared" si="161"/>
        <v>111475.00000000001</v>
      </c>
      <c r="CF92" s="304">
        <f t="shared" si="161"/>
        <v>111475.00000000001</v>
      </c>
      <c r="CG92" s="304">
        <f t="shared" si="161"/>
        <v>111475.00000000001</v>
      </c>
      <c r="CH92" s="304">
        <f t="shared" si="161"/>
        <v>151287.50000000003</v>
      </c>
      <c r="CI92" s="304">
        <f t="shared" si="161"/>
        <v>127400.00000000001</v>
      </c>
      <c r="CJ92" s="304">
        <f t="shared" si="161"/>
        <v>127400.00000000001</v>
      </c>
      <c r="CK92" s="304">
        <f t="shared" si="161"/>
        <v>135362.50000000003</v>
      </c>
      <c r="CL92" s="304">
        <f t="shared" si="161"/>
        <v>127400.00000000001</v>
      </c>
      <c r="CM92" s="304">
        <f t="shared" si="161"/>
        <v>318500.00000000012</v>
      </c>
      <c r="CN92" s="264">
        <f t="shared" ref="CN92:CT92" si="162">SUMIF($H$9:$CM$9,CN$3,$H92:$CM92)</f>
        <v>68376</v>
      </c>
      <c r="CO92" s="264">
        <f t="shared" si="162"/>
        <v>175845.00000000003</v>
      </c>
      <c r="CP92" s="264">
        <f t="shared" si="162"/>
        <v>439875</v>
      </c>
      <c r="CQ92" s="264">
        <f t="shared" si="162"/>
        <v>675000</v>
      </c>
      <c r="CR92" s="264">
        <f t="shared" si="162"/>
        <v>1023000</v>
      </c>
      <c r="CS92" s="264">
        <f t="shared" si="162"/>
        <v>1326650</v>
      </c>
      <c r="CT92" s="264">
        <f t="shared" si="162"/>
        <v>1592500</v>
      </c>
      <c r="CY92" s="294"/>
    </row>
    <row r="93" spans="1:103" outlineLevel="1" x14ac:dyDescent="0.45">
      <c r="A93" s="71"/>
      <c r="B93" s="297"/>
      <c r="CY93" s="294"/>
    </row>
    <row r="94" spans="1:103" outlineLevel="1" x14ac:dyDescent="0.45">
      <c r="A94" s="71"/>
      <c r="B94" s="297"/>
      <c r="D94" s="260" t="s">
        <v>42</v>
      </c>
      <c r="E94" s="301"/>
      <c r="F94" s="301"/>
      <c r="G94" s="301"/>
      <c r="CY94" s="294"/>
    </row>
    <row r="95" spans="1:103" outlineLevel="1" x14ac:dyDescent="0.45">
      <c r="A95" s="71"/>
      <c r="B95" s="297"/>
      <c r="CY95" s="294"/>
    </row>
    <row r="96" spans="1:103" outlineLevel="1" x14ac:dyDescent="0.45">
      <c r="A96" s="71"/>
      <c r="B96" s="297"/>
      <c r="D96" s="259" t="s">
        <v>235</v>
      </c>
      <c r="H96" s="326">
        <f t="shared" ref="H96:O97" si="163">VLOOKUP($D96,assumption_lookup,MATCH(H$9,assumption_heading,0),0)</f>
        <v>18</v>
      </c>
      <c r="I96" s="326">
        <f t="shared" si="163"/>
        <v>18</v>
      </c>
      <c r="J96" s="326">
        <f t="shared" si="163"/>
        <v>18</v>
      </c>
      <c r="K96" s="326">
        <f t="shared" si="163"/>
        <v>18</v>
      </c>
      <c r="L96" s="326">
        <f t="shared" si="163"/>
        <v>18</v>
      </c>
      <c r="M96" s="326">
        <f t="shared" si="163"/>
        <v>18</v>
      </c>
      <c r="N96" s="326">
        <f t="shared" si="163"/>
        <v>18</v>
      </c>
      <c r="O96" s="326">
        <f t="shared" si="163"/>
        <v>18</v>
      </c>
      <c r="P96" s="326">
        <f t="shared" ref="P96:BC97" si="164">VLOOKUP($D96,assumption_lookup,MATCH(P$9,assumption_heading,0),0)</f>
        <v>18</v>
      </c>
      <c r="Q96" s="326">
        <f t="shared" si="164"/>
        <v>18</v>
      </c>
      <c r="R96" s="326">
        <f t="shared" si="164"/>
        <v>18</v>
      </c>
      <c r="S96" s="326">
        <f t="shared" si="164"/>
        <v>18</v>
      </c>
      <c r="T96" s="326">
        <f t="shared" si="164"/>
        <v>19</v>
      </c>
      <c r="U96" s="326">
        <f t="shared" si="164"/>
        <v>19</v>
      </c>
      <c r="V96" s="326">
        <f t="shared" si="164"/>
        <v>19</v>
      </c>
      <c r="W96" s="326">
        <f t="shared" si="164"/>
        <v>19</v>
      </c>
      <c r="X96" s="326">
        <f t="shared" si="164"/>
        <v>19</v>
      </c>
      <c r="Y96" s="326">
        <f t="shared" si="164"/>
        <v>19</v>
      </c>
      <c r="Z96" s="326">
        <f t="shared" si="164"/>
        <v>19</v>
      </c>
      <c r="AA96" s="326">
        <f t="shared" si="164"/>
        <v>19</v>
      </c>
      <c r="AB96" s="326">
        <f t="shared" si="164"/>
        <v>19</v>
      </c>
      <c r="AC96" s="326">
        <f t="shared" si="164"/>
        <v>19</v>
      </c>
      <c r="AD96" s="326">
        <f t="shared" si="164"/>
        <v>19</v>
      </c>
      <c r="AE96" s="326">
        <f t="shared" si="164"/>
        <v>19</v>
      </c>
      <c r="AF96" s="326">
        <f t="shared" si="164"/>
        <v>20</v>
      </c>
      <c r="AG96" s="326">
        <f t="shared" si="164"/>
        <v>20</v>
      </c>
      <c r="AH96" s="326">
        <f t="shared" si="164"/>
        <v>20</v>
      </c>
      <c r="AI96" s="326">
        <f t="shared" si="164"/>
        <v>20</v>
      </c>
      <c r="AJ96" s="326">
        <f t="shared" si="164"/>
        <v>20</v>
      </c>
      <c r="AK96" s="326">
        <f t="shared" si="164"/>
        <v>20</v>
      </c>
      <c r="AL96" s="326">
        <f t="shared" si="164"/>
        <v>20</v>
      </c>
      <c r="AM96" s="326">
        <f t="shared" si="164"/>
        <v>20</v>
      </c>
      <c r="AN96" s="326">
        <f t="shared" si="164"/>
        <v>20</v>
      </c>
      <c r="AO96" s="326">
        <f t="shared" si="164"/>
        <v>20</v>
      </c>
      <c r="AP96" s="326">
        <f t="shared" si="164"/>
        <v>20</v>
      </c>
      <c r="AQ96" s="326">
        <f t="shared" si="164"/>
        <v>20</v>
      </c>
      <c r="AR96" s="326">
        <f t="shared" si="164"/>
        <v>21</v>
      </c>
      <c r="AS96" s="326">
        <f t="shared" si="164"/>
        <v>21</v>
      </c>
      <c r="AT96" s="326">
        <f t="shared" si="164"/>
        <v>21</v>
      </c>
      <c r="AU96" s="326">
        <f t="shared" si="164"/>
        <v>21</v>
      </c>
      <c r="AV96" s="326">
        <f t="shared" si="164"/>
        <v>21</v>
      </c>
      <c r="AW96" s="326">
        <f t="shared" si="164"/>
        <v>21</v>
      </c>
      <c r="AX96" s="326">
        <f t="shared" si="164"/>
        <v>21</v>
      </c>
      <c r="AY96" s="326">
        <f t="shared" si="164"/>
        <v>21</v>
      </c>
      <c r="AZ96" s="326">
        <f t="shared" si="164"/>
        <v>21</v>
      </c>
      <c r="BA96" s="326">
        <f t="shared" si="164"/>
        <v>21</v>
      </c>
      <c r="BB96" s="326">
        <f t="shared" si="164"/>
        <v>21</v>
      </c>
      <c r="BC96" s="326">
        <f t="shared" si="164"/>
        <v>21</v>
      </c>
      <c r="BD96" s="326">
        <f t="shared" ref="BD96:BM97" si="165">VLOOKUP($D96,assumption_lookup,MATCH(BD$6,assumptions_heading_monthly,0),0)</f>
        <v>22</v>
      </c>
      <c r="BE96" s="326">
        <f t="shared" si="165"/>
        <v>22</v>
      </c>
      <c r="BF96" s="326">
        <f t="shared" si="165"/>
        <v>22</v>
      </c>
      <c r="BG96" s="326">
        <f t="shared" si="165"/>
        <v>22</v>
      </c>
      <c r="BH96" s="326">
        <f t="shared" si="165"/>
        <v>22</v>
      </c>
      <c r="BI96" s="326">
        <f t="shared" si="165"/>
        <v>22</v>
      </c>
      <c r="BJ96" s="326">
        <f t="shared" si="165"/>
        <v>22</v>
      </c>
      <c r="BK96" s="326">
        <f t="shared" si="165"/>
        <v>22</v>
      </c>
      <c r="BL96" s="326">
        <f t="shared" si="165"/>
        <v>22</v>
      </c>
      <c r="BM96" s="326">
        <f t="shared" si="165"/>
        <v>22</v>
      </c>
      <c r="BN96" s="326">
        <f t="shared" ref="BN96:BW97" si="166">VLOOKUP($D96,assumption_lookup,MATCH(BN$6,assumptions_heading_monthly,0),0)</f>
        <v>22</v>
      </c>
      <c r="BO96" s="326">
        <f t="shared" si="166"/>
        <v>22</v>
      </c>
      <c r="BP96" s="326">
        <f t="shared" si="166"/>
        <v>23</v>
      </c>
      <c r="BQ96" s="326">
        <f t="shared" si="166"/>
        <v>23</v>
      </c>
      <c r="BR96" s="326">
        <f t="shared" si="166"/>
        <v>23</v>
      </c>
      <c r="BS96" s="326">
        <f t="shared" si="166"/>
        <v>23</v>
      </c>
      <c r="BT96" s="326">
        <f t="shared" si="166"/>
        <v>23</v>
      </c>
      <c r="BU96" s="326">
        <f t="shared" si="166"/>
        <v>23</v>
      </c>
      <c r="BV96" s="326">
        <f t="shared" si="166"/>
        <v>23</v>
      </c>
      <c r="BW96" s="326">
        <f t="shared" si="166"/>
        <v>23</v>
      </c>
      <c r="BX96" s="326">
        <f t="shared" ref="BX96:CG97" si="167">VLOOKUP($D96,assumption_lookup,MATCH(BX$6,assumptions_heading_monthly,0),0)</f>
        <v>23</v>
      </c>
      <c r="BY96" s="326">
        <f t="shared" si="167"/>
        <v>23</v>
      </c>
      <c r="BZ96" s="326">
        <f t="shared" si="167"/>
        <v>23</v>
      </c>
      <c r="CA96" s="326">
        <f t="shared" si="167"/>
        <v>23</v>
      </c>
      <c r="CB96" s="326">
        <f t="shared" si="167"/>
        <v>24</v>
      </c>
      <c r="CC96" s="326">
        <f t="shared" si="167"/>
        <v>24</v>
      </c>
      <c r="CD96" s="326">
        <f t="shared" si="167"/>
        <v>24</v>
      </c>
      <c r="CE96" s="326">
        <f t="shared" si="167"/>
        <v>24</v>
      </c>
      <c r="CF96" s="326">
        <f t="shared" si="167"/>
        <v>24</v>
      </c>
      <c r="CG96" s="326">
        <f t="shared" si="167"/>
        <v>24</v>
      </c>
      <c r="CH96" s="326">
        <f t="shared" ref="CH96:CM97" si="168">VLOOKUP($D96,assumption_lookup,MATCH(CH$6,assumptions_heading_monthly,0),0)</f>
        <v>24</v>
      </c>
      <c r="CI96" s="326">
        <f t="shared" si="168"/>
        <v>24</v>
      </c>
      <c r="CJ96" s="326">
        <f t="shared" si="168"/>
        <v>24</v>
      </c>
      <c r="CK96" s="326">
        <f t="shared" si="168"/>
        <v>24</v>
      </c>
      <c r="CL96" s="326">
        <f t="shared" si="168"/>
        <v>24</v>
      </c>
      <c r="CM96" s="326">
        <f t="shared" si="168"/>
        <v>24</v>
      </c>
      <c r="CN96" s="71"/>
      <c r="CO96" s="71"/>
      <c r="CP96" s="71"/>
      <c r="CQ96" s="71"/>
      <c r="CR96" s="71"/>
      <c r="CS96" s="71"/>
      <c r="CT96" s="71"/>
      <c r="CY96" s="294"/>
    </row>
    <row r="97" spans="1:103" outlineLevel="1" x14ac:dyDescent="0.45">
      <c r="A97" s="71"/>
      <c r="B97" s="297"/>
      <c r="D97" s="259" t="s">
        <v>236</v>
      </c>
      <c r="F97" s="312" t="str">
        <f>VLOOKUP($D97,assumption_lookup,MATCH("Unit",assumption_heading,0),0)</f>
        <v>%</v>
      </c>
      <c r="H97" s="335">
        <f t="shared" si="163"/>
        <v>7.0000000000000007E-2</v>
      </c>
      <c r="I97" s="335">
        <f t="shared" si="163"/>
        <v>7.0000000000000007E-2</v>
      </c>
      <c r="J97" s="335">
        <f t="shared" si="163"/>
        <v>7.0000000000000007E-2</v>
      </c>
      <c r="K97" s="335">
        <f t="shared" si="163"/>
        <v>7.0000000000000007E-2</v>
      </c>
      <c r="L97" s="335">
        <f t="shared" si="163"/>
        <v>7.0000000000000007E-2</v>
      </c>
      <c r="M97" s="335">
        <f t="shared" si="163"/>
        <v>7.0000000000000007E-2</v>
      </c>
      <c r="N97" s="335">
        <f t="shared" si="163"/>
        <v>7.0000000000000007E-2</v>
      </c>
      <c r="O97" s="335">
        <f t="shared" si="163"/>
        <v>7.0000000000000007E-2</v>
      </c>
      <c r="P97" s="335">
        <f t="shared" si="164"/>
        <v>7.0000000000000007E-2</v>
      </c>
      <c r="Q97" s="335">
        <f t="shared" si="164"/>
        <v>7.0000000000000007E-2</v>
      </c>
      <c r="R97" s="335">
        <f t="shared" si="164"/>
        <v>7.0000000000000007E-2</v>
      </c>
      <c r="S97" s="335">
        <f t="shared" si="164"/>
        <v>7.0000000000000007E-2</v>
      </c>
      <c r="T97" s="335">
        <f t="shared" si="164"/>
        <v>7.0000000000000007E-2</v>
      </c>
      <c r="U97" s="335">
        <f t="shared" si="164"/>
        <v>7.0000000000000007E-2</v>
      </c>
      <c r="V97" s="335">
        <f t="shared" si="164"/>
        <v>7.0000000000000007E-2</v>
      </c>
      <c r="W97" s="335">
        <f t="shared" si="164"/>
        <v>7.0000000000000007E-2</v>
      </c>
      <c r="X97" s="335">
        <f t="shared" si="164"/>
        <v>7.0000000000000007E-2</v>
      </c>
      <c r="Y97" s="335">
        <f t="shared" si="164"/>
        <v>7.0000000000000007E-2</v>
      </c>
      <c r="Z97" s="335">
        <f t="shared" si="164"/>
        <v>7.0000000000000007E-2</v>
      </c>
      <c r="AA97" s="335">
        <f t="shared" si="164"/>
        <v>7.0000000000000007E-2</v>
      </c>
      <c r="AB97" s="335">
        <f t="shared" si="164"/>
        <v>7.0000000000000007E-2</v>
      </c>
      <c r="AC97" s="335">
        <f t="shared" si="164"/>
        <v>7.0000000000000007E-2</v>
      </c>
      <c r="AD97" s="335">
        <f t="shared" si="164"/>
        <v>7.0000000000000007E-2</v>
      </c>
      <c r="AE97" s="335">
        <f t="shared" si="164"/>
        <v>7.0000000000000007E-2</v>
      </c>
      <c r="AF97" s="335">
        <f t="shared" si="164"/>
        <v>7.0000000000000007E-2</v>
      </c>
      <c r="AG97" s="335">
        <f t="shared" si="164"/>
        <v>7.0000000000000007E-2</v>
      </c>
      <c r="AH97" s="335">
        <f t="shared" si="164"/>
        <v>7.0000000000000007E-2</v>
      </c>
      <c r="AI97" s="335">
        <f t="shared" si="164"/>
        <v>7.0000000000000007E-2</v>
      </c>
      <c r="AJ97" s="335">
        <f t="shared" si="164"/>
        <v>7.0000000000000007E-2</v>
      </c>
      <c r="AK97" s="335">
        <f t="shared" si="164"/>
        <v>7.0000000000000007E-2</v>
      </c>
      <c r="AL97" s="335">
        <f t="shared" si="164"/>
        <v>7.0000000000000007E-2</v>
      </c>
      <c r="AM97" s="335">
        <f t="shared" si="164"/>
        <v>7.0000000000000007E-2</v>
      </c>
      <c r="AN97" s="335">
        <f t="shared" si="164"/>
        <v>7.0000000000000007E-2</v>
      </c>
      <c r="AO97" s="335">
        <f t="shared" si="164"/>
        <v>7.0000000000000007E-2</v>
      </c>
      <c r="AP97" s="335">
        <f t="shared" si="164"/>
        <v>7.0000000000000007E-2</v>
      </c>
      <c r="AQ97" s="335">
        <f t="shared" si="164"/>
        <v>7.0000000000000007E-2</v>
      </c>
      <c r="AR97" s="335">
        <f t="shared" si="164"/>
        <v>7.0000000000000007E-2</v>
      </c>
      <c r="AS97" s="335">
        <f t="shared" si="164"/>
        <v>7.0000000000000007E-2</v>
      </c>
      <c r="AT97" s="335">
        <f t="shared" si="164"/>
        <v>7.0000000000000007E-2</v>
      </c>
      <c r="AU97" s="335">
        <f t="shared" si="164"/>
        <v>7.0000000000000007E-2</v>
      </c>
      <c r="AV97" s="335">
        <f t="shared" si="164"/>
        <v>7.0000000000000007E-2</v>
      </c>
      <c r="AW97" s="335">
        <f t="shared" si="164"/>
        <v>7.0000000000000007E-2</v>
      </c>
      <c r="AX97" s="335">
        <f t="shared" si="164"/>
        <v>7.0000000000000007E-2</v>
      </c>
      <c r="AY97" s="335">
        <f t="shared" si="164"/>
        <v>7.0000000000000007E-2</v>
      </c>
      <c r="AZ97" s="335">
        <f t="shared" si="164"/>
        <v>7.0000000000000007E-2</v>
      </c>
      <c r="BA97" s="335">
        <f t="shared" si="164"/>
        <v>7.0000000000000007E-2</v>
      </c>
      <c r="BB97" s="335">
        <f t="shared" si="164"/>
        <v>7.0000000000000007E-2</v>
      </c>
      <c r="BC97" s="335">
        <f t="shared" si="164"/>
        <v>7.0000000000000007E-2</v>
      </c>
      <c r="BD97" s="335">
        <f t="shared" si="165"/>
        <v>7.0000000000000007E-2</v>
      </c>
      <c r="BE97" s="335">
        <f t="shared" si="165"/>
        <v>7.0000000000000007E-2</v>
      </c>
      <c r="BF97" s="335">
        <f t="shared" si="165"/>
        <v>7.0000000000000007E-2</v>
      </c>
      <c r="BG97" s="335">
        <f t="shared" si="165"/>
        <v>7.0000000000000007E-2</v>
      </c>
      <c r="BH97" s="335">
        <f t="shared" si="165"/>
        <v>7.0000000000000007E-2</v>
      </c>
      <c r="BI97" s="335">
        <f t="shared" si="165"/>
        <v>7.0000000000000007E-2</v>
      </c>
      <c r="BJ97" s="335">
        <f t="shared" si="165"/>
        <v>7.0000000000000007E-2</v>
      </c>
      <c r="BK97" s="335">
        <f t="shared" si="165"/>
        <v>7.0000000000000007E-2</v>
      </c>
      <c r="BL97" s="335">
        <f t="shared" si="165"/>
        <v>7.0000000000000007E-2</v>
      </c>
      <c r="BM97" s="335">
        <f t="shared" si="165"/>
        <v>7.0000000000000007E-2</v>
      </c>
      <c r="BN97" s="335">
        <f t="shared" si="166"/>
        <v>7.0000000000000007E-2</v>
      </c>
      <c r="BO97" s="335">
        <f t="shared" si="166"/>
        <v>7.0000000000000007E-2</v>
      </c>
      <c r="BP97" s="335">
        <f t="shared" si="166"/>
        <v>7.0000000000000007E-2</v>
      </c>
      <c r="BQ97" s="335">
        <f t="shared" si="166"/>
        <v>7.0000000000000007E-2</v>
      </c>
      <c r="BR97" s="335">
        <f t="shared" si="166"/>
        <v>7.0000000000000007E-2</v>
      </c>
      <c r="BS97" s="335">
        <f t="shared" si="166"/>
        <v>7.0000000000000007E-2</v>
      </c>
      <c r="BT97" s="335">
        <f t="shared" si="166"/>
        <v>7.0000000000000007E-2</v>
      </c>
      <c r="BU97" s="335">
        <f t="shared" si="166"/>
        <v>7.0000000000000007E-2</v>
      </c>
      <c r="BV97" s="335">
        <f t="shared" si="166"/>
        <v>7.0000000000000007E-2</v>
      </c>
      <c r="BW97" s="335">
        <f t="shared" si="166"/>
        <v>7.0000000000000007E-2</v>
      </c>
      <c r="BX97" s="335">
        <f t="shared" si="167"/>
        <v>7.0000000000000007E-2</v>
      </c>
      <c r="BY97" s="335">
        <f t="shared" si="167"/>
        <v>7.0000000000000007E-2</v>
      </c>
      <c r="BZ97" s="335">
        <f t="shared" si="167"/>
        <v>7.0000000000000007E-2</v>
      </c>
      <c r="CA97" s="335">
        <f t="shared" si="167"/>
        <v>7.0000000000000007E-2</v>
      </c>
      <c r="CB97" s="335">
        <f t="shared" si="167"/>
        <v>7.0000000000000007E-2</v>
      </c>
      <c r="CC97" s="335">
        <f t="shared" si="167"/>
        <v>7.0000000000000007E-2</v>
      </c>
      <c r="CD97" s="335">
        <f t="shared" si="167"/>
        <v>7.0000000000000007E-2</v>
      </c>
      <c r="CE97" s="335">
        <f t="shared" si="167"/>
        <v>7.0000000000000007E-2</v>
      </c>
      <c r="CF97" s="335">
        <f t="shared" si="167"/>
        <v>7.0000000000000007E-2</v>
      </c>
      <c r="CG97" s="335">
        <f t="shared" si="167"/>
        <v>7.0000000000000007E-2</v>
      </c>
      <c r="CH97" s="335">
        <f t="shared" si="168"/>
        <v>7.0000000000000007E-2</v>
      </c>
      <c r="CI97" s="335">
        <f t="shared" si="168"/>
        <v>7.0000000000000007E-2</v>
      </c>
      <c r="CJ97" s="335">
        <f t="shared" si="168"/>
        <v>7.0000000000000007E-2</v>
      </c>
      <c r="CK97" s="335">
        <f t="shared" si="168"/>
        <v>7.0000000000000007E-2</v>
      </c>
      <c r="CL97" s="335">
        <f t="shared" si="168"/>
        <v>7.0000000000000007E-2</v>
      </c>
      <c r="CM97" s="335">
        <f t="shared" si="168"/>
        <v>7.0000000000000007E-2</v>
      </c>
      <c r="CN97" s="71"/>
      <c r="CO97" s="71"/>
      <c r="CP97" s="71"/>
      <c r="CQ97" s="71"/>
      <c r="CR97" s="71"/>
      <c r="CS97" s="71"/>
      <c r="CT97" s="71"/>
      <c r="CY97" s="294"/>
    </row>
    <row r="98" spans="1:103" outlineLevel="1" x14ac:dyDescent="0.45">
      <c r="A98" s="71" t="s">
        <v>320</v>
      </c>
      <c r="B98" s="297" t="s">
        <v>803</v>
      </c>
      <c r="D98" s="75" t="s">
        <v>49</v>
      </c>
      <c r="F98" s="329" t="s">
        <v>164</v>
      </c>
      <c r="H98" s="321">
        <f t="shared" ref="H98:O98" si="169">H96*H92*H97</f>
        <v>3446.1504000000004</v>
      </c>
      <c r="I98" s="321">
        <f t="shared" si="169"/>
        <v>5599.9944000000014</v>
      </c>
      <c r="J98" s="321">
        <f t="shared" si="169"/>
        <v>5599.9944000000014</v>
      </c>
      <c r="K98" s="321">
        <f t="shared" si="169"/>
        <v>6030.7632000000003</v>
      </c>
      <c r="L98" s="321">
        <f t="shared" si="169"/>
        <v>6030.7632000000003</v>
      </c>
      <c r="M98" s="321">
        <f t="shared" si="169"/>
        <v>6030.7632000000003</v>
      </c>
      <c r="N98" s="321">
        <f t="shared" si="169"/>
        <v>8184.6072000000013</v>
      </c>
      <c r="O98" s="321">
        <f t="shared" si="169"/>
        <v>6892.3008000000009</v>
      </c>
      <c r="P98" s="321">
        <f>P96*P92*P97</f>
        <v>6892.3008000000009</v>
      </c>
      <c r="Q98" s="321">
        <f>Q96*Q92*Q97</f>
        <v>7323.0696000000016</v>
      </c>
      <c r="R98" s="321">
        <f t="shared" ref="R98:AQ98" si="170">R96*R92*R97</f>
        <v>6892.3008000000009</v>
      </c>
      <c r="S98" s="321">
        <f t="shared" si="170"/>
        <v>17230.752000000004</v>
      </c>
      <c r="T98" s="321">
        <f t="shared" si="170"/>
        <v>9354.9540000000015</v>
      </c>
      <c r="U98" s="321">
        <f t="shared" si="170"/>
        <v>15201.80025</v>
      </c>
      <c r="V98" s="321">
        <f t="shared" si="170"/>
        <v>15201.80025</v>
      </c>
      <c r="W98" s="321">
        <f t="shared" si="170"/>
        <v>16371.169500000004</v>
      </c>
      <c r="X98" s="321">
        <f t="shared" si="170"/>
        <v>16371.169500000004</v>
      </c>
      <c r="Y98" s="321">
        <f t="shared" si="170"/>
        <v>16371.169500000004</v>
      </c>
      <c r="Z98" s="321">
        <f t="shared" si="170"/>
        <v>22218.015750000006</v>
      </c>
      <c r="AA98" s="321">
        <f t="shared" si="170"/>
        <v>18709.908000000003</v>
      </c>
      <c r="AB98" s="321">
        <f t="shared" si="170"/>
        <v>18709.908000000003</v>
      </c>
      <c r="AC98" s="321">
        <f t="shared" si="170"/>
        <v>19879.27725000001</v>
      </c>
      <c r="AD98" s="321">
        <f t="shared" si="170"/>
        <v>18709.908000000003</v>
      </c>
      <c r="AE98" s="321">
        <f t="shared" si="170"/>
        <v>46774.770000000011</v>
      </c>
      <c r="AF98" s="321">
        <f t="shared" si="170"/>
        <v>24633.000000000004</v>
      </c>
      <c r="AG98" s="321">
        <f t="shared" si="170"/>
        <v>40028.625000000007</v>
      </c>
      <c r="AH98" s="321">
        <f t="shared" si="170"/>
        <v>40028.625000000007</v>
      </c>
      <c r="AI98" s="321">
        <f t="shared" si="170"/>
        <v>43107.750000000007</v>
      </c>
      <c r="AJ98" s="321">
        <f t="shared" si="170"/>
        <v>43107.750000000007</v>
      </c>
      <c r="AK98" s="321">
        <f t="shared" si="170"/>
        <v>43107.750000000007</v>
      </c>
      <c r="AL98" s="321">
        <f t="shared" si="170"/>
        <v>58503.375000000015</v>
      </c>
      <c r="AM98" s="321">
        <f t="shared" si="170"/>
        <v>49266.000000000007</v>
      </c>
      <c r="AN98" s="321">
        <f t="shared" si="170"/>
        <v>49266.000000000007</v>
      </c>
      <c r="AO98" s="321">
        <f t="shared" si="170"/>
        <v>52345.125000000015</v>
      </c>
      <c r="AP98" s="321">
        <f t="shared" si="170"/>
        <v>49266.000000000007</v>
      </c>
      <c r="AQ98" s="321">
        <f t="shared" si="170"/>
        <v>123165.00000000004</v>
      </c>
      <c r="AR98" s="321">
        <f t="shared" ref="AR98:BC98" si="171">AR96*AR92*AR97</f>
        <v>39690.000000000015</v>
      </c>
      <c r="AS98" s="321">
        <f t="shared" si="171"/>
        <v>64496.250000000007</v>
      </c>
      <c r="AT98" s="321">
        <f t="shared" si="171"/>
        <v>64496.250000000007</v>
      </c>
      <c r="AU98" s="321">
        <f t="shared" si="171"/>
        <v>69457.500000000015</v>
      </c>
      <c r="AV98" s="321">
        <f t="shared" si="171"/>
        <v>69457.500000000015</v>
      </c>
      <c r="AW98" s="321">
        <f t="shared" si="171"/>
        <v>69457.500000000015</v>
      </c>
      <c r="AX98" s="321">
        <f t="shared" si="171"/>
        <v>94263.750000000029</v>
      </c>
      <c r="AY98" s="321">
        <f t="shared" si="171"/>
        <v>79380.000000000029</v>
      </c>
      <c r="AZ98" s="321">
        <f t="shared" si="171"/>
        <v>79380.000000000029</v>
      </c>
      <c r="BA98" s="321">
        <f t="shared" si="171"/>
        <v>84341.250000000029</v>
      </c>
      <c r="BB98" s="321">
        <f t="shared" si="171"/>
        <v>79380.000000000029</v>
      </c>
      <c r="BC98" s="321">
        <f t="shared" si="171"/>
        <v>198450.00000000012</v>
      </c>
      <c r="BD98" s="321">
        <f>BD96*BD92*BD97</f>
        <v>63016.800000000003</v>
      </c>
      <c r="BE98" s="321">
        <f t="shared" ref="BE98:CM98" si="172">BE96*BE92*BE97</f>
        <v>102402.3</v>
      </c>
      <c r="BF98" s="321">
        <f t="shared" si="172"/>
        <v>102402.3</v>
      </c>
      <c r="BG98" s="321">
        <f t="shared" si="172"/>
        <v>110279.40000000002</v>
      </c>
      <c r="BH98" s="321">
        <f t="shared" si="172"/>
        <v>110279.40000000002</v>
      </c>
      <c r="BI98" s="321">
        <f t="shared" si="172"/>
        <v>110279.40000000002</v>
      </c>
      <c r="BJ98" s="321">
        <f t="shared" si="172"/>
        <v>149664.90000000005</v>
      </c>
      <c r="BK98" s="321">
        <f t="shared" si="172"/>
        <v>126033.60000000001</v>
      </c>
      <c r="BL98" s="321">
        <f t="shared" si="172"/>
        <v>126033.60000000001</v>
      </c>
      <c r="BM98" s="321">
        <f t="shared" si="172"/>
        <v>133910.70000000004</v>
      </c>
      <c r="BN98" s="321">
        <f t="shared" si="172"/>
        <v>126033.60000000001</v>
      </c>
      <c r="BO98" s="321">
        <f t="shared" si="172"/>
        <v>315084.00000000012</v>
      </c>
      <c r="BP98" s="321">
        <f t="shared" si="172"/>
        <v>85436.260000000009</v>
      </c>
      <c r="BQ98" s="321">
        <f t="shared" si="172"/>
        <v>138833.92250000002</v>
      </c>
      <c r="BR98" s="321">
        <f t="shared" si="172"/>
        <v>138833.92250000002</v>
      </c>
      <c r="BS98" s="321">
        <f t="shared" si="172"/>
        <v>149513.45500000002</v>
      </c>
      <c r="BT98" s="321">
        <f t="shared" si="172"/>
        <v>149513.45500000002</v>
      </c>
      <c r="BU98" s="321">
        <f t="shared" si="172"/>
        <v>149513.45500000002</v>
      </c>
      <c r="BV98" s="321">
        <f t="shared" si="172"/>
        <v>202911.11750000002</v>
      </c>
      <c r="BW98" s="321">
        <f t="shared" si="172"/>
        <v>170872.52000000002</v>
      </c>
      <c r="BX98" s="321">
        <f t="shared" si="172"/>
        <v>170872.52000000002</v>
      </c>
      <c r="BY98" s="321">
        <f t="shared" si="172"/>
        <v>181552.05250000005</v>
      </c>
      <c r="BZ98" s="321">
        <f t="shared" si="172"/>
        <v>170872.52000000002</v>
      </c>
      <c r="CA98" s="321">
        <f t="shared" si="172"/>
        <v>427181.3000000001</v>
      </c>
      <c r="CB98" s="321">
        <f t="shared" si="172"/>
        <v>107016.00000000003</v>
      </c>
      <c r="CC98" s="321">
        <f t="shared" si="172"/>
        <v>173901.00000000003</v>
      </c>
      <c r="CD98" s="321">
        <f t="shared" si="172"/>
        <v>173901.00000000003</v>
      </c>
      <c r="CE98" s="321">
        <f t="shared" si="172"/>
        <v>187278.00000000006</v>
      </c>
      <c r="CF98" s="321">
        <f t="shared" si="172"/>
        <v>187278.00000000006</v>
      </c>
      <c r="CG98" s="321">
        <f t="shared" si="172"/>
        <v>187278.00000000006</v>
      </c>
      <c r="CH98" s="321">
        <f t="shared" si="172"/>
        <v>254163.00000000009</v>
      </c>
      <c r="CI98" s="321">
        <f t="shared" si="172"/>
        <v>214032.00000000006</v>
      </c>
      <c r="CJ98" s="321">
        <f t="shared" si="172"/>
        <v>214032.00000000006</v>
      </c>
      <c r="CK98" s="321">
        <f t="shared" si="172"/>
        <v>227409.00000000009</v>
      </c>
      <c r="CL98" s="321">
        <f t="shared" si="172"/>
        <v>214032.00000000006</v>
      </c>
      <c r="CM98" s="321">
        <f t="shared" si="172"/>
        <v>535080.00000000023</v>
      </c>
      <c r="CN98" s="321">
        <f>SUMIF($H$9:$CM$9,CN$3,$H98:$CM98)</f>
        <v>86153.760000000009</v>
      </c>
      <c r="CO98" s="321">
        <f t="shared" ref="CO98:CT98" si="173">SUMIF($H$9:$CM$9,CO$3,$H98:$CM98)</f>
        <v>233873.85000000003</v>
      </c>
      <c r="CP98" s="321">
        <f t="shared" si="173"/>
        <v>615825.00000000012</v>
      </c>
      <c r="CQ98" s="321">
        <f t="shared" si="173"/>
        <v>992250.00000000023</v>
      </c>
      <c r="CR98" s="321">
        <f t="shared" si="173"/>
        <v>1575420.0000000005</v>
      </c>
      <c r="CS98" s="321">
        <f t="shared" si="173"/>
        <v>2135906.5000000005</v>
      </c>
      <c r="CT98" s="321">
        <f t="shared" si="173"/>
        <v>2675400.0000000009</v>
      </c>
      <c r="CY98" s="294" t="s">
        <v>310</v>
      </c>
    </row>
    <row r="99" spans="1:103" outlineLevel="1" x14ac:dyDescent="0.45">
      <c r="A99" s="71"/>
      <c r="B99" s="297"/>
      <c r="AD99" s="327">
        <f>AD98*11</f>
        <v>205808.98800000004</v>
      </c>
      <c r="AE99" s="327">
        <f>AE98*11</f>
        <v>514522.47000000015</v>
      </c>
      <c r="AF99" s="327">
        <f>AF98*11</f>
        <v>270963.00000000006</v>
      </c>
      <c r="AG99" s="327">
        <f t="shared" ref="AG99:AQ99" si="174">AG98*11</f>
        <v>440314.87500000006</v>
      </c>
      <c r="AH99" s="327">
        <f t="shared" si="174"/>
        <v>440314.87500000006</v>
      </c>
      <c r="AI99" s="327">
        <f t="shared" si="174"/>
        <v>474185.25000000006</v>
      </c>
      <c r="AJ99" s="327">
        <f t="shared" si="174"/>
        <v>474185.25000000006</v>
      </c>
      <c r="AK99" s="327">
        <f t="shared" si="174"/>
        <v>474185.25000000006</v>
      </c>
      <c r="AL99" s="327">
        <f t="shared" si="174"/>
        <v>643537.12500000012</v>
      </c>
      <c r="AM99" s="327">
        <f t="shared" si="174"/>
        <v>541926.00000000012</v>
      </c>
      <c r="AN99" s="327">
        <f t="shared" si="174"/>
        <v>541926.00000000012</v>
      </c>
      <c r="AO99" s="327">
        <f t="shared" si="174"/>
        <v>575796.37500000012</v>
      </c>
      <c r="AP99" s="327">
        <f t="shared" si="174"/>
        <v>541926.00000000012</v>
      </c>
      <c r="AQ99" s="327">
        <f t="shared" si="174"/>
        <v>1354815.0000000005</v>
      </c>
      <c r="AR99" s="327"/>
      <c r="AS99" s="327"/>
      <c r="AT99" s="327"/>
      <c r="AU99" s="327"/>
      <c r="AV99" s="327"/>
      <c r="AW99" s="327"/>
      <c r="AX99" s="327"/>
      <c r="AY99" s="327"/>
      <c r="AZ99" s="327"/>
      <c r="BA99" s="327"/>
      <c r="BB99" s="327"/>
      <c r="BC99" s="322"/>
      <c r="CY99" s="294"/>
    </row>
    <row r="100" spans="1:103" outlineLevel="1" x14ac:dyDescent="0.45">
      <c r="A100" s="71"/>
      <c r="B100" s="297"/>
      <c r="D100" s="260" t="s">
        <v>43</v>
      </c>
      <c r="E100" s="301"/>
      <c r="F100" s="301"/>
      <c r="G100" s="301"/>
      <c r="CY100" s="294"/>
    </row>
    <row r="101" spans="1:103" outlineLevel="1" x14ac:dyDescent="0.45">
      <c r="A101" s="71"/>
      <c r="B101" s="297"/>
      <c r="CY101" s="294"/>
    </row>
    <row r="102" spans="1:103" outlineLevel="1" x14ac:dyDescent="0.45">
      <c r="A102" s="71"/>
      <c r="B102" s="297"/>
      <c r="D102" s="259" t="s">
        <v>190</v>
      </c>
      <c r="F102" s="312" t="str">
        <f>VLOOKUP($D102,assumption_lookup,MATCH("Unit",assumption_heading,0),0)</f>
        <v>events/fte/month</v>
      </c>
      <c r="H102" s="326">
        <f t="shared" ref="H102:O103" si="175">VLOOKUP($D102,assumption_lookup,MATCH(H$9,assumption_heading,0),0)</f>
        <v>150</v>
      </c>
      <c r="I102" s="326">
        <f t="shared" si="175"/>
        <v>150</v>
      </c>
      <c r="J102" s="326">
        <f t="shared" si="175"/>
        <v>150</v>
      </c>
      <c r="K102" s="326">
        <f t="shared" si="175"/>
        <v>150</v>
      </c>
      <c r="L102" s="326">
        <f t="shared" si="175"/>
        <v>150</v>
      </c>
      <c r="M102" s="326">
        <f t="shared" si="175"/>
        <v>150</v>
      </c>
      <c r="N102" s="326">
        <f t="shared" si="175"/>
        <v>150</v>
      </c>
      <c r="O102" s="326">
        <f t="shared" si="175"/>
        <v>150</v>
      </c>
      <c r="P102" s="326">
        <f t="shared" ref="P102:Y103" si="176">VLOOKUP($D102,assumption_lookup,MATCH(P$9,assumption_heading,0),0)</f>
        <v>150</v>
      </c>
      <c r="Q102" s="326">
        <f t="shared" si="176"/>
        <v>150</v>
      </c>
      <c r="R102" s="326">
        <f t="shared" si="176"/>
        <v>150</v>
      </c>
      <c r="S102" s="326">
        <f t="shared" si="176"/>
        <v>150</v>
      </c>
      <c r="T102" s="326">
        <f t="shared" si="176"/>
        <v>150</v>
      </c>
      <c r="U102" s="326">
        <f t="shared" si="176"/>
        <v>150</v>
      </c>
      <c r="V102" s="326">
        <f t="shared" si="176"/>
        <v>150</v>
      </c>
      <c r="W102" s="326">
        <f t="shared" si="176"/>
        <v>150</v>
      </c>
      <c r="X102" s="326">
        <f t="shared" si="176"/>
        <v>150</v>
      </c>
      <c r="Y102" s="326">
        <f t="shared" si="176"/>
        <v>150</v>
      </c>
      <c r="Z102" s="326">
        <f t="shared" ref="Z102:AI103" si="177">VLOOKUP($D102,assumption_lookup,MATCH(Z$9,assumption_heading,0),0)</f>
        <v>150</v>
      </c>
      <c r="AA102" s="326">
        <f t="shared" si="177"/>
        <v>150</v>
      </c>
      <c r="AB102" s="326">
        <f t="shared" si="177"/>
        <v>150</v>
      </c>
      <c r="AC102" s="326">
        <f t="shared" si="177"/>
        <v>150</v>
      </c>
      <c r="AD102" s="326">
        <f t="shared" si="177"/>
        <v>150</v>
      </c>
      <c r="AE102" s="326">
        <f t="shared" si="177"/>
        <v>150</v>
      </c>
      <c r="AF102" s="326">
        <f t="shared" si="177"/>
        <v>150</v>
      </c>
      <c r="AG102" s="326">
        <f t="shared" si="177"/>
        <v>150</v>
      </c>
      <c r="AH102" s="326">
        <f t="shared" si="177"/>
        <v>150</v>
      </c>
      <c r="AI102" s="326">
        <f t="shared" si="177"/>
        <v>150</v>
      </c>
      <c r="AJ102" s="326">
        <f t="shared" ref="AJ102:BC103" si="178">VLOOKUP($D102,assumption_lookup,MATCH(AJ$9,assumption_heading,0),0)</f>
        <v>150</v>
      </c>
      <c r="AK102" s="326">
        <f t="shared" si="178"/>
        <v>150</v>
      </c>
      <c r="AL102" s="326">
        <f t="shared" si="178"/>
        <v>150</v>
      </c>
      <c r="AM102" s="326">
        <f t="shared" si="178"/>
        <v>150</v>
      </c>
      <c r="AN102" s="326">
        <f t="shared" si="178"/>
        <v>150</v>
      </c>
      <c r="AO102" s="326">
        <f t="shared" si="178"/>
        <v>150</v>
      </c>
      <c r="AP102" s="326">
        <f t="shared" si="178"/>
        <v>150</v>
      </c>
      <c r="AQ102" s="326">
        <f t="shared" si="178"/>
        <v>150</v>
      </c>
      <c r="AR102" s="326">
        <f t="shared" si="178"/>
        <v>130</v>
      </c>
      <c r="AS102" s="326">
        <f t="shared" si="178"/>
        <v>130</v>
      </c>
      <c r="AT102" s="326">
        <f t="shared" si="178"/>
        <v>130</v>
      </c>
      <c r="AU102" s="326">
        <f t="shared" si="178"/>
        <v>130</v>
      </c>
      <c r="AV102" s="326">
        <f t="shared" si="178"/>
        <v>130</v>
      </c>
      <c r="AW102" s="326">
        <f t="shared" si="178"/>
        <v>130</v>
      </c>
      <c r="AX102" s="326">
        <f t="shared" si="178"/>
        <v>130</v>
      </c>
      <c r="AY102" s="326">
        <f t="shared" si="178"/>
        <v>130</v>
      </c>
      <c r="AZ102" s="326">
        <f t="shared" si="178"/>
        <v>130</v>
      </c>
      <c r="BA102" s="326">
        <f t="shared" si="178"/>
        <v>130</v>
      </c>
      <c r="BB102" s="326">
        <f t="shared" si="178"/>
        <v>130</v>
      </c>
      <c r="BC102" s="326">
        <f t="shared" si="178"/>
        <v>130</v>
      </c>
      <c r="BD102" s="326">
        <f t="shared" ref="BD102:BM103" si="179">VLOOKUP($D102,assumption_lookup,MATCH(BD$6,assumptions_heading_monthly,0),0)</f>
        <v>130</v>
      </c>
      <c r="BE102" s="326">
        <f t="shared" si="179"/>
        <v>130</v>
      </c>
      <c r="BF102" s="326">
        <f t="shared" si="179"/>
        <v>130</v>
      </c>
      <c r="BG102" s="326">
        <f t="shared" si="179"/>
        <v>130</v>
      </c>
      <c r="BH102" s="326">
        <f t="shared" si="179"/>
        <v>130</v>
      </c>
      <c r="BI102" s="326">
        <f t="shared" si="179"/>
        <v>130</v>
      </c>
      <c r="BJ102" s="326">
        <f t="shared" si="179"/>
        <v>130</v>
      </c>
      <c r="BK102" s="326">
        <f t="shared" si="179"/>
        <v>130</v>
      </c>
      <c r="BL102" s="326">
        <f t="shared" si="179"/>
        <v>130</v>
      </c>
      <c r="BM102" s="326">
        <f t="shared" si="179"/>
        <v>130</v>
      </c>
      <c r="BN102" s="326">
        <f t="shared" ref="BN102:BW103" si="180">VLOOKUP($D102,assumption_lookup,MATCH(BN$6,assumptions_heading_monthly,0),0)</f>
        <v>130</v>
      </c>
      <c r="BO102" s="326">
        <f t="shared" si="180"/>
        <v>130</v>
      </c>
      <c r="BP102" s="326">
        <f t="shared" si="180"/>
        <v>130</v>
      </c>
      <c r="BQ102" s="326">
        <f t="shared" si="180"/>
        <v>130</v>
      </c>
      <c r="BR102" s="326">
        <f t="shared" si="180"/>
        <v>130</v>
      </c>
      <c r="BS102" s="326">
        <f t="shared" si="180"/>
        <v>130</v>
      </c>
      <c r="BT102" s="326">
        <f t="shared" si="180"/>
        <v>130</v>
      </c>
      <c r="BU102" s="326">
        <f t="shared" si="180"/>
        <v>130</v>
      </c>
      <c r="BV102" s="326">
        <f t="shared" si="180"/>
        <v>130</v>
      </c>
      <c r="BW102" s="326">
        <f t="shared" si="180"/>
        <v>130</v>
      </c>
      <c r="BX102" s="326">
        <f t="shared" ref="BX102:CG103" si="181">VLOOKUP($D102,assumption_lookup,MATCH(BX$6,assumptions_heading_monthly,0),0)</f>
        <v>130</v>
      </c>
      <c r="BY102" s="326">
        <f t="shared" si="181"/>
        <v>130</v>
      </c>
      <c r="BZ102" s="326">
        <f t="shared" si="181"/>
        <v>130</v>
      </c>
      <c r="CA102" s="326">
        <f t="shared" si="181"/>
        <v>130</v>
      </c>
      <c r="CB102" s="326">
        <f t="shared" si="181"/>
        <v>130</v>
      </c>
      <c r="CC102" s="326">
        <f t="shared" si="181"/>
        <v>130</v>
      </c>
      <c r="CD102" s="326">
        <f t="shared" si="181"/>
        <v>130</v>
      </c>
      <c r="CE102" s="326">
        <f t="shared" si="181"/>
        <v>130</v>
      </c>
      <c r="CF102" s="326">
        <f t="shared" si="181"/>
        <v>130</v>
      </c>
      <c r="CG102" s="326">
        <f t="shared" si="181"/>
        <v>130</v>
      </c>
      <c r="CH102" s="326">
        <f t="shared" ref="CH102:CM103" si="182">VLOOKUP($D102,assumption_lookup,MATCH(CH$6,assumptions_heading_monthly,0),0)</f>
        <v>130</v>
      </c>
      <c r="CI102" s="326">
        <f t="shared" si="182"/>
        <v>130</v>
      </c>
      <c r="CJ102" s="326">
        <f t="shared" si="182"/>
        <v>130</v>
      </c>
      <c r="CK102" s="326">
        <f t="shared" si="182"/>
        <v>130</v>
      </c>
      <c r="CL102" s="326">
        <f t="shared" si="182"/>
        <v>130</v>
      </c>
      <c r="CM102" s="326">
        <f t="shared" si="182"/>
        <v>130</v>
      </c>
      <c r="CN102" s="71"/>
      <c r="CO102" s="71"/>
      <c r="CP102" s="71"/>
      <c r="CQ102" s="71"/>
      <c r="CR102" s="71"/>
      <c r="CS102" s="71"/>
      <c r="CT102" s="71"/>
      <c r="CY102" s="294"/>
    </row>
    <row r="103" spans="1:103" outlineLevel="1" x14ac:dyDescent="0.45">
      <c r="A103" s="71"/>
      <c r="B103" s="297"/>
      <c r="D103" s="259" t="s">
        <v>192</v>
      </c>
      <c r="F103" s="312" t="str">
        <f>VLOOKUP($D103,assumption_lookup,MATCH("Unit",assumption_heading,0),0)</f>
        <v>events/fte/month</v>
      </c>
      <c r="H103" s="326">
        <f t="shared" si="175"/>
        <v>0</v>
      </c>
      <c r="I103" s="326">
        <f t="shared" si="175"/>
        <v>0</v>
      </c>
      <c r="J103" s="326">
        <f t="shared" si="175"/>
        <v>0</v>
      </c>
      <c r="K103" s="326">
        <f t="shared" si="175"/>
        <v>0</v>
      </c>
      <c r="L103" s="326">
        <f t="shared" si="175"/>
        <v>0</v>
      </c>
      <c r="M103" s="326">
        <f t="shared" si="175"/>
        <v>0</v>
      </c>
      <c r="N103" s="326">
        <f t="shared" si="175"/>
        <v>0</v>
      </c>
      <c r="O103" s="326">
        <f t="shared" si="175"/>
        <v>0</v>
      </c>
      <c r="P103" s="326">
        <f t="shared" si="176"/>
        <v>0</v>
      </c>
      <c r="Q103" s="326">
        <f t="shared" si="176"/>
        <v>0</v>
      </c>
      <c r="R103" s="326">
        <f t="shared" si="176"/>
        <v>0</v>
      </c>
      <c r="S103" s="326">
        <f t="shared" si="176"/>
        <v>0</v>
      </c>
      <c r="T103" s="326">
        <f t="shared" si="176"/>
        <v>0</v>
      </c>
      <c r="U103" s="326">
        <f t="shared" si="176"/>
        <v>0</v>
      </c>
      <c r="V103" s="326">
        <f t="shared" si="176"/>
        <v>0</v>
      </c>
      <c r="W103" s="326">
        <f t="shared" si="176"/>
        <v>0</v>
      </c>
      <c r="X103" s="326">
        <f t="shared" si="176"/>
        <v>0</v>
      </c>
      <c r="Y103" s="326">
        <f t="shared" si="176"/>
        <v>0</v>
      </c>
      <c r="Z103" s="326">
        <f t="shared" si="177"/>
        <v>0</v>
      </c>
      <c r="AA103" s="326">
        <f t="shared" si="177"/>
        <v>0</v>
      </c>
      <c r="AB103" s="326">
        <f t="shared" si="177"/>
        <v>0</v>
      </c>
      <c r="AC103" s="326">
        <f t="shared" si="177"/>
        <v>0</v>
      </c>
      <c r="AD103" s="326">
        <f t="shared" si="177"/>
        <v>0</v>
      </c>
      <c r="AE103" s="326">
        <f t="shared" si="177"/>
        <v>0</v>
      </c>
      <c r="AF103" s="326">
        <f t="shared" si="177"/>
        <v>0</v>
      </c>
      <c r="AG103" s="326">
        <f t="shared" si="177"/>
        <v>0</v>
      </c>
      <c r="AH103" s="326">
        <f t="shared" si="177"/>
        <v>0</v>
      </c>
      <c r="AI103" s="326">
        <f t="shared" si="177"/>
        <v>0</v>
      </c>
      <c r="AJ103" s="326">
        <f t="shared" si="178"/>
        <v>0</v>
      </c>
      <c r="AK103" s="326">
        <f t="shared" si="178"/>
        <v>0</v>
      </c>
      <c r="AL103" s="326">
        <f t="shared" si="178"/>
        <v>0</v>
      </c>
      <c r="AM103" s="326">
        <f t="shared" si="178"/>
        <v>0</v>
      </c>
      <c r="AN103" s="326">
        <f t="shared" si="178"/>
        <v>0</v>
      </c>
      <c r="AO103" s="326">
        <f t="shared" si="178"/>
        <v>0</v>
      </c>
      <c r="AP103" s="326">
        <f t="shared" si="178"/>
        <v>0</v>
      </c>
      <c r="AQ103" s="326">
        <f t="shared" si="178"/>
        <v>0</v>
      </c>
      <c r="AR103" s="326">
        <f t="shared" si="178"/>
        <v>0</v>
      </c>
      <c r="AS103" s="326">
        <f t="shared" si="178"/>
        <v>0</v>
      </c>
      <c r="AT103" s="326">
        <f t="shared" si="178"/>
        <v>0</v>
      </c>
      <c r="AU103" s="326">
        <f t="shared" si="178"/>
        <v>0</v>
      </c>
      <c r="AV103" s="326">
        <f t="shared" si="178"/>
        <v>0</v>
      </c>
      <c r="AW103" s="326">
        <f t="shared" si="178"/>
        <v>0</v>
      </c>
      <c r="AX103" s="326">
        <f t="shared" si="178"/>
        <v>0</v>
      </c>
      <c r="AY103" s="326">
        <f t="shared" si="178"/>
        <v>0</v>
      </c>
      <c r="AZ103" s="326">
        <f t="shared" si="178"/>
        <v>0</v>
      </c>
      <c r="BA103" s="326">
        <f t="shared" si="178"/>
        <v>0</v>
      </c>
      <c r="BB103" s="326">
        <f t="shared" si="178"/>
        <v>0</v>
      </c>
      <c r="BC103" s="326">
        <f t="shared" si="178"/>
        <v>0</v>
      </c>
      <c r="BD103" s="326">
        <f t="shared" si="179"/>
        <v>0</v>
      </c>
      <c r="BE103" s="326">
        <f t="shared" si="179"/>
        <v>0</v>
      </c>
      <c r="BF103" s="326">
        <f t="shared" si="179"/>
        <v>0</v>
      </c>
      <c r="BG103" s="326">
        <f t="shared" si="179"/>
        <v>0</v>
      </c>
      <c r="BH103" s="326">
        <f t="shared" si="179"/>
        <v>0</v>
      </c>
      <c r="BI103" s="326">
        <f t="shared" si="179"/>
        <v>0</v>
      </c>
      <c r="BJ103" s="326">
        <f t="shared" si="179"/>
        <v>0</v>
      </c>
      <c r="BK103" s="326">
        <f t="shared" si="179"/>
        <v>0</v>
      </c>
      <c r="BL103" s="326">
        <f t="shared" si="179"/>
        <v>0</v>
      </c>
      <c r="BM103" s="326">
        <f t="shared" si="179"/>
        <v>0</v>
      </c>
      <c r="BN103" s="326">
        <f t="shared" si="180"/>
        <v>0</v>
      </c>
      <c r="BO103" s="326">
        <f t="shared" si="180"/>
        <v>0</v>
      </c>
      <c r="BP103" s="326">
        <f t="shared" si="180"/>
        <v>0</v>
      </c>
      <c r="BQ103" s="326">
        <f t="shared" si="180"/>
        <v>0</v>
      </c>
      <c r="BR103" s="326">
        <f t="shared" si="180"/>
        <v>0</v>
      </c>
      <c r="BS103" s="326">
        <f t="shared" si="180"/>
        <v>0</v>
      </c>
      <c r="BT103" s="326">
        <f t="shared" si="180"/>
        <v>0</v>
      </c>
      <c r="BU103" s="326">
        <f t="shared" si="180"/>
        <v>0</v>
      </c>
      <c r="BV103" s="326">
        <f t="shared" si="180"/>
        <v>0</v>
      </c>
      <c r="BW103" s="326">
        <f t="shared" si="180"/>
        <v>0</v>
      </c>
      <c r="BX103" s="326">
        <f t="shared" si="181"/>
        <v>0</v>
      </c>
      <c r="BY103" s="326">
        <f t="shared" si="181"/>
        <v>0</v>
      </c>
      <c r="BZ103" s="326">
        <f t="shared" si="181"/>
        <v>0</v>
      </c>
      <c r="CA103" s="326">
        <f t="shared" si="181"/>
        <v>0</v>
      </c>
      <c r="CB103" s="326">
        <f t="shared" si="181"/>
        <v>0</v>
      </c>
      <c r="CC103" s="326">
        <f t="shared" si="181"/>
        <v>0</v>
      </c>
      <c r="CD103" s="326">
        <f t="shared" si="181"/>
        <v>0</v>
      </c>
      <c r="CE103" s="326">
        <f t="shared" si="181"/>
        <v>0</v>
      </c>
      <c r="CF103" s="326">
        <f t="shared" si="181"/>
        <v>0</v>
      </c>
      <c r="CG103" s="326">
        <f t="shared" si="181"/>
        <v>0</v>
      </c>
      <c r="CH103" s="326">
        <f t="shared" si="182"/>
        <v>0</v>
      </c>
      <c r="CI103" s="326">
        <f t="shared" si="182"/>
        <v>0</v>
      </c>
      <c r="CJ103" s="326">
        <f t="shared" si="182"/>
        <v>0</v>
      </c>
      <c r="CK103" s="326">
        <f t="shared" si="182"/>
        <v>0</v>
      </c>
      <c r="CL103" s="326">
        <f t="shared" si="182"/>
        <v>0</v>
      </c>
      <c r="CM103" s="326">
        <f t="shared" si="182"/>
        <v>0</v>
      </c>
      <c r="CN103" s="71"/>
      <c r="CO103" s="71"/>
      <c r="CP103" s="71"/>
      <c r="CQ103" s="71"/>
      <c r="CR103" s="71"/>
      <c r="CS103" s="71"/>
      <c r="CT103" s="71"/>
      <c r="CY103" s="294"/>
    </row>
    <row r="104" spans="1:103" outlineLevel="1" x14ac:dyDescent="0.45">
      <c r="A104" s="71"/>
      <c r="B104" s="297"/>
      <c r="D104" s="259" t="s">
        <v>189</v>
      </c>
      <c r="H104" s="327">
        <f t="shared" ref="H104:O104" si="183">SUM(H102:H103)</f>
        <v>150</v>
      </c>
      <c r="I104" s="327">
        <f t="shared" si="183"/>
        <v>150</v>
      </c>
      <c r="J104" s="327">
        <f t="shared" si="183"/>
        <v>150</v>
      </c>
      <c r="K104" s="327">
        <f t="shared" si="183"/>
        <v>150</v>
      </c>
      <c r="L104" s="327">
        <f t="shared" si="183"/>
        <v>150</v>
      </c>
      <c r="M104" s="327">
        <f t="shared" si="183"/>
        <v>150</v>
      </c>
      <c r="N104" s="327">
        <f t="shared" si="183"/>
        <v>150</v>
      </c>
      <c r="O104" s="327">
        <f t="shared" si="183"/>
        <v>150</v>
      </c>
      <c r="P104" s="327">
        <f t="shared" ref="P104:AQ104" si="184">SUM(P102:P103)</f>
        <v>150</v>
      </c>
      <c r="Q104" s="327">
        <f t="shared" si="184"/>
        <v>150</v>
      </c>
      <c r="R104" s="327">
        <f t="shared" si="184"/>
        <v>150</v>
      </c>
      <c r="S104" s="327">
        <f t="shared" si="184"/>
        <v>150</v>
      </c>
      <c r="T104" s="327">
        <f t="shared" si="184"/>
        <v>150</v>
      </c>
      <c r="U104" s="327">
        <f t="shared" si="184"/>
        <v>150</v>
      </c>
      <c r="V104" s="327">
        <f t="shared" si="184"/>
        <v>150</v>
      </c>
      <c r="W104" s="327">
        <f t="shared" si="184"/>
        <v>150</v>
      </c>
      <c r="X104" s="327">
        <f t="shared" si="184"/>
        <v>150</v>
      </c>
      <c r="Y104" s="327">
        <f t="shared" si="184"/>
        <v>150</v>
      </c>
      <c r="Z104" s="327">
        <f t="shared" si="184"/>
        <v>150</v>
      </c>
      <c r="AA104" s="327">
        <f t="shared" si="184"/>
        <v>150</v>
      </c>
      <c r="AB104" s="327">
        <f t="shared" si="184"/>
        <v>150</v>
      </c>
      <c r="AC104" s="327">
        <f t="shared" si="184"/>
        <v>150</v>
      </c>
      <c r="AD104" s="327">
        <f t="shared" si="184"/>
        <v>150</v>
      </c>
      <c r="AE104" s="327">
        <f t="shared" si="184"/>
        <v>150</v>
      </c>
      <c r="AF104" s="327">
        <f t="shared" si="184"/>
        <v>150</v>
      </c>
      <c r="AG104" s="327">
        <f t="shared" si="184"/>
        <v>150</v>
      </c>
      <c r="AH104" s="327">
        <f t="shared" si="184"/>
        <v>150</v>
      </c>
      <c r="AI104" s="327">
        <f t="shared" si="184"/>
        <v>150</v>
      </c>
      <c r="AJ104" s="327">
        <f t="shared" si="184"/>
        <v>150</v>
      </c>
      <c r="AK104" s="327">
        <f t="shared" si="184"/>
        <v>150</v>
      </c>
      <c r="AL104" s="327">
        <f t="shared" si="184"/>
        <v>150</v>
      </c>
      <c r="AM104" s="327">
        <f t="shared" si="184"/>
        <v>150</v>
      </c>
      <c r="AN104" s="327">
        <f t="shared" si="184"/>
        <v>150</v>
      </c>
      <c r="AO104" s="327">
        <f t="shared" si="184"/>
        <v>150</v>
      </c>
      <c r="AP104" s="327">
        <f t="shared" si="184"/>
        <v>150</v>
      </c>
      <c r="AQ104" s="327">
        <f t="shared" si="184"/>
        <v>150</v>
      </c>
      <c r="AR104" s="327">
        <f t="shared" ref="AR104:BC104" si="185">SUM(AR102:AR103)</f>
        <v>130</v>
      </c>
      <c r="AS104" s="327">
        <f t="shared" si="185"/>
        <v>130</v>
      </c>
      <c r="AT104" s="327">
        <f t="shared" si="185"/>
        <v>130</v>
      </c>
      <c r="AU104" s="327">
        <f t="shared" si="185"/>
        <v>130</v>
      </c>
      <c r="AV104" s="327">
        <f t="shared" si="185"/>
        <v>130</v>
      </c>
      <c r="AW104" s="327">
        <f t="shared" si="185"/>
        <v>130</v>
      </c>
      <c r="AX104" s="327">
        <f t="shared" si="185"/>
        <v>130</v>
      </c>
      <c r="AY104" s="327">
        <f t="shared" si="185"/>
        <v>130</v>
      </c>
      <c r="AZ104" s="327">
        <f t="shared" si="185"/>
        <v>130</v>
      </c>
      <c r="BA104" s="327">
        <f t="shared" si="185"/>
        <v>130</v>
      </c>
      <c r="BB104" s="327">
        <f t="shared" si="185"/>
        <v>130</v>
      </c>
      <c r="BC104" s="327">
        <f t="shared" si="185"/>
        <v>130</v>
      </c>
      <c r="BD104" s="327">
        <f>SUM(BD102:BD103)</f>
        <v>130</v>
      </c>
      <c r="BE104" s="327">
        <f t="shared" ref="BE104:CM104" si="186">SUM(BE102:BE103)</f>
        <v>130</v>
      </c>
      <c r="BF104" s="327">
        <f t="shared" si="186"/>
        <v>130</v>
      </c>
      <c r="BG104" s="327">
        <f t="shared" si="186"/>
        <v>130</v>
      </c>
      <c r="BH104" s="327">
        <f t="shared" si="186"/>
        <v>130</v>
      </c>
      <c r="BI104" s="327">
        <f t="shared" si="186"/>
        <v>130</v>
      </c>
      <c r="BJ104" s="327">
        <f t="shared" si="186"/>
        <v>130</v>
      </c>
      <c r="BK104" s="327">
        <f t="shared" si="186"/>
        <v>130</v>
      </c>
      <c r="BL104" s="327">
        <f t="shared" si="186"/>
        <v>130</v>
      </c>
      <c r="BM104" s="327">
        <f t="shared" si="186"/>
        <v>130</v>
      </c>
      <c r="BN104" s="327">
        <f t="shared" si="186"/>
        <v>130</v>
      </c>
      <c r="BO104" s="327">
        <f t="shared" si="186"/>
        <v>130</v>
      </c>
      <c r="BP104" s="327">
        <f t="shared" si="186"/>
        <v>130</v>
      </c>
      <c r="BQ104" s="327">
        <f t="shared" si="186"/>
        <v>130</v>
      </c>
      <c r="BR104" s="327">
        <f t="shared" si="186"/>
        <v>130</v>
      </c>
      <c r="BS104" s="327">
        <f t="shared" si="186"/>
        <v>130</v>
      </c>
      <c r="BT104" s="327">
        <f t="shared" si="186"/>
        <v>130</v>
      </c>
      <c r="BU104" s="327">
        <f t="shared" si="186"/>
        <v>130</v>
      </c>
      <c r="BV104" s="327">
        <f t="shared" si="186"/>
        <v>130</v>
      </c>
      <c r="BW104" s="327">
        <f t="shared" si="186"/>
        <v>130</v>
      </c>
      <c r="BX104" s="327">
        <f t="shared" si="186"/>
        <v>130</v>
      </c>
      <c r="BY104" s="327">
        <f t="shared" si="186"/>
        <v>130</v>
      </c>
      <c r="BZ104" s="327">
        <f t="shared" si="186"/>
        <v>130</v>
      </c>
      <c r="CA104" s="327">
        <f t="shared" si="186"/>
        <v>130</v>
      </c>
      <c r="CB104" s="327">
        <f t="shared" si="186"/>
        <v>130</v>
      </c>
      <c r="CC104" s="327">
        <f t="shared" si="186"/>
        <v>130</v>
      </c>
      <c r="CD104" s="327">
        <f t="shared" si="186"/>
        <v>130</v>
      </c>
      <c r="CE104" s="327">
        <f t="shared" si="186"/>
        <v>130</v>
      </c>
      <c r="CF104" s="327">
        <f t="shared" si="186"/>
        <v>130</v>
      </c>
      <c r="CG104" s="327">
        <f t="shared" si="186"/>
        <v>130</v>
      </c>
      <c r="CH104" s="327">
        <f t="shared" si="186"/>
        <v>130</v>
      </c>
      <c r="CI104" s="327">
        <f t="shared" si="186"/>
        <v>130</v>
      </c>
      <c r="CJ104" s="327">
        <f t="shared" si="186"/>
        <v>130</v>
      </c>
      <c r="CK104" s="327">
        <f t="shared" si="186"/>
        <v>130</v>
      </c>
      <c r="CL104" s="327">
        <f t="shared" si="186"/>
        <v>130</v>
      </c>
      <c r="CM104" s="327">
        <f t="shared" si="186"/>
        <v>130</v>
      </c>
      <c r="CN104" s="71"/>
      <c r="CO104" s="71"/>
      <c r="CP104" s="71"/>
      <c r="CQ104" s="71"/>
      <c r="CR104" s="71"/>
      <c r="CS104" s="71"/>
      <c r="CT104" s="71"/>
      <c r="CY104" s="294"/>
    </row>
    <row r="105" spans="1:103" outlineLevel="1" x14ac:dyDescent="0.45">
      <c r="A105" s="71"/>
      <c r="B105" s="297"/>
      <c r="D105" s="259" t="s">
        <v>193</v>
      </c>
      <c r="F105" s="259" t="s">
        <v>195</v>
      </c>
      <c r="H105" s="259">
        <f t="shared" ref="H105:O105" si="187">ROUNDUP(H88/H104,0)</f>
        <v>1</v>
      </c>
      <c r="I105" s="259">
        <f t="shared" si="187"/>
        <v>1</v>
      </c>
      <c r="J105" s="259">
        <f t="shared" si="187"/>
        <v>1</v>
      </c>
      <c r="K105" s="259">
        <f t="shared" si="187"/>
        <v>1</v>
      </c>
      <c r="L105" s="259">
        <f t="shared" si="187"/>
        <v>1</v>
      </c>
      <c r="M105" s="259">
        <f t="shared" si="187"/>
        <v>1</v>
      </c>
      <c r="N105" s="259">
        <f t="shared" si="187"/>
        <v>1</v>
      </c>
      <c r="O105" s="259">
        <f t="shared" si="187"/>
        <v>1</v>
      </c>
      <c r="P105" s="259">
        <f t="shared" ref="P105:AG105" si="188">ROUNDUP(P88/P104,0)</f>
        <v>1</v>
      </c>
      <c r="Q105" s="259">
        <f t="shared" si="188"/>
        <v>1</v>
      </c>
      <c r="R105" s="259">
        <f t="shared" si="188"/>
        <v>1</v>
      </c>
      <c r="S105" s="259">
        <f t="shared" si="188"/>
        <v>1</v>
      </c>
      <c r="T105" s="259">
        <f t="shared" si="188"/>
        <v>2</v>
      </c>
      <c r="U105" s="259">
        <f t="shared" si="188"/>
        <v>2</v>
      </c>
      <c r="V105" s="259">
        <f t="shared" si="188"/>
        <v>2</v>
      </c>
      <c r="W105" s="259">
        <f>ROUNDUP(W88/W104,0)</f>
        <v>2</v>
      </c>
      <c r="X105" s="259">
        <f t="shared" si="188"/>
        <v>2</v>
      </c>
      <c r="Y105" s="259">
        <f t="shared" si="188"/>
        <v>2</v>
      </c>
      <c r="Z105" s="259">
        <f t="shared" si="188"/>
        <v>2</v>
      </c>
      <c r="AA105" s="259">
        <f t="shared" si="188"/>
        <v>2</v>
      </c>
      <c r="AB105" s="259">
        <f t="shared" si="188"/>
        <v>2</v>
      </c>
      <c r="AC105" s="259">
        <f t="shared" si="188"/>
        <v>2</v>
      </c>
      <c r="AD105" s="259">
        <f t="shared" si="188"/>
        <v>2</v>
      </c>
      <c r="AE105" s="259">
        <f t="shared" si="188"/>
        <v>2</v>
      </c>
      <c r="AF105" s="259">
        <f t="shared" si="188"/>
        <v>3</v>
      </c>
      <c r="AG105" s="259">
        <f t="shared" si="188"/>
        <v>3</v>
      </c>
      <c r="AH105" s="259">
        <f>ROUNDUP(AH90/AH104,0)</f>
        <v>2</v>
      </c>
      <c r="AI105" s="259">
        <f t="shared" ref="AI105:AP105" si="189">ROUNDUP(AI90/AI104,0)</f>
        <v>2</v>
      </c>
      <c r="AJ105" s="259">
        <f t="shared" si="189"/>
        <v>2</v>
      </c>
      <c r="AK105" s="259">
        <f t="shared" si="189"/>
        <v>2</v>
      </c>
      <c r="AL105" s="259">
        <f t="shared" si="189"/>
        <v>3</v>
      </c>
      <c r="AM105" s="259">
        <f t="shared" si="189"/>
        <v>3</v>
      </c>
      <c r="AN105" s="259">
        <f t="shared" si="189"/>
        <v>3</v>
      </c>
      <c r="AO105" s="259">
        <f t="shared" si="189"/>
        <v>3</v>
      </c>
      <c r="AP105" s="259">
        <f t="shared" si="189"/>
        <v>3</v>
      </c>
      <c r="AQ105" s="259">
        <f>ROUNDUP(AQ90/AQ104,0)</f>
        <v>6</v>
      </c>
      <c r="AR105" s="259">
        <f t="shared" ref="AR105:BC105" si="190">ROUNDUP(AR90/AR104,0)</f>
        <v>2</v>
      </c>
      <c r="AS105" s="259">
        <f t="shared" si="190"/>
        <v>3</v>
      </c>
      <c r="AT105" s="259">
        <f t="shared" si="190"/>
        <v>3</v>
      </c>
      <c r="AU105" s="259">
        <f t="shared" si="190"/>
        <v>3</v>
      </c>
      <c r="AV105" s="259">
        <f t="shared" si="190"/>
        <v>3</v>
      </c>
      <c r="AW105" s="259">
        <f t="shared" si="190"/>
        <v>3</v>
      </c>
      <c r="AX105" s="259">
        <f t="shared" si="190"/>
        <v>4</v>
      </c>
      <c r="AY105" s="259">
        <f t="shared" si="190"/>
        <v>4</v>
      </c>
      <c r="AZ105" s="259">
        <f t="shared" si="190"/>
        <v>4</v>
      </c>
      <c r="BA105" s="259">
        <f t="shared" si="190"/>
        <v>4</v>
      </c>
      <c r="BB105" s="259">
        <f t="shared" si="190"/>
        <v>4</v>
      </c>
      <c r="BC105" s="259">
        <f t="shared" si="190"/>
        <v>8</v>
      </c>
      <c r="BD105" s="259">
        <f>ROUNDUP(BD90/BD104,0)</f>
        <v>3</v>
      </c>
      <c r="BE105" s="259">
        <f t="shared" ref="BE105:CM105" si="191">ROUNDUP(BE90/BE104,0)</f>
        <v>4</v>
      </c>
      <c r="BF105" s="259">
        <f t="shared" si="191"/>
        <v>4</v>
      </c>
      <c r="BG105" s="259">
        <f t="shared" si="191"/>
        <v>4</v>
      </c>
      <c r="BH105" s="259">
        <f t="shared" si="191"/>
        <v>4</v>
      </c>
      <c r="BI105" s="259">
        <f t="shared" si="191"/>
        <v>4</v>
      </c>
      <c r="BJ105" s="259">
        <f t="shared" si="191"/>
        <v>5</v>
      </c>
      <c r="BK105" s="259">
        <f t="shared" si="191"/>
        <v>5</v>
      </c>
      <c r="BL105" s="259">
        <f t="shared" si="191"/>
        <v>5</v>
      </c>
      <c r="BM105" s="259">
        <f t="shared" si="191"/>
        <v>5</v>
      </c>
      <c r="BN105" s="259">
        <f t="shared" si="191"/>
        <v>5</v>
      </c>
      <c r="BO105" s="259">
        <f t="shared" si="191"/>
        <v>11</v>
      </c>
      <c r="BP105" s="259">
        <f t="shared" si="191"/>
        <v>3</v>
      </c>
      <c r="BQ105" s="259">
        <f t="shared" si="191"/>
        <v>4</v>
      </c>
      <c r="BR105" s="259">
        <f t="shared" si="191"/>
        <v>4</v>
      </c>
      <c r="BS105" s="259">
        <f t="shared" si="191"/>
        <v>5</v>
      </c>
      <c r="BT105" s="259">
        <f t="shared" si="191"/>
        <v>5</v>
      </c>
      <c r="BU105" s="259">
        <f t="shared" si="191"/>
        <v>5</v>
      </c>
      <c r="BV105" s="259">
        <f t="shared" si="191"/>
        <v>6</v>
      </c>
      <c r="BW105" s="259">
        <f t="shared" si="191"/>
        <v>5</v>
      </c>
      <c r="BX105" s="259">
        <f t="shared" si="191"/>
        <v>5</v>
      </c>
      <c r="BY105" s="259">
        <f t="shared" si="191"/>
        <v>6</v>
      </c>
      <c r="BZ105" s="259">
        <f t="shared" si="191"/>
        <v>5</v>
      </c>
      <c r="CA105" s="259">
        <f t="shared" si="191"/>
        <v>13</v>
      </c>
      <c r="CB105" s="259">
        <f t="shared" si="191"/>
        <v>3</v>
      </c>
      <c r="CC105" s="259">
        <f t="shared" si="191"/>
        <v>5</v>
      </c>
      <c r="CD105" s="259">
        <f t="shared" si="191"/>
        <v>5</v>
      </c>
      <c r="CE105" s="259">
        <f t="shared" si="191"/>
        <v>5</v>
      </c>
      <c r="CF105" s="259">
        <f t="shared" si="191"/>
        <v>5</v>
      </c>
      <c r="CG105" s="259">
        <f t="shared" si="191"/>
        <v>5</v>
      </c>
      <c r="CH105" s="259">
        <f t="shared" si="191"/>
        <v>7</v>
      </c>
      <c r="CI105" s="259">
        <f t="shared" si="191"/>
        <v>6</v>
      </c>
      <c r="CJ105" s="259">
        <f t="shared" si="191"/>
        <v>6</v>
      </c>
      <c r="CK105" s="259">
        <f t="shared" si="191"/>
        <v>6</v>
      </c>
      <c r="CL105" s="259">
        <f t="shared" si="191"/>
        <v>6</v>
      </c>
      <c r="CM105" s="259">
        <f t="shared" si="191"/>
        <v>14</v>
      </c>
      <c r="CN105" s="71"/>
      <c r="CO105" s="71"/>
      <c r="CP105" s="71"/>
      <c r="CQ105" s="71"/>
      <c r="CR105" s="71"/>
      <c r="CS105" s="71"/>
      <c r="CT105" s="71"/>
      <c r="CY105" s="294"/>
    </row>
    <row r="106" spans="1:103" outlineLevel="1" x14ac:dyDescent="0.45">
      <c r="A106" s="71"/>
      <c r="B106" s="297"/>
      <c r="D106" s="259" t="s">
        <v>24</v>
      </c>
      <c r="F106" s="259" t="s">
        <v>195</v>
      </c>
      <c r="H106" s="259">
        <f t="shared" ref="H106:O107" si="192">IF(ROUNDUP(AVERAGE(E$105:J$105),0)&lt;G106,G106,ROUNDUP(AVERAGE(E$105:J$105),0))</f>
        <v>1</v>
      </c>
      <c r="I106" s="259">
        <f t="shared" si="192"/>
        <v>1</v>
      </c>
      <c r="J106" s="259">
        <f t="shared" si="192"/>
        <v>1</v>
      </c>
      <c r="K106" s="259">
        <f t="shared" si="192"/>
        <v>1</v>
      </c>
      <c r="L106" s="259">
        <f t="shared" si="192"/>
        <v>1</v>
      </c>
      <c r="M106" s="259">
        <f t="shared" si="192"/>
        <v>1</v>
      </c>
      <c r="N106" s="259">
        <f t="shared" si="192"/>
        <v>1</v>
      </c>
      <c r="O106" s="259">
        <f t="shared" si="192"/>
        <v>1</v>
      </c>
      <c r="P106" s="259">
        <f>IF(ROUNDUP(AVERAGE(M$105:R$105),0)&lt;O106,O106,ROUNDUP(AVERAGE(M$105:R$105),0))</f>
        <v>1</v>
      </c>
      <c r="Q106" s="259">
        <f t="shared" ref="Q106:BC106" si="193">IF(ROUNDUP(AVERAGE(N$105:S$105),0)&lt;P106,P106,ROUNDUP(AVERAGE(N$105:S$105),0))</f>
        <v>1</v>
      </c>
      <c r="R106" s="259">
        <f t="shared" si="193"/>
        <v>2</v>
      </c>
      <c r="S106" s="259">
        <f t="shared" si="193"/>
        <v>2</v>
      </c>
      <c r="T106" s="259">
        <f t="shared" si="193"/>
        <v>2</v>
      </c>
      <c r="U106" s="259">
        <f t="shared" si="193"/>
        <v>2</v>
      </c>
      <c r="V106" s="259">
        <f t="shared" si="193"/>
        <v>2</v>
      </c>
      <c r="W106" s="259">
        <f t="shared" si="193"/>
        <v>2</v>
      </c>
      <c r="X106" s="259">
        <f t="shared" si="193"/>
        <v>2</v>
      </c>
      <c r="Y106" s="259">
        <f t="shared" si="193"/>
        <v>2</v>
      </c>
      <c r="Z106" s="259">
        <f t="shared" si="193"/>
        <v>2</v>
      </c>
      <c r="AA106" s="259">
        <f t="shared" si="193"/>
        <v>2</v>
      </c>
      <c r="AB106" s="259">
        <f t="shared" si="193"/>
        <v>2</v>
      </c>
      <c r="AC106" s="259">
        <f t="shared" si="193"/>
        <v>2</v>
      </c>
      <c r="AD106" s="259">
        <f t="shared" si="193"/>
        <v>3</v>
      </c>
      <c r="AE106" s="259">
        <f t="shared" si="193"/>
        <v>3</v>
      </c>
      <c r="AF106" s="259">
        <f t="shared" si="193"/>
        <v>3</v>
      </c>
      <c r="AG106" s="259">
        <f t="shared" si="193"/>
        <v>3</v>
      </c>
      <c r="AH106" s="259">
        <f t="shared" si="193"/>
        <v>3</v>
      </c>
      <c r="AI106" s="259">
        <f t="shared" si="193"/>
        <v>3</v>
      </c>
      <c r="AJ106" s="259">
        <f t="shared" si="193"/>
        <v>3</v>
      </c>
      <c r="AK106" s="259">
        <f t="shared" si="193"/>
        <v>3</v>
      </c>
      <c r="AL106" s="259">
        <f t="shared" si="193"/>
        <v>3</v>
      </c>
      <c r="AM106" s="259">
        <f t="shared" si="193"/>
        <v>3</v>
      </c>
      <c r="AN106" s="259">
        <f t="shared" si="193"/>
        <v>3</v>
      </c>
      <c r="AO106" s="259">
        <f t="shared" si="193"/>
        <v>4</v>
      </c>
      <c r="AP106" s="259">
        <f t="shared" si="193"/>
        <v>4</v>
      </c>
      <c r="AQ106" s="259">
        <f t="shared" si="193"/>
        <v>4</v>
      </c>
      <c r="AR106" s="259">
        <f t="shared" si="193"/>
        <v>4</v>
      </c>
      <c r="AS106" s="259">
        <f t="shared" si="193"/>
        <v>4</v>
      </c>
      <c r="AT106" s="259">
        <f t="shared" si="193"/>
        <v>4</v>
      </c>
      <c r="AU106" s="259">
        <f t="shared" si="193"/>
        <v>4</v>
      </c>
      <c r="AV106" s="259">
        <f t="shared" si="193"/>
        <v>4</v>
      </c>
      <c r="AW106" s="259">
        <f t="shared" si="193"/>
        <v>4</v>
      </c>
      <c r="AX106" s="259">
        <f t="shared" si="193"/>
        <v>4</v>
      </c>
      <c r="AY106" s="259">
        <f t="shared" si="193"/>
        <v>4</v>
      </c>
      <c r="AZ106" s="259">
        <f t="shared" si="193"/>
        <v>4</v>
      </c>
      <c r="BA106" s="259">
        <f t="shared" si="193"/>
        <v>5</v>
      </c>
      <c r="BB106" s="259">
        <f t="shared" si="193"/>
        <v>5</v>
      </c>
      <c r="BC106" s="259">
        <f t="shared" si="193"/>
        <v>5</v>
      </c>
      <c r="BD106" s="259">
        <f>IF(ROUNDUP(AVERAGE(BA$105:BF$105),0)&lt;BC106,BC106,ROUNDUP(AVERAGE(BA$105:BF$105),0))</f>
        <v>5</v>
      </c>
      <c r="BE106" s="259">
        <f t="shared" ref="BE106:CM107" si="194">IF(ROUNDUP(AVERAGE(BB$105:BG$105),0)&lt;BD106,BD106,ROUNDUP(AVERAGE(BB$105:BG$105),0))</f>
        <v>5</v>
      </c>
      <c r="BF106" s="259">
        <f t="shared" si="194"/>
        <v>5</v>
      </c>
      <c r="BG106" s="259">
        <f t="shared" si="194"/>
        <v>5</v>
      </c>
      <c r="BH106" s="259">
        <f t="shared" si="194"/>
        <v>5</v>
      </c>
      <c r="BI106" s="259">
        <f t="shared" si="194"/>
        <v>5</v>
      </c>
      <c r="BJ106" s="259">
        <f t="shared" si="194"/>
        <v>5</v>
      </c>
      <c r="BK106" s="259">
        <f t="shared" si="194"/>
        <v>5</v>
      </c>
      <c r="BL106" s="259">
        <f t="shared" si="194"/>
        <v>5</v>
      </c>
      <c r="BM106" s="259">
        <f t="shared" si="194"/>
        <v>6</v>
      </c>
      <c r="BN106" s="259">
        <f t="shared" si="194"/>
        <v>6</v>
      </c>
      <c r="BO106" s="259">
        <f t="shared" si="194"/>
        <v>6</v>
      </c>
      <c r="BP106" s="259">
        <f t="shared" si="194"/>
        <v>6</v>
      </c>
      <c r="BQ106" s="259">
        <f t="shared" si="194"/>
        <v>6</v>
      </c>
      <c r="BR106" s="259">
        <f t="shared" si="194"/>
        <v>6</v>
      </c>
      <c r="BS106" s="259">
        <f t="shared" si="194"/>
        <v>6</v>
      </c>
      <c r="BT106" s="259">
        <f t="shared" si="194"/>
        <v>6</v>
      </c>
      <c r="BU106" s="259">
        <f t="shared" si="194"/>
        <v>6</v>
      </c>
      <c r="BV106" s="259">
        <f t="shared" si="194"/>
        <v>6</v>
      </c>
      <c r="BW106" s="259">
        <f t="shared" si="194"/>
        <v>6</v>
      </c>
      <c r="BX106" s="259">
        <f t="shared" si="194"/>
        <v>6</v>
      </c>
      <c r="BY106" s="259">
        <f t="shared" si="194"/>
        <v>7</v>
      </c>
      <c r="BZ106" s="259">
        <f t="shared" si="194"/>
        <v>7</v>
      </c>
      <c r="CA106" s="259">
        <f t="shared" si="194"/>
        <v>7</v>
      </c>
      <c r="CB106" s="259">
        <f t="shared" si="194"/>
        <v>7</v>
      </c>
      <c r="CC106" s="259">
        <f t="shared" si="194"/>
        <v>7</v>
      </c>
      <c r="CD106" s="259">
        <f t="shared" si="194"/>
        <v>7</v>
      </c>
      <c r="CE106" s="259">
        <f t="shared" si="194"/>
        <v>7</v>
      </c>
      <c r="CF106" s="259">
        <f t="shared" si="194"/>
        <v>7</v>
      </c>
      <c r="CG106" s="259">
        <f t="shared" si="194"/>
        <v>7</v>
      </c>
      <c r="CH106" s="259">
        <f t="shared" si="194"/>
        <v>7</v>
      </c>
      <c r="CI106" s="259">
        <f t="shared" si="194"/>
        <v>7</v>
      </c>
      <c r="CJ106" s="259">
        <f t="shared" si="194"/>
        <v>7</v>
      </c>
      <c r="CK106" s="259">
        <f t="shared" si="194"/>
        <v>8</v>
      </c>
      <c r="CL106" s="259">
        <f t="shared" si="194"/>
        <v>8</v>
      </c>
      <c r="CM106" s="259">
        <f t="shared" si="194"/>
        <v>8</v>
      </c>
      <c r="CN106" s="71"/>
      <c r="CO106" s="71"/>
      <c r="CP106" s="71"/>
      <c r="CQ106" s="71"/>
      <c r="CR106" s="71"/>
      <c r="CS106" s="71"/>
      <c r="CT106" s="71"/>
      <c r="CY106" s="294"/>
    </row>
    <row r="107" spans="1:103" outlineLevel="1" x14ac:dyDescent="0.45">
      <c r="A107" s="71" t="s">
        <v>322</v>
      </c>
      <c r="B107" s="297"/>
      <c r="D107" s="259" t="s">
        <v>194</v>
      </c>
      <c r="F107" s="259" t="s">
        <v>195</v>
      </c>
      <c r="H107" s="259">
        <f t="shared" si="192"/>
        <v>1</v>
      </c>
      <c r="I107" s="259">
        <f t="shared" si="192"/>
        <v>1</v>
      </c>
      <c r="J107" s="259">
        <f t="shared" si="192"/>
        <v>1</v>
      </c>
      <c r="K107" s="259">
        <f t="shared" si="192"/>
        <v>1</v>
      </c>
      <c r="L107" s="259">
        <f t="shared" si="192"/>
        <v>1</v>
      </c>
      <c r="M107" s="259">
        <f t="shared" si="192"/>
        <v>1</v>
      </c>
      <c r="N107" s="259">
        <f t="shared" si="192"/>
        <v>1</v>
      </c>
      <c r="O107" s="259">
        <f t="shared" si="192"/>
        <v>1</v>
      </c>
      <c r="P107" s="259">
        <f t="shared" ref="P107:BC107" si="195">IF(ROUNDUP(AVERAGE(M$105:R$105),0)&lt;O107,O107,ROUNDUP(AVERAGE(M$105:R$105),0))</f>
        <v>1</v>
      </c>
      <c r="Q107" s="259">
        <f t="shared" si="195"/>
        <v>1</v>
      </c>
      <c r="R107" s="259">
        <f t="shared" si="195"/>
        <v>2</v>
      </c>
      <c r="S107" s="259">
        <f t="shared" si="195"/>
        <v>2</v>
      </c>
      <c r="T107" s="259">
        <f t="shared" si="195"/>
        <v>2</v>
      </c>
      <c r="U107" s="259">
        <f t="shared" si="195"/>
        <v>2</v>
      </c>
      <c r="V107" s="259">
        <f t="shared" si="195"/>
        <v>2</v>
      </c>
      <c r="W107" s="259">
        <f t="shared" si="195"/>
        <v>2</v>
      </c>
      <c r="X107" s="259">
        <f t="shared" si="195"/>
        <v>2</v>
      </c>
      <c r="Y107" s="259">
        <f t="shared" si="195"/>
        <v>2</v>
      </c>
      <c r="Z107" s="259">
        <f t="shared" si="195"/>
        <v>2</v>
      </c>
      <c r="AA107" s="259">
        <f t="shared" si="195"/>
        <v>2</v>
      </c>
      <c r="AB107" s="259">
        <f t="shared" si="195"/>
        <v>2</v>
      </c>
      <c r="AC107" s="259">
        <f t="shared" si="195"/>
        <v>2</v>
      </c>
      <c r="AD107" s="259">
        <f t="shared" si="195"/>
        <v>3</v>
      </c>
      <c r="AE107" s="259">
        <f t="shared" si="195"/>
        <v>3</v>
      </c>
      <c r="AF107" s="259">
        <f t="shared" si="195"/>
        <v>3</v>
      </c>
      <c r="AG107" s="259">
        <f t="shared" si="195"/>
        <v>3</v>
      </c>
      <c r="AH107" s="259">
        <f t="shared" si="195"/>
        <v>3</v>
      </c>
      <c r="AI107" s="259">
        <f t="shared" si="195"/>
        <v>3</v>
      </c>
      <c r="AJ107" s="259">
        <f t="shared" si="195"/>
        <v>3</v>
      </c>
      <c r="AK107" s="259">
        <f t="shared" si="195"/>
        <v>3</v>
      </c>
      <c r="AL107" s="259">
        <f t="shared" si="195"/>
        <v>3</v>
      </c>
      <c r="AM107" s="259">
        <f t="shared" si="195"/>
        <v>3</v>
      </c>
      <c r="AN107" s="259">
        <f t="shared" si="195"/>
        <v>3</v>
      </c>
      <c r="AO107" s="259">
        <f t="shared" si="195"/>
        <v>4</v>
      </c>
      <c r="AP107" s="259">
        <f t="shared" si="195"/>
        <v>4</v>
      </c>
      <c r="AQ107" s="259">
        <f t="shared" si="195"/>
        <v>4</v>
      </c>
      <c r="AR107" s="259">
        <f t="shared" si="195"/>
        <v>4</v>
      </c>
      <c r="AS107" s="259">
        <f t="shared" si="195"/>
        <v>4</v>
      </c>
      <c r="AT107" s="259">
        <f t="shared" si="195"/>
        <v>4</v>
      </c>
      <c r="AU107" s="259">
        <f t="shared" si="195"/>
        <v>4</v>
      </c>
      <c r="AV107" s="259">
        <f t="shared" si="195"/>
        <v>4</v>
      </c>
      <c r="AW107" s="259">
        <f t="shared" si="195"/>
        <v>4</v>
      </c>
      <c r="AX107" s="259">
        <f t="shared" si="195"/>
        <v>4</v>
      </c>
      <c r="AY107" s="259">
        <f t="shared" si="195"/>
        <v>4</v>
      </c>
      <c r="AZ107" s="259">
        <f t="shared" si="195"/>
        <v>4</v>
      </c>
      <c r="BA107" s="259">
        <f t="shared" si="195"/>
        <v>5</v>
      </c>
      <c r="BB107" s="259">
        <f t="shared" si="195"/>
        <v>5</v>
      </c>
      <c r="BC107" s="259">
        <f t="shared" si="195"/>
        <v>5</v>
      </c>
      <c r="BD107" s="259">
        <f>IF(ROUNDUP(AVERAGE(BA$105:BF$105),0)&lt;BC107,BC107,ROUNDUP(AVERAGE(BA$105:BF$105),0))</f>
        <v>5</v>
      </c>
      <c r="BE107" s="259">
        <f t="shared" si="194"/>
        <v>5</v>
      </c>
      <c r="BF107" s="259">
        <f t="shared" si="194"/>
        <v>5</v>
      </c>
      <c r="BG107" s="259">
        <f t="shared" si="194"/>
        <v>5</v>
      </c>
      <c r="BH107" s="259">
        <f t="shared" si="194"/>
        <v>5</v>
      </c>
      <c r="BI107" s="259">
        <f t="shared" si="194"/>
        <v>5</v>
      </c>
      <c r="BJ107" s="259">
        <f t="shared" si="194"/>
        <v>5</v>
      </c>
      <c r="BK107" s="259">
        <f t="shared" si="194"/>
        <v>5</v>
      </c>
      <c r="BL107" s="259">
        <f t="shared" si="194"/>
        <v>5</v>
      </c>
      <c r="BM107" s="259">
        <f t="shared" si="194"/>
        <v>6</v>
      </c>
      <c r="BN107" s="259">
        <f t="shared" si="194"/>
        <v>6</v>
      </c>
      <c r="BO107" s="259">
        <f t="shared" si="194"/>
        <v>6</v>
      </c>
      <c r="BP107" s="259">
        <f t="shared" si="194"/>
        <v>6</v>
      </c>
      <c r="BQ107" s="259">
        <f t="shared" si="194"/>
        <v>6</v>
      </c>
      <c r="BR107" s="259">
        <f t="shared" si="194"/>
        <v>6</v>
      </c>
      <c r="BS107" s="259">
        <f t="shared" si="194"/>
        <v>6</v>
      </c>
      <c r="BT107" s="259">
        <f t="shared" si="194"/>
        <v>6</v>
      </c>
      <c r="BU107" s="259">
        <f t="shared" si="194"/>
        <v>6</v>
      </c>
      <c r="BV107" s="259">
        <f t="shared" si="194"/>
        <v>6</v>
      </c>
      <c r="BW107" s="259">
        <f t="shared" si="194"/>
        <v>6</v>
      </c>
      <c r="BX107" s="259">
        <f t="shared" si="194"/>
        <v>6</v>
      </c>
      <c r="BY107" s="259">
        <f t="shared" si="194"/>
        <v>7</v>
      </c>
      <c r="BZ107" s="259">
        <f t="shared" si="194"/>
        <v>7</v>
      </c>
      <c r="CA107" s="259">
        <f t="shared" si="194"/>
        <v>7</v>
      </c>
      <c r="CB107" s="259">
        <f t="shared" si="194"/>
        <v>7</v>
      </c>
      <c r="CC107" s="259">
        <f t="shared" si="194"/>
        <v>7</v>
      </c>
      <c r="CD107" s="259">
        <f t="shared" si="194"/>
        <v>7</v>
      </c>
      <c r="CE107" s="259">
        <f t="shared" si="194"/>
        <v>7</v>
      </c>
      <c r="CF107" s="259">
        <f t="shared" si="194"/>
        <v>7</v>
      </c>
      <c r="CG107" s="259">
        <f t="shared" si="194"/>
        <v>7</v>
      </c>
      <c r="CH107" s="259">
        <f t="shared" si="194"/>
        <v>7</v>
      </c>
      <c r="CI107" s="259">
        <f t="shared" si="194"/>
        <v>7</v>
      </c>
      <c r="CJ107" s="259">
        <f t="shared" si="194"/>
        <v>7</v>
      </c>
      <c r="CK107" s="259">
        <f t="shared" si="194"/>
        <v>8</v>
      </c>
      <c r="CL107" s="259">
        <f t="shared" si="194"/>
        <v>8</v>
      </c>
      <c r="CM107" s="259">
        <f t="shared" si="194"/>
        <v>8</v>
      </c>
      <c r="CN107" s="71"/>
      <c r="CO107" s="71"/>
      <c r="CP107" s="71"/>
      <c r="CQ107" s="71"/>
      <c r="CR107" s="71"/>
      <c r="CS107" s="71"/>
      <c r="CT107" s="71"/>
      <c r="CY107" s="294" t="s">
        <v>2</v>
      </c>
    </row>
    <row r="108" spans="1:103" outlineLevel="1" x14ac:dyDescent="0.45">
      <c r="A108" s="71"/>
      <c r="B108" s="297"/>
      <c r="CY108" s="294"/>
    </row>
    <row r="109" spans="1:103" outlineLevel="1" x14ac:dyDescent="0.45">
      <c r="A109" s="71"/>
      <c r="B109" s="297"/>
      <c r="D109" s="259" t="s">
        <v>466</v>
      </c>
      <c r="F109" s="312" t="str">
        <f>VLOOKUP($D109,assumption_lookup,MATCH("Unit",assumption_heading,0),0)</f>
        <v>£/fte/month</v>
      </c>
      <c r="H109" s="304">
        <f t="shared" ref="H109:O109" si="196">VLOOKUP($D109,assumption_lookup,MATCH(H$9,assumption_heading,0),0)</f>
        <v>1500</v>
      </c>
      <c r="I109" s="304">
        <f t="shared" si="196"/>
        <v>1500</v>
      </c>
      <c r="J109" s="304">
        <f t="shared" si="196"/>
        <v>1500</v>
      </c>
      <c r="K109" s="304">
        <f t="shared" si="196"/>
        <v>1500</v>
      </c>
      <c r="L109" s="304">
        <f t="shared" si="196"/>
        <v>1500</v>
      </c>
      <c r="M109" s="304">
        <f t="shared" si="196"/>
        <v>1500</v>
      </c>
      <c r="N109" s="304">
        <f t="shared" si="196"/>
        <v>1500</v>
      </c>
      <c r="O109" s="304">
        <f t="shared" si="196"/>
        <v>1500</v>
      </c>
      <c r="P109" s="304">
        <f t="shared" ref="P109:BC109" si="197">VLOOKUP($D109,assumption_lookup,MATCH(P$9,assumption_heading,0),0)</f>
        <v>1500</v>
      </c>
      <c r="Q109" s="304">
        <f t="shared" si="197"/>
        <v>1500</v>
      </c>
      <c r="R109" s="304">
        <f t="shared" si="197"/>
        <v>1500</v>
      </c>
      <c r="S109" s="304">
        <f t="shared" si="197"/>
        <v>1500</v>
      </c>
      <c r="T109" s="304">
        <f t="shared" si="197"/>
        <v>1500</v>
      </c>
      <c r="U109" s="304">
        <f t="shared" si="197"/>
        <v>1500</v>
      </c>
      <c r="V109" s="304">
        <f t="shared" si="197"/>
        <v>1500</v>
      </c>
      <c r="W109" s="304">
        <f t="shared" si="197"/>
        <v>1500</v>
      </c>
      <c r="X109" s="304">
        <f t="shared" si="197"/>
        <v>1500</v>
      </c>
      <c r="Y109" s="304">
        <f t="shared" si="197"/>
        <v>1500</v>
      </c>
      <c r="Z109" s="304">
        <f t="shared" si="197"/>
        <v>1500</v>
      </c>
      <c r="AA109" s="304">
        <f t="shared" si="197"/>
        <v>1500</v>
      </c>
      <c r="AB109" s="304">
        <f t="shared" si="197"/>
        <v>1500</v>
      </c>
      <c r="AC109" s="304">
        <f t="shared" si="197"/>
        <v>1500</v>
      </c>
      <c r="AD109" s="304">
        <f t="shared" si="197"/>
        <v>1500</v>
      </c>
      <c r="AE109" s="304">
        <f t="shared" si="197"/>
        <v>1500</v>
      </c>
      <c r="AF109" s="304">
        <f t="shared" si="197"/>
        <v>1800</v>
      </c>
      <c r="AG109" s="304">
        <f t="shared" si="197"/>
        <v>1800</v>
      </c>
      <c r="AH109" s="304">
        <f t="shared" si="197"/>
        <v>1800</v>
      </c>
      <c r="AI109" s="304">
        <f t="shared" si="197"/>
        <v>1800</v>
      </c>
      <c r="AJ109" s="304">
        <f t="shared" si="197"/>
        <v>1800</v>
      </c>
      <c r="AK109" s="304">
        <f t="shared" si="197"/>
        <v>1800</v>
      </c>
      <c r="AL109" s="304">
        <f t="shared" si="197"/>
        <v>1800</v>
      </c>
      <c r="AM109" s="304">
        <f t="shared" si="197"/>
        <v>1800</v>
      </c>
      <c r="AN109" s="304">
        <f t="shared" si="197"/>
        <v>1800</v>
      </c>
      <c r="AO109" s="304">
        <f t="shared" si="197"/>
        <v>1800</v>
      </c>
      <c r="AP109" s="304">
        <f t="shared" si="197"/>
        <v>1800</v>
      </c>
      <c r="AQ109" s="304">
        <f t="shared" si="197"/>
        <v>1800</v>
      </c>
      <c r="AR109" s="304">
        <f t="shared" si="197"/>
        <v>1900</v>
      </c>
      <c r="AS109" s="304">
        <f t="shared" si="197"/>
        <v>1900</v>
      </c>
      <c r="AT109" s="304">
        <f t="shared" si="197"/>
        <v>1900</v>
      </c>
      <c r="AU109" s="304">
        <f t="shared" si="197"/>
        <v>1900</v>
      </c>
      <c r="AV109" s="304">
        <f t="shared" si="197"/>
        <v>1900</v>
      </c>
      <c r="AW109" s="304">
        <f t="shared" si="197"/>
        <v>1900</v>
      </c>
      <c r="AX109" s="304">
        <f t="shared" si="197"/>
        <v>1900</v>
      </c>
      <c r="AY109" s="304">
        <f t="shared" si="197"/>
        <v>1900</v>
      </c>
      <c r="AZ109" s="304">
        <f t="shared" si="197"/>
        <v>1900</v>
      </c>
      <c r="BA109" s="304">
        <f t="shared" si="197"/>
        <v>1900</v>
      </c>
      <c r="BB109" s="304">
        <f t="shared" si="197"/>
        <v>1900</v>
      </c>
      <c r="BC109" s="304">
        <f t="shared" si="197"/>
        <v>1900</v>
      </c>
      <c r="BD109" s="304">
        <f t="shared" ref="BD109:CM109" si="198">VLOOKUP($D109,assumption_lookup,MATCH(BD$6,assumptions_heading_monthly,0),0)</f>
        <v>2000</v>
      </c>
      <c r="BE109" s="304">
        <f t="shared" si="198"/>
        <v>2000</v>
      </c>
      <c r="BF109" s="304">
        <f t="shared" si="198"/>
        <v>2000</v>
      </c>
      <c r="BG109" s="304">
        <f t="shared" si="198"/>
        <v>2000</v>
      </c>
      <c r="BH109" s="304">
        <f t="shared" si="198"/>
        <v>2000</v>
      </c>
      <c r="BI109" s="304">
        <f t="shared" si="198"/>
        <v>2000</v>
      </c>
      <c r="BJ109" s="304">
        <f t="shared" si="198"/>
        <v>2000</v>
      </c>
      <c r="BK109" s="304">
        <f t="shared" si="198"/>
        <v>2000</v>
      </c>
      <c r="BL109" s="304">
        <f t="shared" si="198"/>
        <v>2000</v>
      </c>
      <c r="BM109" s="304">
        <f t="shared" si="198"/>
        <v>2000</v>
      </c>
      <c r="BN109" s="304">
        <f t="shared" si="198"/>
        <v>2000</v>
      </c>
      <c r="BO109" s="304">
        <f t="shared" si="198"/>
        <v>2000</v>
      </c>
      <c r="BP109" s="304">
        <f t="shared" si="198"/>
        <v>2100</v>
      </c>
      <c r="BQ109" s="304">
        <f t="shared" si="198"/>
        <v>2100</v>
      </c>
      <c r="BR109" s="304">
        <f t="shared" si="198"/>
        <v>2100</v>
      </c>
      <c r="BS109" s="304">
        <f t="shared" si="198"/>
        <v>2100</v>
      </c>
      <c r="BT109" s="304">
        <f t="shared" si="198"/>
        <v>2100</v>
      </c>
      <c r="BU109" s="304">
        <f t="shared" si="198"/>
        <v>2100</v>
      </c>
      <c r="BV109" s="304">
        <f t="shared" si="198"/>
        <v>2100</v>
      </c>
      <c r="BW109" s="304">
        <f t="shared" si="198"/>
        <v>2100</v>
      </c>
      <c r="BX109" s="304">
        <f t="shared" si="198"/>
        <v>2100</v>
      </c>
      <c r="BY109" s="304">
        <f t="shared" si="198"/>
        <v>2100</v>
      </c>
      <c r="BZ109" s="304">
        <f t="shared" si="198"/>
        <v>2100</v>
      </c>
      <c r="CA109" s="304">
        <f t="shared" si="198"/>
        <v>2100</v>
      </c>
      <c r="CB109" s="304">
        <f t="shared" si="198"/>
        <v>2200</v>
      </c>
      <c r="CC109" s="304">
        <f t="shared" si="198"/>
        <v>2200</v>
      </c>
      <c r="CD109" s="304">
        <f t="shared" si="198"/>
        <v>2200</v>
      </c>
      <c r="CE109" s="304">
        <f t="shared" si="198"/>
        <v>2200</v>
      </c>
      <c r="CF109" s="304">
        <f t="shared" si="198"/>
        <v>2200</v>
      </c>
      <c r="CG109" s="304">
        <f t="shared" si="198"/>
        <v>2200</v>
      </c>
      <c r="CH109" s="304">
        <f t="shared" si="198"/>
        <v>2200</v>
      </c>
      <c r="CI109" s="304">
        <f t="shared" si="198"/>
        <v>2200</v>
      </c>
      <c r="CJ109" s="304">
        <f t="shared" si="198"/>
        <v>2200</v>
      </c>
      <c r="CK109" s="304">
        <f t="shared" si="198"/>
        <v>2200</v>
      </c>
      <c r="CL109" s="304">
        <f t="shared" si="198"/>
        <v>2200</v>
      </c>
      <c r="CM109" s="304">
        <f t="shared" si="198"/>
        <v>2200</v>
      </c>
      <c r="CN109" s="264">
        <f t="shared" ref="CN109:CT109" si="199">SUMIF($H$9:$CM$9,CN$3,$H109:$CM109)</f>
        <v>18000</v>
      </c>
      <c r="CO109" s="264">
        <f t="shared" si="199"/>
        <v>18000</v>
      </c>
      <c r="CP109" s="264">
        <f t="shared" si="199"/>
        <v>21600</v>
      </c>
      <c r="CQ109" s="264">
        <f t="shared" si="199"/>
        <v>22800</v>
      </c>
      <c r="CR109" s="264">
        <f t="shared" si="199"/>
        <v>24000</v>
      </c>
      <c r="CS109" s="264">
        <f t="shared" si="199"/>
        <v>25200</v>
      </c>
      <c r="CT109" s="264">
        <f t="shared" si="199"/>
        <v>26400</v>
      </c>
      <c r="CY109" s="294"/>
    </row>
    <row r="110" spans="1:103" outlineLevel="1" x14ac:dyDescent="0.45">
      <c r="A110" s="71"/>
      <c r="B110" s="297" t="s">
        <v>830</v>
      </c>
      <c r="D110" s="259" t="s">
        <v>196</v>
      </c>
      <c r="E110" s="451" t="s">
        <v>890</v>
      </c>
      <c r="F110" s="451"/>
      <c r="H110" s="302">
        <f t="shared" ref="H110:O110" si="200">H109*H107</f>
        <v>1500</v>
      </c>
      <c r="I110" s="302">
        <f t="shared" si="200"/>
        <v>1500</v>
      </c>
      <c r="J110" s="302">
        <f t="shared" si="200"/>
        <v>1500</v>
      </c>
      <c r="K110" s="302">
        <f t="shared" si="200"/>
        <v>1500</v>
      </c>
      <c r="L110" s="302">
        <f t="shared" si="200"/>
        <v>1500</v>
      </c>
      <c r="M110" s="302">
        <f t="shared" si="200"/>
        <v>1500</v>
      </c>
      <c r="N110" s="302">
        <f t="shared" si="200"/>
        <v>1500</v>
      </c>
      <c r="O110" s="302">
        <f t="shared" si="200"/>
        <v>1500</v>
      </c>
      <c r="P110" s="302">
        <f t="shared" ref="P110:AP110" si="201">P109*P107</f>
        <v>1500</v>
      </c>
      <c r="Q110" s="302">
        <f t="shared" si="201"/>
        <v>1500</v>
      </c>
      <c r="R110" s="302">
        <f t="shared" si="201"/>
        <v>3000</v>
      </c>
      <c r="S110" s="302">
        <f t="shared" si="201"/>
        <v>3000</v>
      </c>
      <c r="T110" s="302">
        <f t="shared" si="201"/>
        <v>3000</v>
      </c>
      <c r="U110" s="302">
        <f t="shared" si="201"/>
        <v>3000</v>
      </c>
      <c r="V110" s="302">
        <f t="shared" si="201"/>
        <v>3000</v>
      </c>
      <c r="W110" s="302">
        <f t="shared" si="201"/>
        <v>3000</v>
      </c>
      <c r="X110" s="302">
        <f t="shared" si="201"/>
        <v>3000</v>
      </c>
      <c r="Y110" s="302">
        <f t="shared" si="201"/>
        <v>3000</v>
      </c>
      <c r="Z110" s="302">
        <f t="shared" si="201"/>
        <v>3000</v>
      </c>
      <c r="AA110" s="302">
        <f t="shared" si="201"/>
        <v>3000</v>
      </c>
      <c r="AB110" s="302">
        <f t="shared" si="201"/>
        <v>3000</v>
      </c>
      <c r="AC110" s="302">
        <f t="shared" si="201"/>
        <v>3000</v>
      </c>
      <c r="AD110" s="302">
        <f t="shared" si="201"/>
        <v>4500</v>
      </c>
      <c r="AE110" s="302">
        <f t="shared" si="201"/>
        <v>4500</v>
      </c>
      <c r="AF110" s="302">
        <f t="shared" si="201"/>
        <v>5400</v>
      </c>
      <c r="AG110" s="302">
        <f t="shared" si="201"/>
        <v>5400</v>
      </c>
      <c r="AH110" s="302">
        <f t="shared" si="201"/>
        <v>5400</v>
      </c>
      <c r="AI110" s="302">
        <f t="shared" si="201"/>
        <v>5400</v>
      </c>
      <c r="AJ110" s="302">
        <f t="shared" si="201"/>
        <v>5400</v>
      </c>
      <c r="AK110" s="302">
        <f t="shared" si="201"/>
        <v>5400</v>
      </c>
      <c r="AL110" s="302">
        <f t="shared" si="201"/>
        <v>5400</v>
      </c>
      <c r="AM110" s="302">
        <f t="shared" si="201"/>
        <v>5400</v>
      </c>
      <c r="AN110" s="302">
        <f t="shared" si="201"/>
        <v>5400</v>
      </c>
      <c r="AO110" s="302">
        <f t="shared" si="201"/>
        <v>7200</v>
      </c>
      <c r="AP110" s="302">
        <f t="shared" si="201"/>
        <v>7200</v>
      </c>
      <c r="AQ110" s="302">
        <f t="shared" ref="AQ110:BC110" si="202">AQ109*AQ107</f>
        <v>7200</v>
      </c>
      <c r="AR110" s="302">
        <f t="shared" si="202"/>
        <v>7600</v>
      </c>
      <c r="AS110" s="302">
        <f t="shared" si="202"/>
        <v>7600</v>
      </c>
      <c r="AT110" s="302">
        <f t="shared" si="202"/>
        <v>7600</v>
      </c>
      <c r="AU110" s="302">
        <f t="shared" si="202"/>
        <v>7600</v>
      </c>
      <c r="AV110" s="302">
        <f t="shared" si="202"/>
        <v>7600</v>
      </c>
      <c r="AW110" s="302">
        <f t="shared" si="202"/>
        <v>7600</v>
      </c>
      <c r="AX110" s="302">
        <f t="shared" si="202"/>
        <v>7600</v>
      </c>
      <c r="AY110" s="302">
        <f t="shared" si="202"/>
        <v>7600</v>
      </c>
      <c r="AZ110" s="302">
        <f t="shared" si="202"/>
        <v>7600</v>
      </c>
      <c r="BA110" s="302">
        <f t="shared" si="202"/>
        <v>9500</v>
      </c>
      <c r="BB110" s="302">
        <f t="shared" si="202"/>
        <v>9500</v>
      </c>
      <c r="BC110" s="302">
        <f t="shared" si="202"/>
        <v>9500</v>
      </c>
      <c r="BD110" s="453">
        <f>SUMIF('Staff Costs'!$D:$D,$D110,'Staff Costs'!U:U)</f>
        <v>0</v>
      </c>
      <c r="BE110" s="453">
        <f>SUMIF('Staff Costs'!$D:$D,$D110,'Staff Costs'!V:V)</f>
        <v>0</v>
      </c>
      <c r="BF110" s="453">
        <f>SUMIF('Staff Costs'!$D:$D,$D110,'Staff Costs'!W:W)</f>
        <v>0</v>
      </c>
      <c r="BG110" s="453">
        <f>SUMIF('Staff Costs'!$D:$D,$D110,'Staff Costs'!X:X)</f>
        <v>0</v>
      </c>
      <c r="BH110" s="453">
        <f>SUMIF('Staff Costs'!$D:$D,$D110,'Staff Costs'!Y:Y)</f>
        <v>0</v>
      </c>
      <c r="BI110" s="453">
        <f>SUMIF('Staff Costs'!$D:$D,$D110,'Staff Costs'!Z:Z)</f>
        <v>0</v>
      </c>
      <c r="BJ110" s="453">
        <f>SUMIF('Staff Costs'!$D:$D,$D110,'Staff Costs'!AA:AA)</f>
        <v>0</v>
      </c>
      <c r="BK110" s="453">
        <f>SUMIF('Staff Costs'!$D:$D,$D110,'Staff Costs'!AB:AB)</f>
        <v>0</v>
      </c>
      <c r="BL110" s="453">
        <f>SUMIF('Staff Costs'!$D:$D,$D110,'Staff Costs'!AC:AC)</f>
        <v>0</v>
      </c>
      <c r="BM110" s="453">
        <f>SUMIF('Staff Costs'!$D:$D,$D110,'Staff Costs'!AD:AD)</f>
        <v>0</v>
      </c>
      <c r="BN110" s="453">
        <f>SUMIF('Staff Costs'!$D:$D,$D110,'Staff Costs'!AE:AE)</f>
        <v>0</v>
      </c>
      <c r="BO110" s="453">
        <f>SUMIF('Staff Costs'!$D:$D,$D110,'Staff Costs'!AF:AF)</f>
        <v>0</v>
      </c>
      <c r="BP110" s="453">
        <f>SUMIF('Staff Costs'!$D:$D,$D110,'Staff Costs'!AG:AG)</f>
        <v>0</v>
      </c>
      <c r="BQ110" s="453">
        <f>SUMIF('Staff Costs'!$D:$D,$D110,'Staff Costs'!AH:AH)</f>
        <v>0</v>
      </c>
      <c r="BR110" s="453">
        <f>SUMIF('Staff Costs'!$D:$D,$D110,'Staff Costs'!AI:AI)</f>
        <v>0</v>
      </c>
      <c r="BS110" s="453">
        <f>SUMIF('Staff Costs'!$D:$D,$D110,'Staff Costs'!AJ:AJ)</f>
        <v>0</v>
      </c>
      <c r="BT110" s="453">
        <f>SUMIF('Staff Costs'!$D:$D,$D110,'Staff Costs'!AK:AK)</f>
        <v>0</v>
      </c>
      <c r="BU110" s="453">
        <f>SUMIF('Staff Costs'!$D:$D,$D110,'Staff Costs'!AL:AL)</f>
        <v>0</v>
      </c>
      <c r="BV110" s="453">
        <f>SUMIF('Staff Costs'!$D:$D,$D110,'Staff Costs'!AM:AM)</f>
        <v>0</v>
      </c>
      <c r="BW110" s="453">
        <f>SUMIF('Staff Costs'!$D:$D,$D110,'Staff Costs'!AN:AN)</f>
        <v>0</v>
      </c>
      <c r="BX110" s="453">
        <f>SUMIF('Staff Costs'!$D:$D,$D110,'Staff Costs'!AO:AO)</f>
        <v>0</v>
      </c>
      <c r="BY110" s="453">
        <f>SUMIF('Staff Costs'!$D:$D,$D110,'Staff Costs'!AP:AP)</f>
        <v>0</v>
      </c>
      <c r="BZ110" s="453">
        <f>SUMIF('Staff Costs'!$D:$D,$D110,'Staff Costs'!AQ:AQ)</f>
        <v>0</v>
      </c>
      <c r="CA110" s="453">
        <f>SUMIF('Staff Costs'!$D:$D,$D110,'Staff Costs'!AR:AR)</f>
        <v>0</v>
      </c>
      <c r="CB110" s="453">
        <f>SUMIF('Staff Costs'!$D:$D,$D110,'Staff Costs'!AS:AS)</f>
        <v>0</v>
      </c>
      <c r="CC110" s="453">
        <f>SUMIF('Staff Costs'!$D:$D,$D110,'Staff Costs'!AT:AT)</f>
        <v>0</v>
      </c>
      <c r="CD110" s="453">
        <f>SUMIF('Staff Costs'!$D:$D,$D110,'Staff Costs'!AU:AU)</f>
        <v>0</v>
      </c>
      <c r="CE110" s="453">
        <f>SUMIF('Staff Costs'!$D:$D,$D110,'Staff Costs'!AV:AV)</f>
        <v>0</v>
      </c>
      <c r="CF110" s="453">
        <f>SUMIF('Staff Costs'!$D:$D,$D110,'Staff Costs'!AW:AW)</f>
        <v>0</v>
      </c>
      <c r="CG110" s="453">
        <f>SUMIF('Staff Costs'!$D:$D,$D110,'Staff Costs'!AX:AX)</f>
        <v>0</v>
      </c>
      <c r="CH110" s="453">
        <f>SUMIF('Staff Costs'!$D:$D,$D110,'Staff Costs'!AY:AY)</f>
        <v>0</v>
      </c>
      <c r="CI110" s="453">
        <f>SUMIF('Staff Costs'!$D:$D,$D110,'Staff Costs'!AZ:AZ)</f>
        <v>0</v>
      </c>
      <c r="CJ110" s="453">
        <f>SUMIF('Staff Costs'!$D:$D,$D110,'Staff Costs'!BA:BA)</f>
        <v>0</v>
      </c>
      <c r="CK110" s="453">
        <f>SUMIF('Staff Costs'!$D:$D,$D110,'Staff Costs'!BB:BB)</f>
        <v>0</v>
      </c>
      <c r="CL110" s="453">
        <f>SUMIF('Staff Costs'!$D:$D,$D110,'Staff Costs'!BC:BC)</f>
        <v>0</v>
      </c>
      <c r="CM110" s="453">
        <f>SUMIF('Staff Costs'!$D:$D,$D110,'Staff Costs'!BD:BD)</f>
        <v>0</v>
      </c>
      <c r="CN110" s="453">
        <f>SUMIF('Staff Costs'!$D:$D,$D110,'Staff Costs'!BE:BE)</f>
        <v>0</v>
      </c>
      <c r="CO110" s="453">
        <f>SUMIF('Staff Costs'!$D:$D,$D110,'Staff Costs'!BF:BF)</f>
        <v>0</v>
      </c>
      <c r="CP110" s="453">
        <f>SUMIF('Staff Costs'!$D:$D,$D110,'Staff Costs'!BG:BG)</f>
        <v>0</v>
      </c>
      <c r="CQ110" s="453">
        <f>SUMIF('Staff Costs'!$D:$D,$D110,'Staff Costs'!BH:BH)</f>
        <v>0</v>
      </c>
      <c r="CR110" s="453">
        <f>SUMIF('Staff Costs'!$D:$D,$D110,'Staff Costs'!BI:BI)</f>
        <v>0</v>
      </c>
      <c r="CS110" s="453">
        <f>SUMIF('Staff Costs'!$D:$D,$D110,'Staff Costs'!BJ:BJ)</f>
        <v>0</v>
      </c>
      <c r="CT110" s="453">
        <f>SUMIF('Staff Costs'!$D:$D,$D110,'Staff Costs'!BK:BK)</f>
        <v>0</v>
      </c>
      <c r="CY110" s="294"/>
    </row>
    <row r="111" spans="1:103" outlineLevel="1" x14ac:dyDescent="0.45">
      <c r="A111" s="71"/>
      <c r="B111" s="297"/>
      <c r="D111" s="259" t="s">
        <v>197</v>
      </c>
      <c r="F111" s="312" t="str">
        <f>VLOOKUP($D111,assumption_lookup,MATCH("Unit",assumption_heading,0),0)</f>
        <v>% sales</v>
      </c>
      <c r="H111" s="335">
        <f t="shared" ref="H111:O111" si="203">VLOOKUP($D111,assumption_lookup,MATCH(H$9,assumption_heading,0),0)</f>
        <v>0.01</v>
      </c>
      <c r="I111" s="335">
        <f t="shared" si="203"/>
        <v>0.01</v>
      </c>
      <c r="J111" s="335">
        <f t="shared" si="203"/>
        <v>0.01</v>
      </c>
      <c r="K111" s="335">
        <f t="shared" si="203"/>
        <v>0.01</v>
      </c>
      <c r="L111" s="335">
        <f t="shared" si="203"/>
        <v>0.01</v>
      </c>
      <c r="M111" s="335">
        <f t="shared" si="203"/>
        <v>0.01</v>
      </c>
      <c r="N111" s="335">
        <f t="shared" si="203"/>
        <v>0.01</v>
      </c>
      <c r="O111" s="335">
        <f t="shared" si="203"/>
        <v>0.01</v>
      </c>
      <c r="P111" s="335">
        <f t="shared" ref="P111:BC111" si="204">VLOOKUP($D111,assumption_lookup,MATCH(P$9,assumption_heading,0),0)</f>
        <v>0.01</v>
      </c>
      <c r="Q111" s="335">
        <f t="shared" si="204"/>
        <v>0.01</v>
      </c>
      <c r="R111" s="335">
        <f t="shared" si="204"/>
        <v>0.01</v>
      </c>
      <c r="S111" s="335">
        <f t="shared" si="204"/>
        <v>0.01</v>
      </c>
      <c r="T111" s="335">
        <f t="shared" si="204"/>
        <v>0.01</v>
      </c>
      <c r="U111" s="335">
        <f t="shared" si="204"/>
        <v>0.01</v>
      </c>
      <c r="V111" s="335">
        <f t="shared" si="204"/>
        <v>0.01</v>
      </c>
      <c r="W111" s="335">
        <f t="shared" si="204"/>
        <v>0.01</v>
      </c>
      <c r="X111" s="335">
        <f t="shared" si="204"/>
        <v>0.01</v>
      </c>
      <c r="Y111" s="335">
        <f t="shared" si="204"/>
        <v>0.01</v>
      </c>
      <c r="Z111" s="335">
        <f t="shared" si="204"/>
        <v>0.01</v>
      </c>
      <c r="AA111" s="335">
        <f t="shared" si="204"/>
        <v>0.01</v>
      </c>
      <c r="AB111" s="335">
        <f t="shared" si="204"/>
        <v>0.01</v>
      </c>
      <c r="AC111" s="335">
        <f t="shared" si="204"/>
        <v>0.01</v>
      </c>
      <c r="AD111" s="335">
        <f t="shared" si="204"/>
        <v>0.01</v>
      </c>
      <c r="AE111" s="335">
        <f t="shared" si="204"/>
        <v>0.01</v>
      </c>
      <c r="AF111" s="335">
        <f t="shared" si="204"/>
        <v>0.01</v>
      </c>
      <c r="AG111" s="335">
        <f t="shared" si="204"/>
        <v>0.01</v>
      </c>
      <c r="AH111" s="335">
        <f t="shared" si="204"/>
        <v>0.01</v>
      </c>
      <c r="AI111" s="335">
        <f t="shared" si="204"/>
        <v>0.01</v>
      </c>
      <c r="AJ111" s="335">
        <f t="shared" si="204"/>
        <v>0.01</v>
      </c>
      <c r="AK111" s="335">
        <f t="shared" si="204"/>
        <v>0.01</v>
      </c>
      <c r="AL111" s="335">
        <f t="shared" si="204"/>
        <v>0.01</v>
      </c>
      <c r="AM111" s="335">
        <f t="shared" si="204"/>
        <v>0.01</v>
      </c>
      <c r="AN111" s="335">
        <f t="shared" si="204"/>
        <v>0.01</v>
      </c>
      <c r="AO111" s="335">
        <f t="shared" si="204"/>
        <v>0.01</v>
      </c>
      <c r="AP111" s="335">
        <f t="shared" si="204"/>
        <v>0.01</v>
      </c>
      <c r="AQ111" s="335">
        <f t="shared" si="204"/>
        <v>0.01</v>
      </c>
      <c r="AR111" s="335">
        <f t="shared" si="204"/>
        <v>0.02</v>
      </c>
      <c r="AS111" s="335">
        <f t="shared" si="204"/>
        <v>0.02</v>
      </c>
      <c r="AT111" s="335">
        <f t="shared" si="204"/>
        <v>0.02</v>
      </c>
      <c r="AU111" s="335">
        <f t="shared" si="204"/>
        <v>0.02</v>
      </c>
      <c r="AV111" s="335">
        <f t="shared" si="204"/>
        <v>0.02</v>
      </c>
      <c r="AW111" s="335">
        <f t="shared" si="204"/>
        <v>0.02</v>
      </c>
      <c r="AX111" s="335">
        <f t="shared" si="204"/>
        <v>0.02</v>
      </c>
      <c r="AY111" s="335">
        <f t="shared" si="204"/>
        <v>0.02</v>
      </c>
      <c r="AZ111" s="335">
        <f t="shared" si="204"/>
        <v>0.02</v>
      </c>
      <c r="BA111" s="335">
        <f t="shared" si="204"/>
        <v>0.02</v>
      </c>
      <c r="BB111" s="335">
        <f t="shared" si="204"/>
        <v>0.02</v>
      </c>
      <c r="BC111" s="335">
        <f t="shared" si="204"/>
        <v>0.02</v>
      </c>
      <c r="BD111" s="335">
        <f t="shared" ref="BD111:CM111" si="205">VLOOKUP($D111,assumption_lookup,MATCH(BD$6,assumptions_heading_monthly,0),0)</f>
        <v>0.02</v>
      </c>
      <c r="BE111" s="335">
        <f>VLOOKUP($D111,assumption_lookup,MATCH(BE$6,assumptions_heading_monthly,0),0)</f>
        <v>0.02</v>
      </c>
      <c r="BF111" s="335">
        <f t="shared" si="205"/>
        <v>0.02</v>
      </c>
      <c r="BG111" s="335">
        <f t="shared" si="205"/>
        <v>0.02</v>
      </c>
      <c r="BH111" s="335">
        <f t="shared" si="205"/>
        <v>0.02</v>
      </c>
      <c r="BI111" s="335">
        <f t="shared" si="205"/>
        <v>0.02</v>
      </c>
      <c r="BJ111" s="335">
        <f t="shared" si="205"/>
        <v>0.02</v>
      </c>
      <c r="BK111" s="335">
        <f t="shared" si="205"/>
        <v>0.02</v>
      </c>
      <c r="BL111" s="335">
        <f t="shared" si="205"/>
        <v>0.02</v>
      </c>
      <c r="BM111" s="335">
        <f t="shared" si="205"/>
        <v>0.02</v>
      </c>
      <c r="BN111" s="335">
        <f t="shared" si="205"/>
        <v>0.02</v>
      </c>
      <c r="BO111" s="335">
        <f t="shared" si="205"/>
        <v>0.02</v>
      </c>
      <c r="BP111" s="335">
        <f t="shared" si="205"/>
        <v>0.02</v>
      </c>
      <c r="BQ111" s="335">
        <f t="shared" si="205"/>
        <v>0.02</v>
      </c>
      <c r="BR111" s="335">
        <f t="shared" si="205"/>
        <v>0.02</v>
      </c>
      <c r="BS111" s="335">
        <f t="shared" si="205"/>
        <v>0.02</v>
      </c>
      <c r="BT111" s="335">
        <f t="shared" si="205"/>
        <v>0.02</v>
      </c>
      <c r="BU111" s="335">
        <f t="shared" si="205"/>
        <v>0.02</v>
      </c>
      <c r="BV111" s="335">
        <f t="shared" si="205"/>
        <v>0.02</v>
      </c>
      <c r="BW111" s="335">
        <f t="shared" si="205"/>
        <v>0.02</v>
      </c>
      <c r="BX111" s="335">
        <f t="shared" si="205"/>
        <v>0.02</v>
      </c>
      <c r="BY111" s="335">
        <f t="shared" si="205"/>
        <v>0.02</v>
      </c>
      <c r="BZ111" s="335">
        <f t="shared" si="205"/>
        <v>0.02</v>
      </c>
      <c r="CA111" s="335">
        <f t="shared" si="205"/>
        <v>0.02</v>
      </c>
      <c r="CB111" s="335">
        <f t="shared" si="205"/>
        <v>0.02</v>
      </c>
      <c r="CC111" s="335">
        <f t="shared" si="205"/>
        <v>0.02</v>
      </c>
      <c r="CD111" s="335">
        <f t="shared" si="205"/>
        <v>0.02</v>
      </c>
      <c r="CE111" s="335">
        <f t="shared" si="205"/>
        <v>0.02</v>
      </c>
      <c r="CF111" s="335">
        <f t="shared" si="205"/>
        <v>0.02</v>
      </c>
      <c r="CG111" s="335">
        <f t="shared" si="205"/>
        <v>0.02</v>
      </c>
      <c r="CH111" s="335">
        <f t="shared" si="205"/>
        <v>0.02</v>
      </c>
      <c r="CI111" s="335">
        <f t="shared" si="205"/>
        <v>0.02</v>
      </c>
      <c r="CJ111" s="335">
        <f t="shared" si="205"/>
        <v>0.02</v>
      </c>
      <c r="CK111" s="335">
        <f t="shared" si="205"/>
        <v>0.02</v>
      </c>
      <c r="CL111" s="335">
        <f t="shared" si="205"/>
        <v>0.02</v>
      </c>
      <c r="CM111" s="335">
        <f t="shared" si="205"/>
        <v>0.02</v>
      </c>
      <c r="CN111" s="71"/>
      <c r="CO111" s="71"/>
      <c r="CP111" s="71"/>
      <c r="CQ111" s="71"/>
      <c r="CR111" s="71"/>
      <c r="CS111" s="71"/>
      <c r="CT111" s="71"/>
      <c r="CY111" s="294"/>
    </row>
    <row r="112" spans="1:103" outlineLevel="1" x14ac:dyDescent="0.45">
      <c r="A112" s="71"/>
      <c r="B112" s="297" t="s">
        <v>831</v>
      </c>
      <c r="D112" s="259" t="s">
        <v>198</v>
      </c>
      <c r="F112" s="259" t="s">
        <v>164</v>
      </c>
      <c r="H112" s="302">
        <f t="shared" ref="H112:O112" si="206">H111*H98</f>
        <v>34.461504000000005</v>
      </c>
      <c r="I112" s="302">
        <f t="shared" si="206"/>
        <v>55.999944000000013</v>
      </c>
      <c r="J112" s="302">
        <f t="shared" si="206"/>
        <v>55.999944000000013</v>
      </c>
      <c r="K112" s="302">
        <f t="shared" si="206"/>
        <v>60.307632000000005</v>
      </c>
      <c r="L112" s="302">
        <f t="shared" si="206"/>
        <v>60.307632000000005</v>
      </c>
      <c r="M112" s="302">
        <f t="shared" si="206"/>
        <v>60.307632000000005</v>
      </c>
      <c r="N112" s="302">
        <f t="shared" si="206"/>
        <v>81.846072000000021</v>
      </c>
      <c r="O112" s="302">
        <f t="shared" si="206"/>
        <v>68.92300800000001</v>
      </c>
      <c r="P112" s="302">
        <f t="shared" ref="P112:AU112" si="207">P111*P98</f>
        <v>68.92300800000001</v>
      </c>
      <c r="Q112" s="302">
        <f t="shared" si="207"/>
        <v>73.230696000000023</v>
      </c>
      <c r="R112" s="302">
        <f t="shared" si="207"/>
        <v>68.92300800000001</v>
      </c>
      <c r="S112" s="302">
        <f t="shared" si="207"/>
        <v>172.30752000000004</v>
      </c>
      <c r="T112" s="302">
        <f t="shared" si="207"/>
        <v>93.549540000000022</v>
      </c>
      <c r="U112" s="302">
        <f t="shared" si="207"/>
        <v>152.01800249999999</v>
      </c>
      <c r="V112" s="302">
        <f t="shared" si="207"/>
        <v>152.01800249999999</v>
      </c>
      <c r="W112" s="302">
        <f t="shared" si="207"/>
        <v>163.71169500000005</v>
      </c>
      <c r="X112" s="302">
        <f t="shared" si="207"/>
        <v>163.71169500000005</v>
      </c>
      <c r="Y112" s="302">
        <f t="shared" si="207"/>
        <v>163.71169500000005</v>
      </c>
      <c r="Z112" s="302">
        <f t="shared" si="207"/>
        <v>222.18015750000006</v>
      </c>
      <c r="AA112" s="302">
        <f t="shared" si="207"/>
        <v>187.09908000000004</v>
      </c>
      <c r="AB112" s="302">
        <f t="shared" si="207"/>
        <v>187.09908000000004</v>
      </c>
      <c r="AC112" s="302">
        <f t="shared" si="207"/>
        <v>198.7927725000001</v>
      </c>
      <c r="AD112" s="302">
        <f t="shared" si="207"/>
        <v>187.09908000000004</v>
      </c>
      <c r="AE112" s="302">
        <f t="shared" si="207"/>
        <v>467.74770000000012</v>
      </c>
      <c r="AF112" s="302">
        <f t="shared" si="207"/>
        <v>246.33000000000004</v>
      </c>
      <c r="AG112" s="302">
        <f t="shared" si="207"/>
        <v>400.28625000000011</v>
      </c>
      <c r="AH112" s="302">
        <f t="shared" si="207"/>
        <v>400.28625000000011</v>
      </c>
      <c r="AI112" s="302">
        <f t="shared" si="207"/>
        <v>431.0775000000001</v>
      </c>
      <c r="AJ112" s="302">
        <f t="shared" si="207"/>
        <v>431.0775000000001</v>
      </c>
      <c r="AK112" s="302">
        <f t="shared" si="207"/>
        <v>431.0775000000001</v>
      </c>
      <c r="AL112" s="302">
        <f t="shared" si="207"/>
        <v>585.03375000000017</v>
      </c>
      <c r="AM112" s="302">
        <f t="shared" si="207"/>
        <v>492.66000000000008</v>
      </c>
      <c r="AN112" s="302">
        <f t="shared" si="207"/>
        <v>492.66000000000008</v>
      </c>
      <c r="AO112" s="302">
        <f t="shared" si="207"/>
        <v>523.45125000000019</v>
      </c>
      <c r="AP112" s="302">
        <f t="shared" si="207"/>
        <v>492.66000000000008</v>
      </c>
      <c r="AQ112" s="302">
        <f t="shared" si="207"/>
        <v>1231.6500000000005</v>
      </c>
      <c r="AR112" s="302">
        <f t="shared" si="207"/>
        <v>793.8000000000003</v>
      </c>
      <c r="AS112" s="302">
        <f t="shared" si="207"/>
        <v>1289.9250000000002</v>
      </c>
      <c r="AT112" s="302">
        <f t="shared" si="207"/>
        <v>1289.9250000000002</v>
      </c>
      <c r="AU112" s="302">
        <f t="shared" si="207"/>
        <v>1389.1500000000003</v>
      </c>
      <c r="AV112" s="302">
        <f t="shared" ref="AV112:BC112" si="208">AV111*AV98</f>
        <v>1389.1500000000003</v>
      </c>
      <c r="AW112" s="302">
        <f t="shared" si="208"/>
        <v>1389.1500000000003</v>
      </c>
      <c r="AX112" s="302">
        <f t="shared" si="208"/>
        <v>1885.2750000000005</v>
      </c>
      <c r="AY112" s="302">
        <f t="shared" si="208"/>
        <v>1587.6000000000006</v>
      </c>
      <c r="AZ112" s="302">
        <f t="shared" si="208"/>
        <v>1587.6000000000006</v>
      </c>
      <c r="BA112" s="302">
        <f t="shared" si="208"/>
        <v>1686.8250000000007</v>
      </c>
      <c r="BB112" s="302">
        <f t="shared" si="208"/>
        <v>1587.6000000000006</v>
      </c>
      <c r="BC112" s="302">
        <f t="shared" si="208"/>
        <v>3969.0000000000023</v>
      </c>
      <c r="BD112" s="302">
        <f>BD111*BD98</f>
        <v>1260.336</v>
      </c>
      <c r="BE112" s="302">
        <f>BE111*BE98</f>
        <v>2048.0460000000003</v>
      </c>
      <c r="BF112" s="302">
        <f t="shared" ref="BF112:CM112" si="209">BF111*BF98</f>
        <v>2048.0460000000003</v>
      </c>
      <c r="BG112" s="302">
        <f t="shared" si="209"/>
        <v>2205.5880000000006</v>
      </c>
      <c r="BH112" s="302">
        <f t="shared" si="209"/>
        <v>2205.5880000000006</v>
      </c>
      <c r="BI112" s="302">
        <f t="shared" si="209"/>
        <v>2205.5880000000006</v>
      </c>
      <c r="BJ112" s="302">
        <f t="shared" si="209"/>
        <v>2993.2980000000011</v>
      </c>
      <c r="BK112" s="302">
        <f t="shared" si="209"/>
        <v>2520.672</v>
      </c>
      <c r="BL112" s="302">
        <f t="shared" si="209"/>
        <v>2520.672</v>
      </c>
      <c r="BM112" s="302">
        <f t="shared" si="209"/>
        <v>2678.2140000000009</v>
      </c>
      <c r="BN112" s="302">
        <f t="shared" si="209"/>
        <v>2520.672</v>
      </c>
      <c r="BO112" s="302">
        <f t="shared" si="209"/>
        <v>6301.6800000000021</v>
      </c>
      <c r="BP112" s="302">
        <f t="shared" si="209"/>
        <v>1708.7252000000003</v>
      </c>
      <c r="BQ112" s="302">
        <f t="shared" si="209"/>
        <v>2776.6784500000003</v>
      </c>
      <c r="BR112" s="302">
        <f t="shared" si="209"/>
        <v>2776.6784500000003</v>
      </c>
      <c r="BS112" s="302">
        <f t="shared" si="209"/>
        <v>2990.2691000000004</v>
      </c>
      <c r="BT112" s="302">
        <f t="shared" si="209"/>
        <v>2990.2691000000004</v>
      </c>
      <c r="BU112" s="302">
        <f t="shared" si="209"/>
        <v>2990.2691000000004</v>
      </c>
      <c r="BV112" s="302">
        <f t="shared" si="209"/>
        <v>4058.2223500000005</v>
      </c>
      <c r="BW112" s="302">
        <f t="shared" si="209"/>
        <v>3417.4504000000006</v>
      </c>
      <c r="BX112" s="302">
        <f t="shared" si="209"/>
        <v>3417.4504000000006</v>
      </c>
      <c r="BY112" s="302">
        <f t="shared" si="209"/>
        <v>3631.0410500000012</v>
      </c>
      <c r="BZ112" s="302">
        <f t="shared" si="209"/>
        <v>3417.4504000000006</v>
      </c>
      <c r="CA112" s="302">
        <f t="shared" si="209"/>
        <v>8543.626000000002</v>
      </c>
      <c r="CB112" s="302">
        <f t="shared" si="209"/>
        <v>2140.3200000000006</v>
      </c>
      <c r="CC112" s="302">
        <f t="shared" si="209"/>
        <v>3478.0200000000004</v>
      </c>
      <c r="CD112" s="302">
        <f t="shared" si="209"/>
        <v>3478.0200000000004</v>
      </c>
      <c r="CE112" s="302">
        <f t="shared" si="209"/>
        <v>3745.5600000000013</v>
      </c>
      <c r="CF112" s="302">
        <f t="shared" si="209"/>
        <v>3745.5600000000013</v>
      </c>
      <c r="CG112" s="302">
        <f t="shared" si="209"/>
        <v>3745.5600000000013</v>
      </c>
      <c r="CH112" s="302">
        <f t="shared" si="209"/>
        <v>5083.260000000002</v>
      </c>
      <c r="CI112" s="302">
        <f t="shared" si="209"/>
        <v>4280.6400000000012</v>
      </c>
      <c r="CJ112" s="302">
        <f t="shared" si="209"/>
        <v>4280.6400000000012</v>
      </c>
      <c r="CK112" s="302">
        <f t="shared" si="209"/>
        <v>4548.1800000000021</v>
      </c>
      <c r="CL112" s="302">
        <f t="shared" si="209"/>
        <v>4280.6400000000012</v>
      </c>
      <c r="CM112" s="302">
        <f t="shared" si="209"/>
        <v>10701.600000000004</v>
      </c>
      <c r="CN112" s="264">
        <f t="shared" ref="CN112:CT112" si="210">SUMIF($H$9:$CM$9,CN$3,$H112:$CM112)</f>
        <v>861.53760000000011</v>
      </c>
      <c r="CO112" s="264">
        <f t="shared" si="210"/>
        <v>2338.7385000000004</v>
      </c>
      <c r="CP112" s="264">
        <f t="shared" si="210"/>
        <v>6158.2500000000009</v>
      </c>
      <c r="CQ112" s="264">
        <f t="shared" si="210"/>
        <v>19845.000000000007</v>
      </c>
      <c r="CR112" s="264">
        <f t="shared" si="210"/>
        <v>31508.400000000001</v>
      </c>
      <c r="CS112" s="264">
        <f t="shared" si="210"/>
        <v>42718.130000000012</v>
      </c>
      <c r="CT112" s="264">
        <f t="shared" si="210"/>
        <v>53508.000000000015</v>
      </c>
      <c r="CY112" s="294"/>
    </row>
    <row r="113" spans="1:103" outlineLevel="1" x14ac:dyDescent="0.45">
      <c r="A113" s="71"/>
      <c r="B113" s="297"/>
      <c r="D113" s="259" t="s">
        <v>383</v>
      </c>
      <c r="F113" s="312" t="str">
        <f>VLOOKUP($D113,assumption_lookup,MATCH("Unit",assumption_heading,0),0)</f>
        <v>%</v>
      </c>
      <c r="H113" s="311">
        <f t="shared" ref="H113:O113" si="211">VLOOKUP($D113,assumption_lookup,MATCH(H$9,assumption_heading,0),0)</f>
        <v>0.11799999999999999</v>
      </c>
      <c r="I113" s="311">
        <f t="shared" si="211"/>
        <v>0.11799999999999999</v>
      </c>
      <c r="J113" s="311">
        <f t="shared" si="211"/>
        <v>0.11799999999999999</v>
      </c>
      <c r="K113" s="311">
        <f t="shared" si="211"/>
        <v>0.11799999999999999</v>
      </c>
      <c r="L113" s="311">
        <f t="shared" si="211"/>
        <v>0.11799999999999999</v>
      </c>
      <c r="M113" s="311">
        <f t="shared" si="211"/>
        <v>0.11799999999999999</v>
      </c>
      <c r="N113" s="311">
        <f t="shared" si="211"/>
        <v>0.11799999999999999</v>
      </c>
      <c r="O113" s="311">
        <f t="shared" si="211"/>
        <v>0.11799999999999999</v>
      </c>
      <c r="P113" s="311">
        <f t="shared" ref="P113:BC113" si="212">VLOOKUP($D113,assumption_lookup,MATCH(P$9,assumption_heading,0),0)</f>
        <v>0.11799999999999999</v>
      </c>
      <c r="Q113" s="311">
        <f t="shared" si="212"/>
        <v>0.11799999999999999</v>
      </c>
      <c r="R113" s="311">
        <f t="shared" si="212"/>
        <v>0.11799999999999999</v>
      </c>
      <c r="S113" s="311">
        <f t="shared" si="212"/>
        <v>0.11799999999999999</v>
      </c>
      <c r="T113" s="311">
        <f t="shared" si="212"/>
        <v>0.11799999999999999</v>
      </c>
      <c r="U113" s="311">
        <f t="shared" si="212"/>
        <v>0.11799999999999999</v>
      </c>
      <c r="V113" s="311">
        <f t="shared" si="212"/>
        <v>0.11799999999999999</v>
      </c>
      <c r="W113" s="311">
        <f t="shared" si="212"/>
        <v>0.11799999999999999</v>
      </c>
      <c r="X113" s="311">
        <f t="shared" si="212"/>
        <v>0.11799999999999999</v>
      </c>
      <c r="Y113" s="311">
        <f t="shared" si="212"/>
        <v>0.11799999999999999</v>
      </c>
      <c r="Z113" s="311">
        <f t="shared" si="212"/>
        <v>0.11799999999999999</v>
      </c>
      <c r="AA113" s="311">
        <f t="shared" si="212"/>
        <v>0.11799999999999999</v>
      </c>
      <c r="AB113" s="311">
        <f t="shared" si="212"/>
        <v>0.11799999999999999</v>
      </c>
      <c r="AC113" s="311">
        <f t="shared" si="212"/>
        <v>0.11799999999999999</v>
      </c>
      <c r="AD113" s="311">
        <f t="shared" si="212"/>
        <v>0.11799999999999999</v>
      </c>
      <c r="AE113" s="311">
        <f t="shared" si="212"/>
        <v>0.11799999999999999</v>
      </c>
      <c r="AF113" s="311">
        <f t="shared" si="212"/>
        <v>0.11799999999999999</v>
      </c>
      <c r="AG113" s="311">
        <f t="shared" si="212"/>
        <v>0.11799999999999999</v>
      </c>
      <c r="AH113" s="311">
        <f t="shared" si="212"/>
        <v>0.11799999999999999</v>
      </c>
      <c r="AI113" s="311">
        <f t="shared" si="212"/>
        <v>0.11799999999999999</v>
      </c>
      <c r="AJ113" s="311">
        <f t="shared" si="212"/>
        <v>0.11799999999999999</v>
      </c>
      <c r="AK113" s="311">
        <f t="shared" si="212"/>
        <v>0.11799999999999999</v>
      </c>
      <c r="AL113" s="311">
        <f t="shared" si="212"/>
        <v>0.11799999999999999</v>
      </c>
      <c r="AM113" s="311">
        <f t="shared" si="212"/>
        <v>0.11799999999999999</v>
      </c>
      <c r="AN113" s="311">
        <f t="shared" si="212"/>
        <v>0.11799999999999999</v>
      </c>
      <c r="AO113" s="311">
        <f t="shared" si="212"/>
        <v>0.11799999999999999</v>
      </c>
      <c r="AP113" s="311">
        <f t="shared" si="212"/>
        <v>0.11799999999999999</v>
      </c>
      <c r="AQ113" s="311">
        <f t="shared" si="212"/>
        <v>0.11799999999999999</v>
      </c>
      <c r="AR113" s="311">
        <f t="shared" si="212"/>
        <v>0.11799999999999999</v>
      </c>
      <c r="AS113" s="311">
        <f t="shared" si="212"/>
        <v>0.11799999999999999</v>
      </c>
      <c r="AT113" s="311">
        <f t="shared" si="212"/>
        <v>0.11799999999999999</v>
      </c>
      <c r="AU113" s="311">
        <f t="shared" si="212"/>
        <v>0.11799999999999999</v>
      </c>
      <c r="AV113" s="311">
        <f t="shared" si="212"/>
        <v>0.11799999999999999</v>
      </c>
      <c r="AW113" s="311">
        <f t="shared" si="212"/>
        <v>0.11799999999999999</v>
      </c>
      <c r="AX113" s="311">
        <f t="shared" si="212"/>
        <v>0.11799999999999999</v>
      </c>
      <c r="AY113" s="311">
        <f t="shared" si="212"/>
        <v>0.11799999999999999</v>
      </c>
      <c r="AZ113" s="311">
        <f t="shared" si="212"/>
        <v>0.11799999999999999</v>
      </c>
      <c r="BA113" s="311">
        <f t="shared" si="212"/>
        <v>0.11799999999999999</v>
      </c>
      <c r="BB113" s="311">
        <f t="shared" si="212"/>
        <v>0.11799999999999999</v>
      </c>
      <c r="BC113" s="311">
        <f t="shared" si="212"/>
        <v>0.11799999999999999</v>
      </c>
      <c r="BD113" s="311">
        <f t="shared" ref="BD113:CM113" si="213">VLOOKUP($D113,assumption_lookup,MATCH(BD$6,assumptions_heading_monthly,0),0)</f>
        <v>0.11799999999999999</v>
      </c>
      <c r="BE113" s="311">
        <f t="shared" si="213"/>
        <v>0.11799999999999999</v>
      </c>
      <c r="BF113" s="311">
        <f t="shared" si="213"/>
        <v>0.11799999999999999</v>
      </c>
      <c r="BG113" s="311">
        <f t="shared" si="213"/>
        <v>0.11799999999999999</v>
      </c>
      <c r="BH113" s="311">
        <f t="shared" si="213"/>
        <v>0.11799999999999999</v>
      </c>
      <c r="BI113" s="311">
        <f t="shared" si="213"/>
        <v>0.11799999999999999</v>
      </c>
      <c r="BJ113" s="311">
        <f t="shared" si="213"/>
        <v>0.11799999999999999</v>
      </c>
      <c r="BK113" s="311">
        <f t="shared" si="213"/>
        <v>0.11799999999999999</v>
      </c>
      <c r="BL113" s="311">
        <f t="shared" si="213"/>
        <v>0.11799999999999999</v>
      </c>
      <c r="BM113" s="311">
        <f t="shared" si="213"/>
        <v>0.11799999999999999</v>
      </c>
      <c r="BN113" s="311">
        <f t="shared" si="213"/>
        <v>0.11799999999999999</v>
      </c>
      <c r="BO113" s="311">
        <f t="shared" si="213"/>
        <v>0.11799999999999999</v>
      </c>
      <c r="BP113" s="311">
        <f t="shared" si="213"/>
        <v>0.11799999999999999</v>
      </c>
      <c r="BQ113" s="311">
        <f t="shared" si="213"/>
        <v>0.11799999999999999</v>
      </c>
      <c r="BR113" s="311">
        <f t="shared" si="213"/>
        <v>0.11799999999999999</v>
      </c>
      <c r="BS113" s="311">
        <f t="shared" si="213"/>
        <v>0.11799999999999999</v>
      </c>
      <c r="BT113" s="311">
        <f t="shared" si="213"/>
        <v>0.11799999999999999</v>
      </c>
      <c r="BU113" s="311">
        <f t="shared" si="213"/>
        <v>0.11799999999999999</v>
      </c>
      <c r="BV113" s="311">
        <f t="shared" si="213"/>
        <v>0.11799999999999999</v>
      </c>
      <c r="BW113" s="311">
        <f t="shared" si="213"/>
        <v>0.11799999999999999</v>
      </c>
      <c r="BX113" s="311">
        <f t="shared" si="213"/>
        <v>0.11799999999999999</v>
      </c>
      <c r="BY113" s="311">
        <f t="shared" si="213"/>
        <v>0.11799999999999999</v>
      </c>
      <c r="BZ113" s="311">
        <f t="shared" si="213"/>
        <v>0.11799999999999999</v>
      </c>
      <c r="CA113" s="311">
        <f t="shared" si="213"/>
        <v>0.11799999999999999</v>
      </c>
      <c r="CB113" s="311">
        <f t="shared" si="213"/>
        <v>0.11799999999999999</v>
      </c>
      <c r="CC113" s="311">
        <f t="shared" si="213"/>
        <v>0.11799999999999999</v>
      </c>
      <c r="CD113" s="311">
        <f t="shared" si="213"/>
        <v>0.11799999999999999</v>
      </c>
      <c r="CE113" s="311">
        <f t="shared" si="213"/>
        <v>0.11799999999999999</v>
      </c>
      <c r="CF113" s="311">
        <f t="shared" si="213"/>
        <v>0.11799999999999999</v>
      </c>
      <c r="CG113" s="311">
        <f t="shared" si="213"/>
        <v>0.11799999999999999</v>
      </c>
      <c r="CH113" s="311">
        <f t="shared" si="213"/>
        <v>0.11799999999999999</v>
      </c>
      <c r="CI113" s="311">
        <f t="shared" si="213"/>
        <v>0.11799999999999999</v>
      </c>
      <c r="CJ113" s="311">
        <f t="shared" si="213"/>
        <v>0.11799999999999999</v>
      </c>
      <c r="CK113" s="311">
        <f t="shared" si="213"/>
        <v>0.11799999999999999</v>
      </c>
      <c r="CL113" s="311">
        <f t="shared" si="213"/>
        <v>0.11799999999999999</v>
      </c>
      <c r="CM113" s="311">
        <f t="shared" si="213"/>
        <v>0.11799999999999999</v>
      </c>
      <c r="CN113" s="71"/>
      <c r="CO113" s="71"/>
      <c r="CP113" s="71"/>
      <c r="CQ113" s="71"/>
      <c r="CR113" s="71"/>
      <c r="CS113" s="71"/>
      <c r="CT113" s="71"/>
      <c r="CY113" s="294"/>
    </row>
    <row r="114" spans="1:103" outlineLevel="1" x14ac:dyDescent="0.45">
      <c r="A114" s="71"/>
      <c r="B114" s="297" t="s">
        <v>831</v>
      </c>
      <c r="D114" s="259" t="s">
        <v>892</v>
      </c>
      <c r="F114" s="312" t="s">
        <v>164</v>
      </c>
      <c r="H114" s="264">
        <f>SUM(H110,H112)*H113</f>
        <v>181.066457472</v>
      </c>
      <c r="I114" s="264">
        <f t="shared" ref="I114:O114" si="214">SUM(I110,I112)*I113</f>
        <v>183.60799339199997</v>
      </c>
      <c r="J114" s="264">
        <f t="shared" si="214"/>
        <v>183.60799339199997</v>
      </c>
      <c r="K114" s="264">
        <f t="shared" si="214"/>
        <v>184.11630057599999</v>
      </c>
      <c r="L114" s="264">
        <f t="shared" si="214"/>
        <v>184.11630057599999</v>
      </c>
      <c r="M114" s="264">
        <f t="shared" si="214"/>
        <v>184.11630057599999</v>
      </c>
      <c r="N114" s="264">
        <f t="shared" si="214"/>
        <v>186.65783649599999</v>
      </c>
      <c r="O114" s="264">
        <f t="shared" si="214"/>
        <v>185.13291494399999</v>
      </c>
      <c r="P114" s="264">
        <f t="shared" ref="P114:AU114" si="215">SUM(P110,P112)*P113</f>
        <v>185.13291494399999</v>
      </c>
      <c r="Q114" s="264">
        <f t="shared" si="215"/>
        <v>185.64122212800001</v>
      </c>
      <c r="R114" s="264">
        <f t="shared" si="215"/>
        <v>362.13291494399999</v>
      </c>
      <c r="S114" s="264">
        <f t="shared" si="215"/>
        <v>374.33228735999995</v>
      </c>
      <c r="T114" s="264">
        <f t="shared" si="215"/>
        <v>365.03884571999998</v>
      </c>
      <c r="U114" s="264">
        <f t="shared" si="215"/>
        <v>371.93812429499997</v>
      </c>
      <c r="V114" s="264">
        <f t="shared" si="215"/>
        <v>371.93812429499997</v>
      </c>
      <c r="W114" s="264">
        <f t="shared" si="215"/>
        <v>373.31798000999999</v>
      </c>
      <c r="X114" s="264">
        <f t="shared" si="215"/>
        <v>373.31798000999999</v>
      </c>
      <c r="Y114" s="264">
        <f t="shared" si="215"/>
        <v>373.31798000999999</v>
      </c>
      <c r="Z114" s="264">
        <f t="shared" si="215"/>
        <v>380.21725858499997</v>
      </c>
      <c r="AA114" s="264">
        <f t="shared" si="215"/>
        <v>376.07769143999997</v>
      </c>
      <c r="AB114" s="264">
        <f t="shared" si="215"/>
        <v>376.07769143999997</v>
      </c>
      <c r="AC114" s="264">
        <f t="shared" si="215"/>
        <v>377.45754715499999</v>
      </c>
      <c r="AD114" s="264">
        <f t="shared" si="215"/>
        <v>553.07769143999997</v>
      </c>
      <c r="AE114" s="264">
        <f t="shared" si="215"/>
        <v>586.19422859999997</v>
      </c>
      <c r="AF114" s="264">
        <f t="shared" si="215"/>
        <v>666.26693999999998</v>
      </c>
      <c r="AG114" s="264">
        <f t="shared" si="215"/>
        <v>684.43377750000002</v>
      </c>
      <c r="AH114" s="264">
        <f t="shared" si="215"/>
        <v>684.43377750000002</v>
      </c>
      <c r="AI114" s="264">
        <f t="shared" si="215"/>
        <v>688.06714499999998</v>
      </c>
      <c r="AJ114" s="264">
        <f t="shared" si="215"/>
        <v>688.06714499999998</v>
      </c>
      <c r="AK114" s="264">
        <f t="shared" si="215"/>
        <v>688.06714499999998</v>
      </c>
      <c r="AL114" s="264">
        <f t="shared" si="215"/>
        <v>706.23398250000002</v>
      </c>
      <c r="AM114" s="264">
        <f t="shared" si="215"/>
        <v>695.33387999999991</v>
      </c>
      <c r="AN114" s="264">
        <f t="shared" si="215"/>
        <v>695.33387999999991</v>
      </c>
      <c r="AO114" s="264">
        <f t="shared" si="215"/>
        <v>911.36724749999996</v>
      </c>
      <c r="AP114" s="264">
        <f t="shared" si="215"/>
        <v>907.73387999999989</v>
      </c>
      <c r="AQ114" s="264">
        <f t="shared" si="215"/>
        <v>994.93470000000013</v>
      </c>
      <c r="AR114" s="264">
        <f t="shared" si="215"/>
        <v>990.46840000000009</v>
      </c>
      <c r="AS114" s="264">
        <f t="shared" si="215"/>
        <v>1049.0111499999998</v>
      </c>
      <c r="AT114" s="264">
        <f t="shared" si="215"/>
        <v>1049.0111499999998</v>
      </c>
      <c r="AU114" s="264">
        <f t="shared" si="215"/>
        <v>1060.7196999999999</v>
      </c>
      <c r="AV114" s="264">
        <f t="shared" ref="AV114:BC114" si="216">SUM(AV110,AV112)*AV113</f>
        <v>1060.7196999999999</v>
      </c>
      <c r="AW114" s="264">
        <f t="shared" si="216"/>
        <v>1060.7196999999999</v>
      </c>
      <c r="AX114" s="264">
        <f t="shared" si="216"/>
        <v>1119.2624500000002</v>
      </c>
      <c r="AY114" s="264">
        <f>SUM(AY110,AY112)*AY113</f>
        <v>1084.1368</v>
      </c>
      <c r="AZ114" s="264">
        <f>SUM(AZ110,AZ112)*AZ113</f>
        <v>1084.1368</v>
      </c>
      <c r="BA114" s="264">
        <f t="shared" si="216"/>
        <v>1320.0453500000001</v>
      </c>
      <c r="BB114" s="264">
        <f t="shared" si="216"/>
        <v>1308.3368</v>
      </c>
      <c r="BC114" s="264">
        <f t="shared" si="216"/>
        <v>1589.3420000000001</v>
      </c>
      <c r="BD114" s="454">
        <f>BD112*BD113</f>
        <v>148.71964800000001</v>
      </c>
      <c r="BE114" s="454">
        <f t="shared" ref="BE114" si="217">BE112*BE113</f>
        <v>241.66942800000001</v>
      </c>
      <c r="BF114" s="454">
        <f t="shared" ref="BF114" si="218">BF112*BF113</f>
        <v>241.66942800000001</v>
      </c>
      <c r="BG114" s="454">
        <f t="shared" ref="BG114" si="219">BG112*BG113</f>
        <v>260.25938400000007</v>
      </c>
      <c r="BH114" s="454">
        <f t="shared" ref="BH114" si="220">BH112*BH113</f>
        <v>260.25938400000007</v>
      </c>
      <c r="BI114" s="454">
        <f t="shared" ref="BI114" si="221">BI112*BI113</f>
        <v>260.25938400000007</v>
      </c>
      <c r="BJ114" s="454">
        <f t="shared" ref="BJ114" si="222">BJ112*BJ113</f>
        <v>353.2091640000001</v>
      </c>
      <c r="BK114" s="454">
        <f t="shared" ref="BK114" si="223">BK112*BK113</f>
        <v>297.43929600000001</v>
      </c>
      <c r="BL114" s="454">
        <f t="shared" ref="BL114" si="224">BL112*BL113</f>
        <v>297.43929600000001</v>
      </c>
      <c r="BM114" s="454">
        <f t="shared" ref="BM114" si="225">BM112*BM113</f>
        <v>316.0292520000001</v>
      </c>
      <c r="BN114" s="454">
        <f t="shared" ref="BN114" si="226">BN112*BN113</f>
        <v>297.43929600000001</v>
      </c>
      <c r="BO114" s="454">
        <f t="shared" ref="BO114" si="227">BO112*BO113</f>
        <v>743.59824000000026</v>
      </c>
      <c r="BP114" s="454">
        <f t="shared" ref="BP114" si="228">BP112*BP113</f>
        <v>201.62957360000001</v>
      </c>
      <c r="BQ114" s="454">
        <f t="shared" ref="BQ114" si="229">BQ112*BQ113</f>
        <v>327.64805710000002</v>
      </c>
      <c r="BR114" s="454">
        <f t="shared" ref="BR114" si="230">BR112*BR113</f>
        <v>327.64805710000002</v>
      </c>
      <c r="BS114" s="454">
        <f t="shared" ref="BS114" si="231">BS112*BS113</f>
        <v>352.85175380000004</v>
      </c>
      <c r="BT114" s="454">
        <f t="shared" ref="BT114" si="232">BT112*BT113</f>
        <v>352.85175380000004</v>
      </c>
      <c r="BU114" s="454">
        <f t="shared" ref="BU114" si="233">BU112*BU113</f>
        <v>352.85175380000004</v>
      </c>
      <c r="BV114" s="454">
        <f t="shared" ref="BV114" si="234">BV112*BV113</f>
        <v>478.87023730000004</v>
      </c>
      <c r="BW114" s="454">
        <f t="shared" ref="BW114" si="235">BW112*BW113</f>
        <v>403.25914720000003</v>
      </c>
      <c r="BX114" s="454">
        <f t="shared" ref="BX114" si="236">BX112*BX113</f>
        <v>403.25914720000003</v>
      </c>
      <c r="BY114" s="454">
        <f t="shared" ref="BY114" si="237">BY112*BY113</f>
        <v>428.46284390000011</v>
      </c>
      <c r="BZ114" s="454">
        <f t="shared" ref="BZ114" si="238">BZ112*BZ113</f>
        <v>403.25914720000003</v>
      </c>
      <c r="CA114" s="454">
        <f t="shared" ref="CA114" si="239">CA112*CA113</f>
        <v>1008.1478680000001</v>
      </c>
      <c r="CB114" s="454">
        <f t="shared" ref="CB114" si="240">CB112*CB113</f>
        <v>252.55776000000006</v>
      </c>
      <c r="CC114" s="454">
        <f t="shared" ref="CC114" si="241">CC112*CC113</f>
        <v>410.40636000000001</v>
      </c>
      <c r="CD114" s="454">
        <f t="shared" ref="CD114" si="242">CD112*CD113</f>
        <v>410.40636000000001</v>
      </c>
      <c r="CE114" s="454">
        <f t="shared" ref="CE114" si="243">CE112*CE113</f>
        <v>441.97608000000014</v>
      </c>
      <c r="CF114" s="454">
        <f t="shared" ref="CF114" si="244">CF112*CF113</f>
        <v>441.97608000000014</v>
      </c>
      <c r="CG114" s="454">
        <f t="shared" ref="CG114" si="245">CG112*CG113</f>
        <v>441.97608000000014</v>
      </c>
      <c r="CH114" s="454">
        <f t="shared" ref="CH114" si="246">CH112*CH113</f>
        <v>599.82468000000017</v>
      </c>
      <c r="CI114" s="454">
        <f t="shared" ref="CI114" si="247">CI112*CI113</f>
        <v>505.11552000000012</v>
      </c>
      <c r="CJ114" s="454">
        <f t="shared" ref="CJ114" si="248">CJ112*CJ113</f>
        <v>505.11552000000012</v>
      </c>
      <c r="CK114" s="454">
        <f t="shared" ref="CK114" si="249">CK112*CK113</f>
        <v>536.68524000000025</v>
      </c>
      <c r="CL114" s="454">
        <f t="shared" ref="CL114" si="250">CL112*CL113</f>
        <v>505.11552000000012</v>
      </c>
      <c r="CM114" s="454">
        <f t="shared" ref="CM114" si="251">CM112*CM113</f>
        <v>1262.7888000000005</v>
      </c>
      <c r="CN114" s="454">
        <f t="shared" ref="CN114" si="252">CN112*CN113</f>
        <v>0</v>
      </c>
      <c r="CO114" s="454">
        <f t="shared" ref="CO114" si="253">CO112*CO113</f>
        <v>0</v>
      </c>
      <c r="CP114" s="454">
        <f t="shared" ref="CP114" si="254">CP112*CP113</f>
        <v>0</v>
      </c>
      <c r="CQ114" s="454">
        <f t="shared" ref="CQ114" si="255">CQ112*CQ113</f>
        <v>0</v>
      </c>
      <c r="CR114" s="454">
        <f t="shared" ref="CR114" si="256">CR112*CR113</f>
        <v>0</v>
      </c>
      <c r="CS114" s="454">
        <f t="shared" ref="CS114" si="257">CS112*CS113</f>
        <v>0</v>
      </c>
      <c r="CT114" s="454">
        <f t="shared" ref="CT114" si="258">CT112*CT113</f>
        <v>0</v>
      </c>
      <c r="CU114" s="451">
        <v>1</v>
      </c>
      <c r="CY114" s="294"/>
    </row>
    <row r="115" spans="1:103" s="75" customFormat="1" outlineLevel="1" x14ac:dyDescent="0.45">
      <c r="A115" s="71" t="s">
        <v>319</v>
      </c>
      <c r="B115" s="297"/>
      <c r="D115" s="75" t="s">
        <v>50</v>
      </c>
      <c r="F115" s="329" t="s">
        <v>164</v>
      </c>
      <c r="H115" s="330">
        <f>SUM(H110,H112,H114)</f>
        <v>1715.527961472</v>
      </c>
      <c r="I115" s="330">
        <f t="shared" ref="I115:O115" si="259">SUM(I110,I112,I114)</f>
        <v>1739.6079373919999</v>
      </c>
      <c r="J115" s="330">
        <f t="shared" si="259"/>
        <v>1739.6079373919999</v>
      </c>
      <c r="K115" s="330">
        <f t="shared" si="259"/>
        <v>1744.423932576</v>
      </c>
      <c r="L115" s="330">
        <f t="shared" si="259"/>
        <v>1744.423932576</v>
      </c>
      <c r="M115" s="330">
        <f t="shared" si="259"/>
        <v>1744.423932576</v>
      </c>
      <c r="N115" s="330">
        <f t="shared" si="259"/>
        <v>1768.5039084960001</v>
      </c>
      <c r="O115" s="330">
        <f t="shared" si="259"/>
        <v>1754.055922944</v>
      </c>
      <c r="P115" s="330">
        <f t="shared" ref="P115:AU115" si="260">SUM(P110,P112,P114)</f>
        <v>1754.055922944</v>
      </c>
      <c r="Q115" s="330">
        <f t="shared" si="260"/>
        <v>1758.8719181280001</v>
      </c>
      <c r="R115" s="330">
        <f t="shared" si="260"/>
        <v>3431.055922944</v>
      </c>
      <c r="S115" s="330">
        <f t="shared" si="260"/>
        <v>3546.6398073599998</v>
      </c>
      <c r="T115" s="330">
        <f t="shared" si="260"/>
        <v>3458.5883857200001</v>
      </c>
      <c r="U115" s="330">
        <f t="shared" si="260"/>
        <v>3523.9561267949998</v>
      </c>
      <c r="V115" s="330">
        <f t="shared" si="260"/>
        <v>3523.9561267949998</v>
      </c>
      <c r="W115" s="330">
        <f t="shared" si="260"/>
        <v>3537.0296750100001</v>
      </c>
      <c r="X115" s="330">
        <f t="shared" si="260"/>
        <v>3537.0296750100001</v>
      </c>
      <c r="Y115" s="330">
        <f t="shared" si="260"/>
        <v>3537.0296750100001</v>
      </c>
      <c r="Z115" s="330">
        <f t="shared" si="260"/>
        <v>3602.3974160849998</v>
      </c>
      <c r="AA115" s="330">
        <f t="shared" si="260"/>
        <v>3563.1767714399998</v>
      </c>
      <c r="AB115" s="330">
        <f t="shared" si="260"/>
        <v>3563.1767714399998</v>
      </c>
      <c r="AC115" s="330">
        <f t="shared" si="260"/>
        <v>3576.2503196550001</v>
      </c>
      <c r="AD115" s="330">
        <f t="shared" si="260"/>
        <v>5240.1767714400003</v>
      </c>
      <c r="AE115" s="330">
        <f t="shared" si="260"/>
        <v>5553.9419286000002</v>
      </c>
      <c r="AF115" s="330">
        <f t="shared" si="260"/>
        <v>6312.5969399999994</v>
      </c>
      <c r="AG115" s="330">
        <f t="shared" si="260"/>
        <v>6484.7200275000005</v>
      </c>
      <c r="AH115" s="330">
        <f t="shared" si="260"/>
        <v>6484.7200275000005</v>
      </c>
      <c r="AI115" s="330">
        <f t="shared" si="260"/>
        <v>6519.1446450000003</v>
      </c>
      <c r="AJ115" s="330">
        <f t="shared" si="260"/>
        <v>6519.1446450000003</v>
      </c>
      <c r="AK115" s="330">
        <f t="shared" si="260"/>
        <v>6519.1446450000003</v>
      </c>
      <c r="AL115" s="330">
        <f t="shared" si="260"/>
        <v>6691.2677325000004</v>
      </c>
      <c r="AM115" s="330">
        <f t="shared" si="260"/>
        <v>6587.99388</v>
      </c>
      <c r="AN115" s="330">
        <f t="shared" si="260"/>
        <v>6587.99388</v>
      </c>
      <c r="AO115" s="330">
        <f t="shared" si="260"/>
        <v>8634.8184975000004</v>
      </c>
      <c r="AP115" s="330">
        <f t="shared" si="260"/>
        <v>8600.3938799999996</v>
      </c>
      <c r="AQ115" s="330">
        <f t="shared" si="260"/>
        <v>9426.5847000000012</v>
      </c>
      <c r="AR115" s="330">
        <f t="shared" si="260"/>
        <v>9384.2684000000008</v>
      </c>
      <c r="AS115" s="330">
        <f t="shared" si="260"/>
        <v>9938.9361499999995</v>
      </c>
      <c r="AT115" s="330">
        <f t="shared" si="260"/>
        <v>9938.9361499999995</v>
      </c>
      <c r="AU115" s="330">
        <f t="shared" si="260"/>
        <v>10049.869699999999</v>
      </c>
      <c r="AV115" s="330">
        <f t="shared" ref="AV115:BC115" si="261">SUM(AV110,AV112,AV114)</f>
        <v>10049.869699999999</v>
      </c>
      <c r="AW115" s="330">
        <f t="shared" si="261"/>
        <v>10049.869699999999</v>
      </c>
      <c r="AX115" s="330">
        <f t="shared" si="261"/>
        <v>10604.537450000002</v>
      </c>
      <c r="AY115" s="330">
        <f t="shared" si="261"/>
        <v>10271.736800000001</v>
      </c>
      <c r="AZ115" s="330">
        <f t="shared" si="261"/>
        <v>10271.736800000001</v>
      </c>
      <c r="BA115" s="330">
        <f t="shared" si="261"/>
        <v>12506.870350000001</v>
      </c>
      <c r="BB115" s="330">
        <f t="shared" si="261"/>
        <v>12395.936799999999</v>
      </c>
      <c r="BC115" s="330">
        <f t="shared" si="261"/>
        <v>15058.342000000002</v>
      </c>
      <c r="BD115" s="330">
        <f>SUM(BD110,BD112,BD114)</f>
        <v>1409.055648</v>
      </c>
      <c r="BE115" s="330">
        <f t="shared" ref="BE115:CM115" si="262">SUM(BE110,BE112,BE114)</f>
        <v>2289.7154280000004</v>
      </c>
      <c r="BF115" s="330">
        <f t="shared" si="262"/>
        <v>2289.7154280000004</v>
      </c>
      <c r="BG115" s="330">
        <f t="shared" si="262"/>
        <v>2465.8473840000006</v>
      </c>
      <c r="BH115" s="330">
        <f t="shared" si="262"/>
        <v>2465.8473840000006</v>
      </c>
      <c r="BI115" s="330">
        <f t="shared" si="262"/>
        <v>2465.8473840000006</v>
      </c>
      <c r="BJ115" s="330">
        <f t="shared" si="262"/>
        <v>3346.5071640000015</v>
      </c>
      <c r="BK115" s="330">
        <f t="shared" si="262"/>
        <v>2818.111296</v>
      </c>
      <c r="BL115" s="330">
        <f t="shared" si="262"/>
        <v>2818.111296</v>
      </c>
      <c r="BM115" s="330">
        <f t="shared" si="262"/>
        <v>2994.2432520000011</v>
      </c>
      <c r="BN115" s="330">
        <f t="shared" si="262"/>
        <v>2818.111296</v>
      </c>
      <c r="BO115" s="330">
        <f t="shared" si="262"/>
        <v>7045.2782400000024</v>
      </c>
      <c r="BP115" s="330">
        <f t="shared" si="262"/>
        <v>1910.3547736000003</v>
      </c>
      <c r="BQ115" s="330">
        <f t="shared" si="262"/>
        <v>3104.3265071000005</v>
      </c>
      <c r="BR115" s="330">
        <f t="shared" si="262"/>
        <v>3104.3265071000005</v>
      </c>
      <c r="BS115" s="330">
        <f t="shared" si="262"/>
        <v>3343.1208538000005</v>
      </c>
      <c r="BT115" s="330">
        <f t="shared" si="262"/>
        <v>3343.1208538000005</v>
      </c>
      <c r="BU115" s="330">
        <f t="shared" si="262"/>
        <v>3343.1208538000005</v>
      </c>
      <c r="BV115" s="330">
        <f t="shared" si="262"/>
        <v>4537.0925873000006</v>
      </c>
      <c r="BW115" s="330">
        <f t="shared" si="262"/>
        <v>3820.7095472000005</v>
      </c>
      <c r="BX115" s="330">
        <f t="shared" si="262"/>
        <v>3820.7095472000005</v>
      </c>
      <c r="BY115" s="330">
        <f t="shared" si="262"/>
        <v>4059.5038939000015</v>
      </c>
      <c r="BZ115" s="330">
        <f t="shared" si="262"/>
        <v>3820.7095472000005</v>
      </c>
      <c r="CA115" s="330">
        <f t="shared" si="262"/>
        <v>9551.773868000002</v>
      </c>
      <c r="CB115" s="330">
        <f t="shared" si="262"/>
        <v>2392.8777600000008</v>
      </c>
      <c r="CC115" s="330">
        <f t="shared" si="262"/>
        <v>3888.4263600000004</v>
      </c>
      <c r="CD115" s="330">
        <f t="shared" si="262"/>
        <v>3888.4263600000004</v>
      </c>
      <c r="CE115" s="330">
        <f t="shared" si="262"/>
        <v>4187.5360800000017</v>
      </c>
      <c r="CF115" s="330">
        <f t="shared" si="262"/>
        <v>4187.5360800000017</v>
      </c>
      <c r="CG115" s="330">
        <f t="shared" si="262"/>
        <v>4187.5360800000017</v>
      </c>
      <c r="CH115" s="330">
        <f t="shared" si="262"/>
        <v>5683.0846800000018</v>
      </c>
      <c r="CI115" s="330">
        <f t="shared" si="262"/>
        <v>4785.7555200000015</v>
      </c>
      <c r="CJ115" s="330">
        <f t="shared" si="262"/>
        <v>4785.7555200000015</v>
      </c>
      <c r="CK115" s="330">
        <f t="shared" si="262"/>
        <v>5084.8652400000028</v>
      </c>
      <c r="CL115" s="330">
        <f t="shared" si="262"/>
        <v>4785.7555200000015</v>
      </c>
      <c r="CM115" s="330">
        <f t="shared" si="262"/>
        <v>11964.388800000004</v>
      </c>
      <c r="CN115" s="333">
        <f t="shared" ref="CN115:CT115" si="263">SUMIF($H$9:$CM$9,CN$3,$H115:$CM115)</f>
        <v>24441.199036800001</v>
      </c>
      <c r="CO115" s="333">
        <f t="shared" si="263"/>
        <v>46216.709642999995</v>
      </c>
      <c r="CP115" s="333">
        <f t="shared" si="263"/>
        <v>85368.52350000001</v>
      </c>
      <c r="CQ115" s="333">
        <f t="shared" si="263"/>
        <v>130520.90999999999</v>
      </c>
      <c r="CR115" s="333">
        <f t="shared" si="263"/>
        <v>35226.391200000005</v>
      </c>
      <c r="CS115" s="333">
        <f t="shared" si="263"/>
        <v>47758.869340000012</v>
      </c>
      <c r="CT115" s="333">
        <f t="shared" si="263"/>
        <v>59821.944000000018</v>
      </c>
      <c r="CY115" s="332"/>
    </row>
    <row r="116" spans="1:103" outlineLevel="1" x14ac:dyDescent="0.45">
      <c r="A116" s="71"/>
      <c r="B116" s="297"/>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2"/>
      <c r="AD116" s="302"/>
      <c r="AE116" s="302"/>
      <c r="AF116" s="302"/>
      <c r="AG116" s="302"/>
      <c r="AH116" s="302"/>
      <c r="AI116" s="302"/>
      <c r="AJ116" s="302"/>
      <c r="AK116" s="302"/>
      <c r="AL116" s="302"/>
      <c r="AM116" s="302"/>
      <c r="AN116" s="302"/>
      <c r="AO116" s="302"/>
      <c r="AP116" s="302"/>
      <c r="AQ116" s="302"/>
      <c r="AR116" s="302"/>
      <c r="AS116" s="302"/>
      <c r="AT116" s="302"/>
      <c r="AU116" s="302"/>
      <c r="AV116" s="302"/>
      <c r="AW116" s="302"/>
      <c r="AX116" s="302"/>
      <c r="AY116" s="302"/>
      <c r="AZ116" s="302"/>
      <c r="BA116" s="302"/>
      <c r="BB116" s="302"/>
      <c r="BC116" s="302"/>
      <c r="BD116" s="302"/>
      <c r="BE116" s="302"/>
      <c r="BF116" s="302"/>
      <c r="BG116" s="302"/>
      <c r="BH116" s="302"/>
      <c r="BI116" s="302"/>
      <c r="BJ116" s="302"/>
      <c r="BK116" s="302"/>
      <c r="BL116" s="302"/>
      <c r="BM116" s="302"/>
      <c r="BN116" s="302"/>
      <c r="BO116" s="302"/>
      <c r="BP116" s="302"/>
      <c r="BQ116" s="302"/>
      <c r="BR116" s="302"/>
      <c r="BS116" s="302"/>
      <c r="BT116" s="302"/>
      <c r="BU116" s="302"/>
      <c r="BV116" s="302"/>
      <c r="BW116" s="302"/>
      <c r="BX116" s="302"/>
      <c r="BY116" s="302"/>
      <c r="BZ116" s="302"/>
      <c r="CA116" s="302"/>
      <c r="CB116" s="302"/>
      <c r="CC116" s="302"/>
      <c r="CD116" s="302"/>
      <c r="CE116" s="302"/>
      <c r="CF116" s="302"/>
      <c r="CG116" s="302"/>
      <c r="CH116" s="302"/>
      <c r="CI116" s="302"/>
      <c r="CJ116" s="302"/>
      <c r="CK116" s="302"/>
      <c r="CL116" s="302"/>
      <c r="CM116" s="302"/>
      <c r="CY116" s="294"/>
    </row>
    <row r="117" spans="1:103" outlineLevel="1" x14ac:dyDescent="0.45">
      <c r="A117" s="71"/>
      <c r="B117" s="297"/>
      <c r="D117" s="259" t="s">
        <v>200</v>
      </c>
      <c r="E117" s="262"/>
      <c r="F117" s="312" t="s">
        <v>164</v>
      </c>
      <c r="H117" s="304">
        <f t="shared" ref="H117:O117" si="264">H118*H96</f>
        <v>36</v>
      </c>
      <c r="I117" s="304">
        <f t="shared" si="264"/>
        <v>36</v>
      </c>
      <c r="J117" s="304">
        <f t="shared" si="264"/>
        <v>36</v>
      </c>
      <c r="K117" s="304">
        <f t="shared" si="264"/>
        <v>36</v>
      </c>
      <c r="L117" s="304">
        <f t="shared" si="264"/>
        <v>36</v>
      </c>
      <c r="M117" s="304">
        <f t="shared" si="264"/>
        <v>36</v>
      </c>
      <c r="N117" s="304">
        <f t="shared" si="264"/>
        <v>36</v>
      </c>
      <c r="O117" s="304">
        <f t="shared" si="264"/>
        <v>36</v>
      </c>
      <c r="P117" s="304">
        <f t="shared" ref="P117:AU117" si="265">P118*P96</f>
        <v>36</v>
      </c>
      <c r="Q117" s="304">
        <f t="shared" si="265"/>
        <v>36</v>
      </c>
      <c r="R117" s="304">
        <f t="shared" si="265"/>
        <v>36</v>
      </c>
      <c r="S117" s="304">
        <f t="shared" si="265"/>
        <v>36</v>
      </c>
      <c r="T117" s="304">
        <f t="shared" si="265"/>
        <v>38</v>
      </c>
      <c r="U117" s="304">
        <f t="shared" si="265"/>
        <v>38</v>
      </c>
      <c r="V117" s="304">
        <f t="shared" si="265"/>
        <v>38</v>
      </c>
      <c r="W117" s="304">
        <f t="shared" si="265"/>
        <v>38</v>
      </c>
      <c r="X117" s="304">
        <f t="shared" si="265"/>
        <v>38</v>
      </c>
      <c r="Y117" s="304">
        <f t="shared" si="265"/>
        <v>38</v>
      </c>
      <c r="Z117" s="304">
        <f t="shared" si="265"/>
        <v>38</v>
      </c>
      <c r="AA117" s="304">
        <f t="shared" si="265"/>
        <v>38</v>
      </c>
      <c r="AB117" s="304">
        <f t="shared" si="265"/>
        <v>38</v>
      </c>
      <c r="AC117" s="304">
        <f t="shared" si="265"/>
        <v>38</v>
      </c>
      <c r="AD117" s="304">
        <f t="shared" si="265"/>
        <v>38</v>
      </c>
      <c r="AE117" s="304">
        <f t="shared" si="265"/>
        <v>38</v>
      </c>
      <c r="AF117" s="304">
        <f t="shared" si="265"/>
        <v>40</v>
      </c>
      <c r="AG117" s="304">
        <f t="shared" si="265"/>
        <v>40</v>
      </c>
      <c r="AH117" s="304">
        <f t="shared" si="265"/>
        <v>40</v>
      </c>
      <c r="AI117" s="304">
        <f t="shared" si="265"/>
        <v>40</v>
      </c>
      <c r="AJ117" s="304">
        <f t="shared" si="265"/>
        <v>40</v>
      </c>
      <c r="AK117" s="304">
        <f t="shared" si="265"/>
        <v>40</v>
      </c>
      <c r="AL117" s="304">
        <f t="shared" si="265"/>
        <v>40</v>
      </c>
      <c r="AM117" s="304">
        <f t="shared" si="265"/>
        <v>40</v>
      </c>
      <c r="AN117" s="304">
        <f t="shared" si="265"/>
        <v>40</v>
      </c>
      <c r="AO117" s="304">
        <f t="shared" si="265"/>
        <v>40</v>
      </c>
      <c r="AP117" s="304">
        <f t="shared" si="265"/>
        <v>40</v>
      </c>
      <c r="AQ117" s="304">
        <f t="shared" si="265"/>
        <v>40</v>
      </c>
      <c r="AR117" s="304">
        <f t="shared" si="265"/>
        <v>42</v>
      </c>
      <c r="AS117" s="304">
        <f t="shared" si="265"/>
        <v>42</v>
      </c>
      <c r="AT117" s="304">
        <f t="shared" si="265"/>
        <v>42</v>
      </c>
      <c r="AU117" s="304">
        <f t="shared" si="265"/>
        <v>42</v>
      </c>
      <c r="AV117" s="304">
        <f t="shared" ref="AV117:BC117" si="266">AV118*AV96</f>
        <v>42</v>
      </c>
      <c r="AW117" s="304">
        <f t="shared" si="266"/>
        <v>42</v>
      </c>
      <c r="AX117" s="304">
        <f t="shared" si="266"/>
        <v>42</v>
      </c>
      <c r="AY117" s="304">
        <f t="shared" si="266"/>
        <v>42</v>
      </c>
      <c r="AZ117" s="304">
        <f t="shared" si="266"/>
        <v>42</v>
      </c>
      <c r="BA117" s="304">
        <f t="shared" si="266"/>
        <v>42</v>
      </c>
      <c r="BB117" s="304">
        <f t="shared" si="266"/>
        <v>42</v>
      </c>
      <c r="BC117" s="304">
        <f t="shared" si="266"/>
        <v>42</v>
      </c>
      <c r="BD117" s="304">
        <f>BD118*BD96</f>
        <v>44</v>
      </c>
      <c r="BE117" s="304">
        <f t="shared" ref="BE117:BJ117" si="267">BE118*BE96</f>
        <v>44</v>
      </c>
      <c r="BF117" s="304">
        <f t="shared" si="267"/>
        <v>44</v>
      </c>
      <c r="BG117" s="304">
        <f t="shared" si="267"/>
        <v>44</v>
      </c>
      <c r="BH117" s="304">
        <f t="shared" si="267"/>
        <v>44</v>
      </c>
      <c r="BI117" s="304">
        <f t="shared" si="267"/>
        <v>44</v>
      </c>
      <c r="BJ117" s="304">
        <f t="shared" si="267"/>
        <v>44</v>
      </c>
      <c r="BK117" s="304">
        <f>BK118*BK96</f>
        <v>44</v>
      </c>
      <c r="BL117" s="304">
        <f t="shared" ref="BL117:CM117" si="268">BL118*BL96</f>
        <v>44</v>
      </c>
      <c r="BM117" s="304">
        <f t="shared" si="268"/>
        <v>44</v>
      </c>
      <c r="BN117" s="304">
        <f t="shared" si="268"/>
        <v>44</v>
      </c>
      <c r="BO117" s="304">
        <f t="shared" si="268"/>
        <v>44</v>
      </c>
      <c r="BP117" s="304">
        <f t="shared" si="268"/>
        <v>46</v>
      </c>
      <c r="BQ117" s="304">
        <f t="shared" si="268"/>
        <v>46</v>
      </c>
      <c r="BR117" s="304">
        <f t="shared" si="268"/>
        <v>46</v>
      </c>
      <c r="BS117" s="304">
        <f t="shared" si="268"/>
        <v>46</v>
      </c>
      <c r="BT117" s="304">
        <f t="shared" si="268"/>
        <v>46</v>
      </c>
      <c r="BU117" s="304">
        <f t="shared" si="268"/>
        <v>46</v>
      </c>
      <c r="BV117" s="304">
        <f t="shared" si="268"/>
        <v>46</v>
      </c>
      <c r="BW117" s="304">
        <f t="shared" si="268"/>
        <v>46</v>
      </c>
      <c r="BX117" s="304">
        <f t="shared" si="268"/>
        <v>46</v>
      </c>
      <c r="BY117" s="304">
        <f t="shared" si="268"/>
        <v>46</v>
      </c>
      <c r="BZ117" s="304">
        <f t="shared" si="268"/>
        <v>46</v>
      </c>
      <c r="CA117" s="304">
        <f t="shared" si="268"/>
        <v>46</v>
      </c>
      <c r="CB117" s="304">
        <f t="shared" si="268"/>
        <v>48</v>
      </c>
      <c r="CC117" s="304">
        <f t="shared" si="268"/>
        <v>48</v>
      </c>
      <c r="CD117" s="304">
        <f t="shared" si="268"/>
        <v>48</v>
      </c>
      <c r="CE117" s="304">
        <f t="shared" si="268"/>
        <v>48</v>
      </c>
      <c r="CF117" s="304">
        <f t="shared" si="268"/>
        <v>48</v>
      </c>
      <c r="CG117" s="304">
        <f t="shared" si="268"/>
        <v>48</v>
      </c>
      <c r="CH117" s="304">
        <f t="shared" si="268"/>
        <v>48</v>
      </c>
      <c r="CI117" s="304">
        <f t="shared" si="268"/>
        <v>48</v>
      </c>
      <c r="CJ117" s="304">
        <f t="shared" si="268"/>
        <v>48</v>
      </c>
      <c r="CK117" s="304">
        <f t="shared" si="268"/>
        <v>48</v>
      </c>
      <c r="CL117" s="304">
        <f t="shared" si="268"/>
        <v>48</v>
      </c>
      <c r="CM117" s="304">
        <f t="shared" si="268"/>
        <v>48</v>
      </c>
      <c r="CN117" s="71"/>
      <c r="CO117" s="71"/>
      <c r="CP117" s="71"/>
      <c r="CQ117" s="71"/>
      <c r="CR117" s="71"/>
      <c r="CS117" s="71"/>
      <c r="CT117" s="71"/>
      <c r="CY117" s="294"/>
    </row>
    <row r="118" spans="1:103" outlineLevel="1" x14ac:dyDescent="0.45">
      <c r="A118" s="71"/>
      <c r="B118" s="297"/>
      <c r="D118" s="259" t="s">
        <v>201</v>
      </c>
      <c r="F118" s="312" t="str">
        <f>VLOOKUP($D118,assumption_lookup,MATCH("Unit",assumption_heading,0),0)</f>
        <v>tickets</v>
      </c>
      <c r="H118" s="336">
        <f t="shared" ref="H118:O118" si="269">VLOOKUP($D118,assumption_lookup,MATCH(H$9,assumption_heading,0),0)</f>
        <v>2</v>
      </c>
      <c r="I118" s="336">
        <f t="shared" si="269"/>
        <v>2</v>
      </c>
      <c r="J118" s="336">
        <f t="shared" si="269"/>
        <v>2</v>
      </c>
      <c r="K118" s="336">
        <f t="shared" si="269"/>
        <v>2</v>
      </c>
      <c r="L118" s="336">
        <f t="shared" si="269"/>
        <v>2</v>
      </c>
      <c r="M118" s="336">
        <f t="shared" si="269"/>
        <v>2</v>
      </c>
      <c r="N118" s="336">
        <f t="shared" si="269"/>
        <v>2</v>
      </c>
      <c r="O118" s="336">
        <f t="shared" si="269"/>
        <v>2</v>
      </c>
      <c r="P118" s="336">
        <f t="shared" ref="P118:AU118" si="270">VLOOKUP($D118,assumption_lookup,MATCH(P$9,assumption_heading,0),0)</f>
        <v>2</v>
      </c>
      <c r="Q118" s="336">
        <f t="shared" si="270"/>
        <v>2</v>
      </c>
      <c r="R118" s="336">
        <f t="shared" si="270"/>
        <v>2</v>
      </c>
      <c r="S118" s="336">
        <f t="shared" si="270"/>
        <v>2</v>
      </c>
      <c r="T118" s="336">
        <f t="shared" si="270"/>
        <v>2</v>
      </c>
      <c r="U118" s="336">
        <f t="shared" si="270"/>
        <v>2</v>
      </c>
      <c r="V118" s="336">
        <f t="shared" si="270"/>
        <v>2</v>
      </c>
      <c r="W118" s="336">
        <f t="shared" si="270"/>
        <v>2</v>
      </c>
      <c r="X118" s="336">
        <f t="shared" si="270"/>
        <v>2</v>
      </c>
      <c r="Y118" s="336">
        <f t="shared" si="270"/>
        <v>2</v>
      </c>
      <c r="Z118" s="336">
        <f t="shared" si="270"/>
        <v>2</v>
      </c>
      <c r="AA118" s="336">
        <f t="shared" si="270"/>
        <v>2</v>
      </c>
      <c r="AB118" s="336">
        <f t="shared" si="270"/>
        <v>2</v>
      </c>
      <c r="AC118" s="336">
        <f t="shared" si="270"/>
        <v>2</v>
      </c>
      <c r="AD118" s="336">
        <f t="shared" si="270"/>
        <v>2</v>
      </c>
      <c r="AE118" s="336">
        <f t="shared" si="270"/>
        <v>2</v>
      </c>
      <c r="AF118" s="336">
        <f t="shared" si="270"/>
        <v>2</v>
      </c>
      <c r="AG118" s="336">
        <f t="shared" si="270"/>
        <v>2</v>
      </c>
      <c r="AH118" s="336">
        <f t="shared" si="270"/>
        <v>2</v>
      </c>
      <c r="AI118" s="336">
        <f t="shared" si="270"/>
        <v>2</v>
      </c>
      <c r="AJ118" s="336">
        <f t="shared" si="270"/>
        <v>2</v>
      </c>
      <c r="AK118" s="336">
        <f t="shared" si="270"/>
        <v>2</v>
      </c>
      <c r="AL118" s="336">
        <f t="shared" si="270"/>
        <v>2</v>
      </c>
      <c r="AM118" s="336">
        <f t="shared" si="270"/>
        <v>2</v>
      </c>
      <c r="AN118" s="336">
        <f t="shared" si="270"/>
        <v>2</v>
      </c>
      <c r="AO118" s="336">
        <f t="shared" si="270"/>
        <v>2</v>
      </c>
      <c r="AP118" s="336">
        <f t="shared" si="270"/>
        <v>2</v>
      </c>
      <c r="AQ118" s="336">
        <f t="shared" si="270"/>
        <v>2</v>
      </c>
      <c r="AR118" s="336">
        <f t="shared" si="270"/>
        <v>2</v>
      </c>
      <c r="AS118" s="336">
        <f t="shared" si="270"/>
        <v>2</v>
      </c>
      <c r="AT118" s="336">
        <f t="shared" si="270"/>
        <v>2</v>
      </c>
      <c r="AU118" s="336">
        <f t="shared" si="270"/>
        <v>2</v>
      </c>
      <c r="AV118" s="336">
        <f t="shared" ref="AV118:BC118" si="271">VLOOKUP($D118,assumption_lookup,MATCH(AV$9,assumption_heading,0),0)</f>
        <v>2</v>
      </c>
      <c r="AW118" s="336">
        <f t="shared" si="271"/>
        <v>2</v>
      </c>
      <c r="AX118" s="336">
        <f t="shared" si="271"/>
        <v>2</v>
      </c>
      <c r="AY118" s="336">
        <f t="shared" si="271"/>
        <v>2</v>
      </c>
      <c r="AZ118" s="336">
        <f t="shared" si="271"/>
        <v>2</v>
      </c>
      <c r="BA118" s="336">
        <f t="shared" si="271"/>
        <v>2</v>
      </c>
      <c r="BB118" s="336">
        <f t="shared" si="271"/>
        <v>2</v>
      </c>
      <c r="BC118" s="336">
        <f t="shared" si="271"/>
        <v>2</v>
      </c>
      <c r="BD118" s="336">
        <f t="shared" ref="BD118:CM118" si="272">VLOOKUP($D118,assumption_lookup,MATCH(BD$6,assumptions_heading_monthly,0),0)</f>
        <v>2</v>
      </c>
      <c r="BE118" s="336">
        <f t="shared" si="272"/>
        <v>2</v>
      </c>
      <c r="BF118" s="336">
        <f t="shared" si="272"/>
        <v>2</v>
      </c>
      <c r="BG118" s="336">
        <f t="shared" si="272"/>
        <v>2</v>
      </c>
      <c r="BH118" s="336">
        <f t="shared" si="272"/>
        <v>2</v>
      </c>
      <c r="BI118" s="336">
        <f t="shared" si="272"/>
        <v>2</v>
      </c>
      <c r="BJ118" s="336">
        <f t="shared" si="272"/>
        <v>2</v>
      </c>
      <c r="BK118" s="336">
        <f t="shared" si="272"/>
        <v>2</v>
      </c>
      <c r="BL118" s="336">
        <f t="shared" si="272"/>
        <v>2</v>
      </c>
      <c r="BM118" s="336">
        <f t="shared" si="272"/>
        <v>2</v>
      </c>
      <c r="BN118" s="336">
        <f t="shared" si="272"/>
        <v>2</v>
      </c>
      <c r="BO118" s="336">
        <f t="shared" si="272"/>
        <v>2</v>
      </c>
      <c r="BP118" s="336">
        <f t="shared" si="272"/>
        <v>2</v>
      </c>
      <c r="BQ118" s="336">
        <f t="shared" si="272"/>
        <v>2</v>
      </c>
      <c r="BR118" s="336">
        <f t="shared" si="272"/>
        <v>2</v>
      </c>
      <c r="BS118" s="336">
        <f t="shared" si="272"/>
        <v>2</v>
      </c>
      <c r="BT118" s="336">
        <f t="shared" si="272"/>
        <v>2</v>
      </c>
      <c r="BU118" s="336">
        <f t="shared" si="272"/>
        <v>2</v>
      </c>
      <c r="BV118" s="336">
        <f t="shared" si="272"/>
        <v>2</v>
      </c>
      <c r="BW118" s="336">
        <f t="shared" si="272"/>
        <v>2</v>
      </c>
      <c r="BX118" s="336">
        <f t="shared" si="272"/>
        <v>2</v>
      </c>
      <c r="BY118" s="336">
        <f t="shared" si="272"/>
        <v>2</v>
      </c>
      <c r="BZ118" s="336">
        <f t="shared" si="272"/>
        <v>2</v>
      </c>
      <c r="CA118" s="336">
        <f t="shared" si="272"/>
        <v>2</v>
      </c>
      <c r="CB118" s="336">
        <f t="shared" si="272"/>
        <v>2</v>
      </c>
      <c r="CC118" s="336">
        <f t="shared" si="272"/>
        <v>2</v>
      </c>
      <c r="CD118" s="336">
        <f t="shared" si="272"/>
        <v>2</v>
      </c>
      <c r="CE118" s="336">
        <f t="shared" si="272"/>
        <v>2</v>
      </c>
      <c r="CF118" s="336">
        <f t="shared" si="272"/>
        <v>2</v>
      </c>
      <c r="CG118" s="336">
        <f t="shared" si="272"/>
        <v>2</v>
      </c>
      <c r="CH118" s="336">
        <f t="shared" si="272"/>
        <v>2</v>
      </c>
      <c r="CI118" s="336">
        <f t="shared" si="272"/>
        <v>2</v>
      </c>
      <c r="CJ118" s="336">
        <f t="shared" si="272"/>
        <v>2</v>
      </c>
      <c r="CK118" s="336">
        <f t="shared" si="272"/>
        <v>2</v>
      </c>
      <c r="CL118" s="336">
        <f t="shared" si="272"/>
        <v>2</v>
      </c>
      <c r="CM118" s="336">
        <f t="shared" si="272"/>
        <v>2</v>
      </c>
      <c r="CN118" s="71"/>
      <c r="CO118" s="71"/>
      <c r="CP118" s="71"/>
      <c r="CQ118" s="71"/>
      <c r="CR118" s="71"/>
      <c r="CS118" s="71"/>
      <c r="CT118" s="71"/>
      <c r="CY118" s="294"/>
    </row>
    <row r="119" spans="1:103" outlineLevel="1" x14ac:dyDescent="0.45">
      <c r="A119" s="71"/>
      <c r="B119" s="297"/>
      <c r="D119" s="259" t="s">
        <v>67</v>
      </c>
      <c r="H119" s="302">
        <f t="shared" ref="H119:O119" si="273">H92/H118</f>
        <v>1367.52</v>
      </c>
      <c r="I119" s="302">
        <f t="shared" si="273"/>
        <v>2222.2200000000003</v>
      </c>
      <c r="J119" s="302">
        <f t="shared" si="273"/>
        <v>2222.2200000000003</v>
      </c>
      <c r="K119" s="302">
        <f t="shared" si="273"/>
        <v>2393.16</v>
      </c>
      <c r="L119" s="302">
        <f t="shared" si="273"/>
        <v>2393.16</v>
      </c>
      <c r="M119" s="302">
        <f t="shared" si="273"/>
        <v>2393.16</v>
      </c>
      <c r="N119" s="302">
        <f t="shared" si="273"/>
        <v>3247.86</v>
      </c>
      <c r="O119" s="302">
        <f t="shared" si="273"/>
        <v>2735.04</v>
      </c>
      <c r="P119" s="302">
        <f t="shared" ref="P119:AU119" si="274">P92/P118</f>
        <v>2735.04</v>
      </c>
      <c r="Q119" s="302">
        <f t="shared" si="274"/>
        <v>2905.9800000000005</v>
      </c>
      <c r="R119" s="302">
        <f t="shared" si="274"/>
        <v>2735.04</v>
      </c>
      <c r="S119" s="302">
        <f t="shared" si="274"/>
        <v>6837.6000000000013</v>
      </c>
      <c r="T119" s="302">
        <f t="shared" si="274"/>
        <v>3516.9</v>
      </c>
      <c r="U119" s="302">
        <f t="shared" si="274"/>
        <v>5714.9624999999996</v>
      </c>
      <c r="V119" s="302">
        <f t="shared" si="274"/>
        <v>5714.9624999999996</v>
      </c>
      <c r="W119" s="302">
        <f t="shared" si="274"/>
        <v>6154.5750000000007</v>
      </c>
      <c r="X119" s="302">
        <f t="shared" si="274"/>
        <v>6154.5750000000007</v>
      </c>
      <c r="Y119" s="302">
        <f t="shared" si="274"/>
        <v>6154.5750000000007</v>
      </c>
      <c r="Z119" s="302">
        <f t="shared" si="274"/>
        <v>8352.6375000000007</v>
      </c>
      <c r="AA119" s="302">
        <f t="shared" si="274"/>
        <v>7033.8</v>
      </c>
      <c r="AB119" s="302">
        <f t="shared" si="274"/>
        <v>7033.8</v>
      </c>
      <c r="AC119" s="302">
        <f t="shared" si="274"/>
        <v>7473.4125000000022</v>
      </c>
      <c r="AD119" s="302">
        <f t="shared" si="274"/>
        <v>7033.8</v>
      </c>
      <c r="AE119" s="302">
        <f t="shared" si="274"/>
        <v>17584.500000000004</v>
      </c>
      <c r="AF119" s="302">
        <f t="shared" si="274"/>
        <v>8797.5</v>
      </c>
      <c r="AG119" s="302">
        <f t="shared" si="274"/>
        <v>14295.9375</v>
      </c>
      <c r="AH119" s="302">
        <f t="shared" si="274"/>
        <v>14295.9375</v>
      </c>
      <c r="AI119" s="302">
        <f t="shared" si="274"/>
        <v>15395.625</v>
      </c>
      <c r="AJ119" s="302">
        <f t="shared" si="274"/>
        <v>15395.625</v>
      </c>
      <c r="AK119" s="302">
        <f t="shared" si="274"/>
        <v>15395.625</v>
      </c>
      <c r="AL119" s="302">
        <f t="shared" si="274"/>
        <v>20894.062500000004</v>
      </c>
      <c r="AM119" s="302">
        <f t="shared" si="274"/>
        <v>17595</v>
      </c>
      <c r="AN119" s="302">
        <f t="shared" si="274"/>
        <v>17595</v>
      </c>
      <c r="AO119" s="302">
        <f t="shared" si="274"/>
        <v>18694.687500000004</v>
      </c>
      <c r="AP119" s="302">
        <f t="shared" si="274"/>
        <v>17595</v>
      </c>
      <c r="AQ119" s="302">
        <f t="shared" si="274"/>
        <v>43987.500000000015</v>
      </c>
      <c r="AR119" s="302">
        <f t="shared" si="274"/>
        <v>13500.000000000002</v>
      </c>
      <c r="AS119" s="302">
        <f t="shared" si="274"/>
        <v>21937.5</v>
      </c>
      <c r="AT119" s="302">
        <f t="shared" si="274"/>
        <v>21937.5</v>
      </c>
      <c r="AU119" s="302">
        <f t="shared" si="274"/>
        <v>23625.000000000004</v>
      </c>
      <c r="AV119" s="302">
        <f t="shared" ref="AV119:BC119" si="275">AV92/AV118</f>
        <v>23625.000000000004</v>
      </c>
      <c r="AW119" s="302">
        <f t="shared" si="275"/>
        <v>23625.000000000004</v>
      </c>
      <c r="AX119" s="302">
        <f t="shared" si="275"/>
        <v>32062.500000000004</v>
      </c>
      <c r="AY119" s="302">
        <f t="shared" si="275"/>
        <v>27000.000000000004</v>
      </c>
      <c r="AZ119" s="302">
        <f t="shared" si="275"/>
        <v>27000.000000000004</v>
      </c>
      <c r="BA119" s="302">
        <f t="shared" si="275"/>
        <v>28687.500000000007</v>
      </c>
      <c r="BB119" s="302">
        <f t="shared" si="275"/>
        <v>27000.000000000004</v>
      </c>
      <c r="BC119" s="302">
        <f t="shared" si="275"/>
        <v>67500.000000000029</v>
      </c>
      <c r="BD119" s="302">
        <f>BD92/BD118</f>
        <v>20460</v>
      </c>
      <c r="BE119" s="302">
        <f t="shared" ref="BE119:BJ119" si="276">BE92/BE118</f>
        <v>33247.5</v>
      </c>
      <c r="BF119" s="302">
        <f t="shared" si="276"/>
        <v>33247.5</v>
      </c>
      <c r="BG119" s="302">
        <f t="shared" si="276"/>
        <v>35805.000000000007</v>
      </c>
      <c r="BH119" s="302">
        <f t="shared" si="276"/>
        <v>35805.000000000007</v>
      </c>
      <c r="BI119" s="302">
        <f t="shared" si="276"/>
        <v>35805.000000000007</v>
      </c>
      <c r="BJ119" s="302">
        <f t="shared" si="276"/>
        <v>48592.500000000007</v>
      </c>
      <c r="BK119" s="302">
        <f>BK92/BK118</f>
        <v>40920</v>
      </c>
      <c r="BL119" s="302">
        <f t="shared" ref="BL119:CM119" si="277">BL92/BL118</f>
        <v>40920</v>
      </c>
      <c r="BM119" s="302">
        <f t="shared" si="277"/>
        <v>43477.500000000007</v>
      </c>
      <c r="BN119" s="302">
        <f t="shared" si="277"/>
        <v>40920</v>
      </c>
      <c r="BO119" s="302">
        <f t="shared" si="277"/>
        <v>102300.00000000003</v>
      </c>
      <c r="BP119" s="302">
        <f t="shared" si="277"/>
        <v>26533</v>
      </c>
      <c r="BQ119" s="302">
        <f t="shared" si="277"/>
        <v>43116.125</v>
      </c>
      <c r="BR119" s="302">
        <f t="shared" si="277"/>
        <v>43116.125</v>
      </c>
      <c r="BS119" s="302">
        <f t="shared" si="277"/>
        <v>46432.75</v>
      </c>
      <c r="BT119" s="302">
        <f t="shared" si="277"/>
        <v>46432.75</v>
      </c>
      <c r="BU119" s="302">
        <f t="shared" si="277"/>
        <v>46432.75</v>
      </c>
      <c r="BV119" s="302">
        <f t="shared" si="277"/>
        <v>63015.875</v>
      </c>
      <c r="BW119" s="302">
        <f t="shared" si="277"/>
        <v>53066</v>
      </c>
      <c r="BX119" s="302">
        <f t="shared" si="277"/>
        <v>53066</v>
      </c>
      <c r="BY119" s="302">
        <f t="shared" si="277"/>
        <v>56382.625000000007</v>
      </c>
      <c r="BZ119" s="302">
        <f t="shared" si="277"/>
        <v>53066</v>
      </c>
      <c r="CA119" s="302">
        <f t="shared" si="277"/>
        <v>132665.00000000003</v>
      </c>
      <c r="CB119" s="302">
        <f t="shared" si="277"/>
        <v>31850.000000000004</v>
      </c>
      <c r="CC119" s="302">
        <f t="shared" si="277"/>
        <v>51756.25</v>
      </c>
      <c r="CD119" s="302">
        <f t="shared" si="277"/>
        <v>51756.25</v>
      </c>
      <c r="CE119" s="302">
        <f t="shared" si="277"/>
        <v>55737.500000000007</v>
      </c>
      <c r="CF119" s="302">
        <f t="shared" si="277"/>
        <v>55737.500000000007</v>
      </c>
      <c r="CG119" s="302">
        <f t="shared" si="277"/>
        <v>55737.500000000007</v>
      </c>
      <c r="CH119" s="302">
        <f t="shared" si="277"/>
        <v>75643.750000000015</v>
      </c>
      <c r="CI119" s="302">
        <f t="shared" si="277"/>
        <v>63700.000000000007</v>
      </c>
      <c r="CJ119" s="302">
        <f t="shared" si="277"/>
        <v>63700.000000000007</v>
      </c>
      <c r="CK119" s="302">
        <f t="shared" si="277"/>
        <v>67681.250000000015</v>
      </c>
      <c r="CL119" s="302">
        <f t="shared" si="277"/>
        <v>63700.000000000007</v>
      </c>
      <c r="CM119" s="302">
        <f t="shared" si="277"/>
        <v>159250.00000000006</v>
      </c>
      <c r="CN119" s="264">
        <f t="shared" ref="CN119:CT119" si="278">SUMIF($H$9:$CM$9,CN$3,$H119:$CM119)</f>
        <v>34188</v>
      </c>
      <c r="CO119" s="264">
        <f t="shared" si="278"/>
        <v>87922.500000000015</v>
      </c>
      <c r="CP119" s="264">
        <f t="shared" si="278"/>
        <v>219937.5</v>
      </c>
      <c r="CQ119" s="264">
        <f t="shared" si="278"/>
        <v>337500</v>
      </c>
      <c r="CR119" s="264">
        <f t="shared" si="278"/>
        <v>511500</v>
      </c>
      <c r="CS119" s="264">
        <f t="shared" si="278"/>
        <v>663325</v>
      </c>
      <c r="CT119" s="264">
        <f t="shared" si="278"/>
        <v>796250</v>
      </c>
      <c r="CY119" s="294"/>
    </row>
    <row r="120" spans="1:103" outlineLevel="1" x14ac:dyDescent="0.45">
      <c r="A120" s="71"/>
      <c r="B120" s="297"/>
      <c r="D120" s="259" t="s">
        <v>58</v>
      </c>
      <c r="F120" s="312" t="str">
        <f>VLOOKUP($D120,assumption_lookup,MATCH("Unit",assumption_heading,0),0)</f>
        <v>%Dr/all transactions</v>
      </c>
      <c r="H120" s="306">
        <f t="shared" ref="H120:O120" si="279">VLOOKUP($D120,assumption_lookup,MATCH(H$9,assumption_heading,0),0)</f>
        <v>0.6</v>
      </c>
      <c r="I120" s="306">
        <f t="shared" si="279"/>
        <v>0.6</v>
      </c>
      <c r="J120" s="306">
        <f t="shared" si="279"/>
        <v>0.6</v>
      </c>
      <c r="K120" s="306">
        <f t="shared" si="279"/>
        <v>0.6</v>
      </c>
      <c r="L120" s="306">
        <f t="shared" si="279"/>
        <v>0.6</v>
      </c>
      <c r="M120" s="306">
        <f t="shared" si="279"/>
        <v>0.6</v>
      </c>
      <c r="N120" s="306">
        <f t="shared" si="279"/>
        <v>0.6</v>
      </c>
      <c r="O120" s="306">
        <f t="shared" si="279"/>
        <v>0.6</v>
      </c>
      <c r="P120" s="306">
        <f t="shared" ref="P120:BC120" si="280">VLOOKUP($D120,assumption_lookup,MATCH(P$9,assumption_heading,0),0)</f>
        <v>0.6</v>
      </c>
      <c r="Q120" s="306">
        <f t="shared" si="280"/>
        <v>0.6</v>
      </c>
      <c r="R120" s="306">
        <f t="shared" si="280"/>
        <v>0.6</v>
      </c>
      <c r="S120" s="306">
        <f t="shared" si="280"/>
        <v>0.6</v>
      </c>
      <c r="T120" s="306">
        <f t="shared" si="280"/>
        <v>0.6</v>
      </c>
      <c r="U120" s="306">
        <f t="shared" si="280"/>
        <v>0.6</v>
      </c>
      <c r="V120" s="306">
        <f t="shared" si="280"/>
        <v>0.6</v>
      </c>
      <c r="W120" s="306">
        <f t="shared" si="280"/>
        <v>0.6</v>
      </c>
      <c r="X120" s="306">
        <f t="shared" si="280"/>
        <v>0.6</v>
      </c>
      <c r="Y120" s="306">
        <f t="shared" si="280"/>
        <v>0.6</v>
      </c>
      <c r="Z120" s="306">
        <f t="shared" si="280"/>
        <v>0.6</v>
      </c>
      <c r="AA120" s="306">
        <f t="shared" si="280"/>
        <v>0.6</v>
      </c>
      <c r="AB120" s="306">
        <f t="shared" si="280"/>
        <v>0.6</v>
      </c>
      <c r="AC120" s="306">
        <f t="shared" si="280"/>
        <v>0.6</v>
      </c>
      <c r="AD120" s="306">
        <f t="shared" si="280"/>
        <v>0.6</v>
      </c>
      <c r="AE120" s="306">
        <f t="shared" si="280"/>
        <v>0.6</v>
      </c>
      <c r="AF120" s="306">
        <f t="shared" si="280"/>
        <v>0.6</v>
      </c>
      <c r="AG120" s="306">
        <f t="shared" si="280"/>
        <v>0.6</v>
      </c>
      <c r="AH120" s="306">
        <f t="shared" si="280"/>
        <v>0.6</v>
      </c>
      <c r="AI120" s="306">
        <f t="shared" si="280"/>
        <v>0.6</v>
      </c>
      <c r="AJ120" s="306">
        <f t="shared" si="280"/>
        <v>0.6</v>
      </c>
      <c r="AK120" s="306">
        <f t="shared" si="280"/>
        <v>0.6</v>
      </c>
      <c r="AL120" s="306">
        <f t="shared" si="280"/>
        <v>0.6</v>
      </c>
      <c r="AM120" s="306">
        <f t="shared" si="280"/>
        <v>0.6</v>
      </c>
      <c r="AN120" s="306">
        <f t="shared" si="280"/>
        <v>0.6</v>
      </c>
      <c r="AO120" s="306">
        <f t="shared" si="280"/>
        <v>0.6</v>
      </c>
      <c r="AP120" s="306">
        <f t="shared" si="280"/>
        <v>0.6</v>
      </c>
      <c r="AQ120" s="306">
        <f t="shared" si="280"/>
        <v>0.6</v>
      </c>
      <c r="AR120" s="306">
        <f t="shared" si="280"/>
        <v>0.6</v>
      </c>
      <c r="AS120" s="306">
        <f t="shared" si="280"/>
        <v>0.6</v>
      </c>
      <c r="AT120" s="306">
        <f t="shared" si="280"/>
        <v>0.6</v>
      </c>
      <c r="AU120" s="306">
        <f t="shared" si="280"/>
        <v>0.6</v>
      </c>
      <c r="AV120" s="306">
        <f t="shared" si="280"/>
        <v>0.6</v>
      </c>
      <c r="AW120" s="306">
        <f t="shared" si="280"/>
        <v>0.6</v>
      </c>
      <c r="AX120" s="306">
        <f t="shared" si="280"/>
        <v>0.6</v>
      </c>
      <c r="AY120" s="306">
        <f t="shared" si="280"/>
        <v>0.6</v>
      </c>
      <c r="AZ120" s="306">
        <f t="shared" si="280"/>
        <v>0.6</v>
      </c>
      <c r="BA120" s="306">
        <f t="shared" si="280"/>
        <v>0.6</v>
      </c>
      <c r="BB120" s="306">
        <f t="shared" si="280"/>
        <v>0.6</v>
      </c>
      <c r="BC120" s="306">
        <f t="shared" si="280"/>
        <v>0.6</v>
      </c>
      <c r="BD120" s="306">
        <f t="shared" ref="BD120:CM120" si="281">VLOOKUP($D120,assumption_lookup,MATCH(BD$6,assumptions_heading_monthly,0),0)</f>
        <v>0.6</v>
      </c>
      <c r="BE120" s="306">
        <f t="shared" si="281"/>
        <v>0.6</v>
      </c>
      <c r="BF120" s="306">
        <f t="shared" si="281"/>
        <v>0.6</v>
      </c>
      <c r="BG120" s="306">
        <f t="shared" si="281"/>
        <v>0.6</v>
      </c>
      <c r="BH120" s="306">
        <f t="shared" si="281"/>
        <v>0.6</v>
      </c>
      <c r="BI120" s="306">
        <f t="shared" si="281"/>
        <v>0.6</v>
      </c>
      <c r="BJ120" s="306">
        <f t="shared" si="281"/>
        <v>0.6</v>
      </c>
      <c r="BK120" s="306">
        <f t="shared" si="281"/>
        <v>0.6</v>
      </c>
      <c r="BL120" s="306">
        <f t="shared" si="281"/>
        <v>0.6</v>
      </c>
      <c r="BM120" s="306">
        <f t="shared" si="281"/>
        <v>0.6</v>
      </c>
      <c r="BN120" s="306">
        <f t="shared" si="281"/>
        <v>0.6</v>
      </c>
      <c r="BO120" s="306">
        <f t="shared" si="281"/>
        <v>0.6</v>
      </c>
      <c r="BP120" s="306">
        <f t="shared" si="281"/>
        <v>0.6</v>
      </c>
      <c r="BQ120" s="306">
        <f t="shared" si="281"/>
        <v>0.6</v>
      </c>
      <c r="BR120" s="306">
        <f t="shared" si="281"/>
        <v>0.6</v>
      </c>
      <c r="BS120" s="306">
        <f t="shared" si="281"/>
        <v>0.6</v>
      </c>
      <c r="BT120" s="306">
        <f t="shared" si="281"/>
        <v>0.6</v>
      </c>
      <c r="BU120" s="306">
        <f t="shared" si="281"/>
        <v>0.6</v>
      </c>
      <c r="BV120" s="306">
        <f t="shared" si="281"/>
        <v>0.6</v>
      </c>
      <c r="BW120" s="306">
        <f t="shared" si="281"/>
        <v>0.6</v>
      </c>
      <c r="BX120" s="306">
        <f t="shared" si="281"/>
        <v>0.6</v>
      </c>
      <c r="BY120" s="306">
        <f t="shared" si="281"/>
        <v>0.6</v>
      </c>
      <c r="BZ120" s="306">
        <f t="shared" si="281"/>
        <v>0.6</v>
      </c>
      <c r="CA120" s="306">
        <f t="shared" si="281"/>
        <v>0.6</v>
      </c>
      <c r="CB120" s="306">
        <f t="shared" si="281"/>
        <v>0.6</v>
      </c>
      <c r="CC120" s="306">
        <f t="shared" si="281"/>
        <v>0.6</v>
      </c>
      <c r="CD120" s="306">
        <f t="shared" si="281"/>
        <v>0.6</v>
      </c>
      <c r="CE120" s="306">
        <f t="shared" si="281"/>
        <v>0.6</v>
      </c>
      <c r="CF120" s="306">
        <f t="shared" si="281"/>
        <v>0.6</v>
      </c>
      <c r="CG120" s="306">
        <f t="shared" si="281"/>
        <v>0.6</v>
      </c>
      <c r="CH120" s="306">
        <f t="shared" si="281"/>
        <v>0.6</v>
      </c>
      <c r="CI120" s="306">
        <f t="shared" si="281"/>
        <v>0.6</v>
      </c>
      <c r="CJ120" s="306">
        <f t="shared" si="281"/>
        <v>0.6</v>
      </c>
      <c r="CK120" s="306">
        <f t="shared" si="281"/>
        <v>0.6</v>
      </c>
      <c r="CL120" s="306">
        <f t="shared" si="281"/>
        <v>0.6</v>
      </c>
      <c r="CM120" s="306">
        <f t="shared" si="281"/>
        <v>0.6</v>
      </c>
      <c r="CN120" s="71"/>
      <c r="CO120" s="71"/>
      <c r="CP120" s="71"/>
      <c r="CQ120" s="71"/>
      <c r="CR120" s="71"/>
      <c r="CS120" s="71"/>
      <c r="CT120" s="71"/>
      <c r="CY120" s="294"/>
    </row>
    <row r="121" spans="1:103" outlineLevel="1" x14ac:dyDescent="0.45">
      <c r="A121" s="71"/>
      <c r="B121" s="297"/>
      <c r="D121" s="259" t="s">
        <v>59</v>
      </c>
      <c r="H121" s="302">
        <f t="shared" ref="H121:O121" si="282">H119*H120</f>
        <v>820.51199999999994</v>
      </c>
      <c r="I121" s="302">
        <f t="shared" si="282"/>
        <v>1333.3320000000001</v>
      </c>
      <c r="J121" s="302">
        <f t="shared" si="282"/>
        <v>1333.3320000000001</v>
      </c>
      <c r="K121" s="302">
        <f t="shared" si="282"/>
        <v>1435.896</v>
      </c>
      <c r="L121" s="302">
        <f t="shared" si="282"/>
        <v>1435.896</v>
      </c>
      <c r="M121" s="302">
        <f t="shared" si="282"/>
        <v>1435.896</v>
      </c>
      <c r="N121" s="302">
        <f t="shared" si="282"/>
        <v>1948.7159999999999</v>
      </c>
      <c r="O121" s="302">
        <f t="shared" si="282"/>
        <v>1641.0239999999999</v>
      </c>
      <c r="P121" s="302">
        <f>P119*P120</f>
        <v>1641.0239999999999</v>
      </c>
      <c r="Q121" s="302">
        <f t="shared" ref="Q121:AQ121" si="283">Q119*Q120</f>
        <v>1743.5880000000002</v>
      </c>
      <c r="R121" s="302">
        <f t="shared" si="283"/>
        <v>1641.0239999999999</v>
      </c>
      <c r="S121" s="302">
        <f t="shared" si="283"/>
        <v>4102.5600000000004</v>
      </c>
      <c r="T121" s="302">
        <f t="shared" si="283"/>
        <v>2110.14</v>
      </c>
      <c r="U121" s="302">
        <f t="shared" si="283"/>
        <v>3428.9774999999995</v>
      </c>
      <c r="V121" s="302">
        <f t="shared" si="283"/>
        <v>3428.9774999999995</v>
      </c>
      <c r="W121" s="302">
        <f t="shared" si="283"/>
        <v>3692.7450000000003</v>
      </c>
      <c r="X121" s="302">
        <f t="shared" si="283"/>
        <v>3692.7450000000003</v>
      </c>
      <c r="Y121" s="302">
        <f t="shared" si="283"/>
        <v>3692.7450000000003</v>
      </c>
      <c r="Z121" s="302">
        <f t="shared" si="283"/>
        <v>5011.5825000000004</v>
      </c>
      <c r="AA121" s="302">
        <f t="shared" si="283"/>
        <v>4220.28</v>
      </c>
      <c r="AB121" s="302">
        <f t="shared" si="283"/>
        <v>4220.28</v>
      </c>
      <c r="AC121" s="302">
        <f t="shared" si="283"/>
        <v>4484.0475000000015</v>
      </c>
      <c r="AD121" s="302">
        <f t="shared" si="283"/>
        <v>4220.28</v>
      </c>
      <c r="AE121" s="302">
        <f t="shared" si="283"/>
        <v>10550.700000000003</v>
      </c>
      <c r="AF121" s="302">
        <f t="shared" si="283"/>
        <v>5278.5</v>
      </c>
      <c r="AG121" s="302">
        <f t="shared" si="283"/>
        <v>8577.5625</v>
      </c>
      <c r="AH121" s="302">
        <f t="shared" si="283"/>
        <v>8577.5625</v>
      </c>
      <c r="AI121" s="302">
        <f t="shared" si="283"/>
        <v>9237.375</v>
      </c>
      <c r="AJ121" s="302">
        <f t="shared" si="283"/>
        <v>9237.375</v>
      </c>
      <c r="AK121" s="302">
        <f t="shared" si="283"/>
        <v>9237.375</v>
      </c>
      <c r="AL121" s="302">
        <f t="shared" si="283"/>
        <v>12536.437500000002</v>
      </c>
      <c r="AM121" s="302">
        <f t="shared" si="283"/>
        <v>10557</v>
      </c>
      <c r="AN121" s="302">
        <f t="shared" si="283"/>
        <v>10557</v>
      </c>
      <c r="AO121" s="302">
        <f t="shared" si="283"/>
        <v>11216.812500000002</v>
      </c>
      <c r="AP121" s="302">
        <f t="shared" si="283"/>
        <v>10557</v>
      </c>
      <c r="AQ121" s="302">
        <f t="shared" si="283"/>
        <v>26392.500000000007</v>
      </c>
      <c r="AR121" s="302">
        <f t="shared" ref="AR121:BC121" si="284">AR119*AR120</f>
        <v>8100.0000000000009</v>
      </c>
      <c r="AS121" s="302">
        <f t="shared" si="284"/>
        <v>13162.5</v>
      </c>
      <c r="AT121" s="302">
        <f t="shared" si="284"/>
        <v>13162.5</v>
      </c>
      <c r="AU121" s="302">
        <f t="shared" si="284"/>
        <v>14175.000000000002</v>
      </c>
      <c r="AV121" s="302">
        <f t="shared" si="284"/>
        <v>14175.000000000002</v>
      </c>
      <c r="AW121" s="302">
        <f t="shared" si="284"/>
        <v>14175.000000000002</v>
      </c>
      <c r="AX121" s="302">
        <f t="shared" si="284"/>
        <v>19237.5</v>
      </c>
      <c r="AY121" s="302">
        <f t="shared" si="284"/>
        <v>16200.000000000002</v>
      </c>
      <c r="AZ121" s="302">
        <f t="shared" si="284"/>
        <v>16200.000000000002</v>
      </c>
      <c r="BA121" s="302">
        <f t="shared" si="284"/>
        <v>17212.500000000004</v>
      </c>
      <c r="BB121" s="302">
        <f t="shared" si="284"/>
        <v>16200.000000000002</v>
      </c>
      <c r="BC121" s="302">
        <f t="shared" si="284"/>
        <v>40500.000000000015</v>
      </c>
      <c r="BD121" s="302">
        <f>BD119*BD120</f>
        <v>12276</v>
      </c>
      <c r="BE121" s="302">
        <f t="shared" ref="BE121:BJ121" si="285">BE119*BE120</f>
        <v>19948.5</v>
      </c>
      <c r="BF121" s="302">
        <f t="shared" si="285"/>
        <v>19948.5</v>
      </c>
      <c r="BG121" s="302">
        <f t="shared" si="285"/>
        <v>21483.000000000004</v>
      </c>
      <c r="BH121" s="302">
        <f t="shared" si="285"/>
        <v>21483.000000000004</v>
      </c>
      <c r="BI121" s="302">
        <f t="shared" si="285"/>
        <v>21483.000000000004</v>
      </c>
      <c r="BJ121" s="302">
        <f t="shared" si="285"/>
        <v>29155.500000000004</v>
      </c>
      <c r="BK121" s="302">
        <f>BK119*BK120</f>
        <v>24552</v>
      </c>
      <c r="BL121" s="302">
        <f t="shared" ref="BL121:CM121" si="286">BL119*BL120</f>
        <v>24552</v>
      </c>
      <c r="BM121" s="302">
        <f t="shared" si="286"/>
        <v>26086.500000000004</v>
      </c>
      <c r="BN121" s="302">
        <f t="shared" si="286"/>
        <v>24552</v>
      </c>
      <c r="BO121" s="302">
        <f t="shared" si="286"/>
        <v>61380.000000000015</v>
      </c>
      <c r="BP121" s="302">
        <f t="shared" si="286"/>
        <v>15919.8</v>
      </c>
      <c r="BQ121" s="302">
        <f t="shared" si="286"/>
        <v>25869.674999999999</v>
      </c>
      <c r="BR121" s="302">
        <f t="shared" si="286"/>
        <v>25869.674999999999</v>
      </c>
      <c r="BS121" s="302">
        <f t="shared" si="286"/>
        <v>27859.649999999998</v>
      </c>
      <c r="BT121" s="302">
        <f t="shared" si="286"/>
        <v>27859.649999999998</v>
      </c>
      <c r="BU121" s="302">
        <f t="shared" si="286"/>
        <v>27859.649999999998</v>
      </c>
      <c r="BV121" s="302">
        <f t="shared" si="286"/>
        <v>37809.525000000001</v>
      </c>
      <c r="BW121" s="302">
        <f t="shared" si="286"/>
        <v>31839.599999999999</v>
      </c>
      <c r="BX121" s="302">
        <f t="shared" si="286"/>
        <v>31839.599999999999</v>
      </c>
      <c r="BY121" s="302">
        <f t="shared" si="286"/>
        <v>33829.575000000004</v>
      </c>
      <c r="BZ121" s="302">
        <f t="shared" si="286"/>
        <v>31839.599999999999</v>
      </c>
      <c r="CA121" s="302">
        <f t="shared" si="286"/>
        <v>79599.000000000015</v>
      </c>
      <c r="CB121" s="302">
        <f t="shared" si="286"/>
        <v>19110</v>
      </c>
      <c r="CC121" s="302">
        <f t="shared" si="286"/>
        <v>31053.75</v>
      </c>
      <c r="CD121" s="302">
        <f t="shared" si="286"/>
        <v>31053.75</v>
      </c>
      <c r="CE121" s="302">
        <f t="shared" si="286"/>
        <v>33442.5</v>
      </c>
      <c r="CF121" s="302">
        <f t="shared" si="286"/>
        <v>33442.5</v>
      </c>
      <c r="CG121" s="302">
        <f t="shared" si="286"/>
        <v>33442.5</v>
      </c>
      <c r="CH121" s="302">
        <f t="shared" si="286"/>
        <v>45386.250000000007</v>
      </c>
      <c r="CI121" s="302">
        <f t="shared" si="286"/>
        <v>38220</v>
      </c>
      <c r="CJ121" s="302">
        <f t="shared" si="286"/>
        <v>38220</v>
      </c>
      <c r="CK121" s="302">
        <f t="shared" si="286"/>
        <v>40608.750000000007</v>
      </c>
      <c r="CL121" s="302">
        <f t="shared" si="286"/>
        <v>38220</v>
      </c>
      <c r="CM121" s="302">
        <f t="shared" si="286"/>
        <v>95550.000000000029</v>
      </c>
      <c r="CN121" s="264">
        <f t="shared" ref="CN121:CT122" si="287">SUMIF($H$9:$CM$9,CN$3,$H121:$CM121)</f>
        <v>20512.8</v>
      </c>
      <c r="CO121" s="264">
        <f t="shared" si="287"/>
        <v>52753.500000000007</v>
      </c>
      <c r="CP121" s="264">
        <f t="shared" si="287"/>
        <v>131962.5</v>
      </c>
      <c r="CQ121" s="264">
        <f t="shared" si="287"/>
        <v>202500</v>
      </c>
      <c r="CR121" s="264">
        <f t="shared" si="287"/>
        <v>306900</v>
      </c>
      <c r="CS121" s="264">
        <f t="shared" si="287"/>
        <v>397994.99999999994</v>
      </c>
      <c r="CT121" s="264">
        <f t="shared" si="287"/>
        <v>477750</v>
      </c>
      <c r="CY121" s="294"/>
    </row>
    <row r="122" spans="1:103" outlineLevel="1" x14ac:dyDescent="0.45">
      <c r="A122" s="71"/>
      <c r="B122" s="297"/>
      <c r="D122" s="259" t="s">
        <v>60</v>
      </c>
      <c r="H122" s="302">
        <f t="shared" ref="H122:O122" si="288">(1-H120)*H119</f>
        <v>547.00800000000004</v>
      </c>
      <c r="I122" s="302">
        <f t="shared" si="288"/>
        <v>888.88800000000015</v>
      </c>
      <c r="J122" s="302">
        <f t="shared" si="288"/>
        <v>888.88800000000015</v>
      </c>
      <c r="K122" s="302">
        <f t="shared" si="288"/>
        <v>957.26400000000001</v>
      </c>
      <c r="L122" s="302">
        <f t="shared" si="288"/>
        <v>957.26400000000001</v>
      </c>
      <c r="M122" s="302">
        <f t="shared" si="288"/>
        <v>957.26400000000001</v>
      </c>
      <c r="N122" s="302">
        <f t="shared" si="288"/>
        <v>1299.1440000000002</v>
      </c>
      <c r="O122" s="302">
        <f t="shared" si="288"/>
        <v>1094.0160000000001</v>
      </c>
      <c r="P122" s="302">
        <f>(1-P120)*P119</f>
        <v>1094.0160000000001</v>
      </c>
      <c r="Q122" s="302">
        <f t="shared" ref="Q122:AQ122" si="289">(1-Q120)*Q119</f>
        <v>1162.3920000000003</v>
      </c>
      <c r="R122" s="302">
        <f t="shared" si="289"/>
        <v>1094.0160000000001</v>
      </c>
      <c r="S122" s="302">
        <f t="shared" si="289"/>
        <v>2735.0400000000009</v>
      </c>
      <c r="T122" s="302">
        <f t="shared" si="289"/>
        <v>1406.7600000000002</v>
      </c>
      <c r="U122" s="302">
        <f t="shared" si="289"/>
        <v>2285.9850000000001</v>
      </c>
      <c r="V122" s="302">
        <f t="shared" si="289"/>
        <v>2285.9850000000001</v>
      </c>
      <c r="W122" s="302">
        <f t="shared" si="289"/>
        <v>2461.8300000000004</v>
      </c>
      <c r="X122" s="302">
        <f t="shared" si="289"/>
        <v>2461.8300000000004</v>
      </c>
      <c r="Y122" s="302">
        <f t="shared" si="289"/>
        <v>2461.8300000000004</v>
      </c>
      <c r="Z122" s="302">
        <f t="shared" si="289"/>
        <v>3341.0550000000003</v>
      </c>
      <c r="AA122" s="302">
        <f t="shared" si="289"/>
        <v>2813.5200000000004</v>
      </c>
      <c r="AB122" s="302">
        <f t="shared" si="289"/>
        <v>2813.5200000000004</v>
      </c>
      <c r="AC122" s="302">
        <f t="shared" si="289"/>
        <v>2989.3650000000011</v>
      </c>
      <c r="AD122" s="302">
        <f t="shared" si="289"/>
        <v>2813.5200000000004</v>
      </c>
      <c r="AE122" s="302">
        <f t="shared" si="289"/>
        <v>7033.800000000002</v>
      </c>
      <c r="AF122" s="302">
        <f t="shared" si="289"/>
        <v>3519</v>
      </c>
      <c r="AG122" s="302">
        <f t="shared" si="289"/>
        <v>5718.375</v>
      </c>
      <c r="AH122" s="302">
        <f t="shared" si="289"/>
        <v>5718.375</v>
      </c>
      <c r="AI122" s="302">
        <f t="shared" si="289"/>
        <v>6158.25</v>
      </c>
      <c r="AJ122" s="302">
        <f t="shared" si="289"/>
        <v>6158.25</v>
      </c>
      <c r="AK122" s="302">
        <f t="shared" si="289"/>
        <v>6158.25</v>
      </c>
      <c r="AL122" s="302">
        <f t="shared" si="289"/>
        <v>8357.6250000000018</v>
      </c>
      <c r="AM122" s="302">
        <f t="shared" si="289"/>
        <v>7038</v>
      </c>
      <c r="AN122" s="302">
        <f t="shared" si="289"/>
        <v>7038</v>
      </c>
      <c r="AO122" s="302">
        <f t="shared" si="289"/>
        <v>7477.8750000000018</v>
      </c>
      <c r="AP122" s="302">
        <f t="shared" si="289"/>
        <v>7038</v>
      </c>
      <c r="AQ122" s="302">
        <f t="shared" si="289"/>
        <v>17595.000000000007</v>
      </c>
      <c r="AR122" s="302">
        <f t="shared" ref="AR122:BC122" si="290">(1-AR120)*AR119</f>
        <v>5400.0000000000009</v>
      </c>
      <c r="AS122" s="302">
        <f t="shared" si="290"/>
        <v>8775</v>
      </c>
      <c r="AT122" s="302">
        <f t="shared" si="290"/>
        <v>8775</v>
      </c>
      <c r="AU122" s="302">
        <f t="shared" si="290"/>
        <v>9450.0000000000018</v>
      </c>
      <c r="AV122" s="302">
        <f t="shared" si="290"/>
        <v>9450.0000000000018</v>
      </c>
      <c r="AW122" s="302">
        <f t="shared" si="290"/>
        <v>9450.0000000000018</v>
      </c>
      <c r="AX122" s="302">
        <f t="shared" si="290"/>
        <v>12825.000000000002</v>
      </c>
      <c r="AY122" s="302">
        <f t="shared" si="290"/>
        <v>10800.000000000002</v>
      </c>
      <c r="AZ122" s="302">
        <f t="shared" si="290"/>
        <v>10800.000000000002</v>
      </c>
      <c r="BA122" s="302">
        <f t="shared" si="290"/>
        <v>11475.000000000004</v>
      </c>
      <c r="BB122" s="302">
        <f t="shared" si="290"/>
        <v>10800.000000000002</v>
      </c>
      <c r="BC122" s="302">
        <f t="shared" si="290"/>
        <v>27000.000000000015</v>
      </c>
      <c r="BD122" s="302">
        <f>(1-BD120)*BD119</f>
        <v>8184</v>
      </c>
      <c r="BE122" s="302">
        <f t="shared" ref="BE122:BJ122" si="291">(1-BE120)*BE119</f>
        <v>13299</v>
      </c>
      <c r="BF122" s="302">
        <f t="shared" si="291"/>
        <v>13299</v>
      </c>
      <c r="BG122" s="302">
        <f t="shared" si="291"/>
        <v>14322.000000000004</v>
      </c>
      <c r="BH122" s="302">
        <f t="shared" si="291"/>
        <v>14322.000000000004</v>
      </c>
      <c r="BI122" s="302">
        <f t="shared" si="291"/>
        <v>14322.000000000004</v>
      </c>
      <c r="BJ122" s="302">
        <f t="shared" si="291"/>
        <v>19437.000000000004</v>
      </c>
      <c r="BK122" s="302">
        <f>(1-BK120)*BK119</f>
        <v>16368</v>
      </c>
      <c r="BL122" s="302">
        <f t="shared" ref="BL122:CM122" si="292">(1-BL120)*BL119</f>
        <v>16368</v>
      </c>
      <c r="BM122" s="302">
        <f t="shared" si="292"/>
        <v>17391.000000000004</v>
      </c>
      <c r="BN122" s="302">
        <f t="shared" si="292"/>
        <v>16368</v>
      </c>
      <c r="BO122" s="302">
        <f t="shared" si="292"/>
        <v>40920.000000000015</v>
      </c>
      <c r="BP122" s="302">
        <f t="shared" si="292"/>
        <v>10613.2</v>
      </c>
      <c r="BQ122" s="302">
        <f t="shared" si="292"/>
        <v>17246.45</v>
      </c>
      <c r="BR122" s="302">
        <f t="shared" si="292"/>
        <v>17246.45</v>
      </c>
      <c r="BS122" s="302">
        <f t="shared" si="292"/>
        <v>18573.100000000002</v>
      </c>
      <c r="BT122" s="302">
        <f t="shared" si="292"/>
        <v>18573.100000000002</v>
      </c>
      <c r="BU122" s="302">
        <f t="shared" si="292"/>
        <v>18573.100000000002</v>
      </c>
      <c r="BV122" s="302">
        <f t="shared" si="292"/>
        <v>25206.350000000002</v>
      </c>
      <c r="BW122" s="302">
        <f t="shared" si="292"/>
        <v>21226.400000000001</v>
      </c>
      <c r="BX122" s="302">
        <f t="shared" si="292"/>
        <v>21226.400000000001</v>
      </c>
      <c r="BY122" s="302">
        <f t="shared" si="292"/>
        <v>22553.050000000003</v>
      </c>
      <c r="BZ122" s="302">
        <f t="shared" si="292"/>
        <v>21226.400000000001</v>
      </c>
      <c r="CA122" s="302">
        <f t="shared" si="292"/>
        <v>53066.000000000015</v>
      </c>
      <c r="CB122" s="302">
        <f t="shared" si="292"/>
        <v>12740.000000000002</v>
      </c>
      <c r="CC122" s="302">
        <f t="shared" si="292"/>
        <v>20702.5</v>
      </c>
      <c r="CD122" s="302">
        <f t="shared" si="292"/>
        <v>20702.5</v>
      </c>
      <c r="CE122" s="302">
        <f t="shared" si="292"/>
        <v>22295.000000000004</v>
      </c>
      <c r="CF122" s="302">
        <f t="shared" si="292"/>
        <v>22295.000000000004</v>
      </c>
      <c r="CG122" s="302">
        <f t="shared" si="292"/>
        <v>22295.000000000004</v>
      </c>
      <c r="CH122" s="302">
        <f t="shared" si="292"/>
        <v>30257.500000000007</v>
      </c>
      <c r="CI122" s="302">
        <f t="shared" si="292"/>
        <v>25480.000000000004</v>
      </c>
      <c r="CJ122" s="302">
        <f t="shared" si="292"/>
        <v>25480.000000000004</v>
      </c>
      <c r="CK122" s="302">
        <f t="shared" si="292"/>
        <v>27072.500000000007</v>
      </c>
      <c r="CL122" s="302">
        <f t="shared" si="292"/>
        <v>25480.000000000004</v>
      </c>
      <c r="CM122" s="302">
        <f t="shared" si="292"/>
        <v>63700.000000000029</v>
      </c>
      <c r="CN122" s="264">
        <f t="shared" si="287"/>
        <v>13675.2</v>
      </c>
      <c r="CO122" s="264">
        <f t="shared" si="287"/>
        <v>35169.000000000007</v>
      </c>
      <c r="CP122" s="264">
        <f t="shared" si="287"/>
        <v>87975</v>
      </c>
      <c r="CQ122" s="264">
        <f t="shared" si="287"/>
        <v>135000</v>
      </c>
      <c r="CR122" s="264">
        <f t="shared" si="287"/>
        <v>204600</v>
      </c>
      <c r="CS122" s="264">
        <f t="shared" si="287"/>
        <v>265330.00000000006</v>
      </c>
      <c r="CT122" s="264">
        <f t="shared" si="287"/>
        <v>318500</v>
      </c>
      <c r="CY122" s="294"/>
    </row>
    <row r="123" spans="1:103" outlineLevel="1" x14ac:dyDescent="0.45">
      <c r="A123" s="71"/>
      <c r="B123" s="297"/>
      <c r="D123" s="259" t="s">
        <v>61</v>
      </c>
      <c r="F123" s="312" t="str">
        <f>VLOOKUP($D123,assumption_lookup,MATCH("Unit",assumption_heading,0),0)</f>
        <v>£/transaction value</v>
      </c>
      <c r="H123" s="335">
        <f t="shared" ref="H123:O125" si="293">VLOOKUP($D123,assumption_lookup,MATCH(H$9,assumption_heading,0),0)</f>
        <v>1.4999999999999999E-2</v>
      </c>
      <c r="I123" s="335">
        <f t="shared" si="293"/>
        <v>1.4999999999999999E-2</v>
      </c>
      <c r="J123" s="335">
        <f t="shared" si="293"/>
        <v>1.4999999999999999E-2</v>
      </c>
      <c r="K123" s="335">
        <f t="shared" si="293"/>
        <v>1.4999999999999999E-2</v>
      </c>
      <c r="L123" s="335">
        <f t="shared" si="293"/>
        <v>1.4999999999999999E-2</v>
      </c>
      <c r="M123" s="335">
        <f t="shared" si="293"/>
        <v>1.4999999999999999E-2</v>
      </c>
      <c r="N123" s="335">
        <f t="shared" si="293"/>
        <v>1.4999999999999999E-2</v>
      </c>
      <c r="O123" s="335">
        <f t="shared" si="293"/>
        <v>1.4999999999999999E-2</v>
      </c>
      <c r="P123" s="335">
        <f t="shared" ref="P123:Y125" si="294">VLOOKUP($D123,assumption_lookup,MATCH(P$9,assumption_heading,0),0)</f>
        <v>1.4999999999999999E-2</v>
      </c>
      <c r="Q123" s="335">
        <f t="shared" si="294"/>
        <v>1.4999999999999999E-2</v>
      </c>
      <c r="R123" s="335">
        <f t="shared" si="294"/>
        <v>1.4999999999999999E-2</v>
      </c>
      <c r="S123" s="335">
        <f t="shared" si="294"/>
        <v>1.4999999999999999E-2</v>
      </c>
      <c r="T123" s="335">
        <f t="shared" si="294"/>
        <v>1.7999999999999999E-2</v>
      </c>
      <c r="U123" s="335">
        <f t="shared" si="294"/>
        <v>1.7999999999999999E-2</v>
      </c>
      <c r="V123" s="335">
        <f t="shared" si="294"/>
        <v>1.7999999999999999E-2</v>
      </c>
      <c r="W123" s="335">
        <f t="shared" si="294"/>
        <v>1.7999999999999999E-2</v>
      </c>
      <c r="X123" s="335">
        <f t="shared" si="294"/>
        <v>1.7999999999999999E-2</v>
      </c>
      <c r="Y123" s="335">
        <f t="shared" si="294"/>
        <v>1.7999999999999999E-2</v>
      </c>
      <c r="Z123" s="335">
        <f t="shared" ref="Z123:AI125" si="295">VLOOKUP($D123,assumption_lookup,MATCH(Z$9,assumption_heading,0),0)</f>
        <v>1.7999999999999999E-2</v>
      </c>
      <c r="AA123" s="335">
        <f t="shared" si="295"/>
        <v>1.7999999999999999E-2</v>
      </c>
      <c r="AB123" s="335">
        <f t="shared" si="295"/>
        <v>1.7999999999999999E-2</v>
      </c>
      <c r="AC123" s="335">
        <f t="shared" si="295"/>
        <v>1.7999999999999999E-2</v>
      </c>
      <c r="AD123" s="335">
        <f t="shared" si="295"/>
        <v>1.7999999999999999E-2</v>
      </c>
      <c r="AE123" s="335">
        <f t="shared" si="295"/>
        <v>1.7999999999999999E-2</v>
      </c>
      <c r="AF123" s="335">
        <f t="shared" si="295"/>
        <v>1.7999999999999999E-2</v>
      </c>
      <c r="AG123" s="335">
        <f t="shared" si="295"/>
        <v>1.7999999999999999E-2</v>
      </c>
      <c r="AH123" s="335">
        <f t="shared" si="295"/>
        <v>1.7999999999999999E-2</v>
      </c>
      <c r="AI123" s="335">
        <f t="shared" si="295"/>
        <v>1.7999999999999999E-2</v>
      </c>
      <c r="AJ123" s="335">
        <f t="shared" ref="AJ123:BC125" si="296">VLOOKUP($D123,assumption_lookup,MATCH(AJ$9,assumption_heading,0),0)</f>
        <v>1.7999999999999999E-2</v>
      </c>
      <c r="AK123" s="335">
        <f t="shared" si="296"/>
        <v>1.7999999999999999E-2</v>
      </c>
      <c r="AL123" s="335">
        <f t="shared" si="296"/>
        <v>1.7999999999999999E-2</v>
      </c>
      <c r="AM123" s="335">
        <f t="shared" si="296"/>
        <v>1.7999999999999999E-2</v>
      </c>
      <c r="AN123" s="335">
        <f t="shared" si="296"/>
        <v>1.7999999999999999E-2</v>
      </c>
      <c r="AO123" s="335">
        <f t="shared" si="296"/>
        <v>1.7999999999999999E-2</v>
      </c>
      <c r="AP123" s="335">
        <f t="shared" si="296"/>
        <v>1.7999999999999999E-2</v>
      </c>
      <c r="AQ123" s="335">
        <f t="shared" si="296"/>
        <v>1.7999999999999999E-2</v>
      </c>
      <c r="AR123" s="335">
        <f t="shared" si="296"/>
        <v>1.4999999999999999E-2</v>
      </c>
      <c r="AS123" s="335">
        <f t="shared" si="296"/>
        <v>1.4999999999999999E-2</v>
      </c>
      <c r="AT123" s="335">
        <f t="shared" si="296"/>
        <v>1.4999999999999999E-2</v>
      </c>
      <c r="AU123" s="335">
        <f t="shared" si="296"/>
        <v>1.4999999999999999E-2</v>
      </c>
      <c r="AV123" s="335">
        <f t="shared" si="296"/>
        <v>1.4999999999999999E-2</v>
      </c>
      <c r="AW123" s="335">
        <f t="shared" si="296"/>
        <v>1.4999999999999999E-2</v>
      </c>
      <c r="AX123" s="335">
        <f t="shared" si="296"/>
        <v>1.4999999999999999E-2</v>
      </c>
      <c r="AY123" s="335">
        <f t="shared" si="296"/>
        <v>1.4999999999999999E-2</v>
      </c>
      <c r="AZ123" s="335">
        <f t="shared" si="296"/>
        <v>1.4999999999999999E-2</v>
      </c>
      <c r="BA123" s="335">
        <f t="shared" si="296"/>
        <v>1.4999999999999999E-2</v>
      </c>
      <c r="BB123" s="335">
        <f t="shared" si="296"/>
        <v>1.4999999999999999E-2</v>
      </c>
      <c r="BC123" s="335">
        <f t="shared" si="296"/>
        <v>1.4999999999999999E-2</v>
      </c>
      <c r="BD123" s="335">
        <f t="shared" ref="BD123:BM125" si="297">VLOOKUP($D123,assumption_lookup,MATCH(BD$6,assumptions_heading_monthly,0),0)</f>
        <v>1.4500000000000001E-2</v>
      </c>
      <c r="BE123" s="335">
        <f t="shared" si="297"/>
        <v>1.4500000000000001E-2</v>
      </c>
      <c r="BF123" s="335">
        <f t="shared" si="297"/>
        <v>1.4500000000000001E-2</v>
      </c>
      <c r="BG123" s="335">
        <f t="shared" si="297"/>
        <v>1.4500000000000001E-2</v>
      </c>
      <c r="BH123" s="335">
        <f t="shared" si="297"/>
        <v>1.4500000000000001E-2</v>
      </c>
      <c r="BI123" s="335">
        <f t="shared" si="297"/>
        <v>1.4500000000000001E-2</v>
      </c>
      <c r="BJ123" s="335">
        <f t="shared" si="297"/>
        <v>1.4500000000000001E-2</v>
      </c>
      <c r="BK123" s="335">
        <f t="shared" si="297"/>
        <v>1.4500000000000001E-2</v>
      </c>
      <c r="BL123" s="335">
        <f t="shared" si="297"/>
        <v>1.4500000000000001E-2</v>
      </c>
      <c r="BM123" s="335">
        <f t="shared" si="297"/>
        <v>1.4500000000000001E-2</v>
      </c>
      <c r="BN123" s="335">
        <f t="shared" ref="BN123:BW125" si="298">VLOOKUP($D123,assumption_lookup,MATCH(BN$6,assumptions_heading_monthly,0),0)</f>
        <v>1.4500000000000001E-2</v>
      </c>
      <c r="BO123" s="335">
        <f t="shared" si="298"/>
        <v>1.4500000000000001E-2</v>
      </c>
      <c r="BP123" s="335">
        <f t="shared" si="298"/>
        <v>1.2999999999999999E-2</v>
      </c>
      <c r="BQ123" s="335">
        <f t="shared" si="298"/>
        <v>1.2999999999999999E-2</v>
      </c>
      <c r="BR123" s="335">
        <f t="shared" si="298"/>
        <v>1.2999999999999999E-2</v>
      </c>
      <c r="BS123" s="335">
        <f t="shared" si="298"/>
        <v>1.2999999999999999E-2</v>
      </c>
      <c r="BT123" s="335">
        <f t="shared" si="298"/>
        <v>1.2999999999999999E-2</v>
      </c>
      <c r="BU123" s="335">
        <f t="shared" si="298"/>
        <v>1.2999999999999999E-2</v>
      </c>
      <c r="BV123" s="335">
        <f t="shared" si="298"/>
        <v>1.2999999999999999E-2</v>
      </c>
      <c r="BW123" s="335">
        <f t="shared" si="298"/>
        <v>1.2999999999999999E-2</v>
      </c>
      <c r="BX123" s="335">
        <f t="shared" ref="BX123:CG125" si="299">VLOOKUP($D123,assumption_lookup,MATCH(BX$6,assumptions_heading_monthly,0),0)</f>
        <v>1.2999999999999999E-2</v>
      </c>
      <c r="BY123" s="335">
        <f t="shared" si="299"/>
        <v>1.2999999999999999E-2</v>
      </c>
      <c r="BZ123" s="335">
        <f t="shared" si="299"/>
        <v>1.2999999999999999E-2</v>
      </c>
      <c r="CA123" s="335">
        <f t="shared" si="299"/>
        <v>1.2999999999999999E-2</v>
      </c>
      <c r="CB123" s="335">
        <f t="shared" si="299"/>
        <v>1.15E-2</v>
      </c>
      <c r="CC123" s="335">
        <f t="shared" si="299"/>
        <v>1.15E-2</v>
      </c>
      <c r="CD123" s="335">
        <f t="shared" si="299"/>
        <v>1.15E-2</v>
      </c>
      <c r="CE123" s="335">
        <f t="shared" si="299"/>
        <v>1.15E-2</v>
      </c>
      <c r="CF123" s="335">
        <f t="shared" si="299"/>
        <v>1.15E-2</v>
      </c>
      <c r="CG123" s="335">
        <f t="shared" si="299"/>
        <v>1.15E-2</v>
      </c>
      <c r="CH123" s="335">
        <f t="shared" ref="CH123:CM125" si="300">VLOOKUP($D123,assumption_lookup,MATCH(CH$6,assumptions_heading_monthly,0),0)</f>
        <v>1.15E-2</v>
      </c>
      <c r="CI123" s="335">
        <f t="shared" si="300"/>
        <v>1.15E-2</v>
      </c>
      <c r="CJ123" s="335">
        <f t="shared" si="300"/>
        <v>1.15E-2</v>
      </c>
      <c r="CK123" s="335">
        <f t="shared" si="300"/>
        <v>1.15E-2</v>
      </c>
      <c r="CL123" s="335">
        <f t="shared" si="300"/>
        <v>1.15E-2</v>
      </c>
      <c r="CM123" s="335">
        <f t="shared" si="300"/>
        <v>1.15E-2</v>
      </c>
      <c r="CN123" s="71"/>
      <c r="CO123" s="71"/>
      <c r="CP123" s="71"/>
      <c r="CQ123" s="71"/>
      <c r="CR123" s="71"/>
      <c r="CS123" s="71"/>
      <c r="CT123" s="71"/>
      <c r="CY123" s="294"/>
    </row>
    <row r="124" spans="1:103" outlineLevel="1" x14ac:dyDescent="0.45">
      <c r="A124" s="71"/>
      <c r="B124" s="297"/>
      <c r="D124" s="259" t="s">
        <v>62</v>
      </c>
      <c r="F124" s="312" t="str">
        <f>VLOOKUP($D124,assumption_lookup,MATCH("Unit",assumption_heading,0),0)</f>
        <v>£/transaction</v>
      </c>
      <c r="H124" s="336">
        <f t="shared" si="293"/>
        <v>0.5</v>
      </c>
      <c r="I124" s="336">
        <f t="shared" si="293"/>
        <v>0.5</v>
      </c>
      <c r="J124" s="336">
        <f t="shared" si="293"/>
        <v>0.5</v>
      </c>
      <c r="K124" s="336">
        <f t="shared" si="293"/>
        <v>0.5</v>
      </c>
      <c r="L124" s="336">
        <f t="shared" si="293"/>
        <v>0.5</v>
      </c>
      <c r="M124" s="336">
        <f t="shared" si="293"/>
        <v>0.5</v>
      </c>
      <c r="N124" s="336">
        <f t="shared" si="293"/>
        <v>0.5</v>
      </c>
      <c r="O124" s="336">
        <f t="shared" si="293"/>
        <v>0.5</v>
      </c>
      <c r="P124" s="336">
        <f t="shared" si="294"/>
        <v>0.5</v>
      </c>
      <c r="Q124" s="336">
        <f t="shared" si="294"/>
        <v>0.5</v>
      </c>
      <c r="R124" s="336">
        <f t="shared" si="294"/>
        <v>0.5</v>
      </c>
      <c r="S124" s="336">
        <f t="shared" si="294"/>
        <v>0.5</v>
      </c>
      <c r="T124" s="336">
        <f t="shared" si="294"/>
        <v>6.4999999999999997E-3</v>
      </c>
      <c r="U124" s="336">
        <f t="shared" si="294"/>
        <v>6.4999999999999997E-3</v>
      </c>
      <c r="V124" s="336">
        <f t="shared" si="294"/>
        <v>6.4999999999999997E-3</v>
      </c>
      <c r="W124" s="336">
        <f t="shared" si="294"/>
        <v>6.4999999999999997E-3</v>
      </c>
      <c r="X124" s="336">
        <f t="shared" si="294"/>
        <v>6.4999999999999997E-3</v>
      </c>
      <c r="Y124" s="336">
        <f t="shared" si="294"/>
        <v>6.4999999999999997E-3</v>
      </c>
      <c r="Z124" s="336">
        <f t="shared" si="295"/>
        <v>6.4999999999999997E-3</v>
      </c>
      <c r="AA124" s="336">
        <f t="shared" si="295"/>
        <v>6.4999999999999997E-3</v>
      </c>
      <c r="AB124" s="336">
        <f t="shared" si="295"/>
        <v>6.4999999999999997E-3</v>
      </c>
      <c r="AC124" s="336">
        <f t="shared" si="295"/>
        <v>6.4999999999999997E-3</v>
      </c>
      <c r="AD124" s="336">
        <f t="shared" si="295"/>
        <v>6.4999999999999997E-3</v>
      </c>
      <c r="AE124" s="336">
        <f t="shared" si="295"/>
        <v>6.4999999999999997E-3</v>
      </c>
      <c r="AF124" s="335">
        <f t="shared" si="295"/>
        <v>5.4999999999999997E-3</v>
      </c>
      <c r="AG124" s="335">
        <f t="shared" si="295"/>
        <v>5.4999999999999997E-3</v>
      </c>
      <c r="AH124" s="335">
        <f t="shared" si="295"/>
        <v>5.4999999999999997E-3</v>
      </c>
      <c r="AI124" s="335">
        <f t="shared" si="295"/>
        <v>5.4999999999999997E-3</v>
      </c>
      <c r="AJ124" s="335">
        <f t="shared" si="296"/>
        <v>5.4999999999999997E-3</v>
      </c>
      <c r="AK124" s="335">
        <f t="shared" si="296"/>
        <v>5.4999999999999997E-3</v>
      </c>
      <c r="AL124" s="335">
        <f t="shared" si="296"/>
        <v>5.4999999999999997E-3</v>
      </c>
      <c r="AM124" s="335">
        <f t="shared" si="296"/>
        <v>5.4999999999999997E-3</v>
      </c>
      <c r="AN124" s="335">
        <f t="shared" si="296"/>
        <v>5.4999999999999997E-3</v>
      </c>
      <c r="AO124" s="335">
        <f t="shared" si="296"/>
        <v>5.4999999999999997E-3</v>
      </c>
      <c r="AP124" s="335">
        <f t="shared" si="296"/>
        <v>5.4999999999999997E-3</v>
      </c>
      <c r="AQ124" s="335">
        <f t="shared" si="296"/>
        <v>5.4999999999999997E-3</v>
      </c>
      <c r="AR124" s="335">
        <f t="shared" si="296"/>
        <v>5.4999999999999997E-3</v>
      </c>
      <c r="AS124" s="335">
        <f t="shared" si="296"/>
        <v>5.4999999999999997E-3</v>
      </c>
      <c r="AT124" s="335">
        <f t="shared" si="296"/>
        <v>5.4999999999999997E-3</v>
      </c>
      <c r="AU124" s="335">
        <f t="shared" si="296"/>
        <v>5.4999999999999997E-3</v>
      </c>
      <c r="AV124" s="335">
        <f t="shared" si="296"/>
        <v>5.4999999999999997E-3</v>
      </c>
      <c r="AW124" s="335">
        <f t="shared" si="296"/>
        <v>5.4999999999999997E-3</v>
      </c>
      <c r="AX124" s="335">
        <f t="shared" si="296"/>
        <v>5.4999999999999997E-3</v>
      </c>
      <c r="AY124" s="335">
        <f t="shared" si="296"/>
        <v>5.4999999999999997E-3</v>
      </c>
      <c r="AZ124" s="335">
        <f t="shared" si="296"/>
        <v>5.4999999999999997E-3</v>
      </c>
      <c r="BA124" s="335">
        <f t="shared" si="296"/>
        <v>5.4999999999999997E-3</v>
      </c>
      <c r="BB124" s="335">
        <f t="shared" si="296"/>
        <v>5.4999999999999997E-3</v>
      </c>
      <c r="BC124" s="335">
        <f t="shared" si="296"/>
        <v>5.4999999999999997E-3</v>
      </c>
      <c r="BD124" s="335">
        <f t="shared" si="297"/>
        <v>4.7999999999999996E-3</v>
      </c>
      <c r="BE124" s="335">
        <f t="shared" si="297"/>
        <v>4.7999999999999996E-3</v>
      </c>
      <c r="BF124" s="335">
        <f t="shared" si="297"/>
        <v>4.7999999999999996E-3</v>
      </c>
      <c r="BG124" s="335">
        <f t="shared" si="297"/>
        <v>4.7999999999999996E-3</v>
      </c>
      <c r="BH124" s="335">
        <f t="shared" si="297"/>
        <v>4.7999999999999996E-3</v>
      </c>
      <c r="BI124" s="335">
        <f t="shared" si="297"/>
        <v>4.7999999999999996E-3</v>
      </c>
      <c r="BJ124" s="335">
        <f t="shared" si="297"/>
        <v>4.7999999999999996E-3</v>
      </c>
      <c r="BK124" s="335">
        <f t="shared" si="297"/>
        <v>4.7999999999999996E-3</v>
      </c>
      <c r="BL124" s="335">
        <f t="shared" si="297"/>
        <v>4.7999999999999996E-3</v>
      </c>
      <c r="BM124" s="335">
        <f t="shared" si="297"/>
        <v>4.7999999999999996E-3</v>
      </c>
      <c r="BN124" s="335">
        <f t="shared" si="298"/>
        <v>4.7999999999999996E-3</v>
      </c>
      <c r="BO124" s="335">
        <f t="shared" si="298"/>
        <v>4.7999999999999996E-3</v>
      </c>
      <c r="BP124" s="335">
        <f t="shared" si="298"/>
        <v>4.4999999999999997E-3</v>
      </c>
      <c r="BQ124" s="335">
        <f t="shared" si="298"/>
        <v>4.4999999999999997E-3</v>
      </c>
      <c r="BR124" s="335">
        <f t="shared" si="298"/>
        <v>4.4999999999999997E-3</v>
      </c>
      <c r="BS124" s="335">
        <f t="shared" si="298"/>
        <v>4.4999999999999997E-3</v>
      </c>
      <c r="BT124" s="335">
        <f t="shared" si="298"/>
        <v>4.4999999999999997E-3</v>
      </c>
      <c r="BU124" s="335">
        <f t="shared" si="298"/>
        <v>4.4999999999999997E-3</v>
      </c>
      <c r="BV124" s="335">
        <f t="shared" si="298"/>
        <v>4.4999999999999997E-3</v>
      </c>
      <c r="BW124" s="335">
        <f t="shared" si="298"/>
        <v>4.4999999999999997E-3</v>
      </c>
      <c r="BX124" s="335">
        <f t="shared" si="299"/>
        <v>4.4999999999999997E-3</v>
      </c>
      <c r="BY124" s="335">
        <f t="shared" si="299"/>
        <v>4.4999999999999997E-3</v>
      </c>
      <c r="BZ124" s="335">
        <f t="shared" si="299"/>
        <v>4.4999999999999997E-3</v>
      </c>
      <c r="CA124" s="335">
        <f t="shared" si="299"/>
        <v>4.4999999999999997E-3</v>
      </c>
      <c r="CB124" s="335">
        <f t="shared" si="299"/>
        <v>4.1999999999999997E-3</v>
      </c>
      <c r="CC124" s="335">
        <f t="shared" si="299"/>
        <v>4.1999999999999997E-3</v>
      </c>
      <c r="CD124" s="335">
        <f t="shared" si="299"/>
        <v>4.1999999999999997E-3</v>
      </c>
      <c r="CE124" s="335">
        <f t="shared" si="299"/>
        <v>4.1999999999999997E-3</v>
      </c>
      <c r="CF124" s="335">
        <f t="shared" si="299"/>
        <v>4.1999999999999997E-3</v>
      </c>
      <c r="CG124" s="335">
        <f t="shared" si="299"/>
        <v>4.1999999999999997E-3</v>
      </c>
      <c r="CH124" s="335">
        <f t="shared" si="300"/>
        <v>4.1999999999999997E-3</v>
      </c>
      <c r="CI124" s="335">
        <f t="shared" si="300"/>
        <v>4.1999999999999997E-3</v>
      </c>
      <c r="CJ124" s="335">
        <f t="shared" si="300"/>
        <v>4.1999999999999997E-3</v>
      </c>
      <c r="CK124" s="335">
        <f t="shared" si="300"/>
        <v>4.1999999999999997E-3</v>
      </c>
      <c r="CL124" s="335">
        <f t="shared" si="300"/>
        <v>4.1999999999999997E-3</v>
      </c>
      <c r="CM124" s="335">
        <f t="shared" si="300"/>
        <v>4.1999999999999997E-3</v>
      </c>
      <c r="CN124" s="71"/>
      <c r="CO124" s="71"/>
      <c r="CP124" s="71"/>
      <c r="CQ124" s="71"/>
      <c r="CR124" s="71"/>
      <c r="CS124" s="71"/>
      <c r="CT124" s="71"/>
      <c r="CY124" s="294"/>
    </row>
    <row r="125" spans="1:103" outlineLevel="1" x14ac:dyDescent="0.45">
      <c r="A125" s="71"/>
      <c r="B125" s="297"/>
      <c r="D125" s="259" t="s">
        <v>63</v>
      </c>
      <c r="F125" s="312" t="str">
        <f>VLOOKUP($D125,assumption_lookup,MATCH("Unit",assumption_heading,0),0)</f>
        <v>£/transaction</v>
      </c>
      <c r="H125" s="336">
        <f t="shared" si="293"/>
        <v>0.1</v>
      </c>
      <c r="I125" s="336">
        <f t="shared" si="293"/>
        <v>0.1</v>
      </c>
      <c r="J125" s="336">
        <f t="shared" si="293"/>
        <v>0.1</v>
      </c>
      <c r="K125" s="336">
        <f t="shared" si="293"/>
        <v>0.1</v>
      </c>
      <c r="L125" s="336">
        <f t="shared" si="293"/>
        <v>0.1</v>
      </c>
      <c r="M125" s="336">
        <f t="shared" si="293"/>
        <v>0.1</v>
      </c>
      <c r="N125" s="336">
        <f t="shared" si="293"/>
        <v>0.1</v>
      </c>
      <c r="O125" s="336">
        <f t="shared" si="293"/>
        <v>0.1</v>
      </c>
      <c r="P125" s="336">
        <f t="shared" si="294"/>
        <v>0.1</v>
      </c>
      <c r="Q125" s="336">
        <f t="shared" si="294"/>
        <v>0.1</v>
      </c>
      <c r="R125" s="336">
        <f t="shared" si="294"/>
        <v>0.1</v>
      </c>
      <c r="S125" s="336">
        <f t="shared" si="294"/>
        <v>0.1</v>
      </c>
      <c r="T125" s="336">
        <f t="shared" si="294"/>
        <v>0.1</v>
      </c>
      <c r="U125" s="336">
        <f t="shared" si="294"/>
        <v>0.1</v>
      </c>
      <c r="V125" s="336">
        <f t="shared" si="294"/>
        <v>0.1</v>
      </c>
      <c r="W125" s="336">
        <f t="shared" si="294"/>
        <v>0.1</v>
      </c>
      <c r="X125" s="336">
        <f t="shared" si="294"/>
        <v>0.1</v>
      </c>
      <c r="Y125" s="336">
        <f t="shared" si="294"/>
        <v>0.1</v>
      </c>
      <c r="Z125" s="336">
        <f t="shared" si="295"/>
        <v>0.1</v>
      </c>
      <c r="AA125" s="336">
        <f t="shared" si="295"/>
        <v>0.1</v>
      </c>
      <c r="AB125" s="336">
        <f t="shared" si="295"/>
        <v>0.1</v>
      </c>
      <c r="AC125" s="336">
        <f t="shared" si="295"/>
        <v>0.1</v>
      </c>
      <c r="AD125" s="336">
        <f t="shared" si="295"/>
        <v>0.1</v>
      </c>
      <c r="AE125" s="336">
        <f t="shared" si="295"/>
        <v>0.1</v>
      </c>
      <c r="AF125" s="336">
        <f t="shared" si="295"/>
        <v>0.15</v>
      </c>
      <c r="AG125" s="336">
        <f t="shared" si="295"/>
        <v>0.15</v>
      </c>
      <c r="AH125" s="336">
        <f t="shared" si="295"/>
        <v>0.15</v>
      </c>
      <c r="AI125" s="336">
        <f t="shared" si="295"/>
        <v>0.15</v>
      </c>
      <c r="AJ125" s="336">
        <f t="shared" si="296"/>
        <v>0.15</v>
      </c>
      <c r="AK125" s="336">
        <f t="shared" si="296"/>
        <v>0.15</v>
      </c>
      <c r="AL125" s="336">
        <f t="shared" si="296"/>
        <v>0.15</v>
      </c>
      <c r="AM125" s="336">
        <f t="shared" si="296"/>
        <v>0.15</v>
      </c>
      <c r="AN125" s="336">
        <f t="shared" si="296"/>
        <v>0.15</v>
      </c>
      <c r="AO125" s="336">
        <f t="shared" si="296"/>
        <v>0.15</v>
      </c>
      <c r="AP125" s="336">
        <f t="shared" si="296"/>
        <v>0.15</v>
      </c>
      <c r="AQ125" s="336">
        <f t="shared" si="296"/>
        <v>0.15</v>
      </c>
      <c r="AR125" s="336">
        <f t="shared" si="296"/>
        <v>0.15</v>
      </c>
      <c r="AS125" s="336">
        <f t="shared" si="296"/>
        <v>0.15</v>
      </c>
      <c r="AT125" s="336">
        <f t="shared" si="296"/>
        <v>0.15</v>
      </c>
      <c r="AU125" s="336">
        <f t="shared" si="296"/>
        <v>0.15</v>
      </c>
      <c r="AV125" s="336">
        <f t="shared" si="296"/>
        <v>0.15</v>
      </c>
      <c r="AW125" s="336">
        <f t="shared" si="296"/>
        <v>0.15</v>
      </c>
      <c r="AX125" s="336">
        <f t="shared" si="296"/>
        <v>0.15</v>
      </c>
      <c r="AY125" s="336">
        <f t="shared" si="296"/>
        <v>0.15</v>
      </c>
      <c r="AZ125" s="336">
        <f t="shared" si="296"/>
        <v>0.15</v>
      </c>
      <c r="BA125" s="336">
        <f t="shared" si="296"/>
        <v>0.15</v>
      </c>
      <c r="BB125" s="336">
        <f t="shared" si="296"/>
        <v>0.15</v>
      </c>
      <c r="BC125" s="336">
        <f t="shared" si="296"/>
        <v>0.15</v>
      </c>
      <c r="BD125" s="336">
        <f t="shared" si="297"/>
        <v>0.11</v>
      </c>
      <c r="BE125" s="336">
        <f t="shared" si="297"/>
        <v>0.11</v>
      </c>
      <c r="BF125" s="336">
        <f t="shared" si="297"/>
        <v>0.11</v>
      </c>
      <c r="BG125" s="336">
        <f t="shared" si="297"/>
        <v>0.11</v>
      </c>
      <c r="BH125" s="336">
        <f t="shared" si="297"/>
        <v>0.11</v>
      </c>
      <c r="BI125" s="336">
        <f t="shared" si="297"/>
        <v>0.11</v>
      </c>
      <c r="BJ125" s="336">
        <f t="shared" si="297"/>
        <v>0.11</v>
      </c>
      <c r="BK125" s="336">
        <f t="shared" si="297"/>
        <v>0.11</v>
      </c>
      <c r="BL125" s="336">
        <f t="shared" si="297"/>
        <v>0.11</v>
      </c>
      <c r="BM125" s="336">
        <f t="shared" si="297"/>
        <v>0.11</v>
      </c>
      <c r="BN125" s="336">
        <f t="shared" si="298"/>
        <v>0.11</v>
      </c>
      <c r="BO125" s="336">
        <f t="shared" si="298"/>
        <v>0.11</v>
      </c>
      <c r="BP125" s="336">
        <f t="shared" si="298"/>
        <v>0.1</v>
      </c>
      <c r="BQ125" s="336">
        <f t="shared" si="298"/>
        <v>0.1</v>
      </c>
      <c r="BR125" s="336">
        <f t="shared" si="298"/>
        <v>0.1</v>
      </c>
      <c r="BS125" s="336">
        <f t="shared" si="298"/>
        <v>0.1</v>
      </c>
      <c r="BT125" s="336">
        <f t="shared" si="298"/>
        <v>0.1</v>
      </c>
      <c r="BU125" s="336">
        <f t="shared" si="298"/>
        <v>0.1</v>
      </c>
      <c r="BV125" s="336">
        <f t="shared" si="298"/>
        <v>0.1</v>
      </c>
      <c r="BW125" s="336">
        <f t="shared" si="298"/>
        <v>0.1</v>
      </c>
      <c r="BX125" s="336">
        <f t="shared" si="299"/>
        <v>0.1</v>
      </c>
      <c r="BY125" s="336">
        <f t="shared" si="299"/>
        <v>0.1</v>
      </c>
      <c r="BZ125" s="336">
        <f t="shared" si="299"/>
        <v>0.1</v>
      </c>
      <c r="CA125" s="336">
        <f t="shared" si="299"/>
        <v>0.1</v>
      </c>
      <c r="CB125" s="336">
        <f t="shared" si="299"/>
        <v>0.09</v>
      </c>
      <c r="CC125" s="336">
        <f t="shared" si="299"/>
        <v>0.09</v>
      </c>
      <c r="CD125" s="336">
        <f t="shared" si="299"/>
        <v>0.09</v>
      </c>
      <c r="CE125" s="336">
        <f t="shared" si="299"/>
        <v>0.09</v>
      </c>
      <c r="CF125" s="336">
        <f t="shared" si="299"/>
        <v>0.09</v>
      </c>
      <c r="CG125" s="336">
        <f t="shared" si="299"/>
        <v>0.09</v>
      </c>
      <c r="CH125" s="336">
        <f t="shared" si="300"/>
        <v>0.09</v>
      </c>
      <c r="CI125" s="336">
        <f t="shared" si="300"/>
        <v>0.09</v>
      </c>
      <c r="CJ125" s="336">
        <f t="shared" si="300"/>
        <v>0.09</v>
      </c>
      <c r="CK125" s="336">
        <f t="shared" si="300"/>
        <v>0.09</v>
      </c>
      <c r="CL125" s="336">
        <f t="shared" si="300"/>
        <v>0.09</v>
      </c>
      <c r="CM125" s="336">
        <f t="shared" si="300"/>
        <v>0.09</v>
      </c>
      <c r="CN125" s="71"/>
      <c r="CO125" s="71"/>
      <c r="CP125" s="71"/>
      <c r="CQ125" s="71"/>
      <c r="CR125" s="71"/>
      <c r="CS125" s="71"/>
      <c r="CT125" s="71"/>
      <c r="CY125" s="294"/>
    </row>
    <row r="126" spans="1:103" outlineLevel="1" x14ac:dyDescent="0.45">
      <c r="A126" s="71"/>
      <c r="B126" s="297"/>
      <c r="D126" s="259" t="s">
        <v>64</v>
      </c>
      <c r="E126" s="337"/>
      <c r="F126" s="259" t="s">
        <v>164</v>
      </c>
      <c r="H126" s="302">
        <f t="shared" ref="H126:O126" si="301">H123*H117*H122</f>
        <v>295.38432000000006</v>
      </c>
      <c r="I126" s="302">
        <f t="shared" si="301"/>
        <v>479.99952000000013</v>
      </c>
      <c r="J126" s="302">
        <f t="shared" si="301"/>
        <v>479.99952000000013</v>
      </c>
      <c r="K126" s="302">
        <f t="shared" si="301"/>
        <v>516.92256000000009</v>
      </c>
      <c r="L126" s="302">
        <f t="shared" si="301"/>
        <v>516.92256000000009</v>
      </c>
      <c r="M126" s="302">
        <f t="shared" si="301"/>
        <v>516.92256000000009</v>
      </c>
      <c r="N126" s="302">
        <f t="shared" si="301"/>
        <v>701.53776000000016</v>
      </c>
      <c r="O126" s="302">
        <f t="shared" si="301"/>
        <v>590.76864000000012</v>
      </c>
      <c r="P126" s="302">
        <f>P123*P117*P122</f>
        <v>590.76864000000012</v>
      </c>
      <c r="Q126" s="302">
        <f>Q123*Q117*Q122</f>
        <v>627.69168000000025</v>
      </c>
      <c r="R126" s="302">
        <f t="shared" ref="R126:AQ126" si="302">R123*R117*R122</f>
        <v>590.76864000000012</v>
      </c>
      <c r="S126" s="302">
        <f t="shared" si="302"/>
        <v>1476.9216000000006</v>
      </c>
      <c r="T126" s="302">
        <f t="shared" si="302"/>
        <v>962.22384000000011</v>
      </c>
      <c r="U126" s="302">
        <f t="shared" si="302"/>
        <v>1563.61374</v>
      </c>
      <c r="V126" s="302">
        <f t="shared" si="302"/>
        <v>1563.61374</v>
      </c>
      <c r="W126" s="302">
        <f t="shared" si="302"/>
        <v>1683.8917200000001</v>
      </c>
      <c r="X126" s="302">
        <f t="shared" si="302"/>
        <v>1683.8917200000001</v>
      </c>
      <c r="Y126" s="302">
        <f t="shared" si="302"/>
        <v>1683.8917200000001</v>
      </c>
      <c r="Z126" s="302">
        <f t="shared" si="302"/>
        <v>2285.2816200000002</v>
      </c>
      <c r="AA126" s="302">
        <f t="shared" si="302"/>
        <v>1924.4476800000002</v>
      </c>
      <c r="AB126" s="302">
        <f t="shared" si="302"/>
        <v>1924.4476800000002</v>
      </c>
      <c r="AC126" s="302">
        <f t="shared" si="302"/>
        <v>2044.7256600000005</v>
      </c>
      <c r="AD126" s="302">
        <f t="shared" si="302"/>
        <v>1924.4476800000002</v>
      </c>
      <c r="AE126" s="302">
        <f t="shared" si="302"/>
        <v>4811.119200000001</v>
      </c>
      <c r="AF126" s="302">
        <f>(AF117*AF122)*AF123</f>
        <v>2533.6799999999998</v>
      </c>
      <c r="AG126" s="302">
        <f>(AG117*AG122)*AG123</f>
        <v>4117.2299999999996</v>
      </c>
      <c r="AH126" s="302">
        <f>(AH117*AH122)*AH123</f>
        <v>4117.2299999999996</v>
      </c>
      <c r="AI126" s="302">
        <f>(AI117*AI122)*AI123</f>
        <v>4433.9399999999996</v>
      </c>
      <c r="AJ126" s="302">
        <f t="shared" si="302"/>
        <v>4433.9399999999996</v>
      </c>
      <c r="AK126" s="302">
        <f t="shared" si="302"/>
        <v>4433.9399999999996</v>
      </c>
      <c r="AL126" s="302">
        <f t="shared" si="302"/>
        <v>6017.4900000000007</v>
      </c>
      <c r="AM126" s="302">
        <f t="shared" si="302"/>
        <v>5067.3599999999997</v>
      </c>
      <c r="AN126" s="302">
        <f t="shared" si="302"/>
        <v>5067.3599999999997</v>
      </c>
      <c r="AO126" s="302">
        <f t="shared" si="302"/>
        <v>5384.0700000000015</v>
      </c>
      <c r="AP126" s="302">
        <f t="shared" si="302"/>
        <v>5067.3599999999997</v>
      </c>
      <c r="AQ126" s="302">
        <f t="shared" si="302"/>
        <v>12668.400000000005</v>
      </c>
      <c r="AR126" s="302">
        <f t="shared" ref="AR126:BC126" si="303">AR123*AR117*AR122</f>
        <v>3402.0000000000005</v>
      </c>
      <c r="AS126" s="302">
        <f t="shared" si="303"/>
        <v>5528.25</v>
      </c>
      <c r="AT126" s="302">
        <f t="shared" si="303"/>
        <v>5528.25</v>
      </c>
      <c r="AU126" s="302">
        <f t="shared" si="303"/>
        <v>5953.5000000000009</v>
      </c>
      <c r="AV126" s="302">
        <f t="shared" si="303"/>
        <v>5953.5000000000009</v>
      </c>
      <c r="AW126" s="302">
        <f t="shared" si="303"/>
        <v>5953.5000000000009</v>
      </c>
      <c r="AX126" s="302">
        <f t="shared" si="303"/>
        <v>8079.7500000000009</v>
      </c>
      <c r="AY126" s="302">
        <f t="shared" si="303"/>
        <v>6804.0000000000009</v>
      </c>
      <c r="AZ126" s="302">
        <f t="shared" si="303"/>
        <v>6804.0000000000009</v>
      </c>
      <c r="BA126" s="302">
        <f t="shared" si="303"/>
        <v>7229.2500000000027</v>
      </c>
      <c r="BB126" s="302">
        <f t="shared" si="303"/>
        <v>6804.0000000000009</v>
      </c>
      <c r="BC126" s="302">
        <f t="shared" si="303"/>
        <v>17010.000000000011</v>
      </c>
      <c r="BD126" s="302">
        <f>BD123*BD117*BD122</f>
        <v>5221.3919999999998</v>
      </c>
      <c r="BE126" s="302">
        <f t="shared" ref="BE126:BJ126" si="304">BE123*BE117*BE122</f>
        <v>8484.7620000000006</v>
      </c>
      <c r="BF126" s="302">
        <f t="shared" si="304"/>
        <v>8484.7620000000006</v>
      </c>
      <c r="BG126" s="302">
        <f t="shared" si="304"/>
        <v>9137.4360000000033</v>
      </c>
      <c r="BH126" s="302">
        <f t="shared" si="304"/>
        <v>9137.4360000000033</v>
      </c>
      <c r="BI126" s="302">
        <f t="shared" si="304"/>
        <v>9137.4360000000033</v>
      </c>
      <c r="BJ126" s="302">
        <f t="shared" si="304"/>
        <v>12400.806000000002</v>
      </c>
      <c r="BK126" s="302">
        <f>BK123*BK117*BK122</f>
        <v>10442.784</v>
      </c>
      <c r="BL126" s="302">
        <f t="shared" ref="BL126:CM126" si="305">BL123*BL117*BL122</f>
        <v>10442.784</v>
      </c>
      <c r="BM126" s="302">
        <f t="shared" si="305"/>
        <v>11095.458000000002</v>
      </c>
      <c r="BN126" s="302">
        <f t="shared" si="305"/>
        <v>10442.784</v>
      </c>
      <c r="BO126" s="302">
        <f t="shared" si="305"/>
        <v>26106.96000000001</v>
      </c>
      <c r="BP126" s="302">
        <f t="shared" si="305"/>
        <v>6346.6936000000005</v>
      </c>
      <c r="BQ126" s="302">
        <f t="shared" si="305"/>
        <v>10313.3771</v>
      </c>
      <c r="BR126" s="302">
        <f t="shared" si="305"/>
        <v>10313.3771</v>
      </c>
      <c r="BS126" s="302">
        <f t="shared" si="305"/>
        <v>11106.713800000001</v>
      </c>
      <c r="BT126" s="302">
        <f t="shared" si="305"/>
        <v>11106.713800000001</v>
      </c>
      <c r="BU126" s="302">
        <f t="shared" si="305"/>
        <v>11106.713800000001</v>
      </c>
      <c r="BV126" s="302">
        <f t="shared" si="305"/>
        <v>15073.397300000001</v>
      </c>
      <c r="BW126" s="302">
        <f t="shared" si="305"/>
        <v>12693.387200000001</v>
      </c>
      <c r="BX126" s="302">
        <f t="shared" si="305"/>
        <v>12693.387200000001</v>
      </c>
      <c r="BY126" s="302">
        <f t="shared" si="305"/>
        <v>13486.723900000001</v>
      </c>
      <c r="BZ126" s="302">
        <f t="shared" si="305"/>
        <v>12693.387200000001</v>
      </c>
      <c r="CA126" s="302">
        <f t="shared" si="305"/>
        <v>31733.468000000008</v>
      </c>
      <c r="CB126" s="302">
        <f t="shared" si="305"/>
        <v>7032.4800000000014</v>
      </c>
      <c r="CC126" s="302">
        <f t="shared" si="305"/>
        <v>11427.78</v>
      </c>
      <c r="CD126" s="302">
        <f t="shared" si="305"/>
        <v>11427.78</v>
      </c>
      <c r="CE126" s="302">
        <f t="shared" si="305"/>
        <v>12306.840000000004</v>
      </c>
      <c r="CF126" s="302">
        <f t="shared" si="305"/>
        <v>12306.840000000004</v>
      </c>
      <c r="CG126" s="302">
        <f t="shared" si="305"/>
        <v>12306.840000000004</v>
      </c>
      <c r="CH126" s="302">
        <f t="shared" si="305"/>
        <v>16702.140000000007</v>
      </c>
      <c r="CI126" s="302">
        <f t="shared" si="305"/>
        <v>14064.960000000003</v>
      </c>
      <c r="CJ126" s="302">
        <f t="shared" si="305"/>
        <v>14064.960000000003</v>
      </c>
      <c r="CK126" s="302">
        <f t="shared" si="305"/>
        <v>14944.020000000006</v>
      </c>
      <c r="CL126" s="302">
        <f t="shared" si="305"/>
        <v>14064.960000000003</v>
      </c>
      <c r="CM126" s="302">
        <f t="shared" si="305"/>
        <v>35162.400000000016</v>
      </c>
      <c r="CN126" s="264">
        <f t="shared" ref="CN126:CT126" si="306">SUMIF($H$9:$CM$9,CN$3,$H126:$CM126)</f>
        <v>7384.6080000000011</v>
      </c>
      <c r="CO126" s="264">
        <f t="shared" si="306"/>
        <v>24055.596000000001</v>
      </c>
      <c r="CP126" s="264">
        <f t="shared" si="306"/>
        <v>63342</v>
      </c>
      <c r="CQ126" s="264">
        <f t="shared" si="306"/>
        <v>85050.000000000015</v>
      </c>
      <c r="CR126" s="264">
        <f t="shared" si="306"/>
        <v>130534.80000000002</v>
      </c>
      <c r="CS126" s="264">
        <f t="shared" si="306"/>
        <v>158667.34</v>
      </c>
      <c r="CT126" s="264">
        <f t="shared" si="306"/>
        <v>175812.00000000006</v>
      </c>
      <c r="CY126" s="294"/>
    </row>
    <row r="127" spans="1:103" outlineLevel="1" x14ac:dyDescent="0.45">
      <c r="A127" s="71"/>
      <c r="B127" s="297"/>
      <c r="D127" s="259" t="s">
        <v>65</v>
      </c>
      <c r="E127" s="337"/>
      <c r="F127" s="259" t="s">
        <v>164</v>
      </c>
      <c r="H127" s="302">
        <f t="shared" ref="H127:O127" si="307">H124*H121</f>
        <v>410.25599999999997</v>
      </c>
      <c r="I127" s="302">
        <f t="shared" si="307"/>
        <v>666.66600000000005</v>
      </c>
      <c r="J127" s="302">
        <f t="shared" si="307"/>
        <v>666.66600000000005</v>
      </c>
      <c r="K127" s="302">
        <f t="shared" si="307"/>
        <v>717.94799999999998</v>
      </c>
      <c r="L127" s="302">
        <f t="shared" si="307"/>
        <v>717.94799999999998</v>
      </c>
      <c r="M127" s="302">
        <f t="shared" si="307"/>
        <v>717.94799999999998</v>
      </c>
      <c r="N127" s="302">
        <f t="shared" si="307"/>
        <v>974.35799999999995</v>
      </c>
      <c r="O127" s="302">
        <f t="shared" si="307"/>
        <v>820.51199999999994</v>
      </c>
      <c r="P127" s="302">
        <f>P124*P121</f>
        <v>820.51199999999994</v>
      </c>
      <c r="Q127" s="302">
        <f t="shared" ref="Q127:AE127" si="308">Q124*Q121</f>
        <v>871.7940000000001</v>
      </c>
      <c r="R127" s="302">
        <f t="shared" si="308"/>
        <v>820.51199999999994</v>
      </c>
      <c r="S127" s="302">
        <f t="shared" si="308"/>
        <v>2051.2800000000002</v>
      </c>
      <c r="T127" s="302">
        <f t="shared" si="308"/>
        <v>13.715909999999999</v>
      </c>
      <c r="U127" s="302">
        <f t="shared" si="308"/>
        <v>22.288353749999995</v>
      </c>
      <c r="V127" s="302">
        <f t="shared" si="308"/>
        <v>22.288353749999995</v>
      </c>
      <c r="W127" s="302">
        <f t="shared" si="308"/>
        <v>24.0028425</v>
      </c>
      <c r="X127" s="302">
        <f t="shared" si="308"/>
        <v>24.0028425</v>
      </c>
      <c r="Y127" s="302">
        <f t="shared" si="308"/>
        <v>24.0028425</v>
      </c>
      <c r="Z127" s="302">
        <f t="shared" si="308"/>
        <v>32.575286250000005</v>
      </c>
      <c r="AA127" s="302">
        <f t="shared" si="308"/>
        <v>27.431819999999998</v>
      </c>
      <c r="AB127" s="302">
        <f t="shared" si="308"/>
        <v>27.431819999999998</v>
      </c>
      <c r="AC127" s="302">
        <f t="shared" si="308"/>
        <v>29.14630875000001</v>
      </c>
      <c r="AD127" s="302">
        <f t="shared" si="308"/>
        <v>27.431819999999998</v>
      </c>
      <c r="AE127" s="302">
        <f t="shared" si="308"/>
        <v>68.579550000000012</v>
      </c>
      <c r="AF127" s="302">
        <f>AF124*AF117*AF121</f>
        <v>1161.2699999999998</v>
      </c>
      <c r="AG127" s="302">
        <f>AG124*AG117*AG121</f>
        <v>1887.0637499999998</v>
      </c>
      <c r="AH127" s="302">
        <f t="shared" ref="AH127:CS127" si="309">AH124*AH117*AH121</f>
        <v>1887.0637499999998</v>
      </c>
      <c r="AI127" s="302">
        <f t="shared" si="309"/>
        <v>2032.2224999999999</v>
      </c>
      <c r="AJ127" s="302">
        <f t="shared" si="309"/>
        <v>2032.2224999999999</v>
      </c>
      <c r="AK127" s="302">
        <f t="shared" si="309"/>
        <v>2032.2224999999999</v>
      </c>
      <c r="AL127" s="302">
        <f t="shared" si="309"/>
        <v>2758.0162500000001</v>
      </c>
      <c r="AM127" s="302">
        <f t="shared" si="309"/>
        <v>2322.5399999999995</v>
      </c>
      <c r="AN127" s="302">
        <f t="shared" si="309"/>
        <v>2322.5399999999995</v>
      </c>
      <c r="AO127" s="302">
        <f t="shared" si="309"/>
        <v>2467.69875</v>
      </c>
      <c r="AP127" s="302">
        <f t="shared" si="309"/>
        <v>2322.5399999999995</v>
      </c>
      <c r="AQ127" s="302">
        <f t="shared" si="309"/>
        <v>5806.3500000000013</v>
      </c>
      <c r="AR127" s="302">
        <f t="shared" si="309"/>
        <v>1871.1000000000001</v>
      </c>
      <c r="AS127" s="302">
        <f t="shared" si="309"/>
        <v>3040.5374999999999</v>
      </c>
      <c r="AT127" s="302">
        <f t="shared" si="309"/>
        <v>3040.5374999999999</v>
      </c>
      <c r="AU127" s="302">
        <f t="shared" si="309"/>
        <v>3274.4250000000002</v>
      </c>
      <c r="AV127" s="302">
        <f t="shared" si="309"/>
        <v>3274.4250000000002</v>
      </c>
      <c r="AW127" s="302">
        <f t="shared" si="309"/>
        <v>3274.4250000000002</v>
      </c>
      <c r="AX127" s="302">
        <f t="shared" si="309"/>
        <v>4443.8624999999993</v>
      </c>
      <c r="AY127" s="302">
        <f t="shared" si="309"/>
        <v>3742.2000000000003</v>
      </c>
      <c r="AZ127" s="302">
        <f t="shared" si="309"/>
        <v>3742.2000000000003</v>
      </c>
      <c r="BA127" s="302">
        <f t="shared" si="309"/>
        <v>3976.0875000000005</v>
      </c>
      <c r="BB127" s="302">
        <f t="shared" si="309"/>
        <v>3742.2000000000003</v>
      </c>
      <c r="BC127" s="302">
        <f t="shared" si="309"/>
        <v>9355.5000000000018</v>
      </c>
      <c r="BD127" s="302">
        <f>BD124*BD117*BD121</f>
        <v>2592.6911999999998</v>
      </c>
      <c r="BE127" s="302">
        <f t="shared" ref="BE127:BJ127" si="310">BE124*BE117*BE121</f>
        <v>4213.1231999999991</v>
      </c>
      <c r="BF127" s="302">
        <f t="shared" si="310"/>
        <v>4213.1231999999991</v>
      </c>
      <c r="BG127" s="302">
        <f t="shared" si="310"/>
        <v>4537.2096000000001</v>
      </c>
      <c r="BH127" s="302">
        <f t="shared" si="310"/>
        <v>4537.2096000000001</v>
      </c>
      <c r="BI127" s="302">
        <f t="shared" si="310"/>
        <v>4537.2096000000001</v>
      </c>
      <c r="BJ127" s="302">
        <f t="shared" si="310"/>
        <v>6157.6415999999999</v>
      </c>
      <c r="BK127" s="302">
        <f>BK124*BK117*BK121</f>
        <v>5185.3823999999995</v>
      </c>
      <c r="BL127" s="302">
        <f t="shared" ref="BL127:CM127" si="311">BL124*BL117*BL121</f>
        <v>5185.3823999999995</v>
      </c>
      <c r="BM127" s="302">
        <f t="shared" si="311"/>
        <v>5509.4687999999996</v>
      </c>
      <c r="BN127" s="302">
        <f t="shared" si="311"/>
        <v>5185.3823999999995</v>
      </c>
      <c r="BO127" s="302">
        <f t="shared" si="311"/>
        <v>12963.456000000002</v>
      </c>
      <c r="BP127" s="302">
        <f t="shared" si="311"/>
        <v>3295.3985999999995</v>
      </c>
      <c r="BQ127" s="302">
        <f t="shared" si="311"/>
        <v>5355.0227249999998</v>
      </c>
      <c r="BR127" s="302">
        <f t="shared" si="311"/>
        <v>5355.0227249999998</v>
      </c>
      <c r="BS127" s="302">
        <f t="shared" si="311"/>
        <v>5766.947549999999</v>
      </c>
      <c r="BT127" s="302">
        <f t="shared" si="311"/>
        <v>5766.947549999999</v>
      </c>
      <c r="BU127" s="302">
        <f t="shared" si="311"/>
        <v>5766.947549999999</v>
      </c>
      <c r="BV127" s="302">
        <f t="shared" si="311"/>
        <v>7826.5716750000001</v>
      </c>
      <c r="BW127" s="302">
        <f t="shared" si="311"/>
        <v>6590.7971999999991</v>
      </c>
      <c r="BX127" s="302">
        <f t="shared" si="311"/>
        <v>6590.7971999999991</v>
      </c>
      <c r="BY127" s="302">
        <f t="shared" si="311"/>
        <v>7002.7220250000009</v>
      </c>
      <c r="BZ127" s="302">
        <f t="shared" si="311"/>
        <v>6590.7971999999991</v>
      </c>
      <c r="CA127" s="302">
        <f t="shared" si="311"/>
        <v>16476.993000000002</v>
      </c>
      <c r="CB127" s="302">
        <f t="shared" si="311"/>
        <v>3852.576</v>
      </c>
      <c r="CC127" s="302">
        <f t="shared" si="311"/>
        <v>6260.4359999999997</v>
      </c>
      <c r="CD127" s="302">
        <f t="shared" si="311"/>
        <v>6260.4359999999997</v>
      </c>
      <c r="CE127" s="302">
        <f t="shared" si="311"/>
        <v>6742.0079999999998</v>
      </c>
      <c r="CF127" s="302">
        <f t="shared" si="311"/>
        <v>6742.0079999999998</v>
      </c>
      <c r="CG127" s="302">
        <f t="shared" si="311"/>
        <v>6742.0079999999998</v>
      </c>
      <c r="CH127" s="302">
        <f t="shared" si="311"/>
        <v>9149.8680000000022</v>
      </c>
      <c r="CI127" s="302">
        <f t="shared" si="311"/>
        <v>7705.152</v>
      </c>
      <c r="CJ127" s="302">
        <f t="shared" si="311"/>
        <v>7705.152</v>
      </c>
      <c r="CK127" s="302">
        <f t="shared" si="311"/>
        <v>8186.724000000002</v>
      </c>
      <c r="CL127" s="302">
        <f t="shared" si="311"/>
        <v>7705.152</v>
      </c>
      <c r="CM127" s="302">
        <f t="shared" si="311"/>
        <v>19262.880000000005</v>
      </c>
      <c r="CN127" s="302">
        <f t="shared" si="309"/>
        <v>0</v>
      </c>
      <c r="CO127" s="302">
        <f t="shared" si="309"/>
        <v>0</v>
      </c>
      <c r="CP127" s="302">
        <f t="shared" si="309"/>
        <v>0</v>
      </c>
      <c r="CQ127" s="302">
        <f t="shared" si="309"/>
        <v>0</v>
      </c>
      <c r="CR127" s="302">
        <f t="shared" si="309"/>
        <v>0</v>
      </c>
      <c r="CS127" s="302">
        <f t="shared" si="309"/>
        <v>0</v>
      </c>
      <c r="CT127" s="302">
        <f t="shared" ref="CT127" si="312">CT124*CT117*CT121</f>
        <v>0</v>
      </c>
      <c r="CY127" s="294"/>
    </row>
    <row r="128" spans="1:103" outlineLevel="1" x14ac:dyDescent="0.45">
      <c r="A128" s="71"/>
      <c r="B128" s="297"/>
      <c r="D128" s="259" t="s">
        <v>66</v>
      </c>
      <c r="E128" s="337"/>
      <c r="F128" s="259" t="s">
        <v>164</v>
      </c>
      <c r="H128" s="302">
        <f t="shared" ref="H128:O128" si="313">H119*H125</f>
        <v>136.75200000000001</v>
      </c>
      <c r="I128" s="302">
        <f t="shared" si="313"/>
        <v>222.22200000000004</v>
      </c>
      <c r="J128" s="302">
        <f t="shared" si="313"/>
        <v>222.22200000000004</v>
      </c>
      <c r="K128" s="302">
        <f t="shared" si="313"/>
        <v>239.316</v>
      </c>
      <c r="L128" s="302">
        <f t="shared" si="313"/>
        <v>239.316</v>
      </c>
      <c r="M128" s="302">
        <f t="shared" si="313"/>
        <v>239.316</v>
      </c>
      <c r="N128" s="302">
        <f t="shared" si="313"/>
        <v>324.78600000000006</v>
      </c>
      <c r="O128" s="302">
        <f t="shared" si="313"/>
        <v>273.50400000000002</v>
      </c>
      <c r="P128" s="302">
        <f>P119*P125</f>
        <v>273.50400000000002</v>
      </c>
      <c r="Q128" s="302">
        <f t="shared" ref="Q128:AQ128" si="314">Q119*Q125</f>
        <v>290.59800000000007</v>
      </c>
      <c r="R128" s="302">
        <f t="shared" si="314"/>
        <v>273.50400000000002</v>
      </c>
      <c r="S128" s="302">
        <f t="shared" si="314"/>
        <v>683.76000000000022</v>
      </c>
      <c r="T128" s="302">
        <f t="shared" si="314"/>
        <v>351.69000000000005</v>
      </c>
      <c r="U128" s="302">
        <f t="shared" si="314"/>
        <v>571.49625000000003</v>
      </c>
      <c r="V128" s="302">
        <f t="shared" si="314"/>
        <v>571.49625000000003</v>
      </c>
      <c r="W128" s="302">
        <f t="shared" si="314"/>
        <v>615.4575000000001</v>
      </c>
      <c r="X128" s="302">
        <f t="shared" si="314"/>
        <v>615.4575000000001</v>
      </c>
      <c r="Y128" s="302">
        <f t="shared" si="314"/>
        <v>615.4575000000001</v>
      </c>
      <c r="Z128" s="302">
        <f t="shared" si="314"/>
        <v>835.26375000000007</v>
      </c>
      <c r="AA128" s="302">
        <f t="shared" si="314"/>
        <v>703.38000000000011</v>
      </c>
      <c r="AB128" s="302">
        <f t="shared" si="314"/>
        <v>703.38000000000011</v>
      </c>
      <c r="AC128" s="302">
        <f t="shared" si="314"/>
        <v>747.34125000000029</v>
      </c>
      <c r="AD128" s="302">
        <f t="shared" si="314"/>
        <v>703.38000000000011</v>
      </c>
      <c r="AE128" s="302">
        <f t="shared" si="314"/>
        <v>1758.4500000000005</v>
      </c>
      <c r="AF128" s="302">
        <f t="shared" si="314"/>
        <v>1319.625</v>
      </c>
      <c r="AG128" s="302">
        <f t="shared" si="314"/>
        <v>2144.390625</v>
      </c>
      <c r="AH128" s="302">
        <f t="shared" si="314"/>
        <v>2144.390625</v>
      </c>
      <c r="AI128" s="302">
        <f t="shared" si="314"/>
        <v>2309.34375</v>
      </c>
      <c r="AJ128" s="302">
        <f t="shared" si="314"/>
        <v>2309.34375</v>
      </c>
      <c r="AK128" s="302">
        <f t="shared" si="314"/>
        <v>2309.34375</v>
      </c>
      <c r="AL128" s="302">
        <f t="shared" si="314"/>
        <v>3134.1093750000005</v>
      </c>
      <c r="AM128" s="302">
        <f t="shared" si="314"/>
        <v>2639.25</v>
      </c>
      <c r="AN128" s="302">
        <f t="shared" si="314"/>
        <v>2639.25</v>
      </c>
      <c r="AO128" s="302">
        <f t="shared" si="314"/>
        <v>2804.2031250000005</v>
      </c>
      <c r="AP128" s="302">
        <f t="shared" si="314"/>
        <v>2639.25</v>
      </c>
      <c r="AQ128" s="302">
        <f t="shared" si="314"/>
        <v>6598.1250000000018</v>
      </c>
      <c r="AR128" s="302">
        <f t="shared" ref="AR128:BC128" si="315">AR119*AR125</f>
        <v>2025.0000000000002</v>
      </c>
      <c r="AS128" s="302">
        <f t="shared" si="315"/>
        <v>3290.625</v>
      </c>
      <c r="AT128" s="302">
        <f t="shared" si="315"/>
        <v>3290.625</v>
      </c>
      <c r="AU128" s="302">
        <f t="shared" si="315"/>
        <v>3543.7500000000005</v>
      </c>
      <c r="AV128" s="302">
        <f t="shared" si="315"/>
        <v>3543.7500000000005</v>
      </c>
      <c r="AW128" s="302">
        <f t="shared" si="315"/>
        <v>3543.7500000000005</v>
      </c>
      <c r="AX128" s="302">
        <f t="shared" si="315"/>
        <v>4809.375</v>
      </c>
      <c r="AY128" s="302">
        <f t="shared" si="315"/>
        <v>4050.0000000000005</v>
      </c>
      <c r="AZ128" s="302">
        <f t="shared" si="315"/>
        <v>4050.0000000000005</v>
      </c>
      <c r="BA128" s="302">
        <f t="shared" si="315"/>
        <v>4303.1250000000009</v>
      </c>
      <c r="BB128" s="302">
        <f t="shared" si="315"/>
        <v>4050.0000000000005</v>
      </c>
      <c r="BC128" s="302">
        <f t="shared" si="315"/>
        <v>10125.000000000004</v>
      </c>
      <c r="BD128" s="302">
        <f>BD119*BD125</f>
        <v>2250.6</v>
      </c>
      <c r="BE128" s="302">
        <f t="shared" ref="BE128:BJ128" si="316">BE119*BE125</f>
        <v>3657.2249999999999</v>
      </c>
      <c r="BF128" s="302">
        <f t="shared" si="316"/>
        <v>3657.2249999999999</v>
      </c>
      <c r="BG128" s="302">
        <f t="shared" si="316"/>
        <v>3938.5500000000006</v>
      </c>
      <c r="BH128" s="302">
        <f t="shared" si="316"/>
        <v>3938.5500000000006</v>
      </c>
      <c r="BI128" s="302">
        <f t="shared" si="316"/>
        <v>3938.5500000000006</v>
      </c>
      <c r="BJ128" s="302">
        <f t="shared" si="316"/>
        <v>5345.1750000000011</v>
      </c>
      <c r="BK128" s="302">
        <f>BK119*BK125</f>
        <v>4501.2</v>
      </c>
      <c r="BL128" s="302">
        <f t="shared" ref="BL128:CM128" si="317">BL119*BL125</f>
        <v>4501.2</v>
      </c>
      <c r="BM128" s="302">
        <f t="shared" si="317"/>
        <v>4782.5250000000005</v>
      </c>
      <c r="BN128" s="302">
        <f t="shared" si="317"/>
        <v>4501.2</v>
      </c>
      <c r="BO128" s="302">
        <f t="shared" si="317"/>
        <v>11253.000000000004</v>
      </c>
      <c r="BP128" s="302">
        <f t="shared" si="317"/>
        <v>2653.3</v>
      </c>
      <c r="BQ128" s="302">
        <f t="shared" si="317"/>
        <v>4311.6125000000002</v>
      </c>
      <c r="BR128" s="302">
        <f t="shared" si="317"/>
        <v>4311.6125000000002</v>
      </c>
      <c r="BS128" s="302">
        <f t="shared" si="317"/>
        <v>4643.2750000000005</v>
      </c>
      <c r="BT128" s="302">
        <f t="shared" si="317"/>
        <v>4643.2750000000005</v>
      </c>
      <c r="BU128" s="302">
        <f t="shared" si="317"/>
        <v>4643.2750000000005</v>
      </c>
      <c r="BV128" s="302">
        <f t="shared" si="317"/>
        <v>6301.5875000000005</v>
      </c>
      <c r="BW128" s="302">
        <f t="shared" si="317"/>
        <v>5306.6</v>
      </c>
      <c r="BX128" s="302">
        <f t="shared" si="317"/>
        <v>5306.6</v>
      </c>
      <c r="BY128" s="302">
        <f t="shared" si="317"/>
        <v>5638.2625000000007</v>
      </c>
      <c r="BZ128" s="302">
        <f t="shared" si="317"/>
        <v>5306.6</v>
      </c>
      <c r="CA128" s="302">
        <f t="shared" si="317"/>
        <v>13266.500000000004</v>
      </c>
      <c r="CB128" s="302">
        <f t="shared" si="317"/>
        <v>2866.5</v>
      </c>
      <c r="CC128" s="302">
        <f t="shared" si="317"/>
        <v>4658.0625</v>
      </c>
      <c r="CD128" s="302">
        <f t="shared" si="317"/>
        <v>4658.0625</v>
      </c>
      <c r="CE128" s="302">
        <f t="shared" si="317"/>
        <v>5016.3750000000009</v>
      </c>
      <c r="CF128" s="302">
        <f t="shared" si="317"/>
        <v>5016.3750000000009</v>
      </c>
      <c r="CG128" s="302">
        <f t="shared" si="317"/>
        <v>5016.3750000000009</v>
      </c>
      <c r="CH128" s="302">
        <f t="shared" si="317"/>
        <v>6807.9375000000009</v>
      </c>
      <c r="CI128" s="302">
        <f t="shared" si="317"/>
        <v>5733</v>
      </c>
      <c r="CJ128" s="302">
        <f t="shared" si="317"/>
        <v>5733</v>
      </c>
      <c r="CK128" s="302">
        <f t="shared" si="317"/>
        <v>6091.3125000000009</v>
      </c>
      <c r="CL128" s="302">
        <f t="shared" si="317"/>
        <v>5733</v>
      </c>
      <c r="CM128" s="302">
        <f t="shared" si="317"/>
        <v>14332.500000000005</v>
      </c>
      <c r="CN128" s="264">
        <f t="shared" ref="CN128:CT129" si="318">SUMIF($H$9:$CM$9,CN$3,$H128:$CM128)</f>
        <v>3418.8</v>
      </c>
      <c r="CO128" s="264">
        <f t="shared" si="318"/>
        <v>8792.2500000000018</v>
      </c>
      <c r="CP128" s="264">
        <f t="shared" si="318"/>
        <v>32990.625</v>
      </c>
      <c r="CQ128" s="264">
        <f t="shared" si="318"/>
        <v>50625</v>
      </c>
      <c r="CR128" s="264">
        <f t="shared" si="318"/>
        <v>56265</v>
      </c>
      <c r="CS128" s="264">
        <f t="shared" si="318"/>
        <v>66332.500000000015</v>
      </c>
      <c r="CT128" s="264">
        <f t="shared" si="318"/>
        <v>71662.5</v>
      </c>
      <c r="CY128" s="294"/>
    </row>
    <row r="129" spans="1:103" s="75" customFormat="1" outlineLevel="1" x14ac:dyDescent="0.45">
      <c r="A129" s="71" t="s">
        <v>317</v>
      </c>
      <c r="B129" s="297" t="s">
        <v>829</v>
      </c>
      <c r="D129" s="75" t="s">
        <v>54</v>
      </c>
      <c r="F129" s="329" t="s">
        <v>164</v>
      </c>
      <c r="H129" s="333">
        <f>SUM(H126:H128)</f>
        <v>842.39231999999993</v>
      </c>
      <c r="I129" s="333">
        <f t="shared" ref="I129:O129" si="319">SUM(I126:I128)</f>
        <v>1368.8875200000002</v>
      </c>
      <c r="J129" s="333">
        <f t="shared" si="319"/>
        <v>1368.8875200000002</v>
      </c>
      <c r="K129" s="333">
        <f t="shared" si="319"/>
        <v>1474.1865600000001</v>
      </c>
      <c r="L129" s="333">
        <f t="shared" si="319"/>
        <v>1474.1865600000001</v>
      </c>
      <c r="M129" s="333">
        <f t="shared" si="319"/>
        <v>1474.1865600000001</v>
      </c>
      <c r="N129" s="333">
        <f t="shared" si="319"/>
        <v>2000.6817600000002</v>
      </c>
      <c r="O129" s="333">
        <f t="shared" si="319"/>
        <v>1684.7846399999999</v>
      </c>
      <c r="P129" s="333">
        <f t="shared" ref="P129:AQ129" si="320">SUM(P126:P128)</f>
        <v>1684.7846399999999</v>
      </c>
      <c r="Q129" s="333">
        <f t="shared" si="320"/>
        <v>1790.0836800000002</v>
      </c>
      <c r="R129" s="333">
        <f t="shared" si="320"/>
        <v>1684.7846399999999</v>
      </c>
      <c r="S129" s="333">
        <f t="shared" si="320"/>
        <v>4211.9616000000005</v>
      </c>
      <c r="T129" s="333">
        <f t="shared" si="320"/>
        <v>1327.6297500000001</v>
      </c>
      <c r="U129" s="333">
        <f t="shared" si="320"/>
        <v>2157.3983437500001</v>
      </c>
      <c r="V129" s="333">
        <f t="shared" si="320"/>
        <v>2157.3983437500001</v>
      </c>
      <c r="W129" s="333">
        <f t="shared" si="320"/>
        <v>2323.3520625000001</v>
      </c>
      <c r="X129" s="333">
        <f t="shared" si="320"/>
        <v>2323.3520625000001</v>
      </c>
      <c r="Y129" s="333">
        <f t="shared" si="320"/>
        <v>2323.3520625000001</v>
      </c>
      <c r="Z129" s="333">
        <f t="shared" si="320"/>
        <v>3153.1206562500001</v>
      </c>
      <c r="AA129" s="333">
        <f t="shared" si="320"/>
        <v>2655.2595000000001</v>
      </c>
      <c r="AB129" s="333">
        <f t="shared" si="320"/>
        <v>2655.2595000000001</v>
      </c>
      <c r="AC129" s="333">
        <f t="shared" si="320"/>
        <v>2821.213218750001</v>
      </c>
      <c r="AD129" s="333">
        <f t="shared" si="320"/>
        <v>2655.2595000000001</v>
      </c>
      <c r="AE129" s="333">
        <f t="shared" si="320"/>
        <v>6638.1487500000021</v>
      </c>
      <c r="AF129" s="333">
        <f t="shared" si="320"/>
        <v>5014.5749999999998</v>
      </c>
      <c r="AG129" s="333">
        <f t="shared" si="320"/>
        <v>8148.6843749999989</v>
      </c>
      <c r="AH129" s="333">
        <f t="shared" si="320"/>
        <v>8148.6843749999989</v>
      </c>
      <c r="AI129" s="333">
        <f t="shared" si="320"/>
        <v>8775.5062499999985</v>
      </c>
      <c r="AJ129" s="333">
        <f t="shared" si="320"/>
        <v>8775.5062499999985</v>
      </c>
      <c r="AK129" s="333">
        <f t="shared" si="320"/>
        <v>8775.5062499999985</v>
      </c>
      <c r="AL129" s="333">
        <f t="shared" si="320"/>
        <v>11909.615625</v>
      </c>
      <c r="AM129" s="333">
        <f t="shared" si="320"/>
        <v>10029.15</v>
      </c>
      <c r="AN129" s="333">
        <f t="shared" si="320"/>
        <v>10029.15</v>
      </c>
      <c r="AO129" s="333">
        <f t="shared" si="320"/>
        <v>10655.971875000001</v>
      </c>
      <c r="AP129" s="333">
        <f t="shared" si="320"/>
        <v>10029.15</v>
      </c>
      <c r="AQ129" s="333">
        <f t="shared" si="320"/>
        <v>25072.875000000007</v>
      </c>
      <c r="AR129" s="333">
        <f t="shared" ref="AR129:BB129" si="321">SUM(AR126:AR128)</f>
        <v>7298.1</v>
      </c>
      <c r="AS129" s="333">
        <f t="shared" si="321"/>
        <v>11859.4125</v>
      </c>
      <c r="AT129" s="333">
        <f t="shared" si="321"/>
        <v>11859.4125</v>
      </c>
      <c r="AU129" s="333">
        <f t="shared" si="321"/>
        <v>12771.675000000001</v>
      </c>
      <c r="AV129" s="333">
        <f t="shared" si="321"/>
        <v>12771.675000000001</v>
      </c>
      <c r="AW129" s="333">
        <f t="shared" si="321"/>
        <v>12771.675000000001</v>
      </c>
      <c r="AX129" s="333">
        <f t="shared" si="321"/>
        <v>17332.987499999999</v>
      </c>
      <c r="AY129" s="333">
        <f t="shared" si="321"/>
        <v>14596.2</v>
      </c>
      <c r="AZ129" s="333">
        <f t="shared" si="321"/>
        <v>14596.2</v>
      </c>
      <c r="BA129" s="333">
        <f t="shared" si="321"/>
        <v>15508.462500000005</v>
      </c>
      <c r="BB129" s="333">
        <f t="shared" si="321"/>
        <v>14596.2</v>
      </c>
      <c r="BC129" s="333">
        <v>30000</v>
      </c>
      <c r="BD129" s="333">
        <f t="shared" ref="BD129:CM129" si="322">SUM(BD126:BD128)</f>
        <v>10064.683199999999</v>
      </c>
      <c r="BE129" s="333">
        <f t="shared" si="322"/>
        <v>16355.110200000001</v>
      </c>
      <c r="BF129" s="333">
        <f t="shared" si="322"/>
        <v>16355.110200000001</v>
      </c>
      <c r="BG129" s="333">
        <f t="shared" si="322"/>
        <v>17613.195600000003</v>
      </c>
      <c r="BH129" s="333">
        <f t="shared" si="322"/>
        <v>17613.195600000003</v>
      </c>
      <c r="BI129" s="333">
        <f t="shared" si="322"/>
        <v>17613.195600000003</v>
      </c>
      <c r="BJ129" s="333">
        <f t="shared" si="322"/>
        <v>23903.622600000002</v>
      </c>
      <c r="BK129" s="333">
        <f t="shared" si="322"/>
        <v>20129.366399999999</v>
      </c>
      <c r="BL129" s="333">
        <f t="shared" si="322"/>
        <v>20129.366399999999</v>
      </c>
      <c r="BM129" s="333">
        <f t="shared" si="322"/>
        <v>21387.451800000003</v>
      </c>
      <c r="BN129" s="333">
        <f t="shared" si="322"/>
        <v>20129.366399999999</v>
      </c>
      <c r="BO129" s="333">
        <f t="shared" si="322"/>
        <v>50323.416000000012</v>
      </c>
      <c r="BP129" s="333">
        <f t="shared" si="322"/>
        <v>12295.392199999998</v>
      </c>
      <c r="BQ129" s="333">
        <f t="shared" si="322"/>
        <v>19980.012325</v>
      </c>
      <c r="BR129" s="333">
        <f t="shared" si="322"/>
        <v>19980.012325</v>
      </c>
      <c r="BS129" s="333">
        <f t="shared" si="322"/>
        <v>21516.936350000004</v>
      </c>
      <c r="BT129" s="333">
        <f t="shared" si="322"/>
        <v>21516.936350000004</v>
      </c>
      <c r="BU129" s="333">
        <f t="shared" si="322"/>
        <v>21516.936350000004</v>
      </c>
      <c r="BV129" s="333">
        <f t="shared" si="322"/>
        <v>29201.556475000001</v>
      </c>
      <c r="BW129" s="333">
        <f t="shared" si="322"/>
        <v>24590.784399999997</v>
      </c>
      <c r="BX129" s="333">
        <f t="shared" si="322"/>
        <v>24590.784399999997</v>
      </c>
      <c r="BY129" s="333">
        <f t="shared" si="322"/>
        <v>26127.708425000001</v>
      </c>
      <c r="BZ129" s="333">
        <f t="shared" si="322"/>
        <v>24590.784399999997</v>
      </c>
      <c r="CA129" s="333">
        <f t="shared" si="322"/>
        <v>61476.96100000001</v>
      </c>
      <c r="CB129" s="333">
        <f t="shared" si="322"/>
        <v>13751.556</v>
      </c>
      <c r="CC129" s="333">
        <f t="shared" si="322"/>
        <v>22346.2785</v>
      </c>
      <c r="CD129" s="333">
        <f t="shared" si="322"/>
        <v>22346.2785</v>
      </c>
      <c r="CE129" s="333">
        <f t="shared" si="322"/>
        <v>24065.223000000005</v>
      </c>
      <c r="CF129" s="333">
        <f t="shared" si="322"/>
        <v>24065.223000000005</v>
      </c>
      <c r="CG129" s="333">
        <f t="shared" si="322"/>
        <v>24065.223000000005</v>
      </c>
      <c r="CH129" s="333">
        <f t="shared" si="322"/>
        <v>32659.945500000009</v>
      </c>
      <c r="CI129" s="333">
        <f t="shared" si="322"/>
        <v>27503.112000000001</v>
      </c>
      <c r="CJ129" s="333">
        <f t="shared" si="322"/>
        <v>27503.112000000001</v>
      </c>
      <c r="CK129" s="333">
        <f t="shared" si="322"/>
        <v>29222.056500000006</v>
      </c>
      <c r="CL129" s="333">
        <f t="shared" si="322"/>
        <v>27503.112000000001</v>
      </c>
      <c r="CM129" s="333">
        <f t="shared" si="322"/>
        <v>68757.780000000028</v>
      </c>
      <c r="CN129" s="333">
        <f t="shared" si="318"/>
        <v>21059.808000000005</v>
      </c>
      <c r="CO129" s="333">
        <f t="shared" si="318"/>
        <v>33190.743750000001</v>
      </c>
      <c r="CP129" s="333">
        <f t="shared" si="318"/>
        <v>125364.375</v>
      </c>
      <c r="CQ129" s="333">
        <f t="shared" si="318"/>
        <v>175962.00000000003</v>
      </c>
      <c r="CR129" s="333">
        <f t="shared" si="318"/>
        <v>251617.08000000002</v>
      </c>
      <c r="CS129" s="333">
        <f t="shared" si="318"/>
        <v>307384.80500000005</v>
      </c>
      <c r="CT129" s="333">
        <f t="shared" si="318"/>
        <v>343788.9</v>
      </c>
      <c r="CY129" s="332"/>
    </row>
    <row r="130" spans="1:103" outlineLevel="1" x14ac:dyDescent="0.45">
      <c r="A130" s="71"/>
      <c r="B130" s="297"/>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2"/>
      <c r="AY130" s="302"/>
      <c r="AZ130" s="302"/>
      <c r="BA130" s="302"/>
      <c r="BB130" s="302"/>
      <c r="BC130" s="302"/>
      <c r="BD130" s="302"/>
      <c r="BE130" s="302"/>
      <c r="BF130" s="302"/>
      <c r="BG130" s="302"/>
      <c r="BH130" s="457"/>
      <c r="BI130" s="302"/>
      <c r="BJ130" s="302"/>
      <c r="BK130" s="302"/>
      <c r="BL130" s="302"/>
      <c r="BM130" s="302"/>
      <c r="BN130" s="302"/>
      <c r="BO130" s="302"/>
      <c r="BP130" s="302"/>
      <c r="BQ130" s="302"/>
      <c r="BR130" s="302"/>
      <c r="BS130" s="302"/>
      <c r="BT130" s="302"/>
      <c r="BU130" s="302"/>
      <c r="BV130" s="302"/>
      <c r="BW130" s="302"/>
      <c r="BX130" s="302"/>
      <c r="BY130" s="302"/>
      <c r="BZ130" s="302"/>
      <c r="CA130" s="302"/>
      <c r="CB130" s="302"/>
      <c r="CC130" s="302"/>
      <c r="CD130" s="302"/>
      <c r="CE130" s="302"/>
      <c r="CF130" s="302"/>
      <c r="CG130" s="302"/>
      <c r="CH130" s="302"/>
      <c r="CI130" s="302"/>
      <c r="CJ130" s="302"/>
      <c r="CK130" s="302"/>
      <c r="CL130" s="302"/>
      <c r="CM130" s="302"/>
      <c r="CY130" s="294"/>
    </row>
    <row r="131" spans="1:103" s="75" customFormat="1" outlineLevel="1" x14ac:dyDescent="0.45">
      <c r="A131" s="72"/>
      <c r="B131" s="297"/>
      <c r="D131" s="259" t="s">
        <v>52</v>
      </c>
      <c r="F131" s="259"/>
      <c r="H131" s="330"/>
      <c r="I131" s="330"/>
      <c r="J131" s="330"/>
      <c r="K131" s="330"/>
      <c r="L131" s="330"/>
      <c r="M131" s="330"/>
      <c r="N131" s="330"/>
      <c r="O131" s="330"/>
      <c r="P131" s="330"/>
      <c r="Q131" s="330"/>
      <c r="R131" s="330"/>
      <c r="S131" s="330"/>
      <c r="T131" s="330"/>
      <c r="U131" s="330"/>
      <c r="V131" s="330"/>
      <c r="W131" s="330"/>
      <c r="X131" s="330"/>
      <c r="Y131" s="330"/>
      <c r="Z131" s="330"/>
      <c r="AA131" s="330"/>
      <c r="AB131" s="330"/>
      <c r="AC131" s="330"/>
      <c r="AD131" s="330"/>
      <c r="AE131" s="330"/>
      <c r="AF131" s="330"/>
      <c r="AG131" s="330"/>
      <c r="AH131" s="330"/>
      <c r="AI131" s="330"/>
      <c r="AJ131" s="330"/>
      <c r="AK131" s="330"/>
      <c r="AL131" s="330"/>
      <c r="AM131" s="330"/>
      <c r="AN131" s="330"/>
      <c r="AO131" s="330"/>
      <c r="AP131" s="330"/>
      <c r="AQ131" s="330"/>
      <c r="AR131" s="330"/>
      <c r="AS131" s="330"/>
      <c r="AT131" s="330"/>
      <c r="AU131" s="330"/>
      <c r="AV131" s="330"/>
      <c r="AW131" s="330"/>
      <c r="AX131" s="330"/>
      <c r="AY131" s="330"/>
      <c r="AZ131" s="330"/>
      <c r="BA131" s="330"/>
      <c r="BB131" s="330"/>
      <c r="BC131" s="330"/>
      <c r="BD131" s="330"/>
      <c r="BE131" s="330"/>
      <c r="BF131" s="330"/>
      <c r="BG131" s="330"/>
      <c r="BH131" s="330"/>
      <c r="BI131" s="330"/>
      <c r="BJ131" s="330"/>
      <c r="BK131" s="330"/>
      <c r="BL131" s="330"/>
      <c r="BM131" s="330"/>
      <c r="BN131" s="330"/>
      <c r="BO131" s="330"/>
      <c r="BP131" s="330"/>
      <c r="BQ131" s="330"/>
      <c r="BR131" s="330"/>
      <c r="BS131" s="330"/>
      <c r="BT131" s="330"/>
      <c r="BU131" s="330"/>
      <c r="BV131" s="330"/>
      <c r="BW131" s="330"/>
      <c r="BX131" s="330"/>
      <c r="BY131" s="330"/>
      <c r="BZ131" s="330"/>
      <c r="CA131" s="330"/>
      <c r="CB131" s="330"/>
      <c r="CC131" s="330"/>
      <c r="CD131" s="330"/>
      <c r="CE131" s="330"/>
      <c r="CF131" s="330"/>
      <c r="CG131" s="330"/>
      <c r="CH131" s="330"/>
      <c r="CI131" s="330"/>
      <c r="CJ131" s="330"/>
      <c r="CK131" s="330"/>
      <c r="CL131" s="330"/>
      <c r="CM131" s="330"/>
      <c r="CY131" s="332"/>
    </row>
    <row r="132" spans="1:103" s="75" customFormat="1" outlineLevel="1" x14ac:dyDescent="0.45">
      <c r="A132" s="72"/>
      <c r="B132" s="297"/>
      <c r="D132" s="259" t="s">
        <v>53</v>
      </c>
      <c r="F132" s="259"/>
      <c r="H132" s="330"/>
      <c r="I132" s="330"/>
      <c r="J132" s="330"/>
      <c r="K132" s="330"/>
      <c r="L132" s="330"/>
      <c r="M132" s="330"/>
      <c r="N132" s="330"/>
      <c r="O132" s="330"/>
      <c r="P132" s="330"/>
      <c r="Q132" s="330"/>
      <c r="R132" s="330"/>
      <c r="S132" s="330"/>
      <c r="T132" s="330"/>
      <c r="U132" s="330"/>
      <c r="V132" s="330"/>
      <c r="W132" s="330"/>
      <c r="X132" s="330"/>
      <c r="Y132" s="330"/>
      <c r="Z132" s="330"/>
      <c r="AA132" s="330"/>
      <c r="AB132" s="330"/>
      <c r="AC132" s="330"/>
      <c r="AD132" s="330"/>
      <c r="AE132" s="330"/>
      <c r="AF132" s="330"/>
      <c r="AG132" s="330"/>
      <c r="AH132" s="330"/>
      <c r="AI132" s="330"/>
      <c r="AJ132" s="330"/>
      <c r="AK132" s="330"/>
      <c r="AL132" s="330"/>
      <c r="AM132" s="330"/>
      <c r="AN132" s="330"/>
      <c r="AO132" s="330"/>
      <c r="AP132" s="330"/>
      <c r="AQ132" s="330"/>
      <c r="AR132" s="330"/>
      <c r="AS132" s="330"/>
      <c r="AT132" s="330"/>
      <c r="AU132" s="330"/>
      <c r="AV132" s="330"/>
      <c r="AW132" s="330"/>
      <c r="AX132" s="330"/>
      <c r="AY132" s="330"/>
      <c r="AZ132" s="330"/>
      <c r="BA132" s="330"/>
      <c r="BB132" s="330"/>
      <c r="BC132" s="330"/>
      <c r="BD132" s="330"/>
      <c r="BE132" s="330"/>
      <c r="BF132" s="330"/>
      <c r="BG132" s="330"/>
      <c r="BH132" s="330"/>
      <c r="BI132" s="330"/>
      <c r="BJ132" s="330"/>
      <c r="BK132" s="330"/>
      <c r="BL132" s="330"/>
      <c r="BM132" s="330"/>
      <c r="BN132" s="330"/>
      <c r="BO132" s="330"/>
      <c r="BP132" s="330"/>
      <c r="BQ132" s="330"/>
      <c r="BR132" s="330"/>
      <c r="BS132" s="330"/>
      <c r="BT132" s="330"/>
      <c r="BU132" s="330"/>
      <c r="BV132" s="330"/>
      <c r="BW132" s="330"/>
      <c r="BX132" s="330"/>
      <c r="BY132" s="330"/>
      <c r="BZ132" s="330"/>
      <c r="CA132" s="330"/>
      <c r="CB132" s="330"/>
      <c r="CC132" s="330"/>
      <c r="CD132" s="330"/>
      <c r="CE132" s="330"/>
      <c r="CF132" s="330"/>
      <c r="CG132" s="330"/>
      <c r="CH132" s="330"/>
      <c r="CI132" s="330"/>
      <c r="CJ132" s="330"/>
      <c r="CK132" s="330"/>
      <c r="CL132" s="330"/>
      <c r="CM132" s="330"/>
      <c r="CY132" s="332"/>
    </row>
    <row r="133" spans="1:103" outlineLevel="1" x14ac:dyDescent="0.45">
      <c r="A133" s="71" t="s">
        <v>321</v>
      </c>
      <c r="B133" s="297" t="s">
        <v>829</v>
      </c>
      <c r="D133" s="75" t="s">
        <v>51</v>
      </c>
      <c r="F133" s="329" t="s">
        <v>164</v>
      </c>
      <c r="H133" s="333">
        <f t="shared" ref="H133:O133" si="323">SUM(H131:H132)</f>
        <v>0</v>
      </c>
      <c r="I133" s="333">
        <f t="shared" si="323"/>
        <v>0</v>
      </c>
      <c r="J133" s="333">
        <f t="shared" si="323"/>
        <v>0</v>
      </c>
      <c r="K133" s="333">
        <f t="shared" si="323"/>
        <v>0</v>
      </c>
      <c r="L133" s="333">
        <f t="shared" si="323"/>
        <v>0</v>
      </c>
      <c r="M133" s="333">
        <f t="shared" si="323"/>
        <v>0</v>
      </c>
      <c r="N133" s="333">
        <f t="shared" si="323"/>
        <v>0</v>
      </c>
      <c r="O133" s="333">
        <f t="shared" si="323"/>
        <v>0</v>
      </c>
      <c r="P133" s="333">
        <f>SUM(P131:P132)</f>
        <v>0</v>
      </c>
      <c r="Q133" s="333">
        <f t="shared" ref="Q133:AQ133" si="324">SUM(Q131:Q132)</f>
        <v>0</v>
      </c>
      <c r="R133" s="333">
        <f t="shared" si="324"/>
        <v>0</v>
      </c>
      <c r="S133" s="333">
        <f t="shared" si="324"/>
        <v>0</v>
      </c>
      <c r="T133" s="333">
        <f t="shared" si="324"/>
        <v>0</v>
      </c>
      <c r="U133" s="333">
        <f t="shared" si="324"/>
        <v>0</v>
      </c>
      <c r="V133" s="333">
        <f t="shared" si="324"/>
        <v>0</v>
      </c>
      <c r="W133" s="333">
        <f t="shared" si="324"/>
        <v>0</v>
      </c>
      <c r="X133" s="333">
        <f t="shared" si="324"/>
        <v>0</v>
      </c>
      <c r="Y133" s="333">
        <f t="shared" si="324"/>
        <v>0</v>
      </c>
      <c r="Z133" s="333">
        <f t="shared" si="324"/>
        <v>0</v>
      </c>
      <c r="AA133" s="333">
        <f t="shared" si="324"/>
        <v>0</v>
      </c>
      <c r="AB133" s="333">
        <f t="shared" si="324"/>
        <v>0</v>
      </c>
      <c r="AC133" s="333">
        <f t="shared" si="324"/>
        <v>0</v>
      </c>
      <c r="AD133" s="333">
        <f t="shared" si="324"/>
        <v>0</v>
      </c>
      <c r="AE133" s="333">
        <f t="shared" si="324"/>
        <v>0</v>
      </c>
      <c r="AF133" s="333">
        <f t="shared" si="324"/>
        <v>0</v>
      </c>
      <c r="AG133" s="333">
        <f t="shared" si="324"/>
        <v>0</v>
      </c>
      <c r="AH133" s="333">
        <f t="shared" si="324"/>
        <v>0</v>
      </c>
      <c r="AI133" s="333">
        <f t="shared" si="324"/>
        <v>0</v>
      </c>
      <c r="AJ133" s="333">
        <f t="shared" si="324"/>
        <v>0</v>
      </c>
      <c r="AK133" s="333">
        <f t="shared" si="324"/>
        <v>0</v>
      </c>
      <c r="AL133" s="333">
        <f t="shared" si="324"/>
        <v>0</v>
      </c>
      <c r="AM133" s="333">
        <f t="shared" si="324"/>
        <v>0</v>
      </c>
      <c r="AN133" s="333">
        <f t="shared" si="324"/>
        <v>0</v>
      </c>
      <c r="AO133" s="333">
        <f t="shared" si="324"/>
        <v>0</v>
      </c>
      <c r="AP133" s="333">
        <f t="shared" si="324"/>
        <v>0</v>
      </c>
      <c r="AQ133" s="333">
        <f t="shared" si="324"/>
        <v>0</v>
      </c>
      <c r="AR133" s="333">
        <f t="shared" ref="AR133:CM133" si="325">SUM(AR131:AR132)</f>
        <v>0</v>
      </c>
      <c r="AS133" s="333">
        <f t="shared" si="325"/>
        <v>0</v>
      </c>
      <c r="AT133" s="333">
        <f t="shared" si="325"/>
        <v>0</v>
      </c>
      <c r="AU133" s="333">
        <f t="shared" si="325"/>
        <v>0</v>
      </c>
      <c r="AV133" s="333">
        <f t="shared" si="325"/>
        <v>0</v>
      </c>
      <c r="AW133" s="333">
        <f t="shared" si="325"/>
        <v>0</v>
      </c>
      <c r="AX133" s="333">
        <f t="shared" si="325"/>
        <v>0</v>
      </c>
      <c r="AY133" s="333">
        <f t="shared" si="325"/>
        <v>0</v>
      </c>
      <c r="AZ133" s="333">
        <f t="shared" si="325"/>
        <v>0</v>
      </c>
      <c r="BA133" s="333">
        <f t="shared" si="325"/>
        <v>0</v>
      </c>
      <c r="BB133" s="333">
        <f t="shared" si="325"/>
        <v>0</v>
      </c>
      <c r="BC133" s="333">
        <f t="shared" si="325"/>
        <v>0</v>
      </c>
      <c r="BD133" s="333">
        <f t="shared" si="325"/>
        <v>0</v>
      </c>
      <c r="BE133" s="333">
        <f t="shared" si="325"/>
        <v>0</v>
      </c>
      <c r="BF133" s="333">
        <f t="shared" si="325"/>
        <v>0</v>
      </c>
      <c r="BG133" s="333">
        <f t="shared" si="325"/>
        <v>0</v>
      </c>
      <c r="BH133" s="333">
        <f t="shared" si="325"/>
        <v>0</v>
      </c>
      <c r="BI133" s="333">
        <f t="shared" si="325"/>
        <v>0</v>
      </c>
      <c r="BJ133" s="333">
        <f t="shared" si="325"/>
        <v>0</v>
      </c>
      <c r="BK133" s="333">
        <f t="shared" si="325"/>
        <v>0</v>
      </c>
      <c r="BL133" s="333">
        <f t="shared" si="325"/>
        <v>0</v>
      </c>
      <c r="BM133" s="333">
        <f t="shared" si="325"/>
        <v>0</v>
      </c>
      <c r="BN133" s="333">
        <f t="shared" si="325"/>
        <v>0</v>
      </c>
      <c r="BO133" s="333">
        <f t="shared" si="325"/>
        <v>0</v>
      </c>
      <c r="BP133" s="333">
        <f t="shared" si="325"/>
        <v>0</v>
      </c>
      <c r="BQ133" s="333">
        <f t="shared" si="325"/>
        <v>0</v>
      </c>
      <c r="BR133" s="333">
        <f t="shared" si="325"/>
        <v>0</v>
      </c>
      <c r="BS133" s="333">
        <f t="shared" si="325"/>
        <v>0</v>
      </c>
      <c r="BT133" s="333">
        <f t="shared" si="325"/>
        <v>0</v>
      </c>
      <c r="BU133" s="333">
        <f t="shared" si="325"/>
        <v>0</v>
      </c>
      <c r="BV133" s="333">
        <f t="shared" si="325"/>
        <v>0</v>
      </c>
      <c r="BW133" s="333">
        <f t="shared" si="325"/>
        <v>0</v>
      </c>
      <c r="BX133" s="333">
        <f t="shared" si="325"/>
        <v>0</v>
      </c>
      <c r="BY133" s="333">
        <f t="shared" si="325"/>
        <v>0</v>
      </c>
      <c r="BZ133" s="333">
        <f t="shared" si="325"/>
        <v>0</v>
      </c>
      <c r="CA133" s="333">
        <f t="shared" si="325"/>
        <v>0</v>
      </c>
      <c r="CB133" s="333">
        <f t="shared" si="325"/>
        <v>0</v>
      </c>
      <c r="CC133" s="333">
        <f t="shared" si="325"/>
        <v>0</v>
      </c>
      <c r="CD133" s="333">
        <f t="shared" si="325"/>
        <v>0</v>
      </c>
      <c r="CE133" s="333">
        <f t="shared" si="325"/>
        <v>0</v>
      </c>
      <c r="CF133" s="333">
        <f t="shared" si="325"/>
        <v>0</v>
      </c>
      <c r="CG133" s="333">
        <f t="shared" si="325"/>
        <v>0</v>
      </c>
      <c r="CH133" s="333">
        <f t="shared" si="325"/>
        <v>0</v>
      </c>
      <c r="CI133" s="333">
        <f t="shared" si="325"/>
        <v>0</v>
      </c>
      <c r="CJ133" s="333">
        <f t="shared" si="325"/>
        <v>0</v>
      </c>
      <c r="CK133" s="333">
        <f t="shared" si="325"/>
        <v>0</v>
      </c>
      <c r="CL133" s="333">
        <f t="shared" si="325"/>
        <v>0</v>
      </c>
      <c r="CM133" s="333">
        <f t="shared" si="325"/>
        <v>0</v>
      </c>
      <c r="CN133" s="333">
        <f>SUMIF($H$9:$CM$9,CN$3,$H133:$CM133)</f>
        <v>0</v>
      </c>
      <c r="CO133" s="333">
        <f t="shared" ref="CO133:CT133" si="326">SUMIF($H$9:$CM$9,CO$3,$H133:$CM133)</f>
        <v>0</v>
      </c>
      <c r="CP133" s="333">
        <f t="shared" si="326"/>
        <v>0</v>
      </c>
      <c r="CQ133" s="333">
        <f t="shared" si="326"/>
        <v>0</v>
      </c>
      <c r="CR133" s="333">
        <f t="shared" si="326"/>
        <v>0</v>
      </c>
      <c r="CS133" s="333">
        <f t="shared" si="326"/>
        <v>0</v>
      </c>
      <c r="CT133" s="333">
        <f t="shared" si="326"/>
        <v>0</v>
      </c>
      <c r="CY133" s="294"/>
    </row>
    <row r="134" spans="1:103" outlineLevel="1" x14ac:dyDescent="0.45">
      <c r="A134" s="71"/>
      <c r="B134" s="297"/>
      <c r="CY134" s="294"/>
    </row>
    <row r="135" spans="1:103" outlineLevel="1" x14ac:dyDescent="0.45">
      <c r="A135" s="71"/>
      <c r="B135" s="297"/>
      <c r="D135" s="75" t="s">
        <v>55</v>
      </c>
      <c r="F135" s="329" t="s">
        <v>164</v>
      </c>
      <c r="H135" s="321">
        <f>SUM(H115,H129,H133)</f>
        <v>2557.9202814720002</v>
      </c>
      <c r="I135" s="321">
        <f t="shared" ref="I135:O135" si="327">SUM(I115,I129,I133)</f>
        <v>3108.4954573920004</v>
      </c>
      <c r="J135" s="321">
        <f t="shared" si="327"/>
        <v>3108.4954573920004</v>
      </c>
      <c r="K135" s="321">
        <f t="shared" si="327"/>
        <v>3218.6104925760001</v>
      </c>
      <c r="L135" s="321">
        <f t="shared" si="327"/>
        <v>3218.6104925760001</v>
      </c>
      <c r="M135" s="321">
        <f t="shared" si="327"/>
        <v>3218.6104925760001</v>
      </c>
      <c r="N135" s="321">
        <f t="shared" si="327"/>
        <v>3769.1856684960003</v>
      </c>
      <c r="O135" s="321">
        <f t="shared" si="327"/>
        <v>3438.8405629439999</v>
      </c>
      <c r="P135" s="321">
        <f t="shared" ref="P135:AQ135" si="328">SUM(P115,P129,P133)</f>
        <v>3438.8405629439999</v>
      </c>
      <c r="Q135" s="321">
        <f t="shared" si="328"/>
        <v>3548.955598128</v>
      </c>
      <c r="R135" s="321">
        <f t="shared" si="328"/>
        <v>5115.8405629440003</v>
      </c>
      <c r="S135" s="321">
        <f t="shared" si="328"/>
        <v>7758.6014073599999</v>
      </c>
      <c r="T135" s="321">
        <f t="shared" si="328"/>
        <v>4786.2181357200006</v>
      </c>
      <c r="U135" s="321">
        <f t="shared" si="328"/>
        <v>5681.3544705450004</v>
      </c>
      <c r="V135" s="321">
        <f t="shared" si="328"/>
        <v>5681.3544705450004</v>
      </c>
      <c r="W135" s="321">
        <f t="shared" si="328"/>
        <v>5860.3817375100007</v>
      </c>
      <c r="X135" s="321">
        <f t="shared" si="328"/>
        <v>5860.3817375100007</v>
      </c>
      <c r="Y135" s="321">
        <f t="shared" si="328"/>
        <v>5860.3817375100007</v>
      </c>
      <c r="Z135" s="321">
        <f t="shared" si="328"/>
        <v>6755.5180723350004</v>
      </c>
      <c r="AA135" s="321">
        <f t="shared" si="328"/>
        <v>6218.4362714399995</v>
      </c>
      <c r="AB135" s="321">
        <f t="shared" si="328"/>
        <v>6218.4362714399995</v>
      </c>
      <c r="AC135" s="321">
        <f t="shared" si="328"/>
        <v>6397.4635384050016</v>
      </c>
      <c r="AD135" s="321">
        <f t="shared" si="328"/>
        <v>7895.4362714400004</v>
      </c>
      <c r="AE135" s="321">
        <f t="shared" si="328"/>
        <v>12192.090678600001</v>
      </c>
      <c r="AF135" s="321">
        <f t="shared" si="328"/>
        <v>11327.17194</v>
      </c>
      <c r="AG135" s="321">
        <f t="shared" si="328"/>
        <v>14633.4044025</v>
      </c>
      <c r="AH135" s="321">
        <f t="shared" si="328"/>
        <v>14633.4044025</v>
      </c>
      <c r="AI135" s="321">
        <f t="shared" si="328"/>
        <v>15294.650894999999</v>
      </c>
      <c r="AJ135" s="321">
        <f t="shared" si="328"/>
        <v>15294.650894999999</v>
      </c>
      <c r="AK135" s="321">
        <f t="shared" si="328"/>
        <v>15294.650894999999</v>
      </c>
      <c r="AL135" s="321">
        <f t="shared" si="328"/>
        <v>18600.883357500003</v>
      </c>
      <c r="AM135" s="321">
        <f t="shared" si="328"/>
        <v>16617.14388</v>
      </c>
      <c r="AN135" s="321">
        <f t="shared" si="328"/>
        <v>16617.14388</v>
      </c>
      <c r="AO135" s="321">
        <f t="shared" si="328"/>
        <v>19290.7903725</v>
      </c>
      <c r="AP135" s="321">
        <f t="shared" si="328"/>
        <v>18629.543879999997</v>
      </c>
      <c r="AQ135" s="321">
        <f t="shared" si="328"/>
        <v>34499.459700000007</v>
      </c>
      <c r="AR135" s="321">
        <f t="shared" ref="AR135:CM135" si="329">SUM(AR115,AR129,AR133)</f>
        <v>16682.368399999999</v>
      </c>
      <c r="AS135" s="321">
        <f t="shared" si="329"/>
        <v>21798.34865</v>
      </c>
      <c r="AT135" s="321">
        <f t="shared" si="329"/>
        <v>21798.34865</v>
      </c>
      <c r="AU135" s="321">
        <f t="shared" si="329"/>
        <v>22821.544699999999</v>
      </c>
      <c r="AV135" s="321">
        <f t="shared" si="329"/>
        <v>22821.544699999999</v>
      </c>
      <c r="AW135" s="321">
        <f t="shared" si="329"/>
        <v>22821.544699999999</v>
      </c>
      <c r="AX135" s="321">
        <f t="shared" si="329"/>
        <v>27937.524949999999</v>
      </c>
      <c r="AY135" s="321">
        <f t="shared" si="329"/>
        <v>24867.936800000003</v>
      </c>
      <c r="AZ135" s="321">
        <f t="shared" si="329"/>
        <v>24867.936800000003</v>
      </c>
      <c r="BA135" s="321">
        <f t="shared" si="329"/>
        <v>28015.332850000006</v>
      </c>
      <c r="BB135" s="321">
        <f t="shared" si="329"/>
        <v>26992.1368</v>
      </c>
      <c r="BC135" s="321">
        <f t="shared" si="329"/>
        <v>45058.342000000004</v>
      </c>
      <c r="BD135" s="321">
        <f>SUM(BD115,BD129,BD133)</f>
        <v>11473.738847999999</v>
      </c>
      <c r="BE135" s="321">
        <f t="shared" si="329"/>
        <v>18644.825628000002</v>
      </c>
      <c r="BF135" s="321">
        <f t="shared" si="329"/>
        <v>18644.825628000002</v>
      </c>
      <c r="BG135" s="321">
        <f t="shared" si="329"/>
        <v>20079.042984000003</v>
      </c>
      <c r="BH135" s="321">
        <f t="shared" si="329"/>
        <v>20079.042984000003</v>
      </c>
      <c r="BI135" s="321">
        <f t="shared" si="329"/>
        <v>20079.042984000003</v>
      </c>
      <c r="BJ135" s="321">
        <f t="shared" si="329"/>
        <v>27250.129764000005</v>
      </c>
      <c r="BK135" s="321">
        <f t="shared" si="329"/>
        <v>22947.477695999998</v>
      </c>
      <c r="BL135" s="321">
        <f t="shared" si="329"/>
        <v>22947.477695999998</v>
      </c>
      <c r="BM135" s="321">
        <f t="shared" si="329"/>
        <v>24381.695052000003</v>
      </c>
      <c r="BN135" s="321">
        <f t="shared" si="329"/>
        <v>22947.477695999998</v>
      </c>
      <c r="BO135" s="321">
        <f t="shared" si="329"/>
        <v>57368.694240000012</v>
      </c>
      <c r="BP135" s="321">
        <f t="shared" si="329"/>
        <v>14205.746973599998</v>
      </c>
      <c r="BQ135" s="321">
        <f t="shared" si="329"/>
        <v>23084.338832100002</v>
      </c>
      <c r="BR135" s="321">
        <f t="shared" si="329"/>
        <v>23084.338832100002</v>
      </c>
      <c r="BS135" s="321">
        <f t="shared" si="329"/>
        <v>24860.057203800003</v>
      </c>
      <c r="BT135" s="321">
        <f t="shared" si="329"/>
        <v>24860.057203800003</v>
      </c>
      <c r="BU135" s="321">
        <f t="shared" si="329"/>
        <v>24860.057203800003</v>
      </c>
      <c r="BV135" s="321">
        <f t="shared" si="329"/>
        <v>33738.649062299999</v>
      </c>
      <c r="BW135" s="321">
        <f t="shared" si="329"/>
        <v>28411.493947199997</v>
      </c>
      <c r="BX135" s="321">
        <f t="shared" si="329"/>
        <v>28411.493947199997</v>
      </c>
      <c r="BY135" s="321">
        <f t="shared" si="329"/>
        <v>30187.212318900001</v>
      </c>
      <c r="BZ135" s="321">
        <f t="shared" si="329"/>
        <v>28411.493947199997</v>
      </c>
      <c r="CA135" s="321">
        <f t="shared" si="329"/>
        <v>71028.734868000014</v>
      </c>
      <c r="CB135" s="321">
        <f t="shared" si="329"/>
        <v>16144.433760000002</v>
      </c>
      <c r="CC135" s="321">
        <f t="shared" si="329"/>
        <v>26234.704860000002</v>
      </c>
      <c r="CD135" s="321">
        <f t="shared" si="329"/>
        <v>26234.704860000002</v>
      </c>
      <c r="CE135" s="321">
        <f t="shared" si="329"/>
        <v>28252.759080000007</v>
      </c>
      <c r="CF135" s="321">
        <f t="shared" si="329"/>
        <v>28252.759080000007</v>
      </c>
      <c r="CG135" s="321">
        <f t="shared" si="329"/>
        <v>28252.759080000007</v>
      </c>
      <c r="CH135" s="321">
        <f t="shared" si="329"/>
        <v>38343.030180000009</v>
      </c>
      <c r="CI135" s="321">
        <f t="shared" si="329"/>
        <v>32288.867520000003</v>
      </c>
      <c r="CJ135" s="321">
        <f t="shared" si="329"/>
        <v>32288.867520000003</v>
      </c>
      <c r="CK135" s="321">
        <f t="shared" si="329"/>
        <v>34306.921740000005</v>
      </c>
      <c r="CL135" s="321">
        <f t="shared" si="329"/>
        <v>32288.867520000003</v>
      </c>
      <c r="CM135" s="321">
        <f t="shared" si="329"/>
        <v>80722.168800000029</v>
      </c>
      <c r="CN135" s="321">
        <f>SUMIF($H$9:$CM$9,CN$3,$H135:$CM135)</f>
        <v>45501.007036800002</v>
      </c>
      <c r="CO135" s="321">
        <f t="shared" ref="CO135:CT135" si="330">SUMIF($H$9:$CM$9,CO$3,$H135:$CM135)</f>
        <v>79407.453393000003</v>
      </c>
      <c r="CP135" s="321">
        <f t="shared" si="330"/>
        <v>210732.89850000001</v>
      </c>
      <c r="CQ135" s="321">
        <f t="shared" si="330"/>
        <v>306482.91000000003</v>
      </c>
      <c r="CR135" s="321">
        <f t="shared" si="330"/>
        <v>286843.47119999997</v>
      </c>
      <c r="CS135" s="321">
        <f t="shared" si="330"/>
        <v>355143.67434000009</v>
      </c>
      <c r="CT135" s="321">
        <f t="shared" si="330"/>
        <v>403610.8440000001</v>
      </c>
      <c r="CY135" s="294"/>
    </row>
    <row r="136" spans="1:103" outlineLevel="1" x14ac:dyDescent="0.45">
      <c r="A136" s="71"/>
      <c r="B136" s="297"/>
      <c r="CY136" s="294"/>
    </row>
    <row r="137" spans="1:103" outlineLevel="1" x14ac:dyDescent="0.45">
      <c r="A137" s="71"/>
      <c r="B137" s="297"/>
      <c r="D137" s="260" t="s">
        <v>57</v>
      </c>
      <c r="E137" s="301"/>
      <c r="F137" s="301"/>
      <c r="G137" s="301"/>
      <c r="H137" s="302"/>
      <c r="I137" s="302"/>
      <c r="J137" s="302"/>
      <c r="K137" s="302"/>
      <c r="L137" s="302"/>
      <c r="M137" s="302"/>
      <c r="N137" s="302"/>
      <c r="O137" s="302"/>
      <c r="P137" s="302"/>
      <c r="Q137" s="302"/>
      <c r="R137" s="302"/>
      <c r="S137" s="302"/>
      <c r="T137" s="302"/>
      <c r="U137" s="302"/>
      <c r="V137" s="302"/>
      <c r="W137" s="302"/>
      <c r="X137" s="302"/>
      <c r="Y137" s="302"/>
      <c r="Z137" s="302"/>
      <c r="AA137" s="302"/>
      <c r="AB137" s="302"/>
      <c r="AC137" s="302"/>
      <c r="AD137" s="302"/>
      <c r="AE137" s="302"/>
      <c r="AF137" s="302"/>
      <c r="AG137" s="302"/>
      <c r="AH137" s="302"/>
      <c r="AI137" s="302"/>
      <c r="AJ137" s="302"/>
      <c r="AK137" s="302"/>
      <c r="AL137" s="302"/>
      <c r="AM137" s="302"/>
      <c r="AN137" s="302"/>
      <c r="AO137" s="302"/>
      <c r="AP137" s="302"/>
      <c r="AQ137" s="302"/>
      <c r="AR137" s="302"/>
      <c r="AS137" s="302"/>
      <c r="AT137" s="302"/>
      <c r="AU137" s="302"/>
      <c r="AV137" s="302"/>
      <c r="AW137" s="302"/>
      <c r="AX137" s="302"/>
      <c r="AY137" s="302"/>
      <c r="AZ137" s="302"/>
      <c r="BA137" s="302"/>
      <c r="BB137" s="302"/>
      <c r="BC137" s="302"/>
      <c r="BD137" s="302"/>
      <c r="BE137" s="302"/>
      <c r="BF137" s="302"/>
      <c r="BG137" s="302"/>
      <c r="BH137" s="302"/>
      <c r="BI137" s="302"/>
      <c r="BJ137" s="302"/>
      <c r="BK137" s="302"/>
      <c r="BL137" s="302"/>
      <c r="BM137" s="302"/>
      <c r="BN137" s="302"/>
      <c r="BO137" s="302"/>
      <c r="BP137" s="302"/>
      <c r="BQ137" s="302"/>
      <c r="BR137" s="302"/>
      <c r="BS137" s="302"/>
      <c r="BT137" s="302"/>
      <c r="BU137" s="302"/>
      <c r="BV137" s="302"/>
      <c r="BW137" s="302"/>
      <c r="BX137" s="302"/>
      <c r="BY137" s="302"/>
      <c r="BZ137" s="302"/>
      <c r="CA137" s="302"/>
      <c r="CB137" s="302"/>
      <c r="CC137" s="302"/>
      <c r="CD137" s="302"/>
      <c r="CE137" s="302"/>
      <c r="CF137" s="302"/>
      <c r="CG137" s="302"/>
      <c r="CH137" s="302"/>
      <c r="CI137" s="302"/>
      <c r="CJ137" s="302"/>
      <c r="CK137" s="302"/>
      <c r="CL137" s="302"/>
      <c r="CM137" s="302"/>
      <c r="CN137" s="302"/>
      <c r="CO137" s="302"/>
      <c r="CP137" s="302"/>
      <c r="CQ137" s="302"/>
      <c r="CR137" s="302"/>
      <c r="CS137" s="302"/>
      <c r="CT137" s="302"/>
      <c r="CY137" s="294"/>
    </row>
    <row r="138" spans="1:103" outlineLevel="1" x14ac:dyDescent="0.45">
      <c r="A138" s="71"/>
      <c r="B138" s="297"/>
      <c r="H138" s="302"/>
      <c r="I138" s="302"/>
      <c r="J138" s="302"/>
      <c r="K138" s="302"/>
      <c r="L138" s="302"/>
      <c r="M138" s="302"/>
      <c r="N138" s="302"/>
      <c r="O138" s="302"/>
      <c r="P138" s="302"/>
      <c r="Q138" s="302"/>
      <c r="R138" s="302"/>
      <c r="S138" s="302"/>
      <c r="T138" s="302"/>
      <c r="U138" s="302"/>
      <c r="V138" s="302"/>
      <c r="W138" s="302"/>
      <c r="X138" s="302"/>
      <c r="Y138" s="302"/>
      <c r="Z138" s="302"/>
      <c r="AA138" s="302"/>
      <c r="AB138" s="302"/>
      <c r="AC138" s="302"/>
      <c r="AD138" s="302"/>
      <c r="AE138" s="302"/>
      <c r="AF138" s="302"/>
      <c r="AG138" s="302"/>
      <c r="AH138" s="302"/>
      <c r="AI138" s="302"/>
      <c r="AJ138" s="302"/>
      <c r="AK138" s="302"/>
      <c r="AL138" s="302"/>
      <c r="AM138" s="302"/>
      <c r="AN138" s="302"/>
      <c r="AO138" s="302"/>
      <c r="AP138" s="302"/>
      <c r="AQ138" s="302"/>
      <c r="AR138" s="302"/>
      <c r="AS138" s="302"/>
      <c r="AT138" s="302"/>
      <c r="AU138" s="302"/>
      <c r="AV138" s="302"/>
      <c r="AW138" s="302"/>
      <c r="AX138" s="302"/>
      <c r="AY138" s="302"/>
      <c r="AZ138" s="302"/>
      <c r="BA138" s="302"/>
      <c r="BB138" s="302"/>
      <c r="BC138" s="302"/>
      <c r="BD138" s="302"/>
      <c r="BE138" s="302"/>
      <c r="BF138" s="302"/>
      <c r="BG138" s="302"/>
      <c r="BH138" s="302"/>
      <c r="BI138" s="302"/>
      <c r="BJ138" s="302"/>
      <c r="BK138" s="302"/>
      <c r="BL138" s="302"/>
      <c r="BM138" s="302"/>
      <c r="BN138" s="302"/>
      <c r="BO138" s="302"/>
      <c r="BP138" s="302"/>
      <c r="BQ138" s="302"/>
      <c r="BR138" s="302"/>
      <c r="BS138" s="302"/>
      <c r="BT138" s="302"/>
      <c r="BU138" s="302"/>
      <c r="BV138" s="302"/>
      <c r="BW138" s="302"/>
      <c r="BX138" s="302"/>
      <c r="BY138" s="302"/>
      <c r="BZ138" s="302"/>
      <c r="CA138" s="302"/>
      <c r="CB138" s="302"/>
      <c r="CC138" s="302"/>
      <c r="CD138" s="302"/>
      <c r="CE138" s="302"/>
      <c r="CF138" s="302"/>
      <c r="CG138" s="302"/>
      <c r="CH138" s="302"/>
      <c r="CI138" s="302"/>
      <c r="CJ138" s="302"/>
      <c r="CK138" s="302"/>
      <c r="CL138" s="302"/>
      <c r="CM138" s="302"/>
      <c r="CN138" s="302"/>
      <c r="CO138" s="302"/>
      <c r="CP138" s="302"/>
      <c r="CQ138" s="302"/>
      <c r="CR138" s="302"/>
      <c r="CS138" s="302"/>
      <c r="CT138" s="302"/>
      <c r="CY138" s="294"/>
    </row>
    <row r="139" spans="1:103" outlineLevel="1" x14ac:dyDescent="0.45">
      <c r="A139" s="71"/>
      <c r="B139" s="297"/>
      <c r="D139" s="259" t="s">
        <v>46</v>
      </c>
      <c r="H139" s="302"/>
      <c r="I139" s="302"/>
      <c r="J139" s="302"/>
      <c r="K139" s="302"/>
      <c r="L139" s="302"/>
      <c r="M139" s="302"/>
      <c r="N139" s="302"/>
      <c r="O139" s="302"/>
      <c r="P139" s="302"/>
      <c r="Q139" s="302"/>
      <c r="R139" s="302"/>
      <c r="S139" s="302"/>
      <c r="T139" s="302"/>
      <c r="U139" s="302"/>
      <c r="V139" s="302"/>
      <c r="W139" s="302"/>
      <c r="X139" s="302"/>
      <c r="Y139" s="302"/>
      <c r="Z139" s="302"/>
      <c r="AA139" s="302"/>
      <c r="AB139" s="302"/>
      <c r="AC139" s="302"/>
      <c r="AD139" s="302"/>
      <c r="AE139" s="302"/>
      <c r="AF139" s="302"/>
      <c r="AG139" s="302"/>
      <c r="AH139" s="302"/>
      <c r="AI139" s="302"/>
      <c r="AJ139" s="302"/>
      <c r="AK139" s="302"/>
      <c r="AL139" s="302"/>
      <c r="AM139" s="302"/>
      <c r="AN139" s="302"/>
      <c r="AO139" s="302"/>
      <c r="AP139" s="302"/>
      <c r="AQ139" s="302"/>
      <c r="AR139" s="302"/>
      <c r="AS139" s="302"/>
      <c r="AT139" s="302"/>
      <c r="AU139" s="302"/>
      <c r="AV139" s="302"/>
      <c r="AW139" s="302"/>
      <c r="AX139" s="302"/>
      <c r="AY139" s="302"/>
      <c r="AZ139" s="302"/>
      <c r="BA139" s="302"/>
      <c r="BB139" s="302"/>
      <c r="BC139" s="302"/>
      <c r="BD139" s="302"/>
      <c r="BE139" s="302"/>
      <c r="BF139" s="302"/>
      <c r="BG139" s="302"/>
      <c r="BH139" s="302"/>
      <c r="BI139" s="302"/>
      <c r="BJ139" s="302"/>
      <c r="BK139" s="302"/>
      <c r="BL139" s="302"/>
      <c r="BM139" s="302"/>
      <c r="BN139" s="302"/>
      <c r="BO139" s="302"/>
      <c r="BP139" s="302"/>
      <c r="BQ139" s="302"/>
      <c r="BR139" s="302"/>
      <c r="BS139" s="302"/>
      <c r="BT139" s="302"/>
      <c r="BU139" s="302"/>
      <c r="BV139" s="302"/>
      <c r="BW139" s="302"/>
      <c r="BX139" s="302"/>
      <c r="BY139" s="302"/>
      <c r="BZ139" s="302"/>
      <c r="CA139" s="302"/>
      <c r="CB139" s="302"/>
      <c r="CC139" s="302"/>
      <c r="CD139" s="302"/>
      <c r="CE139" s="302"/>
      <c r="CF139" s="302"/>
      <c r="CG139" s="302"/>
      <c r="CH139" s="302"/>
      <c r="CI139" s="302"/>
      <c r="CJ139" s="302"/>
      <c r="CK139" s="302"/>
      <c r="CL139" s="302"/>
      <c r="CM139" s="302"/>
      <c r="CN139" s="302"/>
      <c r="CO139" s="302"/>
      <c r="CP139" s="302"/>
      <c r="CQ139" s="302"/>
      <c r="CR139" s="302"/>
      <c r="CS139" s="302"/>
      <c r="CT139" s="302"/>
      <c r="CY139" s="294"/>
    </row>
    <row r="140" spans="1:103" outlineLevel="1" x14ac:dyDescent="0.45">
      <c r="A140" s="71"/>
      <c r="B140" s="297"/>
      <c r="D140" s="259" t="s">
        <v>46</v>
      </c>
      <c r="H140" s="302"/>
      <c r="I140" s="302"/>
      <c r="J140" s="302"/>
      <c r="K140" s="302"/>
      <c r="L140" s="302"/>
      <c r="M140" s="302"/>
      <c r="N140" s="302"/>
      <c r="O140" s="302"/>
      <c r="P140" s="302"/>
      <c r="Q140" s="302"/>
      <c r="R140" s="302"/>
      <c r="S140" s="302"/>
      <c r="T140" s="302"/>
      <c r="U140" s="302"/>
      <c r="V140" s="302"/>
      <c r="W140" s="302"/>
      <c r="X140" s="302"/>
      <c r="Y140" s="302"/>
      <c r="Z140" s="302"/>
      <c r="AA140" s="302"/>
      <c r="AB140" s="302"/>
      <c r="AC140" s="302"/>
      <c r="AD140" s="302"/>
      <c r="AE140" s="302"/>
      <c r="AF140" s="302"/>
      <c r="AG140" s="302"/>
      <c r="AH140" s="302"/>
      <c r="AI140" s="302"/>
      <c r="AJ140" s="302"/>
      <c r="AK140" s="302"/>
      <c r="AL140" s="302"/>
      <c r="AM140" s="302"/>
      <c r="AN140" s="302"/>
      <c r="AO140" s="302"/>
      <c r="AP140" s="302"/>
      <c r="AQ140" s="302"/>
      <c r="AR140" s="302"/>
      <c r="AS140" s="302"/>
      <c r="AT140" s="302"/>
      <c r="AU140" s="302"/>
      <c r="AV140" s="302"/>
      <c r="AW140" s="302"/>
      <c r="AX140" s="302"/>
      <c r="AY140" s="302"/>
      <c r="AZ140" s="302"/>
      <c r="BA140" s="302"/>
      <c r="BB140" s="302"/>
      <c r="BC140" s="302"/>
      <c r="BD140" s="302"/>
      <c r="BE140" s="302"/>
      <c r="BF140" s="302"/>
      <c r="BG140" s="302"/>
      <c r="BH140" s="302"/>
      <c r="BI140" s="302"/>
      <c r="BJ140" s="302"/>
      <c r="BK140" s="302"/>
      <c r="BL140" s="302"/>
      <c r="BM140" s="302"/>
      <c r="BN140" s="302"/>
      <c r="BO140" s="302"/>
      <c r="BP140" s="302"/>
      <c r="BQ140" s="302"/>
      <c r="BR140" s="302"/>
      <c r="BS140" s="302"/>
      <c r="BT140" s="302"/>
      <c r="BU140" s="302"/>
      <c r="BV140" s="302"/>
      <c r="BW140" s="302"/>
      <c r="BX140" s="302"/>
      <c r="BY140" s="302"/>
      <c r="BZ140" s="302"/>
      <c r="CA140" s="302"/>
      <c r="CB140" s="302"/>
      <c r="CC140" s="302"/>
      <c r="CD140" s="302"/>
      <c r="CE140" s="302"/>
      <c r="CF140" s="302"/>
      <c r="CG140" s="302"/>
      <c r="CH140" s="302"/>
      <c r="CI140" s="302"/>
      <c r="CJ140" s="302"/>
      <c r="CK140" s="302"/>
      <c r="CL140" s="302"/>
      <c r="CM140" s="302"/>
      <c r="CN140" s="302"/>
      <c r="CO140" s="302"/>
      <c r="CP140" s="302"/>
      <c r="CQ140" s="302"/>
      <c r="CR140" s="302"/>
      <c r="CS140" s="302"/>
      <c r="CT140" s="302"/>
      <c r="CY140" s="294"/>
    </row>
    <row r="141" spans="1:103" outlineLevel="1" x14ac:dyDescent="0.45">
      <c r="A141" s="71" t="s">
        <v>318</v>
      </c>
      <c r="B141" s="297" t="s">
        <v>829</v>
      </c>
      <c r="D141" s="75" t="s">
        <v>113</v>
      </c>
      <c r="F141" s="329" t="s">
        <v>164</v>
      </c>
      <c r="H141" s="321">
        <f>SUM(H139:H140)</f>
        <v>0</v>
      </c>
      <c r="I141" s="321">
        <f t="shared" ref="I141:O141" si="331">SUM(I139:I140)</f>
        <v>0</v>
      </c>
      <c r="J141" s="321">
        <f t="shared" si="331"/>
        <v>0</v>
      </c>
      <c r="K141" s="321">
        <f t="shared" si="331"/>
        <v>0</v>
      </c>
      <c r="L141" s="321">
        <f t="shared" si="331"/>
        <v>0</v>
      </c>
      <c r="M141" s="321">
        <f t="shared" si="331"/>
        <v>0</v>
      </c>
      <c r="N141" s="321">
        <f t="shared" si="331"/>
        <v>0</v>
      </c>
      <c r="O141" s="321">
        <f t="shared" si="331"/>
        <v>0</v>
      </c>
      <c r="P141" s="321">
        <f t="shared" ref="P141:AP141" si="332">SUM(P139:P140)</f>
        <v>0</v>
      </c>
      <c r="Q141" s="321">
        <f t="shared" si="332"/>
        <v>0</v>
      </c>
      <c r="R141" s="321">
        <f t="shared" si="332"/>
        <v>0</v>
      </c>
      <c r="S141" s="321">
        <f t="shared" si="332"/>
        <v>0</v>
      </c>
      <c r="T141" s="321">
        <f t="shared" si="332"/>
        <v>0</v>
      </c>
      <c r="U141" s="321">
        <f t="shared" si="332"/>
        <v>0</v>
      </c>
      <c r="V141" s="321">
        <f t="shared" si="332"/>
        <v>0</v>
      </c>
      <c r="W141" s="321">
        <f t="shared" si="332"/>
        <v>0</v>
      </c>
      <c r="X141" s="321">
        <f t="shared" si="332"/>
        <v>0</v>
      </c>
      <c r="Y141" s="321">
        <f t="shared" si="332"/>
        <v>0</v>
      </c>
      <c r="Z141" s="321">
        <f t="shared" si="332"/>
        <v>0</v>
      </c>
      <c r="AA141" s="321">
        <f t="shared" si="332"/>
        <v>0</v>
      </c>
      <c r="AB141" s="321">
        <f t="shared" si="332"/>
        <v>0</v>
      </c>
      <c r="AC141" s="321">
        <f t="shared" si="332"/>
        <v>0</v>
      </c>
      <c r="AD141" s="321">
        <f t="shared" si="332"/>
        <v>0</v>
      </c>
      <c r="AE141" s="321">
        <f t="shared" si="332"/>
        <v>0</v>
      </c>
      <c r="AF141" s="321">
        <f t="shared" si="332"/>
        <v>0</v>
      </c>
      <c r="AG141" s="321">
        <f t="shared" si="332"/>
        <v>0</v>
      </c>
      <c r="AH141" s="321">
        <f t="shared" si="332"/>
        <v>0</v>
      </c>
      <c r="AI141" s="321">
        <f t="shared" si="332"/>
        <v>0</v>
      </c>
      <c r="AJ141" s="321">
        <f t="shared" si="332"/>
        <v>0</v>
      </c>
      <c r="AK141" s="321">
        <f t="shared" si="332"/>
        <v>0</v>
      </c>
      <c r="AL141" s="321">
        <f t="shared" si="332"/>
        <v>0</v>
      </c>
      <c r="AM141" s="321">
        <f t="shared" si="332"/>
        <v>0</v>
      </c>
      <c r="AN141" s="321">
        <f t="shared" si="332"/>
        <v>0</v>
      </c>
      <c r="AO141" s="321">
        <f t="shared" si="332"/>
        <v>0</v>
      </c>
      <c r="AP141" s="321">
        <f t="shared" si="332"/>
        <v>0</v>
      </c>
      <c r="AQ141" s="321">
        <f t="shared" ref="AQ141:CM141" si="333">SUM(AQ139:AQ140)</f>
        <v>0</v>
      </c>
      <c r="AR141" s="321">
        <f t="shared" si="333"/>
        <v>0</v>
      </c>
      <c r="AS141" s="321">
        <f t="shared" si="333"/>
        <v>0</v>
      </c>
      <c r="AT141" s="321">
        <f t="shared" si="333"/>
        <v>0</v>
      </c>
      <c r="AU141" s="321">
        <f t="shared" si="333"/>
        <v>0</v>
      </c>
      <c r="AV141" s="321">
        <f t="shared" si="333"/>
        <v>0</v>
      </c>
      <c r="AW141" s="321">
        <f t="shared" si="333"/>
        <v>0</v>
      </c>
      <c r="AX141" s="321">
        <f t="shared" si="333"/>
        <v>0</v>
      </c>
      <c r="AY141" s="321">
        <f t="shared" si="333"/>
        <v>0</v>
      </c>
      <c r="AZ141" s="321">
        <f t="shared" si="333"/>
        <v>0</v>
      </c>
      <c r="BA141" s="321">
        <f t="shared" si="333"/>
        <v>0</v>
      </c>
      <c r="BB141" s="321">
        <f t="shared" si="333"/>
        <v>0</v>
      </c>
      <c r="BC141" s="321">
        <f t="shared" si="333"/>
        <v>0</v>
      </c>
      <c r="BD141" s="321">
        <f t="shared" si="333"/>
        <v>0</v>
      </c>
      <c r="BE141" s="321">
        <f t="shared" si="333"/>
        <v>0</v>
      </c>
      <c r="BF141" s="321">
        <f t="shared" si="333"/>
        <v>0</v>
      </c>
      <c r="BG141" s="321">
        <f t="shared" si="333"/>
        <v>0</v>
      </c>
      <c r="BH141" s="321">
        <f t="shared" si="333"/>
        <v>0</v>
      </c>
      <c r="BI141" s="321">
        <f t="shared" si="333"/>
        <v>0</v>
      </c>
      <c r="BJ141" s="321">
        <f t="shared" si="333"/>
        <v>0</v>
      </c>
      <c r="BK141" s="321">
        <f t="shared" si="333"/>
        <v>0</v>
      </c>
      <c r="BL141" s="321">
        <f t="shared" si="333"/>
        <v>0</v>
      </c>
      <c r="BM141" s="321">
        <f t="shared" si="333"/>
        <v>0</v>
      </c>
      <c r="BN141" s="321">
        <f t="shared" si="333"/>
        <v>0</v>
      </c>
      <c r="BO141" s="321">
        <f t="shared" si="333"/>
        <v>0</v>
      </c>
      <c r="BP141" s="321">
        <f t="shared" si="333"/>
        <v>0</v>
      </c>
      <c r="BQ141" s="321">
        <f t="shared" si="333"/>
        <v>0</v>
      </c>
      <c r="BR141" s="321">
        <f t="shared" si="333"/>
        <v>0</v>
      </c>
      <c r="BS141" s="321">
        <f t="shared" si="333"/>
        <v>0</v>
      </c>
      <c r="BT141" s="321">
        <f t="shared" si="333"/>
        <v>0</v>
      </c>
      <c r="BU141" s="321">
        <f t="shared" si="333"/>
        <v>0</v>
      </c>
      <c r="BV141" s="321">
        <f t="shared" si="333"/>
        <v>0</v>
      </c>
      <c r="BW141" s="321">
        <f t="shared" si="333"/>
        <v>0</v>
      </c>
      <c r="BX141" s="321">
        <f t="shared" si="333"/>
        <v>0</v>
      </c>
      <c r="BY141" s="321">
        <f t="shared" si="333"/>
        <v>0</v>
      </c>
      <c r="BZ141" s="321">
        <f t="shared" si="333"/>
        <v>0</v>
      </c>
      <c r="CA141" s="321">
        <f t="shared" si="333"/>
        <v>0</v>
      </c>
      <c r="CB141" s="321">
        <f t="shared" si="333"/>
        <v>0</v>
      </c>
      <c r="CC141" s="321">
        <f t="shared" si="333"/>
        <v>0</v>
      </c>
      <c r="CD141" s="321">
        <f t="shared" si="333"/>
        <v>0</v>
      </c>
      <c r="CE141" s="321">
        <f t="shared" si="333"/>
        <v>0</v>
      </c>
      <c r="CF141" s="321">
        <f t="shared" si="333"/>
        <v>0</v>
      </c>
      <c r="CG141" s="321">
        <f t="shared" si="333"/>
        <v>0</v>
      </c>
      <c r="CH141" s="321">
        <f t="shared" si="333"/>
        <v>0</v>
      </c>
      <c r="CI141" s="321">
        <f t="shared" si="333"/>
        <v>0</v>
      </c>
      <c r="CJ141" s="321">
        <f t="shared" si="333"/>
        <v>0</v>
      </c>
      <c r="CK141" s="321">
        <f t="shared" si="333"/>
        <v>0</v>
      </c>
      <c r="CL141" s="321">
        <f t="shared" si="333"/>
        <v>0</v>
      </c>
      <c r="CM141" s="321">
        <f t="shared" si="333"/>
        <v>0</v>
      </c>
      <c r="CN141" s="321">
        <f>SUMIF($H$9:$CM$9,CN$3,$H141:$CM141)</f>
        <v>0</v>
      </c>
      <c r="CO141" s="321">
        <f t="shared" ref="CO141:CT141" si="334">SUMIF($H$9:$CM$9,CO$3,$H141:$CM141)</f>
        <v>0</v>
      </c>
      <c r="CP141" s="321">
        <f t="shared" si="334"/>
        <v>0</v>
      </c>
      <c r="CQ141" s="321">
        <f t="shared" si="334"/>
        <v>0</v>
      </c>
      <c r="CR141" s="321">
        <f>SUMIF($H$9:$CM$9,CR$3,$H141:$CM141)</f>
        <v>0</v>
      </c>
      <c r="CS141" s="321">
        <f t="shared" si="334"/>
        <v>0</v>
      </c>
      <c r="CT141" s="321">
        <f t="shared" si="334"/>
        <v>0</v>
      </c>
      <c r="CY141" s="294"/>
    </row>
    <row r="142" spans="1:103" outlineLevel="1" x14ac:dyDescent="0.45">
      <c r="A142" s="71"/>
      <c r="B142" s="297"/>
      <c r="CY142" s="294"/>
    </row>
    <row r="143" spans="1:103" outlineLevel="1" x14ac:dyDescent="0.45">
      <c r="A143" s="71" t="s">
        <v>529</v>
      </c>
      <c r="B143" s="297"/>
      <c r="D143" s="75" t="s">
        <v>515</v>
      </c>
      <c r="F143" s="329" t="s">
        <v>164</v>
      </c>
      <c r="H143" s="321">
        <f>SUM(H135,H141)</f>
        <v>2557.9202814720002</v>
      </c>
      <c r="I143" s="321">
        <f t="shared" ref="I143:O143" si="335">SUM(I135,I141)</f>
        <v>3108.4954573920004</v>
      </c>
      <c r="J143" s="321">
        <f t="shared" si="335"/>
        <v>3108.4954573920004</v>
      </c>
      <c r="K143" s="321">
        <f t="shared" si="335"/>
        <v>3218.6104925760001</v>
      </c>
      <c r="L143" s="321">
        <f t="shared" si="335"/>
        <v>3218.6104925760001</v>
      </c>
      <c r="M143" s="321">
        <f t="shared" si="335"/>
        <v>3218.6104925760001</v>
      </c>
      <c r="N143" s="321">
        <f t="shared" si="335"/>
        <v>3769.1856684960003</v>
      </c>
      <c r="O143" s="321">
        <f t="shared" si="335"/>
        <v>3438.8405629439999</v>
      </c>
      <c r="P143" s="321">
        <f>SUM(P135,P141)</f>
        <v>3438.8405629439999</v>
      </c>
      <c r="Q143" s="321">
        <f t="shared" ref="Q143:CB143" si="336">SUM(Q135,Q141)</f>
        <v>3548.955598128</v>
      </c>
      <c r="R143" s="321">
        <f t="shared" si="336"/>
        <v>5115.8405629440003</v>
      </c>
      <c r="S143" s="321">
        <f t="shared" si="336"/>
        <v>7758.6014073599999</v>
      </c>
      <c r="T143" s="321">
        <f t="shared" si="336"/>
        <v>4786.2181357200006</v>
      </c>
      <c r="U143" s="321">
        <f t="shared" si="336"/>
        <v>5681.3544705450004</v>
      </c>
      <c r="V143" s="321">
        <f t="shared" si="336"/>
        <v>5681.3544705450004</v>
      </c>
      <c r="W143" s="321">
        <f t="shared" si="336"/>
        <v>5860.3817375100007</v>
      </c>
      <c r="X143" s="321">
        <f t="shared" si="336"/>
        <v>5860.3817375100007</v>
      </c>
      <c r="Y143" s="321">
        <f t="shared" si="336"/>
        <v>5860.3817375100007</v>
      </c>
      <c r="Z143" s="321">
        <f t="shared" si="336"/>
        <v>6755.5180723350004</v>
      </c>
      <c r="AA143" s="321">
        <f t="shared" si="336"/>
        <v>6218.4362714399995</v>
      </c>
      <c r="AB143" s="321">
        <f t="shared" si="336"/>
        <v>6218.4362714399995</v>
      </c>
      <c r="AC143" s="321">
        <f t="shared" si="336"/>
        <v>6397.4635384050016</v>
      </c>
      <c r="AD143" s="321">
        <f t="shared" si="336"/>
        <v>7895.4362714400004</v>
      </c>
      <c r="AE143" s="321">
        <f t="shared" si="336"/>
        <v>12192.090678600001</v>
      </c>
      <c r="AF143" s="321">
        <f t="shared" si="336"/>
        <v>11327.17194</v>
      </c>
      <c r="AG143" s="321">
        <f t="shared" si="336"/>
        <v>14633.4044025</v>
      </c>
      <c r="AH143" s="321">
        <f t="shared" si="336"/>
        <v>14633.4044025</v>
      </c>
      <c r="AI143" s="321">
        <f t="shared" si="336"/>
        <v>15294.650894999999</v>
      </c>
      <c r="AJ143" s="321">
        <f t="shared" si="336"/>
        <v>15294.650894999999</v>
      </c>
      <c r="AK143" s="321">
        <f t="shared" si="336"/>
        <v>15294.650894999999</v>
      </c>
      <c r="AL143" s="321">
        <f t="shared" si="336"/>
        <v>18600.883357500003</v>
      </c>
      <c r="AM143" s="321">
        <f t="shared" si="336"/>
        <v>16617.14388</v>
      </c>
      <c r="AN143" s="321">
        <f t="shared" si="336"/>
        <v>16617.14388</v>
      </c>
      <c r="AO143" s="321">
        <f t="shared" si="336"/>
        <v>19290.7903725</v>
      </c>
      <c r="AP143" s="321">
        <f t="shared" si="336"/>
        <v>18629.543879999997</v>
      </c>
      <c r="AQ143" s="321">
        <f t="shared" si="336"/>
        <v>34499.459700000007</v>
      </c>
      <c r="AR143" s="321">
        <f t="shared" si="336"/>
        <v>16682.368399999999</v>
      </c>
      <c r="AS143" s="321">
        <f t="shared" si="336"/>
        <v>21798.34865</v>
      </c>
      <c r="AT143" s="321">
        <f t="shared" si="336"/>
        <v>21798.34865</v>
      </c>
      <c r="AU143" s="321">
        <f t="shared" si="336"/>
        <v>22821.544699999999</v>
      </c>
      <c r="AV143" s="321">
        <f t="shared" si="336"/>
        <v>22821.544699999999</v>
      </c>
      <c r="AW143" s="321">
        <f t="shared" si="336"/>
        <v>22821.544699999999</v>
      </c>
      <c r="AX143" s="321">
        <f t="shared" si="336"/>
        <v>27937.524949999999</v>
      </c>
      <c r="AY143" s="321">
        <f t="shared" si="336"/>
        <v>24867.936800000003</v>
      </c>
      <c r="AZ143" s="321">
        <f t="shared" si="336"/>
        <v>24867.936800000003</v>
      </c>
      <c r="BA143" s="321">
        <f t="shared" si="336"/>
        <v>28015.332850000006</v>
      </c>
      <c r="BB143" s="321">
        <f t="shared" si="336"/>
        <v>26992.1368</v>
      </c>
      <c r="BC143" s="321">
        <f t="shared" si="336"/>
        <v>45058.342000000004</v>
      </c>
      <c r="BD143" s="321">
        <f t="shared" si="336"/>
        <v>11473.738847999999</v>
      </c>
      <c r="BE143" s="321">
        <f t="shared" si="336"/>
        <v>18644.825628000002</v>
      </c>
      <c r="BF143" s="321">
        <f t="shared" si="336"/>
        <v>18644.825628000002</v>
      </c>
      <c r="BG143" s="321">
        <f t="shared" si="336"/>
        <v>20079.042984000003</v>
      </c>
      <c r="BH143" s="321">
        <f t="shared" si="336"/>
        <v>20079.042984000003</v>
      </c>
      <c r="BI143" s="321">
        <f t="shared" si="336"/>
        <v>20079.042984000003</v>
      </c>
      <c r="BJ143" s="321">
        <f t="shared" si="336"/>
        <v>27250.129764000005</v>
      </c>
      <c r="BK143" s="321">
        <f t="shared" si="336"/>
        <v>22947.477695999998</v>
      </c>
      <c r="BL143" s="321">
        <f t="shared" si="336"/>
        <v>22947.477695999998</v>
      </c>
      <c r="BM143" s="321">
        <f t="shared" si="336"/>
        <v>24381.695052000003</v>
      </c>
      <c r="BN143" s="321">
        <f t="shared" si="336"/>
        <v>22947.477695999998</v>
      </c>
      <c r="BO143" s="321">
        <f t="shared" si="336"/>
        <v>57368.694240000012</v>
      </c>
      <c r="BP143" s="321">
        <f t="shared" si="336"/>
        <v>14205.746973599998</v>
      </c>
      <c r="BQ143" s="321">
        <f t="shared" si="336"/>
        <v>23084.338832100002</v>
      </c>
      <c r="BR143" s="321">
        <f t="shared" si="336"/>
        <v>23084.338832100002</v>
      </c>
      <c r="BS143" s="321">
        <f t="shared" si="336"/>
        <v>24860.057203800003</v>
      </c>
      <c r="BT143" s="321">
        <f t="shared" si="336"/>
        <v>24860.057203800003</v>
      </c>
      <c r="BU143" s="321">
        <f t="shared" si="336"/>
        <v>24860.057203800003</v>
      </c>
      <c r="BV143" s="321">
        <f t="shared" si="336"/>
        <v>33738.649062299999</v>
      </c>
      <c r="BW143" s="321">
        <f t="shared" si="336"/>
        <v>28411.493947199997</v>
      </c>
      <c r="BX143" s="321">
        <f t="shared" si="336"/>
        <v>28411.493947199997</v>
      </c>
      <c r="BY143" s="321">
        <f t="shared" si="336"/>
        <v>30187.212318900001</v>
      </c>
      <c r="BZ143" s="321">
        <f t="shared" si="336"/>
        <v>28411.493947199997</v>
      </c>
      <c r="CA143" s="321">
        <f t="shared" si="336"/>
        <v>71028.734868000014</v>
      </c>
      <c r="CB143" s="321">
        <f t="shared" si="336"/>
        <v>16144.433760000002</v>
      </c>
      <c r="CC143" s="321">
        <f t="shared" ref="CC143:CM143" si="337">SUM(CC135,CC141)</f>
        <v>26234.704860000002</v>
      </c>
      <c r="CD143" s="321">
        <f t="shared" si="337"/>
        <v>26234.704860000002</v>
      </c>
      <c r="CE143" s="321">
        <f t="shared" si="337"/>
        <v>28252.759080000007</v>
      </c>
      <c r="CF143" s="321">
        <f t="shared" si="337"/>
        <v>28252.759080000007</v>
      </c>
      <c r="CG143" s="321">
        <f t="shared" si="337"/>
        <v>28252.759080000007</v>
      </c>
      <c r="CH143" s="321">
        <f t="shared" si="337"/>
        <v>38343.030180000009</v>
      </c>
      <c r="CI143" s="321">
        <f t="shared" si="337"/>
        <v>32288.867520000003</v>
      </c>
      <c r="CJ143" s="321">
        <f t="shared" si="337"/>
        <v>32288.867520000003</v>
      </c>
      <c r="CK143" s="321">
        <f t="shared" si="337"/>
        <v>34306.921740000005</v>
      </c>
      <c r="CL143" s="321">
        <f t="shared" si="337"/>
        <v>32288.867520000003</v>
      </c>
      <c r="CM143" s="321">
        <f t="shared" si="337"/>
        <v>80722.168800000029</v>
      </c>
      <c r="CN143" s="321">
        <f>SUMIF($H$9:$CM$9,CN$3,$H143:$CM143)</f>
        <v>45501.007036800002</v>
      </c>
      <c r="CO143" s="321">
        <f t="shared" ref="CO143:CT143" si="338">SUMIF($H$9:$CM$9,CO$3,$H143:$CM143)</f>
        <v>79407.453393000003</v>
      </c>
      <c r="CP143" s="321">
        <f t="shared" si="338"/>
        <v>210732.89850000001</v>
      </c>
      <c r="CQ143" s="321">
        <f t="shared" si="338"/>
        <v>306482.91000000003</v>
      </c>
      <c r="CR143" s="321">
        <f t="shared" si="338"/>
        <v>286843.47119999997</v>
      </c>
      <c r="CS143" s="321">
        <f t="shared" si="338"/>
        <v>355143.67434000009</v>
      </c>
      <c r="CT143" s="321">
        <f t="shared" si="338"/>
        <v>403610.8440000001</v>
      </c>
      <c r="CY143" s="294" t="s">
        <v>537</v>
      </c>
    </row>
    <row r="144" spans="1:103" outlineLevel="1" x14ac:dyDescent="0.45">
      <c r="A144" s="71"/>
      <c r="B144" s="297"/>
      <c r="CY144" s="294"/>
    </row>
    <row r="145" spans="1:103" x14ac:dyDescent="0.45">
      <c r="A145" s="71" t="s">
        <v>557</v>
      </c>
      <c r="B145" s="297"/>
      <c r="D145" s="75" t="s">
        <v>56</v>
      </c>
      <c r="F145" s="329" t="s">
        <v>164</v>
      </c>
      <c r="H145" s="321">
        <f>H98-H135-H141</f>
        <v>888.23011852800028</v>
      </c>
      <c r="I145" s="321">
        <f t="shared" ref="I145:O145" si="339">I98-I135-I141</f>
        <v>2491.498942608001</v>
      </c>
      <c r="J145" s="321">
        <f>J98-J135-J141</f>
        <v>2491.498942608001</v>
      </c>
      <c r="K145" s="321">
        <f t="shared" si="339"/>
        <v>2812.1527074240003</v>
      </c>
      <c r="L145" s="321">
        <f t="shared" si="339"/>
        <v>2812.1527074240003</v>
      </c>
      <c r="M145" s="321">
        <f t="shared" si="339"/>
        <v>2812.1527074240003</v>
      </c>
      <c r="N145" s="321">
        <f t="shared" si="339"/>
        <v>4415.421531504001</v>
      </c>
      <c r="O145" s="321">
        <f t="shared" si="339"/>
        <v>3453.460237056001</v>
      </c>
      <c r="P145" s="321">
        <f t="shared" ref="P145:AU145" si="340">P98-P135-P141</f>
        <v>3453.460237056001</v>
      </c>
      <c r="Q145" s="321">
        <f t="shared" si="340"/>
        <v>3774.1140018720016</v>
      </c>
      <c r="R145" s="321">
        <f t="shared" si="340"/>
        <v>1776.4602370560006</v>
      </c>
      <c r="S145" s="321">
        <f t="shared" si="340"/>
        <v>9472.1505926400041</v>
      </c>
      <c r="T145" s="321">
        <f t="shared" si="340"/>
        <v>4568.7358642800009</v>
      </c>
      <c r="U145" s="321">
        <f t="shared" si="340"/>
        <v>9520.4457794549999</v>
      </c>
      <c r="V145" s="321">
        <f t="shared" si="340"/>
        <v>9520.4457794549999</v>
      </c>
      <c r="W145" s="321">
        <f t="shared" si="340"/>
        <v>10510.787762490003</v>
      </c>
      <c r="X145" s="321">
        <f t="shared" si="340"/>
        <v>10510.787762490003</v>
      </c>
      <c r="Y145" s="321">
        <f t="shared" si="340"/>
        <v>10510.787762490003</v>
      </c>
      <c r="Z145" s="321">
        <f t="shared" si="340"/>
        <v>15462.497677665006</v>
      </c>
      <c r="AA145" s="321">
        <f t="shared" si="340"/>
        <v>12491.471728560004</v>
      </c>
      <c r="AB145" s="321">
        <f t="shared" si="340"/>
        <v>12491.471728560004</v>
      </c>
      <c r="AC145" s="321">
        <f t="shared" si="340"/>
        <v>13481.813711595008</v>
      </c>
      <c r="AD145" s="321">
        <f t="shared" si="340"/>
        <v>10814.471728560002</v>
      </c>
      <c r="AE145" s="321">
        <f t="shared" si="340"/>
        <v>34582.679321400006</v>
      </c>
      <c r="AF145" s="321">
        <f t="shared" si="340"/>
        <v>13305.828060000003</v>
      </c>
      <c r="AG145" s="321">
        <f t="shared" si="340"/>
        <v>25395.220597500007</v>
      </c>
      <c r="AH145" s="321">
        <f t="shared" si="340"/>
        <v>25395.220597500007</v>
      </c>
      <c r="AI145" s="321">
        <f t="shared" si="340"/>
        <v>27813.099105000008</v>
      </c>
      <c r="AJ145" s="321">
        <f t="shared" si="340"/>
        <v>27813.099105000008</v>
      </c>
      <c r="AK145" s="321">
        <f t="shared" si="340"/>
        <v>27813.099105000008</v>
      </c>
      <c r="AL145" s="321">
        <f t="shared" si="340"/>
        <v>39902.491642500012</v>
      </c>
      <c r="AM145" s="321">
        <f t="shared" si="340"/>
        <v>32648.856120000008</v>
      </c>
      <c r="AN145" s="321">
        <f t="shared" si="340"/>
        <v>32648.856120000008</v>
      </c>
      <c r="AO145" s="321">
        <f t="shared" si="340"/>
        <v>33054.334627500015</v>
      </c>
      <c r="AP145" s="321">
        <f t="shared" si="340"/>
        <v>30636.45612000001</v>
      </c>
      <c r="AQ145" s="321">
        <f t="shared" si="340"/>
        <v>88665.540300000037</v>
      </c>
      <c r="AR145" s="321">
        <f t="shared" si="340"/>
        <v>23007.631600000015</v>
      </c>
      <c r="AS145" s="321">
        <f t="shared" si="340"/>
        <v>42697.901350000007</v>
      </c>
      <c r="AT145" s="321">
        <f t="shared" si="340"/>
        <v>42697.901350000007</v>
      </c>
      <c r="AU145" s="321">
        <f t="shared" si="340"/>
        <v>46635.955300000016</v>
      </c>
      <c r="AV145" s="321">
        <f t="shared" ref="AV145:CM145" si="341">AV98-AV135-AV141</f>
        <v>46635.955300000016</v>
      </c>
      <c r="AW145" s="321">
        <f t="shared" si="341"/>
        <v>46635.955300000016</v>
      </c>
      <c r="AX145" s="321">
        <f t="shared" si="341"/>
        <v>66326.225050000037</v>
      </c>
      <c r="AY145" s="321">
        <f t="shared" si="341"/>
        <v>54512.063200000026</v>
      </c>
      <c r="AZ145" s="321">
        <f t="shared" si="341"/>
        <v>54512.063200000026</v>
      </c>
      <c r="BA145" s="321">
        <f t="shared" si="341"/>
        <v>56325.917150000023</v>
      </c>
      <c r="BB145" s="321">
        <f t="shared" si="341"/>
        <v>52387.863200000029</v>
      </c>
      <c r="BC145" s="321">
        <f t="shared" si="341"/>
        <v>153391.65800000011</v>
      </c>
      <c r="BD145" s="321">
        <f>BD98-BD135-BD141</f>
        <v>51543.061152000002</v>
      </c>
      <c r="BE145" s="321">
        <f t="shared" si="341"/>
        <v>83757.474371999997</v>
      </c>
      <c r="BF145" s="321">
        <f t="shared" si="341"/>
        <v>83757.474371999997</v>
      </c>
      <c r="BG145" s="321">
        <f t="shared" si="341"/>
        <v>90200.357016000024</v>
      </c>
      <c r="BH145" s="321">
        <f t="shared" si="341"/>
        <v>90200.357016000024</v>
      </c>
      <c r="BI145" s="321">
        <f t="shared" si="341"/>
        <v>90200.357016000024</v>
      </c>
      <c r="BJ145" s="321">
        <f t="shared" si="341"/>
        <v>122414.77023600004</v>
      </c>
      <c r="BK145" s="321">
        <f t="shared" si="341"/>
        <v>103086.122304</v>
      </c>
      <c r="BL145" s="321">
        <f t="shared" si="341"/>
        <v>103086.122304</v>
      </c>
      <c r="BM145" s="321">
        <f t="shared" si="341"/>
        <v>109529.00494800005</v>
      </c>
      <c r="BN145" s="321">
        <f t="shared" si="341"/>
        <v>103086.122304</v>
      </c>
      <c r="BO145" s="321">
        <f t="shared" si="341"/>
        <v>257715.3057600001</v>
      </c>
      <c r="BP145" s="321">
        <f t="shared" si="341"/>
        <v>71230.513026400004</v>
      </c>
      <c r="BQ145" s="321">
        <f t="shared" si="341"/>
        <v>115749.58366790001</v>
      </c>
      <c r="BR145" s="321">
        <f t="shared" si="341"/>
        <v>115749.58366790001</v>
      </c>
      <c r="BS145" s="321">
        <f t="shared" si="341"/>
        <v>124653.39779620001</v>
      </c>
      <c r="BT145" s="321">
        <f t="shared" si="341"/>
        <v>124653.39779620001</v>
      </c>
      <c r="BU145" s="321">
        <f t="shared" si="341"/>
        <v>124653.39779620001</v>
      </c>
      <c r="BV145" s="321">
        <f t="shared" si="341"/>
        <v>169172.46843770001</v>
      </c>
      <c r="BW145" s="321">
        <f t="shared" si="341"/>
        <v>142461.02605280001</v>
      </c>
      <c r="BX145" s="321">
        <f t="shared" si="341"/>
        <v>142461.02605280001</v>
      </c>
      <c r="BY145" s="321">
        <f t="shared" si="341"/>
        <v>151364.84018110004</v>
      </c>
      <c r="BZ145" s="321">
        <f t="shared" si="341"/>
        <v>142461.02605280001</v>
      </c>
      <c r="CA145" s="321">
        <f t="shared" si="341"/>
        <v>356152.56513200008</v>
      </c>
      <c r="CB145" s="321">
        <f t="shared" si="341"/>
        <v>90871.566240000029</v>
      </c>
      <c r="CC145" s="321">
        <f t="shared" si="341"/>
        <v>147666.29514000003</v>
      </c>
      <c r="CD145" s="321">
        <f t="shared" si="341"/>
        <v>147666.29514000003</v>
      </c>
      <c r="CE145" s="321">
        <f t="shared" si="341"/>
        <v>159025.24092000004</v>
      </c>
      <c r="CF145" s="321">
        <f t="shared" si="341"/>
        <v>159025.24092000004</v>
      </c>
      <c r="CG145" s="321">
        <f t="shared" si="341"/>
        <v>159025.24092000004</v>
      </c>
      <c r="CH145" s="321">
        <f t="shared" si="341"/>
        <v>215819.96982000009</v>
      </c>
      <c r="CI145" s="321">
        <f t="shared" si="341"/>
        <v>181743.13248000006</v>
      </c>
      <c r="CJ145" s="321">
        <f t="shared" si="341"/>
        <v>181743.13248000006</v>
      </c>
      <c r="CK145" s="321">
        <f t="shared" si="341"/>
        <v>193102.0782600001</v>
      </c>
      <c r="CL145" s="321">
        <f t="shared" si="341"/>
        <v>181743.13248000006</v>
      </c>
      <c r="CM145" s="321">
        <f t="shared" si="341"/>
        <v>454357.83120000019</v>
      </c>
      <c r="CN145" s="321">
        <f>SUMIF($H$9:$CM$9,CN$3,$H145:$CM145)</f>
        <v>40652.752963200022</v>
      </c>
      <c r="CO145" s="321">
        <f t="shared" ref="CO145:CT145" si="342">SUMIF($H$9:$CM$9,CO$3,$H145:$CM145)</f>
        <v>154466.39660700003</v>
      </c>
      <c r="CP145" s="321">
        <f>SUMIF($H$9:$CM$9,CP$3,$H145:$CM145)</f>
        <v>405092.10150000011</v>
      </c>
      <c r="CQ145" s="321">
        <f t="shared" si="342"/>
        <v>685767.09000000032</v>
      </c>
      <c r="CR145" s="321">
        <f t="shared" si="342"/>
        <v>1288576.5288000002</v>
      </c>
      <c r="CS145" s="321">
        <f t="shared" si="342"/>
        <v>1780762.8256600001</v>
      </c>
      <c r="CT145" s="321">
        <f t="shared" si="342"/>
        <v>2271789.1560000009</v>
      </c>
      <c r="CY145" s="294" t="s">
        <v>252</v>
      </c>
    </row>
    <row r="146" spans="1:103" x14ac:dyDescent="0.45">
      <c r="A146" s="71"/>
      <c r="B146" s="297"/>
      <c r="CY146" s="294"/>
    </row>
    <row r="147" spans="1:103" x14ac:dyDescent="0.45">
      <c r="A147" s="71"/>
      <c r="B147" s="297"/>
      <c r="CY147" s="294"/>
    </row>
    <row r="148" spans="1:103" x14ac:dyDescent="0.45">
      <c r="A148" s="71"/>
      <c r="B148" s="297"/>
      <c r="D148" s="73" t="s">
        <v>3</v>
      </c>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Y148" s="294"/>
    </row>
    <row r="149" spans="1:103" x14ac:dyDescent="0.45">
      <c r="A149" s="71"/>
      <c r="B149" s="297"/>
      <c r="CY149" s="294"/>
    </row>
    <row r="150" spans="1:103" outlineLevel="1" x14ac:dyDescent="0.45">
      <c r="A150" s="71"/>
      <c r="B150" s="297"/>
      <c r="D150" s="260" t="s">
        <v>69</v>
      </c>
      <c r="E150" s="301"/>
      <c r="F150" s="301"/>
      <c r="G150" s="301"/>
      <c r="CY150" s="294"/>
    </row>
    <row r="151" spans="1:103" outlineLevel="1" x14ac:dyDescent="0.45">
      <c r="A151" s="71"/>
      <c r="B151" s="297"/>
      <c r="CY151" s="294"/>
    </row>
    <row r="152" spans="1:103" outlineLevel="1" x14ac:dyDescent="0.45">
      <c r="A152" s="71"/>
      <c r="B152" s="297"/>
      <c r="D152" s="71" t="s">
        <v>70</v>
      </c>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1"/>
      <c r="BM152" s="71"/>
      <c r="BN152" s="71"/>
      <c r="BO152" s="71"/>
      <c r="BP152" s="71"/>
      <c r="BQ152" s="71"/>
      <c r="BR152" s="71"/>
      <c r="BS152" s="71"/>
      <c r="BT152" s="71"/>
      <c r="BU152" s="71"/>
      <c r="BV152" s="71"/>
      <c r="BW152" s="71"/>
      <c r="BX152" s="71"/>
      <c r="BY152" s="71"/>
      <c r="BZ152" s="71"/>
      <c r="CA152" s="71"/>
      <c r="CB152" s="71"/>
      <c r="CC152" s="71"/>
      <c r="CD152" s="71"/>
      <c r="CE152" s="71"/>
      <c r="CF152" s="71"/>
      <c r="CG152" s="71"/>
      <c r="CH152" s="71"/>
      <c r="CI152" s="71"/>
      <c r="CJ152" s="71"/>
      <c r="CK152" s="71"/>
      <c r="CL152" s="71"/>
      <c r="CM152" s="71"/>
      <c r="CN152" s="71"/>
      <c r="CO152" s="71"/>
      <c r="CP152" s="71"/>
      <c r="CQ152" s="71"/>
      <c r="CR152" s="71"/>
      <c r="CS152" s="71"/>
      <c r="CT152" s="71"/>
      <c r="CY152" s="294"/>
    </row>
    <row r="153" spans="1:103" outlineLevel="1" x14ac:dyDescent="0.45">
      <c r="A153" s="71"/>
      <c r="B153" s="297"/>
      <c r="D153" s="71" t="s">
        <v>71</v>
      </c>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c r="BM153" s="71"/>
      <c r="BN153" s="71"/>
      <c r="BO153" s="71"/>
      <c r="BP153" s="71"/>
      <c r="BQ153" s="71"/>
      <c r="BR153" s="71"/>
      <c r="BS153" s="71"/>
      <c r="BT153" s="71"/>
      <c r="BU153" s="71"/>
      <c r="BV153" s="71"/>
      <c r="BW153" s="71"/>
      <c r="BX153" s="71"/>
      <c r="BY153" s="71"/>
      <c r="BZ153" s="71"/>
      <c r="CA153" s="71"/>
      <c r="CB153" s="71"/>
      <c r="CC153" s="71"/>
      <c r="CD153" s="71"/>
      <c r="CE153" s="71"/>
      <c r="CF153" s="71"/>
      <c r="CG153" s="71"/>
      <c r="CH153" s="71"/>
      <c r="CI153" s="71"/>
      <c r="CJ153" s="71"/>
      <c r="CK153" s="71"/>
      <c r="CL153" s="71"/>
      <c r="CM153" s="71"/>
      <c r="CN153" s="71"/>
      <c r="CO153" s="71"/>
      <c r="CP153" s="71"/>
      <c r="CQ153" s="71"/>
      <c r="CR153" s="71"/>
      <c r="CS153" s="71"/>
      <c r="CT153" s="71"/>
      <c r="CY153" s="294"/>
    </row>
    <row r="154" spans="1:103" outlineLevel="1" x14ac:dyDescent="0.45">
      <c r="A154" s="71"/>
      <c r="B154" s="297"/>
      <c r="D154" s="71" t="s">
        <v>72</v>
      </c>
      <c r="E154" s="71"/>
      <c r="F154" s="71"/>
      <c r="G154" s="71"/>
      <c r="H154" s="338"/>
      <c r="I154" s="338"/>
      <c r="J154" s="338"/>
      <c r="K154" s="338"/>
      <c r="L154" s="338"/>
      <c r="M154" s="338"/>
      <c r="N154" s="338"/>
      <c r="O154" s="338"/>
      <c r="P154" s="338"/>
      <c r="Q154" s="338"/>
      <c r="R154" s="338"/>
      <c r="S154" s="338"/>
      <c r="T154" s="338"/>
      <c r="U154" s="338"/>
      <c r="V154" s="338"/>
      <c r="W154" s="338"/>
      <c r="X154" s="338"/>
      <c r="Y154" s="338"/>
      <c r="Z154" s="338"/>
      <c r="AA154" s="338"/>
      <c r="AB154" s="338"/>
      <c r="AC154" s="338"/>
      <c r="AD154" s="338"/>
      <c r="AE154" s="338"/>
      <c r="AF154" s="338"/>
      <c r="AG154" s="338"/>
      <c r="AH154" s="338"/>
      <c r="AI154" s="338"/>
      <c r="AJ154" s="338"/>
      <c r="AK154" s="338"/>
      <c r="AL154" s="338"/>
      <c r="AM154" s="338"/>
      <c r="AN154" s="338"/>
      <c r="AO154" s="338"/>
      <c r="AP154" s="338"/>
      <c r="AQ154" s="338"/>
      <c r="AR154" s="338"/>
      <c r="AS154" s="338"/>
      <c r="AT154" s="338"/>
      <c r="AU154" s="338"/>
      <c r="AV154" s="338"/>
      <c r="AW154" s="338"/>
      <c r="AX154" s="338"/>
      <c r="AY154" s="338"/>
      <c r="AZ154" s="338"/>
      <c r="BA154" s="338"/>
      <c r="BB154" s="338"/>
      <c r="BC154" s="338"/>
      <c r="BD154" s="338"/>
      <c r="BE154" s="338"/>
      <c r="BF154" s="338"/>
      <c r="BG154" s="338"/>
      <c r="BH154" s="338"/>
      <c r="BI154" s="338"/>
      <c r="BJ154" s="338"/>
      <c r="BK154" s="338"/>
      <c r="BL154" s="338"/>
      <c r="BM154" s="338"/>
      <c r="BN154" s="338"/>
      <c r="BO154" s="338"/>
      <c r="BP154" s="338"/>
      <c r="BQ154" s="338"/>
      <c r="BR154" s="338"/>
      <c r="BS154" s="338"/>
      <c r="BT154" s="338"/>
      <c r="BU154" s="338"/>
      <c r="BV154" s="338"/>
      <c r="BW154" s="338"/>
      <c r="BX154" s="338"/>
      <c r="BY154" s="338"/>
      <c r="BZ154" s="338"/>
      <c r="CA154" s="338"/>
      <c r="CB154" s="338"/>
      <c r="CC154" s="338"/>
      <c r="CD154" s="338"/>
      <c r="CE154" s="338"/>
      <c r="CF154" s="338"/>
      <c r="CG154" s="338"/>
      <c r="CH154" s="338"/>
      <c r="CI154" s="338"/>
      <c r="CJ154" s="338"/>
      <c r="CK154" s="338"/>
      <c r="CL154" s="338"/>
      <c r="CM154" s="338"/>
      <c r="CN154" s="338"/>
      <c r="CO154" s="338"/>
      <c r="CP154" s="338"/>
      <c r="CQ154" s="338"/>
      <c r="CR154" s="338"/>
      <c r="CS154" s="338"/>
      <c r="CT154" s="338"/>
      <c r="CY154" s="294"/>
    </row>
    <row r="155" spans="1:103" outlineLevel="1" x14ac:dyDescent="0.45">
      <c r="A155" s="71"/>
      <c r="B155" s="297"/>
      <c r="D155" s="71" t="s">
        <v>73</v>
      </c>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1"/>
      <c r="BV155" s="71"/>
      <c r="BW155" s="71"/>
      <c r="BX155" s="71"/>
      <c r="BY155" s="71"/>
      <c r="BZ155" s="71"/>
      <c r="CA155" s="71"/>
      <c r="CB155" s="71"/>
      <c r="CC155" s="71"/>
      <c r="CD155" s="71"/>
      <c r="CE155" s="71"/>
      <c r="CF155" s="71"/>
      <c r="CG155" s="71"/>
      <c r="CH155" s="71"/>
      <c r="CI155" s="71"/>
      <c r="CJ155" s="71"/>
      <c r="CK155" s="71"/>
      <c r="CL155" s="71"/>
      <c r="CM155" s="71"/>
      <c r="CN155" s="71"/>
      <c r="CO155" s="71"/>
      <c r="CP155" s="71"/>
      <c r="CQ155" s="71"/>
      <c r="CR155" s="71"/>
      <c r="CS155" s="71"/>
      <c r="CT155" s="71"/>
      <c r="CY155" s="294"/>
    </row>
    <row r="156" spans="1:103" outlineLevel="1" x14ac:dyDescent="0.45">
      <c r="A156" s="71"/>
      <c r="B156" s="297"/>
      <c r="D156" s="71" t="s">
        <v>74</v>
      </c>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c r="BM156" s="71"/>
      <c r="BN156" s="71"/>
      <c r="BO156" s="71"/>
      <c r="BP156" s="71"/>
      <c r="BQ156" s="71"/>
      <c r="BR156" s="71"/>
      <c r="BS156" s="71"/>
      <c r="BT156" s="71"/>
      <c r="BU156" s="71"/>
      <c r="BV156" s="71"/>
      <c r="BW156" s="71"/>
      <c r="BX156" s="71"/>
      <c r="BY156" s="71"/>
      <c r="BZ156" s="71"/>
      <c r="CA156" s="71"/>
      <c r="CB156" s="71"/>
      <c r="CC156" s="71"/>
      <c r="CD156" s="71"/>
      <c r="CE156" s="71"/>
      <c r="CF156" s="71"/>
      <c r="CG156" s="71"/>
      <c r="CH156" s="71"/>
      <c r="CI156" s="71"/>
      <c r="CJ156" s="71"/>
      <c r="CK156" s="71"/>
      <c r="CL156" s="71"/>
      <c r="CM156" s="71"/>
      <c r="CN156" s="71"/>
      <c r="CO156" s="71"/>
      <c r="CP156" s="71"/>
      <c r="CQ156" s="71"/>
      <c r="CR156" s="71"/>
      <c r="CS156" s="71"/>
      <c r="CT156" s="71"/>
      <c r="CY156" s="294"/>
    </row>
    <row r="157" spans="1:103" outlineLevel="1" x14ac:dyDescent="0.45">
      <c r="A157" s="71"/>
      <c r="B157" s="297"/>
      <c r="CY157" s="294"/>
    </row>
    <row r="158" spans="1:103" outlineLevel="1" x14ac:dyDescent="0.45">
      <c r="A158" s="71"/>
      <c r="B158" s="297"/>
      <c r="D158" s="260" t="s">
        <v>75</v>
      </c>
      <c r="E158" s="301"/>
      <c r="F158" s="301"/>
      <c r="G158" s="301"/>
      <c r="CY158" s="294"/>
    </row>
    <row r="159" spans="1:103" outlineLevel="1" x14ac:dyDescent="0.45">
      <c r="A159" s="71"/>
      <c r="B159" s="297"/>
      <c r="CY159" s="294"/>
    </row>
    <row r="160" spans="1:103" outlineLevel="1" x14ac:dyDescent="0.45">
      <c r="A160" s="71"/>
      <c r="B160" s="297"/>
      <c r="D160" s="259" t="s">
        <v>216</v>
      </c>
      <c r="E160" s="304"/>
      <c r="F160" s="304"/>
      <c r="H160" s="302">
        <v>4000</v>
      </c>
      <c r="I160" s="302">
        <v>5000</v>
      </c>
      <c r="J160" s="302">
        <v>6000</v>
      </c>
      <c r="K160" s="302">
        <v>7000</v>
      </c>
      <c r="L160" s="302">
        <v>8000</v>
      </c>
      <c r="M160" s="302">
        <v>8000</v>
      </c>
      <c r="N160" s="302">
        <v>8000</v>
      </c>
      <c r="O160" s="302">
        <v>8000</v>
      </c>
      <c r="P160" s="302">
        <f>IF(P14=1,Assumptions!D56,0)</f>
        <v>8000</v>
      </c>
      <c r="Q160" s="302">
        <f t="shared" ref="Q160:AV160" si="343">IF(Q14=1,P160*(1+adv_grow)^(1/12),0)</f>
        <v>8038.9404045227448</v>
      </c>
      <c r="R160" s="302">
        <f t="shared" si="343"/>
        <v>8078.0703534335389</v>
      </c>
      <c r="S160" s="302">
        <v>11000</v>
      </c>
      <c r="T160" s="302">
        <f t="shared" si="343"/>
        <v>11053.543056218774</v>
      </c>
      <c r="U160" s="302">
        <f t="shared" si="343"/>
        <v>11107.346735971116</v>
      </c>
      <c r="V160" s="302">
        <f t="shared" si="343"/>
        <v>11161.412307855253</v>
      </c>
      <c r="W160" s="302">
        <f t="shared" si="343"/>
        <v>11215.74104664438</v>
      </c>
      <c r="X160" s="302">
        <f t="shared" si="343"/>
        <v>11270.334233316715</v>
      </c>
      <c r="Y160" s="302">
        <f t="shared" si="343"/>
        <v>11325.193155085701</v>
      </c>
      <c r="Z160" s="302">
        <f t="shared" si="343"/>
        <v>11380.319105430357</v>
      </c>
      <c r="AA160" s="302">
        <f t="shared" si="343"/>
        <v>11435.713384125778</v>
      </c>
      <c r="AB160" s="302">
        <f t="shared" si="343"/>
        <v>11491.377297273781</v>
      </c>
      <c r="AC160" s="302">
        <f t="shared" si="343"/>
        <v>11547.312157333696</v>
      </c>
      <c r="AD160" s="302">
        <f t="shared" si="343"/>
        <v>11603.519283153319</v>
      </c>
      <c r="AE160" s="302">
        <f t="shared" si="343"/>
        <v>11660</v>
      </c>
      <c r="AF160" s="302">
        <f t="shared" si="343"/>
        <v>11716.7556395919</v>
      </c>
      <c r="AG160" s="302">
        <f t="shared" si="343"/>
        <v>11773.787540129382</v>
      </c>
      <c r="AH160" s="302">
        <f t="shared" si="343"/>
        <v>11831.097046326568</v>
      </c>
      <c r="AI160" s="302">
        <f t="shared" si="343"/>
        <v>11888.685509443043</v>
      </c>
      <c r="AJ160" s="302">
        <f t="shared" si="343"/>
        <v>11946.554287315717</v>
      </c>
      <c r="AK160" s="302">
        <f t="shared" si="343"/>
        <v>12004.704744390843</v>
      </c>
      <c r="AL160" s="302">
        <f t="shared" si="343"/>
        <v>12063.13825175618</v>
      </c>
      <c r="AM160" s="302">
        <f t="shared" si="343"/>
        <v>12121.856187173327</v>
      </c>
      <c r="AN160" s="302">
        <f t="shared" si="343"/>
        <v>12180.859935110209</v>
      </c>
      <c r="AO160" s="302">
        <f t="shared" si="343"/>
        <v>12240.150886773719</v>
      </c>
      <c r="AP160" s="302">
        <f t="shared" si="343"/>
        <v>12299.730440142519</v>
      </c>
      <c r="AQ160" s="302">
        <f t="shared" si="343"/>
        <v>12359.600000000002</v>
      </c>
      <c r="AR160" s="302">
        <f t="shared" si="343"/>
        <v>12419.760977967417</v>
      </c>
      <c r="AS160" s="302">
        <f t="shared" si="343"/>
        <v>12480.214792537148</v>
      </c>
      <c r="AT160" s="302">
        <f t="shared" si="343"/>
        <v>12540.962869106164</v>
      </c>
      <c r="AU160" s="302">
        <f t="shared" si="343"/>
        <v>12602.006640009628</v>
      </c>
      <c r="AV160" s="302">
        <f t="shared" si="343"/>
        <v>12663.347544554663</v>
      </c>
      <c r="AW160" s="302">
        <f t="shared" ref="AW160:BC160" si="344">IF(AW14=1,AV160*(1+adv_grow)^(1/12),0)</f>
        <v>12724.987029054295</v>
      </c>
      <c r="AX160" s="302">
        <f t="shared" si="344"/>
        <v>12786.92654686155</v>
      </c>
      <c r="AY160" s="302">
        <f t="shared" si="344"/>
        <v>12849.167558403726</v>
      </c>
      <c r="AZ160" s="302">
        <f t="shared" si="344"/>
        <v>12911.711531216821</v>
      </c>
      <c r="BA160" s="302">
        <f t="shared" si="344"/>
        <v>12974.559939980141</v>
      </c>
      <c r="BB160" s="302">
        <f t="shared" si="344"/>
        <v>13037.714266551069</v>
      </c>
      <c r="BC160" s="302">
        <f t="shared" si="344"/>
        <v>13101.176000000001</v>
      </c>
      <c r="BD160" s="302">
        <f t="shared" ref="BD160:CM160" si="345">IF(BD14=1,BC160*(1+adv_grow)^(1/12),0)</f>
        <v>13164.94663664546</v>
      </c>
      <c r="BE160" s="302">
        <f t="shared" si="345"/>
        <v>13229.027680089375</v>
      </c>
      <c r="BF160" s="302">
        <f t="shared" si="345"/>
        <v>13293.420641252533</v>
      </c>
      <c r="BG160" s="302">
        <f t="shared" si="345"/>
        <v>13358.127038410204</v>
      </c>
      <c r="BH160" s="302">
        <f t="shared" si="345"/>
        <v>13423.148397227942</v>
      </c>
      <c r="BI160" s="302">
        <f t="shared" si="345"/>
        <v>13488.486250797552</v>
      </c>
      <c r="BJ160" s="302">
        <f t="shared" si="345"/>
        <v>13554.142139673244</v>
      </c>
      <c r="BK160" s="302">
        <f t="shared" si="345"/>
        <v>13620.11761190795</v>
      </c>
      <c r="BL160" s="302">
        <f t="shared" si="345"/>
        <v>13686.414223089831</v>
      </c>
      <c r="BM160" s="302">
        <f t="shared" si="345"/>
        <v>13753.033536378951</v>
      </c>
      <c r="BN160" s="302">
        <f t="shared" si="345"/>
        <v>13819.977122544135</v>
      </c>
      <c r="BO160" s="302">
        <f t="shared" si="345"/>
        <v>13887.246560000001</v>
      </c>
      <c r="BP160" s="302">
        <f t="shared" si="345"/>
        <v>13954.843434844188</v>
      </c>
      <c r="BQ160" s="302">
        <f t="shared" si="345"/>
        <v>14022.769340894738</v>
      </c>
      <c r="BR160" s="302">
        <f t="shared" si="345"/>
        <v>14091.025879727686</v>
      </c>
      <c r="BS160" s="302">
        <f t="shared" si="345"/>
        <v>14159.614660714818</v>
      </c>
      <c r="BT160" s="302">
        <f t="shared" si="345"/>
        <v>14228.53730106162</v>
      </c>
      <c r="BU160" s="302">
        <f t="shared" si="345"/>
        <v>14297.795425845408</v>
      </c>
      <c r="BV160" s="302">
        <f t="shared" si="345"/>
        <v>14367.390668053642</v>
      </c>
      <c r="BW160" s="302">
        <f t="shared" si="345"/>
        <v>14437.32466862243</v>
      </c>
      <c r="BX160" s="302">
        <f t="shared" si="345"/>
        <v>14507.599076475224</v>
      </c>
      <c r="BY160" s="302">
        <f t="shared" si="345"/>
        <v>14578.215548561691</v>
      </c>
      <c r="BZ160" s="302">
        <f t="shared" si="345"/>
        <v>14649.175749896785</v>
      </c>
      <c r="CA160" s="302">
        <f t="shared" si="345"/>
        <v>14720.481353600006</v>
      </c>
      <c r="CB160" s="302">
        <f t="shared" si="345"/>
        <v>14792.134040934843</v>
      </c>
      <c r="CC160" s="302">
        <f t="shared" si="345"/>
        <v>14864.135501348426</v>
      </c>
      <c r="CD160" s="302">
        <f t="shared" si="345"/>
        <v>14936.487432511351</v>
      </c>
      <c r="CE160" s="302">
        <f t="shared" si="345"/>
        <v>15009.191540357711</v>
      </c>
      <c r="CF160" s="302">
        <f t="shared" si="345"/>
        <v>15082.249539125321</v>
      </c>
      <c r="CG160" s="302">
        <f t="shared" si="345"/>
        <v>15155.663151396137</v>
      </c>
      <c r="CH160" s="302">
        <f t="shared" si="345"/>
        <v>15229.434108136864</v>
      </c>
      <c r="CI160" s="302">
        <f t="shared" si="345"/>
        <v>15303.564148739781</v>
      </c>
      <c r="CJ160" s="302">
        <f t="shared" si="345"/>
        <v>15378.055021063743</v>
      </c>
      <c r="CK160" s="302">
        <f t="shared" si="345"/>
        <v>15452.908481475399</v>
      </c>
      <c r="CL160" s="302">
        <f t="shared" si="345"/>
        <v>15528.126294890599</v>
      </c>
      <c r="CM160" s="302">
        <f t="shared" si="345"/>
        <v>15603.710234816012</v>
      </c>
      <c r="CN160" s="264">
        <f t="shared" ref="CN160:CT160" si="346">SUMIF($H$9:$CM$9,CN$3,$H160:$CM160)</f>
        <v>89117.010757956275</v>
      </c>
      <c r="CO160" s="264">
        <f t="shared" si="346"/>
        <v>136251.81176240888</v>
      </c>
      <c r="CP160" s="264">
        <f t="shared" si="346"/>
        <v>144426.9204681534</v>
      </c>
      <c r="CQ160" s="264">
        <f t="shared" si="346"/>
        <v>153092.53569624262</v>
      </c>
      <c r="CR160" s="264">
        <f t="shared" si="346"/>
        <v>162278.08783801718</v>
      </c>
      <c r="CS160" s="264">
        <f t="shared" si="346"/>
        <v>172014.77310829825</v>
      </c>
      <c r="CT160" s="264">
        <f t="shared" si="346"/>
        <v>182335.65949479616</v>
      </c>
      <c r="CY160" s="294"/>
    </row>
    <row r="161" spans="1:103" outlineLevel="1" x14ac:dyDescent="0.45">
      <c r="A161" s="71"/>
      <c r="B161" s="297"/>
      <c r="D161" s="259" t="s">
        <v>166</v>
      </c>
      <c r="E161" s="304"/>
      <c r="F161" s="304"/>
      <c r="H161" s="306">
        <f t="shared" ref="H161:O161" si="347">HLOOKUP(H$7,seasonality_advertising_lookup,3,0)</f>
        <v>0.95</v>
      </c>
      <c r="I161" s="306">
        <f t="shared" si="347"/>
        <v>0.95</v>
      </c>
      <c r="J161" s="306">
        <f t="shared" si="347"/>
        <v>0.95</v>
      </c>
      <c r="K161" s="306">
        <f t="shared" si="347"/>
        <v>0.95</v>
      </c>
      <c r="L161" s="306">
        <f t="shared" si="347"/>
        <v>0.95</v>
      </c>
      <c r="M161" s="306">
        <f t="shared" si="347"/>
        <v>0.84000000000000008</v>
      </c>
      <c r="N161" s="306">
        <f t="shared" si="347"/>
        <v>0.84000000000000008</v>
      </c>
      <c r="O161" s="306">
        <f t="shared" si="347"/>
        <v>0.84000000000000008</v>
      </c>
      <c r="P161" s="306">
        <f t="shared" ref="P161:AU161" si="348">HLOOKUP(P$7,seasonality_advertising_lookup,3,0)</f>
        <v>1.08</v>
      </c>
      <c r="Q161" s="306">
        <f t="shared" si="348"/>
        <v>1.2000000000000002</v>
      </c>
      <c r="R161" s="306">
        <f t="shared" si="348"/>
        <v>1.2000000000000002</v>
      </c>
      <c r="S161" s="306">
        <f t="shared" si="348"/>
        <v>1.1999999999999997</v>
      </c>
      <c r="T161" s="306">
        <f t="shared" si="348"/>
        <v>0.95</v>
      </c>
      <c r="U161" s="306">
        <f t="shared" si="348"/>
        <v>0.95</v>
      </c>
      <c r="V161" s="306">
        <f t="shared" si="348"/>
        <v>0.95</v>
      </c>
      <c r="W161" s="306">
        <f t="shared" si="348"/>
        <v>0.95</v>
      </c>
      <c r="X161" s="306">
        <f t="shared" si="348"/>
        <v>0.95</v>
      </c>
      <c r="Y161" s="306">
        <f t="shared" si="348"/>
        <v>0.84000000000000008</v>
      </c>
      <c r="Z161" s="306">
        <f t="shared" si="348"/>
        <v>0.84000000000000008</v>
      </c>
      <c r="AA161" s="306">
        <f t="shared" si="348"/>
        <v>0.84000000000000008</v>
      </c>
      <c r="AB161" s="306">
        <f t="shared" si="348"/>
        <v>1.08</v>
      </c>
      <c r="AC161" s="306">
        <f t="shared" si="348"/>
        <v>1.2000000000000002</v>
      </c>
      <c r="AD161" s="306">
        <f t="shared" si="348"/>
        <v>1.2000000000000002</v>
      </c>
      <c r="AE161" s="306">
        <f t="shared" si="348"/>
        <v>1.1999999999999997</v>
      </c>
      <c r="AF161" s="306">
        <f t="shared" si="348"/>
        <v>0.95</v>
      </c>
      <c r="AG161" s="306">
        <f t="shared" si="348"/>
        <v>0.95</v>
      </c>
      <c r="AH161" s="306">
        <f t="shared" si="348"/>
        <v>0.95</v>
      </c>
      <c r="AI161" s="306">
        <f t="shared" si="348"/>
        <v>0.95</v>
      </c>
      <c r="AJ161" s="306">
        <f t="shared" si="348"/>
        <v>0.95</v>
      </c>
      <c r="AK161" s="306">
        <f t="shared" si="348"/>
        <v>0.84000000000000008</v>
      </c>
      <c r="AL161" s="306">
        <f t="shared" si="348"/>
        <v>0.84000000000000008</v>
      </c>
      <c r="AM161" s="306">
        <f t="shared" si="348"/>
        <v>0.84000000000000008</v>
      </c>
      <c r="AN161" s="306">
        <f t="shared" si="348"/>
        <v>1.08</v>
      </c>
      <c r="AO161" s="306">
        <f t="shared" si="348"/>
        <v>1.2000000000000002</v>
      </c>
      <c r="AP161" s="306">
        <f t="shared" si="348"/>
        <v>1.2000000000000002</v>
      </c>
      <c r="AQ161" s="306">
        <f t="shared" si="348"/>
        <v>1.1999999999999997</v>
      </c>
      <c r="AR161" s="306">
        <f t="shared" si="348"/>
        <v>0.95</v>
      </c>
      <c r="AS161" s="306">
        <f t="shared" si="348"/>
        <v>0.95</v>
      </c>
      <c r="AT161" s="306">
        <f t="shared" si="348"/>
        <v>0.95</v>
      </c>
      <c r="AU161" s="306">
        <f t="shared" si="348"/>
        <v>0.95</v>
      </c>
      <c r="AV161" s="306">
        <f t="shared" ref="AV161:BC161" si="349">HLOOKUP(AV$7,seasonality_advertising_lookup,3,0)</f>
        <v>0.95</v>
      </c>
      <c r="AW161" s="306">
        <f t="shared" si="349"/>
        <v>0.84000000000000008</v>
      </c>
      <c r="AX161" s="306">
        <f t="shared" si="349"/>
        <v>0.84000000000000008</v>
      </c>
      <c r="AY161" s="306">
        <f t="shared" si="349"/>
        <v>0.84000000000000008</v>
      </c>
      <c r="AZ161" s="306">
        <f t="shared" si="349"/>
        <v>1.08</v>
      </c>
      <c r="BA161" s="306">
        <f t="shared" si="349"/>
        <v>1.2000000000000002</v>
      </c>
      <c r="BB161" s="306">
        <f t="shared" si="349"/>
        <v>1.2000000000000002</v>
      </c>
      <c r="BC161" s="306">
        <f t="shared" si="349"/>
        <v>1.1999999999999997</v>
      </c>
      <c r="BD161" s="306">
        <f t="shared" ref="BD161:CM161" si="350">HLOOKUP(BD$7,seasonality_advertising_lookup,3,0)</f>
        <v>0.95</v>
      </c>
      <c r="BE161" s="306">
        <f t="shared" si="350"/>
        <v>0.95</v>
      </c>
      <c r="BF161" s="306">
        <f t="shared" si="350"/>
        <v>0.95</v>
      </c>
      <c r="BG161" s="306">
        <f t="shared" si="350"/>
        <v>0.95</v>
      </c>
      <c r="BH161" s="306">
        <f t="shared" si="350"/>
        <v>0.95</v>
      </c>
      <c r="BI161" s="306">
        <f t="shared" si="350"/>
        <v>0.84000000000000008</v>
      </c>
      <c r="BJ161" s="306">
        <f t="shared" si="350"/>
        <v>0.84000000000000008</v>
      </c>
      <c r="BK161" s="306">
        <f t="shared" si="350"/>
        <v>0.84000000000000008</v>
      </c>
      <c r="BL161" s="306">
        <f t="shared" si="350"/>
        <v>1.08</v>
      </c>
      <c r="BM161" s="306">
        <f t="shared" si="350"/>
        <v>1.2000000000000002</v>
      </c>
      <c r="BN161" s="306">
        <f t="shared" si="350"/>
        <v>1.2000000000000002</v>
      </c>
      <c r="BO161" s="306">
        <f t="shared" si="350"/>
        <v>1.1999999999999997</v>
      </c>
      <c r="BP161" s="306">
        <f t="shared" si="350"/>
        <v>0.95</v>
      </c>
      <c r="BQ161" s="306">
        <f t="shared" si="350"/>
        <v>0.95</v>
      </c>
      <c r="BR161" s="306">
        <f t="shared" si="350"/>
        <v>0.95</v>
      </c>
      <c r="BS161" s="306">
        <f t="shared" si="350"/>
        <v>0.95</v>
      </c>
      <c r="BT161" s="306">
        <f t="shared" si="350"/>
        <v>0.95</v>
      </c>
      <c r="BU161" s="306">
        <f t="shared" si="350"/>
        <v>0.84000000000000008</v>
      </c>
      <c r="BV161" s="306">
        <f t="shared" si="350"/>
        <v>0.84000000000000008</v>
      </c>
      <c r="BW161" s="306">
        <f t="shared" si="350"/>
        <v>0.84000000000000008</v>
      </c>
      <c r="BX161" s="306">
        <f t="shared" si="350"/>
        <v>1.08</v>
      </c>
      <c r="BY161" s="306">
        <f t="shared" si="350"/>
        <v>1.2000000000000002</v>
      </c>
      <c r="BZ161" s="306">
        <f t="shared" si="350"/>
        <v>1.2000000000000002</v>
      </c>
      <c r="CA161" s="306">
        <f t="shared" si="350"/>
        <v>1.1999999999999997</v>
      </c>
      <c r="CB161" s="306">
        <f t="shared" si="350"/>
        <v>0.95</v>
      </c>
      <c r="CC161" s="306">
        <f t="shared" si="350"/>
        <v>0.95</v>
      </c>
      <c r="CD161" s="306">
        <f t="shared" si="350"/>
        <v>0.95</v>
      </c>
      <c r="CE161" s="306">
        <f t="shared" si="350"/>
        <v>0.95</v>
      </c>
      <c r="CF161" s="306">
        <f t="shared" si="350"/>
        <v>0.95</v>
      </c>
      <c r="CG161" s="306">
        <f t="shared" si="350"/>
        <v>0.84000000000000008</v>
      </c>
      <c r="CH161" s="306">
        <f t="shared" si="350"/>
        <v>0.84000000000000008</v>
      </c>
      <c r="CI161" s="306">
        <f t="shared" si="350"/>
        <v>0.84000000000000008</v>
      </c>
      <c r="CJ161" s="306">
        <f t="shared" si="350"/>
        <v>1.08</v>
      </c>
      <c r="CK161" s="306">
        <f t="shared" si="350"/>
        <v>1.2000000000000002</v>
      </c>
      <c r="CL161" s="306">
        <f t="shared" si="350"/>
        <v>1.2000000000000002</v>
      </c>
      <c r="CM161" s="306">
        <f t="shared" si="350"/>
        <v>1.1999999999999997</v>
      </c>
      <c r="CN161" s="71"/>
      <c r="CO161" s="71"/>
      <c r="CP161" s="71"/>
      <c r="CQ161" s="71"/>
      <c r="CR161" s="71"/>
      <c r="CS161" s="71"/>
      <c r="CT161" s="71"/>
      <c r="CY161" s="294"/>
    </row>
    <row r="162" spans="1:103" outlineLevel="1" x14ac:dyDescent="0.45">
      <c r="A162" s="71" t="s">
        <v>325</v>
      </c>
      <c r="B162" s="297" t="s">
        <v>32</v>
      </c>
      <c r="D162" s="75" t="s">
        <v>68</v>
      </c>
      <c r="F162" s="327"/>
      <c r="H162" s="321">
        <f>H160*H161</f>
        <v>3800</v>
      </c>
      <c r="I162" s="321">
        <f t="shared" ref="I162:O162" si="351">I160*I161</f>
        <v>4750</v>
      </c>
      <c r="J162" s="321">
        <f t="shared" si="351"/>
        <v>5700</v>
      </c>
      <c r="K162" s="321">
        <f t="shared" si="351"/>
        <v>6650</v>
      </c>
      <c r="L162" s="321">
        <f t="shared" si="351"/>
        <v>7600</v>
      </c>
      <c r="M162" s="321">
        <f t="shared" si="351"/>
        <v>6720.0000000000009</v>
      </c>
      <c r="N162" s="321">
        <f t="shared" si="351"/>
        <v>6720.0000000000009</v>
      </c>
      <c r="O162" s="321">
        <f t="shared" si="351"/>
        <v>6720.0000000000009</v>
      </c>
      <c r="P162" s="321">
        <f>P160*P161</f>
        <v>8640</v>
      </c>
      <c r="Q162" s="321">
        <f t="shared" ref="Q162:CB162" si="352">Q160*Q161</f>
        <v>9646.7284854272948</v>
      </c>
      <c r="R162" s="321">
        <f t="shared" si="352"/>
        <v>9693.6844241202489</v>
      </c>
      <c r="S162" s="321">
        <f t="shared" si="352"/>
        <v>13199.999999999996</v>
      </c>
      <c r="T162" s="321">
        <f t="shared" si="352"/>
        <v>10500.865903407836</v>
      </c>
      <c r="U162" s="321">
        <f t="shared" si="352"/>
        <v>10551.97939917256</v>
      </c>
      <c r="V162" s="321">
        <f t="shared" si="352"/>
        <v>10603.341692462489</v>
      </c>
      <c r="W162" s="321">
        <f t="shared" si="352"/>
        <v>10654.95399431216</v>
      </c>
      <c r="X162" s="321">
        <f t="shared" si="352"/>
        <v>10706.817521650879</v>
      </c>
      <c r="Y162" s="321">
        <f t="shared" si="352"/>
        <v>9513.1622502719893</v>
      </c>
      <c r="Z162" s="321">
        <f t="shared" si="352"/>
        <v>9559.4680485615008</v>
      </c>
      <c r="AA162" s="321">
        <f t="shared" si="352"/>
        <v>9605.9992426656554</v>
      </c>
      <c r="AB162" s="321">
        <f t="shared" si="352"/>
        <v>12410.687481055684</v>
      </c>
      <c r="AC162" s="321">
        <f t="shared" si="352"/>
        <v>13856.774588800437</v>
      </c>
      <c r="AD162" s="321">
        <f t="shared" si="352"/>
        <v>13924.223139783984</v>
      </c>
      <c r="AE162" s="321">
        <f t="shared" si="352"/>
        <v>13991.999999999996</v>
      </c>
      <c r="AF162" s="321">
        <f t="shared" si="352"/>
        <v>11130.917857612305</v>
      </c>
      <c r="AG162" s="321">
        <f t="shared" si="352"/>
        <v>11185.098163122913</v>
      </c>
      <c r="AH162" s="321">
        <f t="shared" si="352"/>
        <v>11239.542194010239</v>
      </c>
      <c r="AI162" s="321">
        <f t="shared" si="352"/>
        <v>11294.25123397089</v>
      </c>
      <c r="AJ162" s="321">
        <f t="shared" si="352"/>
        <v>11349.22657294993</v>
      </c>
      <c r="AK162" s="321">
        <f t="shared" si="352"/>
        <v>10083.95198528831</v>
      </c>
      <c r="AL162" s="321">
        <f t="shared" si="352"/>
        <v>10133.036131475192</v>
      </c>
      <c r="AM162" s="321">
        <f t="shared" si="352"/>
        <v>10182.359197225596</v>
      </c>
      <c r="AN162" s="321">
        <f t="shared" si="352"/>
        <v>13155.328729919027</v>
      </c>
      <c r="AO162" s="321">
        <f t="shared" si="352"/>
        <v>14688.181064128465</v>
      </c>
      <c r="AP162" s="321">
        <f t="shared" si="352"/>
        <v>14759.676528171025</v>
      </c>
      <c r="AQ162" s="321">
        <f t="shared" si="352"/>
        <v>14831.519999999999</v>
      </c>
      <c r="AR162" s="321">
        <f t="shared" si="352"/>
        <v>11798.772929069046</v>
      </c>
      <c r="AS162" s="321">
        <f t="shared" si="352"/>
        <v>11856.204052910291</v>
      </c>
      <c r="AT162" s="321">
        <f t="shared" si="352"/>
        <v>11913.914725650855</v>
      </c>
      <c r="AU162" s="321">
        <f t="shared" si="352"/>
        <v>11971.906308009146</v>
      </c>
      <c r="AV162" s="321">
        <f t="shared" si="352"/>
        <v>12030.180167326929</v>
      </c>
      <c r="AW162" s="321">
        <f t="shared" si="352"/>
        <v>10688.989104405609</v>
      </c>
      <c r="AX162" s="321">
        <f t="shared" si="352"/>
        <v>10741.018299363703</v>
      </c>
      <c r="AY162" s="321">
        <f t="shared" si="352"/>
        <v>10793.30074905913</v>
      </c>
      <c r="AZ162" s="321">
        <f t="shared" si="352"/>
        <v>13944.648453714168</v>
      </c>
      <c r="BA162" s="321">
        <f t="shared" si="352"/>
        <v>15569.471927976172</v>
      </c>
      <c r="BB162" s="321">
        <f t="shared" si="352"/>
        <v>15645.257119861286</v>
      </c>
      <c r="BC162" s="321">
        <f t="shared" si="352"/>
        <v>15721.411199999999</v>
      </c>
      <c r="BD162" s="321">
        <f t="shared" si="352"/>
        <v>12506.699304813186</v>
      </c>
      <c r="BE162" s="321">
        <f t="shared" si="352"/>
        <v>12567.576296084906</v>
      </c>
      <c r="BF162" s="321">
        <f t="shared" si="352"/>
        <v>12628.749609189905</v>
      </c>
      <c r="BG162" s="321">
        <f t="shared" si="352"/>
        <v>12690.220686489694</v>
      </c>
      <c r="BH162" s="321">
        <f t="shared" si="352"/>
        <v>12751.990977366544</v>
      </c>
      <c r="BI162" s="321">
        <f t="shared" si="352"/>
        <v>11330.328450669946</v>
      </c>
      <c r="BJ162" s="321">
        <f t="shared" si="352"/>
        <v>11385.479397325525</v>
      </c>
      <c r="BK162" s="321">
        <f t="shared" si="352"/>
        <v>11440.89879400268</v>
      </c>
      <c r="BL162" s="321">
        <f t="shared" si="352"/>
        <v>14781.327360937017</v>
      </c>
      <c r="BM162" s="321">
        <f t="shared" si="352"/>
        <v>16503.640243654743</v>
      </c>
      <c r="BN162" s="321">
        <f t="shared" si="352"/>
        <v>16583.972547052963</v>
      </c>
      <c r="BO162" s="321">
        <f t="shared" si="352"/>
        <v>16664.695871999997</v>
      </c>
      <c r="BP162" s="321">
        <f t="shared" si="352"/>
        <v>13257.101263101978</v>
      </c>
      <c r="BQ162" s="321">
        <f t="shared" si="352"/>
        <v>13321.630873850001</v>
      </c>
      <c r="BR162" s="321">
        <f t="shared" si="352"/>
        <v>13386.4745857413</v>
      </c>
      <c r="BS162" s="321">
        <f t="shared" si="352"/>
        <v>13451.633927679077</v>
      </c>
      <c r="BT162" s="321">
        <f t="shared" si="352"/>
        <v>13517.110436008539</v>
      </c>
      <c r="BU162" s="321">
        <f t="shared" si="352"/>
        <v>12010.148157710144</v>
      </c>
      <c r="BV162" s="321">
        <f t="shared" si="352"/>
        <v>12068.608161165061</v>
      </c>
      <c r="BW162" s="321">
        <f t="shared" si="352"/>
        <v>12127.352721642843</v>
      </c>
      <c r="BX162" s="321">
        <f t="shared" si="352"/>
        <v>15668.207002593243</v>
      </c>
      <c r="BY162" s="321">
        <f t="shared" si="352"/>
        <v>17493.858658274032</v>
      </c>
      <c r="BZ162" s="321">
        <f t="shared" si="352"/>
        <v>17579.010899876146</v>
      </c>
      <c r="CA162" s="321">
        <f t="shared" si="352"/>
        <v>17664.577624320002</v>
      </c>
      <c r="CB162" s="321">
        <f t="shared" si="352"/>
        <v>14052.5273388881</v>
      </c>
      <c r="CC162" s="321">
        <f t="shared" ref="CC162:CM162" si="353">CC160*CC161</f>
        <v>14120.928726281005</v>
      </c>
      <c r="CD162" s="321">
        <f t="shared" si="353"/>
        <v>14189.663060885783</v>
      </c>
      <c r="CE162" s="321">
        <f t="shared" si="353"/>
        <v>14258.731963339826</v>
      </c>
      <c r="CF162" s="321">
        <f t="shared" si="353"/>
        <v>14328.137062169055</v>
      </c>
      <c r="CG162" s="321">
        <f t="shared" si="353"/>
        <v>12730.757047172756</v>
      </c>
      <c r="CH162" s="321">
        <f t="shared" si="353"/>
        <v>12792.724650834967</v>
      </c>
      <c r="CI162" s="321">
        <f t="shared" si="353"/>
        <v>12854.993884941417</v>
      </c>
      <c r="CJ162" s="321">
        <f t="shared" si="353"/>
        <v>16608.299422748845</v>
      </c>
      <c r="CK162" s="321">
        <f t="shared" si="353"/>
        <v>18543.49017777048</v>
      </c>
      <c r="CL162" s="321">
        <f t="shared" si="353"/>
        <v>18633.751553868722</v>
      </c>
      <c r="CM162" s="321">
        <f t="shared" si="353"/>
        <v>18724.452281779209</v>
      </c>
      <c r="CN162" s="321">
        <f>SUMIF($H$9:$CM$9,CN$3,$H162:$CM162)</f>
        <v>89840.412909547551</v>
      </c>
      <c r="CO162" s="321">
        <f t="shared" ref="CO162:CT162" si="354">SUMIF($H$9:$CM$9,CO$3,$H162:$CM162)</f>
        <v>135880.27326214517</v>
      </c>
      <c r="CP162" s="321">
        <f t="shared" si="354"/>
        <v>144033.0896578739</v>
      </c>
      <c r="CQ162" s="321">
        <f t="shared" si="354"/>
        <v>152675.07503734631</v>
      </c>
      <c r="CR162" s="321">
        <f t="shared" si="354"/>
        <v>161835.57953958714</v>
      </c>
      <c r="CS162" s="321">
        <f t="shared" si="354"/>
        <v>171545.71431196239</v>
      </c>
      <c r="CT162" s="321">
        <f t="shared" si="354"/>
        <v>181838.45717068014</v>
      </c>
      <c r="CY162" s="294" t="s">
        <v>310</v>
      </c>
    </row>
    <row r="163" spans="1:103" outlineLevel="1" x14ac:dyDescent="0.45">
      <c r="A163" s="71"/>
      <c r="B163" s="297"/>
      <c r="CY163" s="294"/>
    </row>
    <row r="164" spans="1:103" outlineLevel="1" x14ac:dyDescent="0.45">
      <c r="A164" s="71"/>
      <c r="B164" s="297"/>
      <c r="D164" s="260" t="s">
        <v>88</v>
      </c>
      <c r="E164" s="301"/>
      <c r="F164" s="301"/>
      <c r="G164" s="301"/>
      <c r="CY164" s="294"/>
    </row>
    <row r="165" spans="1:103" outlineLevel="1" x14ac:dyDescent="0.45">
      <c r="A165" s="71"/>
      <c r="B165" s="297"/>
      <c r="D165" s="259" t="s">
        <v>226</v>
      </c>
      <c r="H165" s="339">
        <f t="shared" ref="H165:O167" si="355">VLOOKUP($D165,assumption_lookup,MATCH(H$9,assumption_heading,0),0)</f>
        <v>0</v>
      </c>
      <c r="I165" s="339">
        <f t="shared" si="355"/>
        <v>0</v>
      </c>
      <c r="J165" s="339">
        <f t="shared" si="355"/>
        <v>0</v>
      </c>
      <c r="K165" s="339">
        <f t="shared" si="355"/>
        <v>0</v>
      </c>
      <c r="L165" s="339">
        <f t="shared" si="355"/>
        <v>0</v>
      </c>
      <c r="M165" s="339">
        <f t="shared" si="355"/>
        <v>0</v>
      </c>
      <c r="N165" s="339">
        <f t="shared" si="355"/>
        <v>0</v>
      </c>
      <c r="O165" s="339">
        <f t="shared" si="355"/>
        <v>0</v>
      </c>
      <c r="P165" s="339">
        <f t="shared" ref="P165:AE167" si="356">VLOOKUP($D165,assumption_lookup,MATCH(P$9,assumption_heading,0),0)</f>
        <v>0</v>
      </c>
      <c r="Q165" s="339">
        <f t="shared" si="356"/>
        <v>0</v>
      </c>
      <c r="R165" s="339">
        <f t="shared" si="356"/>
        <v>0</v>
      </c>
      <c r="S165" s="339">
        <f t="shared" si="356"/>
        <v>0</v>
      </c>
      <c r="T165" s="339">
        <f t="shared" si="356"/>
        <v>0</v>
      </c>
      <c r="U165" s="339">
        <f t="shared" si="356"/>
        <v>0</v>
      </c>
      <c r="V165" s="339">
        <f t="shared" si="356"/>
        <v>0</v>
      </c>
      <c r="W165" s="339">
        <f t="shared" si="356"/>
        <v>0</v>
      </c>
      <c r="X165" s="339">
        <f t="shared" si="356"/>
        <v>0</v>
      </c>
      <c r="Y165" s="339">
        <f t="shared" si="356"/>
        <v>0</v>
      </c>
      <c r="Z165" s="339">
        <f t="shared" si="356"/>
        <v>0</v>
      </c>
      <c r="AA165" s="339">
        <f t="shared" si="356"/>
        <v>0</v>
      </c>
      <c r="AB165" s="339">
        <f t="shared" si="356"/>
        <v>0</v>
      </c>
      <c r="AC165" s="339">
        <f t="shared" si="356"/>
        <v>0</v>
      </c>
      <c r="AD165" s="339">
        <f t="shared" si="356"/>
        <v>0</v>
      </c>
      <c r="AE165" s="339">
        <f t="shared" si="356"/>
        <v>0</v>
      </c>
      <c r="AF165" s="339">
        <f t="shared" ref="AF165:BC167" si="357">VLOOKUP($D165,assumption_lookup,MATCH(AF$9,assumption_heading,0),0)</f>
        <v>0</v>
      </c>
      <c r="AG165" s="339">
        <f t="shared" si="357"/>
        <v>0</v>
      </c>
      <c r="AH165" s="339">
        <f t="shared" si="357"/>
        <v>0</v>
      </c>
      <c r="AI165" s="339">
        <f t="shared" si="357"/>
        <v>0</v>
      </c>
      <c r="AJ165" s="339">
        <f t="shared" si="357"/>
        <v>0</v>
      </c>
      <c r="AK165" s="339">
        <f t="shared" si="357"/>
        <v>0</v>
      </c>
      <c r="AL165" s="339">
        <f t="shared" si="357"/>
        <v>0</v>
      </c>
      <c r="AM165" s="339">
        <f t="shared" si="357"/>
        <v>0</v>
      </c>
      <c r="AN165" s="339">
        <f t="shared" si="357"/>
        <v>0</v>
      </c>
      <c r="AO165" s="339">
        <f t="shared" si="357"/>
        <v>0</v>
      </c>
      <c r="AP165" s="339">
        <f t="shared" si="357"/>
        <v>0</v>
      </c>
      <c r="AQ165" s="339">
        <f t="shared" si="357"/>
        <v>0</v>
      </c>
      <c r="AR165" s="339">
        <f t="shared" si="357"/>
        <v>0</v>
      </c>
      <c r="AS165" s="339">
        <f t="shared" si="357"/>
        <v>0</v>
      </c>
      <c r="AT165" s="339">
        <f t="shared" si="357"/>
        <v>0</v>
      </c>
      <c r="AU165" s="339">
        <f t="shared" si="357"/>
        <v>0</v>
      </c>
      <c r="AV165" s="339">
        <f t="shared" si="357"/>
        <v>0</v>
      </c>
      <c r="AW165" s="339">
        <f t="shared" si="357"/>
        <v>0</v>
      </c>
      <c r="AX165" s="339">
        <f t="shared" si="357"/>
        <v>0</v>
      </c>
      <c r="AY165" s="339">
        <f t="shared" si="357"/>
        <v>0</v>
      </c>
      <c r="AZ165" s="339">
        <f t="shared" si="357"/>
        <v>0</v>
      </c>
      <c r="BA165" s="339">
        <f t="shared" si="357"/>
        <v>0</v>
      </c>
      <c r="BB165" s="339">
        <f t="shared" si="357"/>
        <v>0</v>
      </c>
      <c r="BC165" s="339">
        <f t="shared" si="357"/>
        <v>0</v>
      </c>
      <c r="BD165" s="339">
        <f t="shared" ref="BD165:CM165" si="358">VLOOKUP($D165,assumption_lookup,MATCH(BD$6,assumptions_heading_monthly,0),0)</f>
        <v>0</v>
      </c>
      <c r="BE165" s="339">
        <f t="shared" si="358"/>
        <v>0</v>
      </c>
      <c r="BF165" s="339">
        <f t="shared" si="358"/>
        <v>0</v>
      </c>
      <c r="BG165" s="339">
        <f t="shared" si="358"/>
        <v>0</v>
      </c>
      <c r="BH165" s="339">
        <f t="shared" si="358"/>
        <v>0</v>
      </c>
      <c r="BI165" s="339">
        <f t="shared" si="358"/>
        <v>0</v>
      </c>
      <c r="BJ165" s="339">
        <f t="shared" si="358"/>
        <v>0</v>
      </c>
      <c r="BK165" s="339">
        <f t="shared" si="358"/>
        <v>0</v>
      </c>
      <c r="BL165" s="339">
        <f t="shared" si="358"/>
        <v>0</v>
      </c>
      <c r="BM165" s="339">
        <f t="shared" si="358"/>
        <v>0</v>
      </c>
      <c r="BN165" s="339">
        <f t="shared" si="358"/>
        <v>0</v>
      </c>
      <c r="BO165" s="339">
        <f t="shared" si="358"/>
        <v>0</v>
      </c>
      <c r="BP165" s="339">
        <f t="shared" si="358"/>
        <v>0</v>
      </c>
      <c r="BQ165" s="339">
        <f t="shared" si="358"/>
        <v>0</v>
      </c>
      <c r="BR165" s="339">
        <f t="shared" si="358"/>
        <v>0</v>
      </c>
      <c r="BS165" s="339">
        <f t="shared" si="358"/>
        <v>0</v>
      </c>
      <c r="BT165" s="339">
        <f t="shared" si="358"/>
        <v>0</v>
      </c>
      <c r="BU165" s="339">
        <f t="shared" si="358"/>
        <v>0</v>
      </c>
      <c r="BV165" s="339">
        <f t="shared" si="358"/>
        <v>0</v>
      </c>
      <c r="BW165" s="339">
        <f t="shared" si="358"/>
        <v>0</v>
      </c>
      <c r="BX165" s="339">
        <f t="shared" si="358"/>
        <v>0</v>
      </c>
      <c r="BY165" s="339">
        <f t="shared" si="358"/>
        <v>0</v>
      </c>
      <c r="BZ165" s="339">
        <f t="shared" si="358"/>
        <v>0</v>
      </c>
      <c r="CA165" s="339">
        <f t="shared" si="358"/>
        <v>0</v>
      </c>
      <c r="CB165" s="339">
        <f t="shared" si="358"/>
        <v>0</v>
      </c>
      <c r="CC165" s="339">
        <f t="shared" si="358"/>
        <v>0</v>
      </c>
      <c r="CD165" s="339">
        <f t="shared" si="358"/>
        <v>0</v>
      </c>
      <c r="CE165" s="339">
        <f t="shared" si="358"/>
        <v>0</v>
      </c>
      <c r="CF165" s="339">
        <f t="shared" si="358"/>
        <v>0</v>
      </c>
      <c r="CG165" s="339">
        <f t="shared" si="358"/>
        <v>0</v>
      </c>
      <c r="CH165" s="339">
        <f t="shared" si="358"/>
        <v>0</v>
      </c>
      <c r="CI165" s="339">
        <f t="shared" si="358"/>
        <v>0</v>
      </c>
      <c r="CJ165" s="339">
        <f t="shared" si="358"/>
        <v>0</v>
      </c>
      <c r="CK165" s="339">
        <f t="shared" si="358"/>
        <v>0</v>
      </c>
      <c r="CL165" s="339">
        <f t="shared" si="358"/>
        <v>0</v>
      </c>
      <c r="CM165" s="339">
        <f t="shared" si="358"/>
        <v>0</v>
      </c>
      <c r="CN165" s="71"/>
      <c r="CO165" s="71"/>
      <c r="CP165" s="71"/>
      <c r="CQ165" s="71"/>
      <c r="CR165" s="71"/>
      <c r="CS165" s="71"/>
      <c r="CT165" s="71"/>
      <c r="CY165" s="294"/>
    </row>
    <row r="166" spans="1:103" outlineLevel="1" x14ac:dyDescent="0.45">
      <c r="A166" s="71"/>
      <c r="B166" s="297"/>
      <c r="D166" s="259" t="s">
        <v>219</v>
      </c>
      <c r="F166" s="312" t="str">
        <f>VLOOKUP($D166,assumption_lookup,MATCH("Unit",assumption_heading,0),0)</f>
        <v>£</v>
      </c>
      <c r="H166" s="326">
        <f t="shared" ref="H166:O166" si="359">IF(H165="N",0,VLOOKUP($D166,assumption_lookup,MATCH(H$9,assumption_heading,0),0))</f>
        <v>0</v>
      </c>
      <c r="I166" s="326">
        <f t="shared" si="359"/>
        <v>0</v>
      </c>
      <c r="J166" s="326">
        <f t="shared" si="359"/>
        <v>0</v>
      </c>
      <c r="K166" s="326">
        <f t="shared" si="359"/>
        <v>0</v>
      </c>
      <c r="L166" s="326">
        <f t="shared" si="359"/>
        <v>0</v>
      </c>
      <c r="M166" s="326">
        <f t="shared" si="359"/>
        <v>0</v>
      </c>
      <c r="N166" s="326">
        <f t="shared" si="359"/>
        <v>0</v>
      </c>
      <c r="O166" s="326">
        <f t="shared" si="359"/>
        <v>0</v>
      </c>
      <c r="P166" s="326">
        <f t="shared" ref="P166:AU166" si="360">IF(P165="N",0,VLOOKUP($D166,assumption_lookup,MATCH(P$9,assumption_heading,0),0))</f>
        <v>0</v>
      </c>
      <c r="Q166" s="326">
        <f t="shared" si="360"/>
        <v>0</v>
      </c>
      <c r="R166" s="326">
        <f t="shared" si="360"/>
        <v>0</v>
      </c>
      <c r="S166" s="326">
        <f t="shared" si="360"/>
        <v>0</v>
      </c>
      <c r="T166" s="326">
        <f t="shared" si="360"/>
        <v>0</v>
      </c>
      <c r="U166" s="326">
        <f t="shared" si="360"/>
        <v>0</v>
      </c>
      <c r="V166" s="326">
        <f t="shared" si="360"/>
        <v>0</v>
      </c>
      <c r="W166" s="326">
        <f t="shared" si="360"/>
        <v>0</v>
      </c>
      <c r="X166" s="326">
        <f t="shared" si="360"/>
        <v>0</v>
      </c>
      <c r="Y166" s="326">
        <f t="shared" si="360"/>
        <v>0</v>
      </c>
      <c r="Z166" s="326">
        <f t="shared" si="360"/>
        <v>0</v>
      </c>
      <c r="AA166" s="326">
        <f t="shared" si="360"/>
        <v>0</v>
      </c>
      <c r="AB166" s="326">
        <f t="shared" si="360"/>
        <v>0</v>
      </c>
      <c r="AC166" s="326">
        <f t="shared" si="360"/>
        <v>0</v>
      </c>
      <c r="AD166" s="326">
        <f t="shared" si="360"/>
        <v>0</v>
      </c>
      <c r="AE166" s="326">
        <f t="shared" si="360"/>
        <v>0</v>
      </c>
      <c r="AF166" s="326">
        <f t="shared" si="360"/>
        <v>0</v>
      </c>
      <c r="AG166" s="326">
        <f t="shared" si="360"/>
        <v>0</v>
      </c>
      <c r="AH166" s="326">
        <f t="shared" si="360"/>
        <v>0</v>
      </c>
      <c r="AI166" s="326">
        <f t="shared" si="360"/>
        <v>0</v>
      </c>
      <c r="AJ166" s="326">
        <f t="shared" si="360"/>
        <v>0</v>
      </c>
      <c r="AK166" s="326">
        <f t="shared" si="360"/>
        <v>0</v>
      </c>
      <c r="AL166" s="326">
        <f t="shared" si="360"/>
        <v>0</v>
      </c>
      <c r="AM166" s="326">
        <f t="shared" si="360"/>
        <v>0</v>
      </c>
      <c r="AN166" s="326">
        <f t="shared" si="360"/>
        <v>0</v>
      </c>
      <c r="AO166" s="326">
        <f t="shared" si="360"/>
        <v>0</v>
      </c>
      <c r="AP166" s="326">
        <f t="shared" si="360"/>
        <v>0</v>
      </c>
      <c r="AQ166" s="326">
        <f t="shared" si="360"/>
        <v>0</v>
      </c>
      <c r="AR166" s="326">
        <f t="shared" si="360"/>
        <v>0</v>
      </c>
      <c r="AS166" s="326">
        <f t="shared" si="360"/>
        <v>0</v>
      </c>
      <c r="AT166" s="326">
        <f t="shared" si="360"/>
        <v>0</v>
      </c>
      <c r="AU166" s="326">
        <f t="shared" si="360"/>
        <v>0</v>
      </c>
      <c r="AV166" s="326">
        <f t="shared" ref="AV166:BC166" si="361">IF(AV165="N",0,VLOOKUP($D166,assumption_lookup,MATCH(AV$9,assumption_heading,0),0))</f>
        <v>0</v>
      </c>
      <c r="AW166" s="326">
        <f t="shared" si="361"/>
        <v>0</v>
      </c>
      <c r="AX166" s="326">
        <f t="shared" si="361"/>
        <v>0</v>
      </c>
      <c r="AY166" s="326">
        <f t="shared" si="361"/>
        <v>0</v>
      </c>
      <c r="AZ166" s="326">
        <f t="shared" si="361"/>
        <v>0</v>
      </c>
      <c r="BA166" s="326">
        <f t="shared" si="361"/>
        <v>0</v>
      </c>
      <c r="BB166" s="326">
        <f t="shared" si="361"/>
        <v>0</v>
      </c>
      <c r="BC166" s="326">
        <f t="shared" si="361"/>
        <v>0</v>
      </c>
      <c r="BD166" s="326">
        <f t="shared" ref="BD166:CM166" si="362">IF(BD165="N",0,VLOOKUP($D166,assumption_lookup,MATCH(BD$6,assumptions_heading_monthly,0),0))</f>
        <v>0</v>
      </c>
      <c r="BE166" s="326">
        <f t="shared" si="362"/>
        <v>0</v>
      </c>
      <c r="BF166" s="326">
        <f t="shared" si="362"/>
        <v>0</v>
      </c>
      <c r="BG166" s="326">
        <f t="shared" si="362"/>
        <v>0</v>
      </c>
      <c r="BH166" s="326">
        <f t="shared" si="362"/>
        <v>0</v>
      </c>
      <c r="BI166" s="326">
        <f t="shared" si="362"/>
        <v>0</v>
      </c>
      <c r="BJ166" s="326">
        <f t="shared" si="362"/>
        <v>0</v>
      </c>
      <c r="BK166" s="326">
        <f t="shared" si="362"/>
        <v>0</v>
      </c>
      <c r="BL166" s="326">
        <f t="shared" si="362"/>
        <v>0</v>
      </c>
      <c r="BM166" s="326">
        <f t="shared" si="362"/>
        <v>0</v>
      </c>
      <c r="BN166" s="326">
        <f t="shared" si="362"/>
        <v>0</v>
      </c>
      <c r="BO166" s="326">
        <f t="shared" si="362"/>
        <v>0</v>
      </c>
      <c r="BP166" s="326">
        <f t="shared" si="362"/>
        <v>0</v>
      </c>
      <c r="BQ166" s="326">
        <f t="shared" si="362"/>
        <v>0</v>
      </c>
      <c r="BR166" s="326">
        <f t="shared" si="362"/>
        <v>0</v>
      </c>
      <c r="BS166" s="326">
        <f t="shared" si="362"/>
        <v>0</v>
      </c>
      <c r="BT166" s="326">
        <f t="shared" si="362"/>
        <v>0</v>
      </c>
      <c r="BU166" s="326">
        <f t="shared" si="362"/>
        <v>0</v>
      </c>
      <c r="BV166" s="326">
        <f t="shared" si="362"/>
        <v>0</v>
      </c>
      <c r="BW166" s="326">
        <f t="shared" si="362"/>
        <v>0</v>
      </c>
      <c r="BX166" s="326">
        <f t="shared" si="362"/>
        <v>0</v>
      </c>
      <c r="BY166" s="326">
        <f t="shared" si="362"/>
        <v>0</v>
      </c>
      <c r="BZ166" s="326">
        <f t="shared" si="362"/>
        <v>0</v>
      </c>
      <c r="CA166" s="326">
        <f t="shared" si="362"/>
        <v>0</v>
      </c>
      <c r="CB166" s="326">
        <f t="shared" si="362"/>
        <v>0</v>
      </c>
      <c r="CC166" s="326">
        <f t="shared" si="362"/>
        <v>0</v>
      </c>
      <c r="CD166" s="326">
        <f t="shared" si="362"/>
        <v>0</v>
      </c>
      <c r="CE166" s="326">
        <f t="shared" si="362"/>
        <v>0</v>
      </c>
      <c r="CF166" s="326">
        <f t="shared" si="362"/>
        <v>0</v>
      </c>
      <c r="CG166" s="326">
        <f t="shared" si="362"/>
        <v>0</v>
      </c>
      <c r="CH166" s="326">
        <f t="shared" si="362"/>
        <v>0</v>
      </c>
      <c r="CI166" s="326">
        <f t="shared" si="362"/>
        <v>0</v>
      </c>
      <c r="CJ166" s="326">
        <f t="shared" si="362"/>
        <v>0</v>
      </c>
      <c r="CK166" s="326">
        <f t="shared" si="362"/>
        <v>0</v>
      </c>
      <c r="CL166" s="326">
        <f t="shared" si="362"/>
        <v>0</v>
      </c>
      <c r="CM166" s="326">
        <f t="shared" si="362"/>
        <v>0</v>
      </c>
      <c r="CN166" s="71"/>
      <c r="CO166" s="71"/>
      <c r="CP166" s="71"/>
      <c r="CQ166" s="71"/>
      <c r="CR166" s="71"/>
      <c r="CS166" s="71"/>
      <c r="CT166" s="71"/>
      <c r="CY166" s="294"/>
    </row>
    <row r="167" spans="1:103" outlineLevel="1" x14ac:dyDescent="0.45">
      <c r="A167" s="71"/>
      <c r="B167" s="297"/>
      <c r="D167" s="259" t="s">
        <v>220</v>
      </c>
      <c r="F167" s="312" t="str">
        <f>VLOOKUP($D167,assumption_lookup,MATCH("Unit",assumption_heading,0),0)</f>
        <v>£</v>
      </c>
      <c r="H167" s="326">
        <f t="shared" si="355"/>
        <v>0</v>
      </c>
      <c r="I167" s="326">
        <f t="shared" si="355"/>
        <v>0</v>
      </c>
      <c r="J167" s="326">
        <f t="shared" si="355"/>
        <v>0</v>
      </c>
      <c r="K167" s="326">
        <f t="shared" si="355"/>
        <v>0</v>
      </c>
      <c r="L167" s="326">
        <f t="shared" si="355"/>
        <v>0</v>
      </c>
      <c r="M167" s="326">
        <f t="shared" si="355"/>
        <v>0</v>
      </c>
      <c r="N167" s="326">
        <f t="shared" si="355"/>
        <v>0</v>
      </c>
      <c r="O167" s="326">
        <f t="shared" si="355"/>
        <v>0</v>
      </c>
      <c r="P167" s="326">
        <f t="shared" si="356"/>
        <v>0</v>
      </c>
      <c r="Q167" s="326">
        <f t="shared" si="356"/>
        <v>0</v>
      </c>
      <c r="R167" s="326">
        <f t="shared" si="356"/>
        <v>0</v>
      </c>
      <c r="S167" s="326">
        <f t="shared" si="356"/>
        <v>0</v>
      </c>
      <c r="T167" s="326">
        <f t="shared" si="356"/>
        <v>0</v>
      </c>
      <c r="U167" s="326">
        <f t="shared" si="356"/>
        <v>0</v>
      </c>
      <c r="V167" s="326">
        <f t="shared" si="356"/>
        <v>0</v>
      </c>
      <c r="W167" s="326">
        <f t="shared" si="356"/>
        <v>0</v>
      </c>
      <c r="X167" s="326">
        <f t="shared" si="356"/>
        <v>0</v>
      </c>
      <c r="Y167" s="326">
        <f t="shared" si="356"/>
        <v>0</v>
      </c>
      <c r="Z167" s="326">
        <f t="shared" si="356"/>
        <v>0</v>
      </c>
      <c r="AA167" s="326">
        <f t="shared" si="356"/>
        <v>0</v>
      </c>
      <c r="AB167" s="326">
        <f t="shared" si="356"/>
        <v>0</v>
      </c>
      <c r="AC167" s="326">
        <f t="shared" si="356"/>
        <v>0</v>
      </c>
      <c r="AD167" s="326">
        <f t="shared" si="356"/>
        <v>0</v>
      </c>
      <c r="AE167" s="326">
        <f t="shared" si="356"/>
        <v>0</v>
      </c>
      <c r="AF167" s="326">
        <f t="shared" si="357"/>
        <v>0</v>
      </c>
      <c r="AG167" s="326">
        <f t="shared" si="357"/>
        <v>0</v>
      </c>
      <c r="AH167" s="326">
        <f t="shared" si="357"/>
        <v>0</v>
      </c>
      <c r="AI167" s="326">
        <f t="shared" si="357"/>
        <v>0</v>
      </c>
      <c r="AJ167" s="326">
        <f t="shared" si="357"/>
        <v>0</v>
      </c>
      <c r="AK167" s="326">
        <f t="shared" si="357"/>
        <v>0</v>
      </c>
      <c r="AL167" s="326">
        <f t="shared" si="357"/>
        <v>0</v>
      </c>
      <c r="AM167" s="326">
        <f t="shared" si="357"/>
        <v>0</v>
      </c>
      <c r="AN167" s="326">
        <f t="shared" si="357"/>
        <v>0</v>
      </c>
      <c r="AO167" s="326">
        <f t="shared" si="357"/>
        <v>0</v>
      </c>
      <c r="AP167" s="326">
        <f t="shared" si="357"/>
        <v>0</v>
      </c>
      <c r="AQ167" s="326">
        <f t="shared" si="357"/>
        <v>0</v>
      </c>
      <c r="AR167" s="326">
        <f t="shared" si="357"/>
        <v>0</v>
      </c>
      <c r="AS167" s="326">
        <f t="shared" si="357"/>
        <v>0</v>
      </c>
      <c r="AT167" s="326">
        <f t="shared" si="357"/>
        <v>0</v>
      </c>
      <c r="AU167" s="326">
        <f t="shared" si="357"/>
        <v>0</v>
      </c>
      <c r="AV167" s="326">
        <f t="shared" si="357"/>
        <v>0</v>
      </c>
      <c r="AW167" s="326">
        <f t="shared" si="357"/>
        <v>0</v>
      </c>
      <c r="AX167" s="326">
        <f t="shared" si="357"/>
        <v>0</v>
      </c>
      <c r="AY167" s="326">
        <f t="shared" si="357"/>
        <v>0</v>
      </c>
      <c r="AZ167" s="326">
        <f t="shared" si="357"/>
        <v>0</v>
      </c>
      <c r="BA167" s="326">
        <f t="shared" si="357"/>
        <v>0</v>
      </c>
      <c r="BB167" s="326">
        <f t="shared" si="357"/>
        <v>0</v>
      </c>
      <c r="BC167" s="326">
        <f t="shared" si="357"/>
        <v>0</v>
      </c>
      <c r="BD167" s="326">
        <f t="shared" ref="BD167:CM167" si="363">VLOOKUP($D167,assumption_lookup,MATCH(BD$6,assumptions_heading_monthly,0),0)</f>
        <v>0</v>
      </c>
      <c r="BE167" s="326">
        <f t="shared" si="363"/>
        <v>0</v>
      </c>
      <c r="BF167" s="326">
        <f t="shared" si="363"/>
        <v>0</v>
      </c>
      <c r="BG167" s="326">
        <f t="shared" si="363"/>
        <v>0</v>
      </c>
      <c r="BH167" s="326">
        <f t="shared" si="363"/>
        <v>0</v>
      </c>
      <c r="BI167" s="326">
        <f t="shared" si="363"/>
        <v>0</v>
      </c>
      <c r="BJ167" s="326">
        <f t="shared" si="363"/>
        <v>0</v>
      </c>
      <c r="BK167" s="326">
        <f t="shared" si="363"/>
        <v>0</v>
      </c>
      <c r="BL167" s="326">
        <f t="shared" si="363"/>
        <v>0</v>
      </c>
      <c r="BM167" s="326">
        <f t="shared" si="363"/>
        <v>0</v>
      </c>
      <c r="BN167" s="326">
        <f t="shared" si="363"/>
        <v>0</v>
      </c>
      <c r="BO167" s="326">
        <f t="shared" si="363"/>
        <v>0</v>
      </c>
      <c r="BP167" s="326">
        <f t="shared" si="363"/>
        <v>0</v>
      </c>
      <c r="BQ167" s="326">
        <f t="shared" si="363"/>
        <v>0</v>
      </c>
      <c r="BR167" s="326">
        <f t="shared" si="363"/>
        <v>0</v>
      </c>
      <c r="BS167" s="326">
        <f t="shared" si="363"/>
        <v>0</v>
      </c>
      <c r="BT167" s="326">
        <f t="shared" si="363"/>
        <v>0</v>
      </c>
      <c r="BU167" s="326">
        <f t="shared" si="363"/>
        <v>0</v>
      </c>
      <c r="BV167" s="326">
        <f t="shared" si="363"/>
        <v>0</v>
      </c>
      <c r="BW167" s="326">
        <f t="shared" si="363"/>
        <v>0</v>
      </c>
      <c r="BX167" s="326">
        <f t="shared" si="363"/>
        <v>0</v>
      </c>
      <c r="BY167" s="326">
        <f t="shared" si="363"/>
        <v>0</v>
      </c>
      <c r="BZ167" s="326">
        <f t="shared" si="363"/>
        <v>0</v>
      </c>
      <c r="CA167" s="326">
        <f t="shared" si="363"/>
        <v>0</v>
      </c>
      <c r="CB167" s="326">
        <f t="shared" si="363"/>
        <v>0</v>
      </c>
      <c r="CC167" s="326">
        <f t="shared" si="363"/>
        <v>0</v>
      </c>
      <c r="CD167" s="326">
        <f t="shared" si="363"/>
        <v>0</v>
      </c>
      <c r="CE167" s="326">
        <f t="shared" si="363"/>
        <v>0</v>
      </c>
      <c r="CF167" s="326">
        <f t="shared" si="363"/>
        <v>0</v>
      </c>
      <c r="CG167" s="326">
        <f t="shared" si="363"/>
        <v>0</v>
      </c>
      <c r="CH167" s="326">
        <f t="shared" si="363"/>
        <v>0</v>
      </c>
      <c r="CI167" s="326">
        <f t="shared" si="363"/>
        <v>0</v>
      </c>
      <c r="CJ167" s="326">
        <f t="shared" si="363"/>
        <v>0</v>
      </c>
      <c r="CK167" s="326">
        <f t="shared" si="363"/>
        <v>0</v>
      </c>
      <c r="CL167" s="326">
        <f t="shared" si="363"/>
        <v>0</v>
      </c>
      <c r="CM167" s="326">
        <f t="shared" si="363"/>
        <v>0</v>
      </c>
      <c r="CN167" s="71"/>
      <c r="CO167" s="71"/>
      <c r="CP167" s="71"/>
      <c r="CQ167" s="71"/>
      <c r="CR167" s="71"/>
      <c r="CS167" s="71"/>
      <c r="CT167" s="71"/>
      <c r="CY167" s="294"/>
    </row>
    <row r="168" spans="1:103" outlineLevel="1" x14ac:dyDescent="0.45">
      <c r="A168" s="71"/>
      <c r="B168" s="297"/>
      <c r="D168" s="259" t="s">
        <v>221</v>
      </c>
      <c r="H168" s="327">
        <f t="shared" ref="H168:O168" si="364">SUM(H166:H167)</f>
        <v>0</v>
      </c>
      <c r="I168" s="327">
        <f t="shared" si="364"/>
        <v>0</v>
      </c>
      <c r="J168" s="327">
        <f t="shared" si="364"/>
        <v>0</v>
      </c>
      <c r="K168" s="327">
        <f t="shared" si="364"/>
        <v>0</v>
      </c>
      <c r="L168" s="327">
        <f t="shared" si="364"/>
        <v>0</v>
      </c>
      <c r="M168" s="327">
        <f t="shared" si="364"/>
        <v>0</v>
      </c>
      <c r="N168" s="327">
        <f t="shared" si="364"/>
        <v>0</v>
      </c>
      <c r="O168" s="327">
        <f t="shared" si="364"/>
        <v>0</v>
      </c>
      <c r="P168" s="327">
        <f t="shared" ref="P168:AU168" si="365">SUM(P166:P167)</f>
        <v>0</v>
      </c>
      <c r="Q168" s="327">
        <f t="shared" si="365"/>
        <v>0</v>
      </c>
      <c r="R168" s="327">
        <f t="shared" si="365"/>
        <v>0</v>
      </c>
      <c r="S168" s="327">
        <f t="shared" si="365"/>
        <v>0</v>
      </c>
      <c r="T168" s="327">
        <f t="shared" si="365"/>
        <v>0</v>
      </c>
      <c r="U168" s="327">
        <f t="shared" si="365"/>
        <v>0</v>
      </c>
      <c r="V168" s="327">
        <f t="shared" si="365"/>
        <v>0</v>
      </c>
      <c r="W168" s="327">
        <f t="shared" si="365"/>
        <v>0</v>
      </c>
      <c r="X168" s="327">
        <f t="shared" si="365"/>
        <v>0</v>
      </c>
      <c r="Y168" s="327">
        <f t="shared" si="365"/>
        <v>0</v>
      </c>
      <c r="Z168" s="327">
        <f t="shared" si="365"/>
        <v>0</v>
      </c>
      <c r="AA168" s="327">
        <f t="shared" si="365"/>
        <v>0</v>
      </c>
      <c r="AB168" s="327">
        <f t="shared" si="365"/>
        <v>0</v>
      </c>
      <c r="AC168" s="327">
        <f t="shared" si="365"/>
        <v>0</v>
      </c>
      <c r="AD168" s="327">
        <f t="shared" si="365"/>
        <v>0</v>
      </c>
      <c r="AE168" s="327">
        <f t="shared" si="365"/>
        <v>0</v>
      </c>
      <c r="AF168" s="327">
        <f t="shared" si="365"/>
        <v>0</v>
      </c>
      <c r="AG168" s="327">
        <f t="shared" si="365"/>
        <v>0</v>
      </c>
      <c r="AH168" s="327">
        <f t="shared" si="365"/>
        <v>0</v>
      </c>
      <c r="AI168" s="327">
        <f t="shared" si="365"/>
        <v>0</v>
      </c>
      <c r="AJ168" s="327">
        <f t="shared" si="365"/>
        <v>0</v>
      </c>
      <c r="AK168" s="327">
        <f t="shared" si="365"/>
        <v>0</v>
      </c>
      <c r="AL168" s="327">
        <f t="shared" si="365"/>
        <v>0</v>
      </c>
      <c r="AM168" s="327">
        <f t="shared" si="365"/>
        <v>0</v>
      </c>
      <c r="AN168" s="327">
        <f t="shared" si="365"/>
        <v>0</v>
      </c>
      <c r="AO168" s="327">
        <f t="shared" si="365"/>
        <v>0</v>
      </c>
      <c r="AP168" s="327">
        <f t="shared" si="365"/>
        <v>0</v>
      </c>
      <c r="AQ168" s="327">
        <f t="shared" si="365"/>
        <v>0</v>
      </c>
      <c r="AR168" s="327">
        <f t="shared" si="365"/>
        <v>0</v>
      </c>
      <c r="AS168" s="327">
        <f t="shared" si="365"/>
        <v>0</v>
      </c>
      <c r="AT168" s="327">
        <f t="shared" si="365"/>
        <v>0</v>
      </c>
      <c r="AU168" s="327">
        <f t="shared" si="365"/>
        <v>0</v>
      </c>
      <c r="AV168" s="327">
        <f t="shared" ref="AV168:CM168" si="366">SUM(AV166:AV167)</f>
        <v>0</v>
      </c>
      <c r="AW168" s="327">
        <f t="shared" si="366"/>
        <v>0</v>
      </c>
      <c r="AX168" s="327">
        <f t="shared" si="366"/>
        <v>0</v>
      </c>
      <c r="AY168" s="327">
        <f t="shared" si="366"/>
        <v>0</v>
      </c>
      <c r="AZ168" s="327">
        <f t="shared" si="366"/>
        <v>0</v>
      </c>
      <c r="BA168" s="327">
        <f t="shared" si="366"/>
        <v>0</v>
      </c>
      <c r="BB168" s="327">
        <f t="shared" si="366"/>
        <v>0</v>
      </c>
      <c r="BC168" s="327">
        <f t="shared" si="366"/>
        <v>0</v>
      </c>
      <c r="BD168" s="327">
        <f t="shared" si="366"/>
        <v>0</v>
      </c>
      <c r="BE168" s="327">
        <f t="shared" si="366"/>
        <v>0</v>
      </c>
      <c r="BF168" s="327">
        <f t="shared" si="366"/>
        <v>0</v>
      </c>
      <c r="BG168" s="327">
        <f t="shared" si="366"/>
        <v>0</v>
      </c>
      <c r="BH168" s="327">
        <f t="shared" si="366"/>
        <v>0</v>
      </c>
      <c r="BI168" s="327">
        <f t="shared" si="366"/>
        <v>0</v>
      </c>
      <c r="BJ168" s="327">
        <f t="shared" si="366"/>
        <v>0</v>
      </c>
      <c r="BK168" s="327">
        <f t="shared" si="366"/>
        <v>0</v>
      </c>
      <c r="BL168" s="327">
        <f t="shared" si="366"/>
        <v>0</v>
      </c>
      <c r="BM168" s="327">
        <f t="shared" si="366"/>
        <v>0</v>
      </c>
      <c r="BN168" s="327">
        <f t="shared" si="366"/>
        <v>0</v>
      </c>
      <c r="BO168" s="327">
        <f t="shared" si="366"/>
        <v>0</v>
      </c>
      <c r="BP168" s="327">
        <f t="shared" si="366"/>
        <v>0</v>
      </c>
      <c r="BQ168" s="327">
        <f t="shared" si="366"/>
        <v>0</v>
      </c>
      <c r="BR168" s="327">
        <f t="shared" si="366"/>
        <v>0</v>
      </c>
      <c r="BS168" s="327">
        <f t="shared" si="366"/>
        <v>0</v>
      </c>
      <c r="BT168" s="327">
        <f t="shared" si="366"/>
        <v>0</v>
      </c>
      <c r="BU168" s="327">
        <f t="shared" si="366"/>
        <v>0</v>
      </c>
      <c r="BV168" s="327">
        <f t="shared" si="366"/>
        <v>0</v>
      </c>
      <c r="BW168" s="327">
        <f t="shared" si="366"/>
        <v>0</v>
      </c>
      <c r="BX168" s="327">
        <f t="shared" si="366"/>
        <v>0</v>
      </c>
      <c r="BY168" s="327">
        <f t="shared" si="366"/>
        <v>0</v>
      </c>
      <c r="BZ168" s="327">
        <f t="shared" si="366"/>
        <v>0</v>
      </c>
      <c r="CA168" s="327">
        <f t="shared" si="366"/>
        <v>0</v>
      </c>
      <c r="CB168" s="327">
        <f t="shared" si="366"/>
        <v>0</v>
      </c>
      <c r="CC168" s="327">
        <f t="shared" si="366"/>
        <v>0</v>
      </c>
      <c r="CD168" s="327">
        <f t="shared" si="366"/>
        <v>0</v>
      </c>
      <c r="CE168" s="327">
        <f t="shared" si="366"/>
        <v>0</v>
      </c>
      <c r="CF168" s="327">
        <f t="shared" si="366"/>
        <v>0</v>
      </c>
      <c r="CG168" s="327">
        <f t="shared" si="366"/>
        <v>0</v>
      </c>
      <c r="CH168" s="327">
        <f t="shared" si="366"/>
        <v>0</v>
      </c>
      <c r="CI168" s="327">
        <f t="shared" si="366"/>
        <v>0</v>
      </c>
      <c r="CJ168" s="327">
        <f t="shared" si="366"/>
        <v>0</v>
      </c>
      <c r="CK168" s="327">
        <f t="shared" si="366"/>
        <v>0</v>
      </c>
      <c r="CL168" s="327">
        <f t="shared" si="366"/>
        <v>0</v>
      </c>
      <c r="CM168" s="327">
        <f t="shared" si="366"/>
        <v>0</v>
      </c>
      <c r="CN168" s="71"/>
      <c r="CO168" s="71"/>
      <c r="CP168" s="71"/>
      <c r="CQ168" s="71"/>
      <c r="CR168" s="71"/>
      <c r="CS168" s="71"/>
      <c r="CT168" s="71"/>
      <c r="CY168" s="294"/>
    </row>
    <row r="169" spans="1:103" outlineLevel="1" x14ac:dyDescent="0.45">
      <c r="A169" s="71"/>
      <c r="B169" s="297"/>
      <c r="D169" s="263"/>
      <c r="E169" s="263"/>
      <c r="F169" s="263"/>
      <c r="G169" s="263"/>
      <c r="H169" s="263"/>
      <c r="I169" s="263"/>
      <c r="J169" s="263"/>
      <c r="K169" s="263"/>
      <c r="L169" s="263"/>
      <c r="M169" s="263"/>
      <c r="N169" s="263"/>
      <c r="O169" s="263"/>
      <c r="P169" s="263"/>
      <c r="Q169" s="263"/>
      <c r="R169" s="263"/>
      <c r="S169" s="263"/>
      <c r="T169" s="263"/>
      <c r="U169" s="263"/>
      <c r="V169" s="263"/>
      <c r="W169" s="263"/>
      <c r="X169" s="263"/>
      <c r="Y169" s="263"/>
      <c r="Z169" s="263"/>
      <c r="AA169" s="263"/>
      <c r="AB169" s="263"/>
      <c r="AC169" s="263"/>
      <c r="AD169" s="263"/>
      <c r="AE169" s="263"/>
      <c r="AF169" s="263"/>
      <c r="AG169" s="263"/>
      <c r="AH169" s="263"/>
      <c r="AI169" s="263"/>
      <c r="AJ169" s="263"/>
      <c r="AK169" s="263"/>
      <c r="AL169" s="263"/>
      <c r="AM169" s="263"/>
      <c r="AN169" s="263"/>
      <c r="AO169" s="263"/>
      <c r="AP169" s="263"/>
      <c r="AQ169" s="263"/>
      <c r="AR169" s="263"/>
      <c r="AS169" s="263"/>
      <c r="AT169" s="263"/>
      <c r="AU169" s="263"/>
      <c r="AV169" s="263"/>
      <c r="AW169" s="263"/>
      <c r="AX169" s="263"/>
      <c r="AY169" s="263"/>
      <c r="AZ169" s="263"/>
      <c r="BA169" s="263"/>
      <c r="BB169" s="263"/>
      <c r="BC169" s="263"/>
      <c r="BD169" s="263"/>
      <c r="BE169" s="263"/>
      <c r="BF169" s="263"/>
      <c r="BG169" s="263"/>
      <c r="BH169" s="263"/>
      <c r="BI169" s="263"/>
      <c r="BJ169" s="263"/>
      <c r="BK169" s="263"/>
      <c r="BL169" s="263"/>
      <c r="BM169" s="263"/>
      <c r="BN169" s="263"/>
      <c r="BO169" s="263"/>
      <c r="BP169" s="263"/>
      <c r="BQ169" s="263"/>
      <c r="BR169" s="263"/>
      <c r="BS169" s="263"/>
      <c r="BT169" s="263"/>
      <c r="BU169" s="263"/>
      <c r="BV169" s="263"/>
      <c r="BW169" s="263"/>
      <c r="BX169" s="263"/>
      <c r="BY169" s="263"/>
      <c r="BZ169" s="263"/>
      <c r="CA169" s="263"/>
      <c r="CB169" s="263"/>
      <c r="CC169" s="263"/>
      <c r="CD169" s="263"/>
      <c r="CE169" s="263"/>
      <c r="CF169" s="263"/>
      <c r="CG169" s="263"/>
      <c r="CH169" s="263"/>
      <c r="CI169" s="263"/>
      <c r="CJ169" s="263"/>
      <c r="CK169" s="263"/>
      <c r="CL169" s="263"/>
      <c r="CM169" s="263"/>
      <c r="CN169" s="71"/>
      <c r="CO169" s="71"/>
      <c r="CP169" s="71"/>
      <c r="CQ169" s="71"/>
      <c r="CR169" s="71"/>
      <c r="CS169" s="71"/>
      <c r="CT169" s="71"/>
      <c r="CY169" s="294"/>
    </row>
    <row r="170" spans="1:103" outlineLevel="1" x14ac:dyDescent="0.45">
      <c r="A170" s="71"/>
      <c r="B170" s="297"/>
      <c r="D170" s="263"/>
      <c r="E170" s="263"/>
      <c r="F170" s="263"/>
      <c r="G170" s="263"/>
      <c r="H170" s="263"/>
      <c r="I170" s="263"/>
      <c r="J170" s="263"/>
      <c r="K170" s="263"/>
      <c r="L170" s="263"/>
      <c r="M170" s="263"/>
      <c r="N170" s="263"/>
      <c r="O170" s="263"/>
      <c r="P170" s="263"/>
      <c r="Q170" s="263"/>
      <c r="R170" s="263"/>
      <c r="S170" s="263"/>
      <c r="T170" s="263"/>
      <c r="U170" s="263"/>
      <c r="V170" s="263"/>
      <c r="W170" s="263"/>
      <c r="X170" s="263"/>
      <c r="Y170" s="263"/>
      <c r="Z170" s="263"/>
      <c r="AA170" s="263"/>
      <c r="AB170" s="263"/>
      <c r="AC170" s="263"/>
      <c r="AD170" s="263"/>
      <c r="AE170" s="263"/>
      <c r="AF170" s="263"/>
      <c r="AG170" s="263"/>
      <c r="AH170" s="263"/>
      <c r="AI170" s="263"/>
      <c r="AJ170" s="263"/>
      <c r="AK170" s="263"/>
      <c r="AL170" s="263"/>
      <c r="AM170" s="263"/>
      <c r="AN170" s="263"/>
      <c r="AO170" s="263"/>
      <c r="AP170" s="263"/>
      <c r="AQ170" s="263"/>
      <c r="AR170" s="263"/>
      <c r="AS170" s="263"/>
      <c r="AT170" s="263"/>
      <c r="AU170" s="263"/>
      <c r="AV170" s="263"/>
      <c r="AW170" s="263"/>
      <c r="AX170" s="263"/>
      <c r="AY170" s="263"/>
      <c r="AZ170" s="263"/>
      <c r="BA170" s="263"/>
      <c r="BB170" s="263"/>
      <c r="BC170" s="263"/>
      <c r="BD170" s="263"/>
      <c r="BE170" s="263"/>
      <c r="BF170" s="263"/>
      <c r="BG170" s="263"/>
      <c r="BH170" s="263"/>
      <c r="BI170" s="263"/>
      <c r="BJ170" s="263"/>
      <c r="BK170" s="263"/>
      <c r="BL170" s="263"/>
      <c r="BM170" s="263"/>
      <c r="BN170" s="263"/>
      <c r="BO170" s="263"/>
      <c r="BP170" s="263"/>
      <c r="BQ170" s="263"/>
      <c r="BR170" s="263"/>
      <c r="BS170" s="263"/>
      <c r="BT170" s="263"/>
      <c r="BU170" s="263"/>
      <c r="BV170" s="263"/>
      <c r="BW170" s="263"/>
      <c r="BX170" s="263"/>
      <c r="BY170" s="263"/>
      <c r="BZ170" s="263"/>
      <c r="CA170" s="263"/>
      <c r="CB170" s="263"/>
      <c r="CC170" s="263"/>
      <c r="CD170" s="263"/>
      <c r="CE170" s="263"/>
      <c r="CF170" s="263"/>
      <c r="CG170" s="263"/>
      <c r="CH170" s="263"/>
      <c r="CI170" s="263"/>
      <c r="CJ170" s="263"/>
      <c r="CK170" s="263"/>
      <c r="CL170" s="263"/>
      <c r="CM170" s="263"/>
      <c r="CN170" s="71"/>
      <c r="CO170" s="71"/>
      <c r="CP170" s="71"/>
      <c r="CQ170" s="71"/>
      <c r="CR170" s="71"/>
      <c r="CS170" s="71"/>
      <c r="CT170" s="71"/>
      <c r="CY170" s="294"/>
    </row>
    <row r="171" spans="1:103" outlineLevel="1" x14ac:dyDescent="0.45">
      <c r="A171" s="71" t="s">
        <v>326</v>
      </c>
      <c r="B171" s="297"/>
      <c r="D171" s="259" t="s">
        <v>222</v>
      </c>
      <c r="F171" s="259" t="s">
        <v>195</v>
      </c>
      <c r="H171" s="259">
        <f t="shared" ref="H171:O171" si="367">SUM(H169:H170)</f>
        <v>0</v>
      </c>
      <c r="I171" s="259">
        <f t="shared" si="367"/>
        <v>0</v>
      </c>
      <c r="J171" s="259">
        <f t="shared" si="367"/>
        <v>0</v>
      </c>
      <c r="K171" s="259">
        <f t="shared" si="367"/>
        <v>0</v>
      </c>
      <c r="L171" s="259">
        <f t="shared" si="367"/>
        <v>0</v>
      </c>
      <c r="M171" s="259">
        <f t="shared" si="367"/>
        <v>0</v>
      </c>
      <c r="N171" s="259">
        <f t="shared" si="367"/>
        <v>0</v>
      </c>
      <c r="O171" s="259">
        <f t="shared" si="367"/>
        <v>0</v>
      </c>
      <c r="P171" s="259">
        <f>SUM(P169:P170)</f>
        <v>0</v>
      </c>
      <c r="Q171" s="259">
        <f t="shared" ref="Q171:AQ171" si="368">SUM(Q169:Q170)</f>
        <v>0</v>
      </c>
      <c r="R171" s="259">
        <f t="shared" si="368"/>
        <v>0</v>
      </c>
      <c r="S171" s="259">
        <f t="shared" si="368"/>
        <v>0</v>
      </c>
      <c r="T171" s="259">
        <f t="shared" si="368"/>
        <v>0</v>
      </c>
      <c r="U171" s="259">
        <f t="shared" si="368"/>
        <v>0</v>
      </c>
      <c r="V171" s="259">
        <f t="shared" si="368"/>
        <v>0</v>
      </c>
      <c r="W171" s="259">
        <f t="shared" si="368"/>
        <v>0</v>
      </c>
      <c r="X171" s="259">
        <f t="shared" si="368"/>
        <v>0</v>
      </c>
      <c r="Y171" s="259">
        <f t="shared" si="368"/>
        <v>0</v>
      </c>
      <c r="Z171" s="259">
        <f t="shared" si="368"/>
        <v>0</v>
      </c>
      <c r="AA171" s="259">
        <f t="shared" si="368"/>
        <v>0</v>
      </c>
      <c r="AB171" s="259">
        <f t="shared" si="368"/>
        <v>0</v>
      </c>
      <c r="AC171" s="259">
        <f t="shared" si="368"/>
        <v>0</v>
      </c>
      <c r="AD171" s="259">
        <f t="shared" si="368"/>
        <v>0</v>
      </c>
      <c r="AE171" s="259">
        <f t="shared" si="368"/>
        <v>0</v>
      </c>
      <c r="AF171" s="259">
        <f t="shared" si="368"/>
        <v>0</v>
      </c>
      <c r="AG171" s="259">
        <f t="shared" si="368"/>
        <v>0</v>
      </c>
      <c r="AH171" s="259">
        <f t="shared" si="368"/>
        <v>0</v>
      </c>
      <c r="AI171" s="259">
        <f t="shared" si="368"/>
        <v>0</v>
      </c>
      <c r="AJ171" s="259">
        <f t="shared" si="368"/>
        <v>0</v>
      </c>
      <c r="AK171" s="259">
        <f t="shared" si="368"/>
        <v>0</v>
      </c>
      <c r="AL171" s="259">
        <f t="shared" si="368"/>
        <v>0</v>
      </c>
      <c r="AM171" s="259">
        <f t="shared" si="368"/>
        <v>0</v>
      </c>
      <c r="AN171" s="259">
        <f t="shared" si="368"/>
        <v>0</v>
      </c>
      <c r="AO171" s="259">
        <f t="shared" si="368"/>
        <v>0</v>
      </c>
      <c r="AP171" s="259">
        <f t="shared" si="368"/>
        <v>0</v>
      </c>
      <c r="AQ171" s="259">
        <f t="shared" si="368"/>
        <v>0</v>
      </c>
      <c r="AR171" s="259">
        <f t="shared" ref="AR171:CM171" si="369">SUM(AR169:AR170)</f>
        <v>0</v>
      </c>
      <c r="AS171" s="259">
        <f t="shared" si="369"/>
        <v>0</v>
      </c>
      <c r="AT171" s="259">
        <f t="shared" si="369"/>
        <v>0</v>
      </c>
      <c r="AU171" s="259">
        <f t="shared" si="369"/>
        <v>0</v>
      </c>
      <c r="AV171" s="259">
        <f t="shared" si="369"/>
        <v>0</v>
      </c>
      <c r="AW171" s="259">
        <f t="shared" si="369"/>
        <v>0</v>
      </c>
      <c r="AX171" s="259">
        <f t="shared" si="369"/>
        <v>0</v>
      </c>
      <c r="AY171" s="259">
        <f t="shared" si="369"/>
        <v>0</v>
      </c>
      <c r="AZ171" s="259">
        <f t="shared" si="369"/>
        <v>0</v>
      </c>
      <c r="BA171" s="259">
        <f t="shared" si="369"/>
        <v>0</v>
      </c>
      <c r="BB171" s="259">
        <f t="shared" si="369"/>
        <v>0</v>
      </c>
      <c r="BC171" s="259">
        <f t="shared" si="369"/>
        <v>0</v>
      </c>
      <c r="BD171" s="259">
        <f t="shared" si="369"/>
        <v>0</v>
      </c>
      <c r="BE171" s="259">
        <f t="shared" si="369"/>
        <v>0</v>
      </c>
      <c r="BF171" s="259">
        <f t="shared" si="369"/>
        <v>0</v>
      </c>
      <c r="BG171" s="259">
        <f t="shared" si="369"/>
        <v>0</v>
      </c>
      <c r="BH171" s="259">
        <f t="shared" si="369"/>
        <v>0</v>
      </c>
      <c r="BI171" s="259">
        <f t="shared" si="369"/>
        <v>0</v>
      </c>
      <c r="BJ171" s="259">
        <f t="shared" si="369"/>
        <v>0</v>
      </c>
      <c r="BK171" s="259">
        <f t="shared" si="369"/>
        <v>0</v>
      </c>
      <c r="BL171" s="259">
        <f t="shared" si="369"/>
        <v>0</v>
      </c>
      <c r="BM171" s="259">
        <f t="shared" si="369"/>
        <v>0</v>
      </c>
      <c r="BN171" s="259">
        <f t="shared" si="369"/>
        <v>0</v>
      </c>
      <c r="BO171" s="259">
        <f t="shared" si="369"/>
        <v>0</v>
      </c>
      <c r="BP171" s="259">
        <f t="shared" si="369"/>
        <v>0</v>
      </c>
      <c r="BQ171" s="259">
        <f t="shared" si="369"/>
        <v>0</v>
      </c>
      <c r="BR171" s="259">
        <f t="shared" si="369"/>
        <v>0</v>
      </c>
      <c r="BS171" s="259">
        <f t="shared" si="369"/>
        <v>0</v>
      </c>
      <c r="BT171" s="259">
        <f t="shared" si="369"/>
        <v>0</v>
      </c>
      <c r="BU171" s="259">
        <f t="shared" si="369"/>
        <v>0</v>
      </c>
      <c r="BV171" s="259">
        <f t="shared" si="369"/>
        <v>0</v>
      </c>
      <c r="BW171" s="259">
        <f t="shared" si="369"/>
        <v>0</v>
      </c>
      <c r="BX171" s="259">
        <f t="shared" si="369"/>
        <v>0</v>
      </c>
      <c r="BY171" s="259">
        <f t="shared" si="369"/>
        <v>0</v>
      </c>
      <c r="BZ171" s="259">
        <f t="shared" si="369"/>
        <v>0</v>
      </c>
      <c r="CA171" s="259">
        <f t="shared" si="369"/>
        <v>0</v>
      </c>
      <c r="CB171" s="259">
        <f t="shared" si="369"/>
        <v>0</v>
      </c>
      <c r="CC171" s="259">
        <f t="shared" si="369"/>
        <v>0</v>
      </c>
      <c r="CD171" s="259">
        <f t="shared" si="369"/>
        <v>0</v>
      </c>
      <c r="CE171" s="259">
        <f t="shared" si="369"/>
        <v>0</v>
      </c>
      <c r="CF171" s="259">
        <f t="shared" si="369"/>
        <v>0</v>
      </c>
      <c r="CG171" s="259">
        <f t="shared" si="369"/>
        <v>0</v>
      </c>
      <c r="CH171" s="259">
        <f t="shared" si="369"/>
        <v>0</v>
      </c>
      <c r="CI171" s="259">
        <f t="shared" si="369"/>
        <v>0</v>
      </c>
      <c r="CJ171" s="259">
        <f t="shared" si="369"/>
        <v>0</v>
      </c>
      <c r="CK171" s="259">
        <f t="shared" si="369"/>
        <v>0</v>
      </c>
      <c r="CL171" s="259">
        <f t="shared" si="369"/>
        <v>0</v>
      </c>
      <c r="CM171" s="259">
        <f t="shared" si="369"/>
        <v>0</v>
      </c>
      <c r="CN171" s="71"/>
      <c r="CO171" s="71"/>
      <c r="CP171" s="71"/>
      <c r="CQ171" s="71"/>
      <c r="CR171" s="71"/>
      <c r="CS171" s="71"/>
      <c r="CT171" s="71"/>
      <c r="CY171" s="294" t="s">
        <v>2</v>
      </c>
    </row>
    <row r="172" spans="1:103" outlineLevel="1" x14ac:dyDescent="0.45">
      <c r="A172" s="71"/>
      <c r="B172" s="297"/>
      <c r="CY172" s="294"/>
    </row>
    <row r="173" spans="1:103" outlineLevel="1" x14ac:dyDescent="0.45">
      <c r="A173" s="71"/>
      <c r="B173" s="297"/>
      <c r="D173" s="259" t="s">
        <v>467</v>
      </c>
      <c r="F173" s="312" t="str">
        <f>VLOOKUP($D173,assumption_lookup,MATCH("Unit",assumption_heading,0),0)</f>
        <v>£/fte/month</v>
      </c>
      <c r="H173" s="304">
        <f t="shared" ref="H173:O173" si="370">VLOOKUP($D173,assumption_lookup,MATCH(H$9,assumption_heading,0),0)</f>
        <v>0</v>
      </c>
      <c r="I173" s="304">
        <f t="shared" si="370"/>
        <v>0</v>
      </c>
      <c r="J173" s="304">
        <f t="shared" si="370"/>
        <v>0</v>
      </c>
      <c r="K173" s="304">
        <f t="shared" si="370"/>
        <v>0</v>
      </c>
      <c r="L173" s="304">
        <f t="shared" si="370"/>
        <v>0</v>
      </c>
      <c r="M173" s="304">
        <f t="shared" si="370"/>
        <v>0</v>
      </c>
      <c r="N173" s="304">
        <f t="shared" si="370"/>
        <v>0</v>
      </c>
      <c r="O173" s="304">
        <f t="shared" si="370"/>
        <v>0</v>
      </c>
      <c r="P173" s="304">
        <f t="shared" ref="P173:BC173" si="371">VLOOKUP($D173,assumption_lookup,MATCH(P$9,assumption_heading,0),0)</f>
        <v>0</v>
      </c>
      <c r="Q173" s="304">
        <f t="shared" si="371"/>
        <v>0</v>
      </c>
      <c r="R173" s="304">
        <f t="shared" si="371"/>
        <v>0</v>
      </c>
      <c r="S173" s="304">
        <f t="shared" si="371"/>
        <v>0</v>
      </c>
      <c r="T173" s="304">
        <f t="shared" si="371"/>
        <v>0</v>
      </c>
      <c r="U173" s="304">
        <f t="shared" si="371"/>
        <v>0</v>
      </c>
      <c r="V173" s="304">
        <f t="shared" si="371"/>
        <v>0</v>
      </c>
      <c r="W173" s="304">
        <f t="shared" si="371"/>
        <v>0</v>
      </c>
      <c r="X173" s="304">
        <f t="shared" si="371"/>
        <v>0</v>
      </c>
      <c r="Y173" s="304">
        <f t="shared" si="371"/>
        <v>0</v>
      </c>
      <c r="Z173" s="304">
        <f t="shared" si="371"/>
        <v>0</v>
      </c>
      <c r="AA173" s="304">
        <f t="shared" si="371"/>
        <v>0</v>
      </c>
      <c r="AB173" s="304">
        <f t="shared" si="371"/>
        <v>0</v>
      </c>
      <c r="AC173" s="304">
        <f t="shared" si="371"/>
        <v>0</v>
      </c>
      <c r="AD173" s="304">
        <f t="shared" si="371"/>
        <v>0</v>
      </c>
      <c r="AE173" s="304">
        <f t="shared" si="371"/>
        <v>0</v>
      </c>
      <c r="AF173" s="304">
        <f t="shared" si="371"/>
        <v>0</v>
      </c>
      <c r="AG173" s="304">
        <f t="shared" si="371"/>
        <v>0</v>
      </c>
      <c r="AH173" s="304">
        <f t="shared" si="371"/>
        <v>0</v>
      </c>
      <c r="AI173" s="304">
        <f t="shared" si="371"/>
        <v>0</v>
      </c>
      <c r="AJ173" s="304">
        <f t="shared" si="371"/>
        <v>0</v>
      </c>
      <c r="AK173" s="304">
        <f t="shared" si="371"/>
        <v>0</v>
      </c>
      <c r="AL173" s="304">
        <f t="shared" si="371"/>
        <v>0</v>
      </c>
      <c r="AM173" s="304">
        <f t="shared" si="371"/>
        <v>0</v>
      </c>
      <c r="AN173" s="304">
        <f t="shared" si="371"/>
        <v>0</v>
      </c>
      <c r="AO173" s="304">
        <f t="shared" si="371"/>
        <v>0</v>
      </c>
      <c r="AP173" s="304">
        <f t="shared" si="371"/>
        <v>0</v>
      </c>
      <c r="AQ173" s="304">
        <f t="shared" si="371"/>
        <v>0</v>
      </c>
      <c r="AR173" s="304">
        <f t="shared" si="371"/>
        <v>0</v>
      </c>
      <c r="AS173" s="304">
        <f t="shared" si="371"/>
        <v>0</v>
      </c>
      <c r="AT173" s="304">
        <f t="shared" si="371"/>
        <v>0</v>
      </c>
      <c r="AU173" s="304">
        <f t="shared" si="371"/>
        <v>0</v>
      </c>
      <c r="AV173" s="304">
        <f t="shared" si="371"/>
        <v>0</v>
      </c>
      <c r="AW173" s="304">
        <f t="shared" si="371"/>
        <v>0</v>
      </c>
      <c r="AX173" s="304">
        <f t="shared" si="371"/>
        <v>0</v>
      </c>
      <c r="AY173" s="304">
        <f t="shared" si="371"/>
        <v>0</v>
      </c>
      <c r="AZ173" s="304">
        <f t="shared" si="371"/>
        <v>0</v>
      </c>
      <c r="BA173" s="304">
        <f t="shared" si="371"/>
        <v>0</v>
      </c>
      <c r="BB173" s="304">
        <f t="shared" si="371"/>
        <v>0</v>
      </c>
      <c r="BC173" s="304">
        <f t="shared" si="371"/>
        <v>0</v>
      </c>
      <c r="BD173" s="304">
        <f t="shared" ref="BD173:CM173" si="372">VLOOKUP($D173,assumption_lookup,MATCH(BD$6,assumptions_heading_monthly,0),0)</f>
        <v>0</v>
      </c>
      <c r="BE173" s="304">
        <f t="shared" si="372"/>
        <v>0</v>
      </c>
      <c r="BF173" s="304">
        <f t="shared" si="372"/>
        <v>0</v>
      </c>
      <c r="BG173" s="304">
        <f t="shared" si="372"/>
        <v>0</v>
      </c>
      <c r="BH173" s="304">
        <f t="shared" si="372"/>
        <v>0</v>
      </c>
      <c r="BI173" s="304">
        <f t="shared" si="372"/>
        <v>0</v>
      </c>
      <c r="BJ173" s="304">
        <f t="shared" si="372"/>
        <v>0</v>
      </c>
      <c r="BK173" s="304">
        <f t="shared" si="372"/>
        <v>0</v>
      </c>
      <c r="BL173" s="304">
        <f t="shared" si="372"/>
        <v>0</v>
      </c>
      <c r="BM173" s="304">
        <f t="shared" si="372"/>
        <v>0</v>
      </c>
      <c r="BN173" s="304">
        <f t="shared" si="372"/>
        <v>0</v>
      </c>
      <c r="BO173" s="304">
        <f t="shared" si="372"/>
        <v>0</v>
      </c>
      <c r="BP173" s="304">
        <f t="shared" si="372"/>
        <v>0</v>
      </c>
      <c r="BQ173" s="304">
        <f t="shared" si="372"/>
        <v>0</v>
      </c>
      <c r="BR173" s="304">
        <f t="shared" si="372"/>
        <v>0</v>
      </c>
      <c r="BS173" s="304">
        <f t="shared" si="372"/>
        <v>0</v>
      </c>
      <c r="BT173" s="304">
        <f t="shared" si="372"/>
        <v>0</v>
      </c>
      <c r="BU173" s="304">
        <f t="shared" si="372"/>
        <v>0</v>
      </c>
      <c r="BV173" s="304">
        <f t="shared" si="372"/>
        <v>0</v>
      </c>
      <c r="BW173" s="304">
        <f t="shared" si="372"/>
        <v>0</v>
      </c>
      <c r="BX173" s="304">
        <f t="shared" si="372"/>
        <v>0</v>
      </c>
      <c r="BY173" s="304">
        <f t="shared" si="372"/>
        <v>0</v>
      </c>
      <c r="BZ173" s="304">
        <f t="shared" si="372"/>
        <v>0</v>
      </c>
      <c r="CA173" s="304">
        <f t="shared" si="372"/>
        <v>0</v>
      </c>
      <c r="CB173" s="304">
        <f t="shared" si="372"/>
        <v>0</v>
      </c>
      <c r="CC173" s="304">
        <f t="shared" si="372"/>
        <v>0</v>
      </c>
      <c r="CD173" s="304">
        <f t="shared" si="372"/>
        <v>0</v>
      </c>
      <c r="CE173" s="304">
        <f t="shared" si="372"/>
        <v>0</v>
      </c>
      <c r="CF173" s="304">
        <f t="shared" si="372"/>
        <v>0</v>
      </c>
      <c r="CG173" s="304">
        <f t="shared" si="372"/>
        <v>0</v>
      </c>
      <c r="CH173" s="304">
        <f t="shared" si="372"/>
        <v>0</v>
      </c>
      <c r="CI173" s="304">
        <f t="shared" si="372"/>
        <v>0</v>
      </c>
      <c r="CJ173" s="304">
        <f t="shared" si="372"/>
        <v>0</v>
      </c>
      <c r="CK173" s="304">
        <f t="shared" si="372"/>
        <v>0</v>
      </c>
      <c r="CL173" s="304">
        <f t="shared" si="372"/>
        <v>0</v>
      </c>
      <c r="CM173" s="304">
        <f t="shared" si="372"/>
        <v>0</v>
      </c>
      <c r="CN173" s="264">
        <f t="shared" ref="CN173:CT173" si="373">SUMIF($H$9:$CM$9,CN$3,$H173:$CM173)</f>
        <v>0</v>
      </c>
      <c r="CO173" s="264">
        <f t="shared" si="373"/>
        <v>0</v>
      </c>
      <c r="CP173" s="264">
        <f t="shared" si="373"/>
        <v>0</v>
      </c>
      <c r="CQ173" s="264">
        <f t="shared" si="373"/>
        <v>0</v>
      </c>
      <c r="CR173" s="264">
        <f t="shared" si="373"/>
        <v>0</v>
      </c>
      <c r="CS173" s="264">
        <f t="shared" si="373"/>
        <v>0</v>
      </c>
      <c r="CT173" s="264">
        <f t="shared" si="373"/>
        <v>0</v>
      </c>
      <c r="CY173" s="294"/>
    </row>
    <row r="174" spans="1:103" outlineLevel="1" x14ac:dyDescent="0.45">
      <c r="A174" s="71"/>
      <c r="B174" s="297" t="s">
        <v>830</v>
      </c>
      <c r="D174" s="259" t="s">
        <v>223</v>
      </c>
      <c r="E174" s="451" t="s">
        <v>890</v>
      </c>
      <c r="F174" s="452"/>
      <c r="H174" s="302">
        <f t="shared" ref="H174:O174" si="374">H173*H171</f>
        <v>0</v>
      </c>
      <c r="I174" s="302">
        <f t="shared" si="374"/>
        <v>0</v>
      </c>
      <c r="J174" s="302">
        <f t="shared" si="374"/>
        <v>0</v>
      </c>
      <c r="K174" s="302">
        <f t="shared" si="374"/>
        <v>0</v>
      </c>
      <c r="L174" s="302">
        <f t="shared" si="374"/>
        <v>0</v>
      </c>
      <c r="M174" s="302">
        <f t="shared" si="374"/>
        <v>0</v>
      </c>
      <c r="N174" s="302">
        <f t="shared" si="374"/>
        <v>0</v>
      </c>
      <c r="O174" s="302">
        <f t="shared" si="374"/>
        <v>0</v>
      </c>
      <c r="P174" s="302">
        <f>P173*P171</f>
        <v>0</v>
      </c>
      <c r="Q174" s="302">
        <f t="shared" ref="Q174:AQ174" si="375">Q173*Q171</f>
        <v>0</v>
      </c>
      <c r="R174" s="302">
        <f t="shared" si="375"/>
        <v>0</v>
      </c>
      <c r="S174" s="302">
        <f t="shared" si="375"/>
        <v>0</v>
      </c>
      <c r="T174" s="302">
        <f t="shared" si="375"/>
        <v>0</v>
      </c>
      <c r="U174" s="302">
        <f t="shared" si="375"/>
        <v>0</v>
      </c>
      <c r="V174" s="302">
        <f t="shared" si="375"/>
        <v>0</v>
      </c>
      <c r="W174" s="302">
        <f t="shared" si="375"/>
        <v>0</v>
      </c>
      <c r="X174" s="302">
        <f t="shared" si="375"/>
        <v>0</v>
      </c>
      <c r="Y174" s="302">
        <f t="shared" si="375"/>
        <v>0</v>
      </c>
      <c r="Z174" s="302">
        <f t="shared" si="375"/>
        <v>0</v>
      </c>
      <c r="AA174" s="302">
        <f t="shared" si="375"/>
        <v>0</v>
      </c>
      <c r="AB174" s="302">
        <f t="shared" si="375"/>
        <v>0</v>
      </c>
      <c r="AC174" s="302">
        <f t="shared" si="375"/>
        <v>0</v>
      </c>
      <c r="AD174" s="302">
        <f t="shared" si="375"/>
        <v>0</v>
      </c>
      <c r="AE174" s="302">
        <f t="shared" si="375"/>
        <v>0</v>
      </c>
      <c r="AF174" s="302">
        <f t="shared" si="375"/>
        <v>0</v>
      </c>
      <c r="AG174" s="302">
        <f t="shared" si="375"/>
        <v>0</v>
      </c>
      <c r="AH174" s="302">
        <f t="shared" si="375"/>
        <v>0</v>
      </c>
      <c r="AI174" s="302">
        <f t="shared" si="375"/>
        <v>0</v>
      </c>
      <c r="AJ174" s="302">
        <f t="shared" si="375"/>
        <v>0</v>
      </c>
      <c r="AK174" s="302">
        <f t="shared" si="375"/>
        <v>0</v>
      </c>
      <c r="AL174" s="302">
        <f t="shared" si="375"/>
        <v>0</v>
      </c>
      <c r="AM174" s="302">
        <f t="shared" si="375"/>
        <v>0</v>
      </c>
      <c r="AN174" s="302">
        <f t="shared" si="375"/>
        <v>0</v>
      </c>
      <c r="AO174" s="302">
        <f t="shared" si="375"/>
        <v>0</v>
      </c>
      <c r="AP174" s="302">
        <f t="shared" si="375"/>
        <v>0</v>
      </c>
      <c r="AQ174" s="302">
        <f t="shared" si="375"/>
        <v>0</v>
      </c>
      <c r="AR174" s="302">
        <f t="shared" ref="AR174:BC174" si="376">AR173*AR171</f>
        <v>0</v>
      </c>
      <c r="AS174" s="302">
        <f t="shared" si="376"/>
        <v>0</v>
      </c>
      <c r="AT174" s="302">
        <f t="shared" si="376"/>
        <v>0</v>
      </c>
      <c r="AU174" s="302">
        <f t="shared" si="376"/>
        <v>0</v>
      </c>
      <c r="AV174" s="302">
        <f t="shared" si="376"/>
        <v>0</v>
      </c>
      <c r="AW174" s="302">
        <f t="shared" si="376"/>
        <v>0</v>
      </c>
      <c r="AX174" s="302">
        <f t="shared" si="376"/>
        <v>0</v>
      </c>
      <c r="AY174" s="302">
        <f t="shared" si="376"/>
        <v>0</v>
      </c>
      <c r="AZ174" s="302">
        <f t="shared" si="376"/>
        <v>0</v>
      </c>
      <c r="BA174" s="302">
        <f t="shared" si="376"/>
        <v>0</v>
      </c>
      <c r="BB174" s="302">
        <f t="shared" si="376"/>
        <v>0</v>
      </c>
      <c r="BC174" s="302">
        <f t="shared" si="376"/>
        <v>0</v>
      </c>
      <c r="BD174" s="453">
        <f>SUMIF('Staff Costs'!$D:$D,$D174,'Staff Costs'!U:U)</f>
        <v>0</v>
      </c>
      <c r="BE174" s="453">
        <f>SUMIF('Staff Costs'!$D:$D,$D174,'Staff Costs'!V:V)</f>
        <v>0</v>
      </c>
      <c r="BF174" s="453">
        <f>SUMIF('Staff Costs'!$D:$D,$D174,'Staff Costs'!W:W)</f>
        <v>0</v>
      </c>
      <c r="BG174" s="453">
        <f>SUMIF('Staff Costs'!$D:$D,$D174,'Staff Costs'!X:X)</f>
        <v>0</v>
      </c>
      <c r="BH174" s="453">
        <f>SUMIF('Staff Costs'!$D:$D,$D174,'Staff Costs'!Y:Y)</f>
        <v>0</v>
      </c>
      <c r="BI174" s="453">
        <f>SUMIF('Staff Costs'!$D:$D,$D174,'Staff Costs'!Z:Z)</f>
        <v>0</v>
      </c>
      <c r="BJ174" s="453">
        <f>SUMIF('Staff Costs'!$D:$D,$D174,'Staff Costs'!AA:AA)</f>
        <v>0</v>
      </c>
      <c r="BK174" s="453">
        <f>SUMIF('Staff Costs'!$D:$D,$D174,'Staff Costs'!AB:AB)</f>
        <v>0</v>
      </c>
      <c r="BL174" s="453">
        <f>SUMIF('Staff Costs'!$D:$D,$D174,'Staff Costs'!AC:AC)</f>
        <v>0</v>
      </c>
      <c r="BM174" s="453">
        <f>SUMIF('Staff Costs'!$D:$D,$D174,'Staff Costs'!AD:AD)</f>
        <v>0</v>
      </c>
      <c r="BN174" s="453">
        <f>SUMIF('Staff Costs'!$D:$D,$D174,'Staff Costs'!AE:AE)</f>
        <v>0</v>
      </c>
      <c r="BO174" s="453">
        <f>SUMIF('Staff Costs'!$D:$D,$D174,'Staff Costs'!AF:AF)</f>
        <v>0</v>
      </c>
      <c r="BP174" s="453">
        <f>SUMIF('Staff Costs'!$D:$D,$D174,'Staff Costs'!AG:AG)</f>
        <v>0</v>
      </c>
      <c r="BQ174" s="453">
        <f>SUMIF('Staff Costs'!$D:$D,$D174,'Staff Costs'!AH:AH)</f>
        <v>0</v>
      </c>
      <c r="BR174" s="453">
        <f>SUMIF('Staff Costs'!$D:$D,$D174,'Staff Costs'!AI:AI)</f>
        <v>0</v>
      </c>
      <c r="BS174" s="453">
        <f>SUMIF('Staff Costs'!$D:$D,$D174,'Staff Costs'!AJ:AJ)</f>
        <v>0</v>
      </c>
      <c r="BT174" s="453">
        <f>SUMIF('Staff Costs'!$D:$D,$D174,'Staff Costs'!AK:AK)</f>
        <v>0</v>
      </c>
      <c r="BU174" s="453">
        <f>SUMIF('Staff Costs'!$D:$D,$D174,'Staff Costs'!AL:AL)</f>
        <v>0</v>
      </c>
      <c r="BV174" s="453">
        <f>SUMIF('Staff Costs'!$D:$D,$D174,'Staff Costs'!AM:AM)</f>
        <v>0</v>
      </c>
      <c r="BW174" s="453">
        <f>SUMIF('Staff Costs'!$D:$D,$D174,'Staff Costs'!AN:AN)</f>
        <v>0</v>
      </c>
      <c r="BX174" s="453">
        <f>SUMIF('Staff Costs'!$D:$D,$D174,'Staff Costs'!AO:AO)</f>
        <v>0</v>
      </c>
      <c r="BY174" s="453">
        <f>SUMIF('Staff Costs'!$D:$D,$D174,'Staff Costs'!AP:AP)</f>
        <v>0</v>
      </c>
      <c r="BZ174" s="453">
        <f>SUMIF('Staff Costs'!$D:$D,$D174,'Staff Costs'!AQ:AQ)</f>
        <v>0</v>
      </c>
      <c r="CA174" s="453">
        <f>SUMIF('Staff Costs'!$D:$D,$D174,'Staff Costs'!AR:AR)</f>
        <v>0</v>
      </c>
      <c r="CB174" s="453">
        <f>SUMIF('Staff Costs'!$D:$D,$D174,'Staff Costs'!AS:AS)</f>
        <v>0</v>
      </c>
      <c r="CC174" s="453">
        <f>SUMIF('Staff Costs'!$D:$D,$D174,'Staff Costs'!AT:AT)</f>
        <v>0</v>
      </c>
      <c r="CD174" s="453">
        <f>SUMIF('Staff Costs'!$D:$D,$D174,'Staff Costs'!AU:AU)</f>
        <v>0</v>
      </c>
      <c r="CE174" s="453">
        <f>SUMIF('Staff Costs'!$D:$D,$D174,'Staff Costs'!AV:AV)</f>
        <v>0</v>
      </c>
      <c r="CF174" s="453">
        <f>SUMIF('Staff Costs'!$D:$D,$D174,'Staff Costs'!AW:AW)</f>
        <v>0</v>
      </c>
      <c r="CG174" s="453">
        <f>SUMIF('Staff Costs'!$D:$D,$D174,'Staff Costs'!AX:AX)</f>
        <v>0</v>
      </c>
      <c r="CH174" s="453">
        <f>SUMIF('Staff Costs'!$D:$D,$D174,'Staff Costs'!AY:AY)</f>
        <v>0</v>
      </c>
      <c r="CI174" s="453">
        <f>SUMIF('Staff Costs'!$D:$D,$D174,'Staff Costs'!AZ:AZ)</f>
        <v>0</v>
      </c>
      <c r="CJ174" s="453">
        <f>SUMIF('Staff Costs'!$D:$D,$D174,'Staff Costs'!BA:BA)</f>
        <v>0</v>
      </c>
      <c r="CK174" s="453">
        <f>SUMIF('Staff Costs'!$D:$D,$D174,'Staff Costs'!BB:BB)</f>
        <v>0</v>
      </c>
      <c r="CL174" s="453">
        <f>SUMIF('Staff Costs'!$D:$D,$D174,'Staff Costs'!BC:BC)</f>
        <v>0</v>
      </c>
      <c r="CM174" s="453">
        <f>SUMIF('Staff Costs'!$D:$D,$D174,'Staff Costs'!BD:BD)</f>
        <v>0</v>
      </c>
      <c r="CN174" s="453">
        <f>SUMIF('Staff Costs'!$D:$D,$D174,'Staff Costs'!BE:BE)</f>
        <v>0</v>
      </c>
      <c r="CO174" s="453">
        <f>SUMIF('Staff Costs'!$D:$D,$D174,'Staff Costs'!BF:BF)</f>
        <v>0</v>
      </c>
      <c r="CP174" s="453">
        <f>SUMIF('Staff Costs'!$D:$D,$D174,'Staff Costs'!BG:BG)</f>
        <v>0</v>
      </c>
      <c r="CQ174" s="453">
        <f>SUMIF('Staff Costs'!$D:$D,$D174,'Staff Costs'!BH:BH)</f>
        <v>0</v>
      </c>
      <c r="CR174" s="453">
        <f>SUMIF('Staff Costs'!$D:$D,$D174,'Staff Costs'!BI:BI)</f>
        <v>0</v>
      </c>
      <c r="CS174" s="453">
        <f>SUMIF('Staff Costs'!$D:$D,$D174,'Staff Costs'!BJ:BJ)</f>
        <v>0</v>
      </c>
      <c r="CT174" s="453">
        <f>SUMIF('Staff Costs'!$D:$D,$D174,'Staff Costs'!BK:BK)</f>
        <v>0</v>
      </c>
      <c r="CY174" s="294"/>
    </row>
    <row r="175" spans="1:103" outlineLevel="1" x14ac:dyDescent="0.45">
      <c r="A175" s="71"/>
      <c r="B175" s="297"/>
      <c r="D175" s="259" t="s">
        <v>224</v>
      </c>
      <c r="F175" s="312" t="str">
        <f>VLOOKUP($D175,assumption_lookup,MATCH("Unit",assumption_heading,0),0)</f>
        <v>% sales</v>
      </c>
      <c r="H175" s="335">
        <f t="shared" ref="H175:O175" si="377">VLOOKUP($D175,assumption_lookup,MATCH(H$9,assumption_heading,0),0)</f>
        <v>0</v>
      </c>
      <c r="I175" s="335">
        <f t="shared" si="377"/>
        <v>0</v>
      </c>
      <c r="J175" s="335">
        <f t="shared" si="377"/>
        <v>0</v>
      </c>
      <c r="K175" s="335">
        <f t="shared" si="377"/>
        <v>0</v>
      </c>
      <c r="L175" s="335">
        <f t="shared" si="377"/>
        <v>0</v>
      </c>
      <c r="M175" s="335">
        <f t="shared" si="377"/>
        <v>0</v>
      </c>
      <c r="N175" s="335">
        <f t="shared" si="377"/>
        <v>0</v>
      </c>
      <c r="O175" s="335">
        <f t="shared" si="377"/>
        <v>0</v>
      </c>
      <c r="P175" s="335">
        <f t="shared" ref="P175:BC175" si="378">VLOOKUP($D175,assumption_lookup,MATCH(P$9,assumption_heading,0),0)</f>
        <v>0</v>
      </c>
      <c r="Q175" s="335">
        <f t="shared" si="378"/>
        <v>0</v>
      </c>
      <c r="R175" s="335">
        <f t="shared" si="378"/>
        <v>0</v>
      </c>
      <c r="S175" s="335">
        <f t="shared" si="378"/>
        <v>0</v>
      </c>
      <c r="T175" s="335">
        <f t="shared" si="378"/>
        <v>0</v>
      </c>
      <c r="U175" s="335">
        <f t="shared" si="378"/>
        <v>0</v>
      </c>
      <c r="V175" s="335">
        <f t="shared" si="378"/>
        <v>0</v>
      </c>
      <c r="W175" s="335">
        <f t="shared" si="378"/>
        <v>0</v>
      </c>
      <c r="X175" s="335">
        <f t="shared" si="378"/>
        <v>0</v>
      </c>
      <c r="Y175" s="335">
        <f t="shared" si="378"/>
        <v>0</v>
      </c>
      <c r="Z175" s="335">
        <f t="shared" si="378"/>
        <v>0</v>
      </c>
      <c r="AA175" s="335">
        <f t="shared" si="378"/>
        <v>0</v>
      </c>
      <c r="AB175" s="335">
        <f t="shared" si="378"/>
        <v>0</v>
      </c>
      <c r="AC175" s="335">
        <f t="shared" si="378"/>
        <v>0</v>
      </c>
      <c r="AD175" s="335">
        <f t="shared" si="378"/>
        <v>0</v>
      </c>
      <c r="AE175" s="335">
        <f t="shared" si="378"/>
        <v>0</v>
      </c>
      <c r="AF175" s="335">
        <f t="shared" si="378"/>
        <v>0</v>
      </c>
      <c r="AG175" s="335">
        <f t="shared" si="378"/>
        <v>0</v>
      </c>
      <c r="AH175" s="335">
        <f t="shared" si="378"/>
        <v>0</v>
      </c>
      <c r="AI175" s="335">
        <f t="shared" si="378"/>
        <v>0</v>
      </c>
      <c r="AJ175" s="335">
        <f t="shared" si="378"/>
        <v>0</v>
      </c>
      <c r="AK175" s="335">
        <f t="shared" si="378"/>
        <v>0</v>
      </c>
      <c r="AL175" s="335">
        <f t="shared" si="378"/>
        <v>0</v>
      </c>
      <c r="AM175" s="335">
        <f t="shared" si="378"/>
        <v>0</v>
      </c>
      <c r="AN175" s="335">
        <f t="shared" si="378"/>
        <v>0</v>
      </c>
      <c r="AO175" s="335">
        <f t="shared" si="378"/>
        <v>0</v>
      </c>
      <c r="AP175" s="335">
        <f t="shared" si="378"/>
        <v>0</v>
      </c>
      <c r="AQ175" s="335">
        <f t="shared" si="378"/>
        <v>0</v>
      </c>
      <c r="AR175" s="335">
        <f t="shared" si="378"/>
        <v>0</v>
      </c>
      <c r="AS175" s="335">
        <f t="shared" si="378"/>
        <v>0</v>
      </c>
      <c r="AT175" s="335">
        <f t="shared" si="378"/>
        <v>0</v>
      </c>
      <c r="AU175" s="335">
        <f t="shared" si="378"/>
        <v>0</v>
      </c>
      <c r="AV175" s="335">
        <f t="shared" si="378"/>
        <v>0</v>
      </c>
      <c r="AW175" s="335">
        <f t="shared" si="378"/>
        <v>0</v>
      </c>
      <c r="AX175" s="335">
        <f t="shared" si="378"/>
        <v>0</v>
      </c>
      <c r="AY175" s="335">
        <f t="shared" si="378"/>
        <v>0</v>
      </c>
      <c r="AZ175" s="335">
        <f t="shared" si="378"/>
        <v>0</v>
      </c>
      <c r="BA175" s="335">
        <f t="shared" si="378"/>
        <v>0</v>
      </c>
      <c r="BB175" s="335">
        <f t="shared" si="378"/>
        <v>0</v>
      </c>
      <c r="BC175" s="335">
        <f t="shared" si="378"/>
        <v>0</v>
      </c>
      <c r="BD175" s="335">
        <f t="shared" ref="BD175:CM175" si="379">VLOOKUP($D175,assumption_lookup,MATCH(BD$6,assumptions_heading_monthly,0),0)</f>
        <v>0</v>
      </c>
      <c r="BE175" s="335">
        <f t="shared" si="379"/>
        <v>0</v>
      </c>
      <c r="BF175" s="335">
        <f t="shared" si="379"/>
        <v>0</v>
      </c>
      <c r="BG175" s="335">
        <f t="shared" si="379"/>
        <v>0</v>
      </c>
      <c r="BH175" s="335">
        <f t="shared" si="379"/>
        <v>0</v>
      </c>
      <c r="BI175" s="335">
        <f t="shared" si="379"/>
        <v>0</v>
      </c>
      <c r="BJ175" s="335">
        <f t="shared" si="379"/>
        <v>0</v>
      </c>
      <c r="BK175" s="335">
        <f t="shared" si="379"/>
        <v>0</v>
      </c>
      <c r="BL175" s="335">
        <f t="shared" si="379"/>
        <v>0</v>
      </c>
      <c r="BM175" s="335">
        <f t="shared" si="379"/>
        <v>0</v>
      </c>
      <c r="BN175" s="335">
        <f t="shared" si="379"/>
        <v>0</v>
      </c>
      <c r="BO175" s="335">
        <f t="shared" si="379"/>
        <v>0</v>
      </c>
      <c r="BP175" s="335">
        <f t="shared" si="379"/>
        <v>0</v>
      </c>
      <c r="BQ175" s="335">
        <f t="shared" si="379"/>
        <v>0</v>
      </c>
      <c r="BR175" s="335">
        <f t="shared" si="379"/>
        <v>0</v>
      </c>
      <c r="BS175" s="335">
        <f t="shared" si="379"/>
        <v>0</v>
      </c>
      <c r="BT175" s="335">
        <f t="shared" si="379"/>
        <v>0</v>
      </c>
      <c r="BU175" s="335">
        <f t="shared" si="379"/>
        <v>0</v>
      </c>
      <c r="BV175" s="335">
        <f t="shared" si="379"/>
        <v>0</v>
      </c>
      <c r="BW175" s="335">
        <f t="shared" si="379"/>
        <v>0</v>
      </c>
      <c r="BX175" s="335">
        <f t="shared" si="379"/>
        <v>0</v>
      </c>
      <c r="BY175" s="335">
        <f t="shared" si="379"/>
        <v>0</v>
      </c>
      <c r="BZ175" s="335">
        <f t="shared" si="379"/>
        <v>0</v>
      </c>
      <c r="CA175" s="335">
        <f t="shared" si="379"/>
        <v>0</v>
      </c>
      <c r="CB175" s="335">
        <f t="shared" si="379"/>
        <v>0</v>
      </c>
      <c r="CC175" s="335">
        <f t="shared" si="379"/>
        <v>0</v>
      </c>
      <c r="CD175" s="335">
        <f t="shared" si="379"/>
        <v>0</v>
      </c>
      <c r="CE175" s="335">
        <f t="shared" si="379"/>
        <v>0</v>
      </c>
      <c r="CF175" s="335">
        <f t="shared" si="379"/>
        <v>0</v>
      </c>
      <c r="CG175" s="335">
        <f t="shared" si="379"/>
        <v>0</v>
      </c>
      <c r="CH175" s="335">
        <f t="shared" si="379"/>
        <v>0</v>
      </c>
      <c r="CI175" s="335">
        <f t="shared" si="379"/>
        <v>0</v>
      </c>
      <c r="CJ175" s="335">
        <f t="shared" si="379"/>
        <v>0</v>
      </c>
      <c r="CK175" s="335">
        <f t="shared" si="379"/>
        <v>0</v>
      </c>
      <c r="CL175" s="335">
        <f t="shared" si="379"/>
        <v>0</v>
      </c>
      <c r="CM175" s="335">
        <f t="shared" si="379"/>
        <v>0</v>
      </c>
      <c r="CN175" s="71"/>
      <c r="CO175" s="71"/>
      <c r="CP175" s="71"/>
      <c r="CQ175" s="71"/>
      <c r="CR175" s="71"/>
      <c r="CS175" s="71"/>
      <c r="CT175" s="71"/>
      <c r="CY175" s="294"/>
    </row>
    <row r="176" spans="1:103" outlineLevel="1" x14ac:dyDescent="0.45">
      <c r="A176" s="71"/>
      <c r="B176" s="297" t="s">
        <v>831</v>
      </c>
      <c r="D176" s="259" t="s">
        <v>225</v>
      </c>
      <c r="F176" s="259" t="s">
        <v>164</v>
      </c>
      <c r="H176" s="302">
        <f t="shared" ref="H176:O176" si="380">H175*H162</f>
        <v>0</v>
      </c>
      <c r="I176" s="302">
        <f t="shared" si="380"/>
        <v>0</v>
      </c>
      <c r="J176" s="302">
        <f t="shared" si="380"/>
        <v>0</v>
      </c>
      <c r="K176" s="302">
        <f t="shared" si="380"/>
        <v>0</v>
      </c>
      <c r="L176" s="302">
        <f t="shared" si="380"/>
        <v>0</v>
      </c>
      <c r="M176" s="302">
        <f t="shared" si="380"/>
        <v>0</v>
      </c>
      <c r="N176" s="302">
        <f t="shared" si="380"/>
        <v>0</v>
      </c>
      <c r="O176" s="302">
        <f t="shared" si="380"/>
        <v>0</v>
      </c>
      <c r="P176" s="302">
        <f>P175*P162</f>
        <v>0</v>
      </c>
      <c r="Q176" s="302">
        <f t="shared" ref="Q176:AQ176" si="381">Q175*Q162</f>
        <v>0</v>
      </c>
      <c r="R176" s="302">
        <f t="shared" si="381"/>
        <v>0</v>
      </c>
      <c r="S176" s="302">
        <f t="shared" si="381"/>
        <v>0</v>
      </c>
      <c r="T176" s="302">
        <f t="shared" si="381"/>
        <v>0</v>
      </c>
      <c r="U176" s="302">
        <f t="shared" si="381"/>
        <v>0</v>
      </c>
      <c r="V176" s="302">
        <f t="shared" si="381"/>
        <v>0</v>
      </c>
      <c r="W176" s="302">
        <f t="shared" si="381"/>
        <v>0</v>
      </c>
      <c r="X176" s="302">
        <f t="shared" si="381"/>
        <v>0</v>
      </c>
      <c r="Y176" s="302">
        <f t="shared" si="381"/>
        <v>0</v>
      </c>
      <c r="Z176" s="302">
        <f t="shared" si="381"/>
        <v>0</v>
      </c>
      <c r="AA176" s="302">
        <f t="shared" si="381"/>
        <v>0</v>
      </c>
      <c r="AB176" s="302">
        <f t="shared" si="381"/>
        <v>0</v>
      </c>
      <c r="AC176" s="302">
        <f t="shared" si="381"/>
        <v>0</v>
      </c>
      <c r="AD176" s="302">
        <f t="shared" si="381"/>
        <v>0</v>
      </c>
      <c r="AE176" s="302">
        <f t="shared" si="381"/>
        <v>0</v>
      </c>
      <c r="AF176" s="302">
        <f t="shared" si="381"/>
        <v>0</v>
      </c>
      <c r="AG176" s="302">
        <f t="shared" si="381"/>
        <v>0</v>
      </c>
      <c r="AH176" s="302">
        <f t="shared" si="381"/>
        <v>0</v>
      </c>
      <c r="AI176" s="302">
        <f t="shared" si="381"/>
        <v>0</v>
      </c>
      <c r="AJ176" s="302">
        <f t="shared" si="381"/>
        <v>0</v>
      </c>
      <c r="AK176" s="302">
        <f t="shared" si="381"/>
        <v>0</v>
      </c>
      <c r="AL176" s="302">
        <f t="shared" si="381"/>
        <v>0</v>
      </c>
      <c r="AM176" s="302">
        <f t="shared" si="381"/>
        <v>0</v>
      </c>
      <c r="AN176" s="302">
        <f t="shared" si="381"/>
        <v>0</v>
      </c>
      <c r="AO176" s="302">
        <f t="shared" si="381"/>
        <v>0</v>
      </c>
      <c r="AP176" s="302">
        <f t="shared" si="381"/>
        <v>0</v>
      </c>
      <c r="AQ176" s="302">
        <f t="shared" si="381"/>
        <v>0</v>
      </c>
      <c r="AR176" s="302">
        <f t="shared" ref="AR176:BD176" si="382">AR175*AR162</f>
        <v>0</v>
      </c>
      <c r="AS176" s="302">
        <f t="shared" si="382"/>
        <v>0</v>
      </c>
      <c r="AT176" s="302">
        <f t="shared" si="382"/>
        <v>0</v>
      </c>
      <c r="AU176" s="302">
        <f t="shared" si="382"/>
        <v>0</v>
      </c>
      <c r="AV176" s="302">
        <f t="shared" si="382"/>
        <v>0</v>
      </c>
      <c r="AW176" s="302">
        <f t="shared" si="382"/>
        <v>0</v>
      </c>
      <c r="AX176" s="302">
        <f t="shared" si="382"/>
        <v>0</v>
      </c>
      <c r="AY176" s="302">
        <f t="shared" si="382"/>
        <v>0</v>
      </c>
      <c r="AZ176" s="302">
        <f t="shared" si="382"/>
        <v>0</v>
      </c>
      <c r="BA176" s="302">
        <f t="shared" si="382"/>
        <v>0</v>
      </c>
      <c r="BB176" s="302">
        <f t="shared" si="382"/>
        <v>0</v>
      </c>
      <c r="BC176" s="302">
        <f t="shared" si="382"/>
        <v>0</v>
      </c>
      <c r="BD176" s="302">
        <f t="shared" si="382"/>
        <v>0</v>
      </c>
      <c r="BE176" s="302">
        <f t="shared" ref="BE176:CM176" si="383">BE175*BE162</f>
        <v>0</v>
      </c>
      <c r="BF176" s="302">
        <f t="shared" si="383"/>
        <v>0</v>
      </c>
      <c r="BG176" s="302">
        <f t="shared" si="383"/>
        <v>0</v>
      </c>
      <c r="BH176" s="302">
        <f t="shared" si="383"/>
        <v>0</v>
      </c>
      <c r="BI176" s="302">
        <f t="shared" si="383"/>
        <v>0</v>
      </c>
      <c r="BJ176" s="302">
        <f t="shared" si="383"/>
        <v>0</v>
      </c>
      <c r="BK176" s="302">
        <f t="shared" si="383"/>
        <v>0</v>
      </c>
      <c r="BL176" s="302">
        <f t="shared" si="383"/>
        <v>0</v>
      </c>
      <c r="BM176" s="302">
        <f t="shared" si="383"/>
        <v>0</v>
      </c>
      <c r="BN176" s="302">
        <f t="shared" si="383"/>
        <v>0</v>
      </c>
      <c r="BO176" s="302">
        <f t="shared" si="383"/>
        <v>0</v>
      </c>
      <c r="BP176" s="302">
        <f t="shared" si="383"/>
        <v>0</v>
      </c>
      <c r="BQ176" s="302">
        <f t="shared" si="383"/>
        <v>0</v>
      </c>
      <c r="BR176" s="302">
        <f t="shared" si="383"/>
        <v>0</v>
      </c>
      <c r="BS176" s="302">
        <f t="shared" si="383"/>
        <v>0</v>
      </c>
      <c r="BT176" s="302">
        <f t="shared" si="383"/>
        <v>0</v>
      </c>
      <c r="BU176" s="302">
        <f t="shared" si="383"/>
        <v>0</v>
      </c>
      <c r="BV176" s="302">
        <f t="shared" si="383"/>
        <v>0</v>
      </c>
      <c r="BW176" s="302">
        <f t="shared" si="383"/>
        <v>0</v>
      </c>
      <c r="BX176" s="302">
        <f t="shared" si="383"/>
        <v>0</v>
      </c>
      <c r="BY176" s="302">
        <f t="shared" si="383"/>
        <v>0</v>
      </c>
      <c r="BZ176" s="302">
        <f t="shared" si="383"/>
        <v>0</v>
      </c>
      <c r="CA176" s="302">
        <f t="shared" si="383"/>
        <v>0</v>
      </c>
      <c r="CB176" s="302">
        <f t="shared" si="383"/>
        <v>0</v>
      </c>
      <c r="CC176" s="302">
        <f t="shared" si="383"/>
        <v>0</v>
      </c>
      <c r="CD176" s="302">
        <f t="shared" si="383"/>
        <v>0</v>
      </c>
      <c r="CE176" s="302">
        <f t="shared" si="383"/>
        <v>0</v>
      </c>
      <c r="CF176" s="302">
        <f t="shared" si="383"/>
        <v>0</v>
      </c>
      <c r="CG176" s="302">
        <f t="shared" si="383"/>
        <v>0</v>
      </c>
      <c r="CH176" s="302">
        <f t="shared" si="383"/>
        <v>0</v>
      </c>
      <c r="CI176" s="302">
        <f t="shared" si="383"/>
        <v>0</v>
      </c>
      <c r="CJ176" s="302">
        <f t="shared" si="383"/>
        <v>0</v>
      </c>
      <c r="CK176" s="302">
        <f t="shared" si="383"/>
        <v>0</v>
      </c>
      <c r="CL176" s="302">
        <f t="shared" si="383"/>
        <v>0</v>
      </c>
      <c r="CM176" s="302">
        <f t="shared" si="383"/>
        <v>0</v>
      </c>
      <c r="CN176" s="264">
        <f t="shared" ref="CN176:CT176" si="384">SUMIF($H$9:$CM$9,CN$3,$H176:$CM176)</f>
        <v>0</v>
      </c>
      <c r="CO176" s="264">
        <f t="shared" si="384"/>
        <v>0</v>
      </c>
      <c r="CP176" s="264">
        <f t="shared" si="384"/>
        <v>0</v>
      </c>
      <c r="CQ176" s="264">
        <f t="shared" si="384"/>
        <v>0</v>
      </c>
      <c r="CR176" s="264">
        <f t="shared" si="384"/>
        <v>0</v>
      </c>
      <c r="CS176" s="264">
        <f t="shared" si="384"/>
        <v>0</v>
      </c>
      <c r="CT176" s="264">
        <f t="shared" si="384"/>
        <v>0</v>
      </c>
      <c r="CY176" s="294"/>
    </row>
    <row r="177" spans="1:103" outlineLevel="1" x14ac:dyDescent="0.45">
      <c r="A177" s="71"/>
      <c r="B177" s="297"/>
      <c r="D177" s="259" t="s">
        <v>383</v>
      </c>
      <c r="F177" s="312" t="str">
        <f>VLOOKUP($D177,assumption_lookup,MATCH("Unit",assumption_heading,0),0)</f>
        <v>%</v>
      </c>
      <c r="H177" s="311">
        <f t="shared" ref="H177:O177" si="385">VLOOKUP($D177,assumption_lookup,MATCH(H$9,assumption_heading,0),0)</f>
        <v>0.11799999999999999</v>
      </c>
      <c r="I177" s="311">
        <f t="shared" si="385"/>
        <v>0.11799999999999999</v>
      </c>
      <c r="J177" s="311">
        <f t="shared" si="385"/>
        <v>0.11799999999999999</v>
      </c>
      <c r="K177" s="311">
        <f t="shared" si="385"/>
        <v>0.11799999999999999</v>
      </c>
      <c r="L177" s="311">
        <f t="shared" si="385"/>
        <v>0.11799999999999999</v>
      </c>
      <c r="M177" s="311">
        <f t="shared" si="385"/>
        <v>0.11799999999999999</v>
      </c>
      <c r="N177" s="311">
        <f t="shared" si="385"/>
        <v>0.11799999999999999</v>
      </c>
      <c r="O177" s="311">
        <f t="shared" si="385"/>
        <v>0.11799999999999999</v>
      </c>
      <c r="P177" s="311">
        <f t="shared" ref="P177:BC177" si="386">VLOOKUP($D177,assumption_lookup,MATCH(P$9,assumption_heading,0),0)</f>
        <v>0.11799999999999999</v>
      </c>
      <c r="Q177" s="311">
        <f t="shared" si="386"/>
        <v>0.11799999999999999</v>
      </c>
      <c r="R177" s="311">
        <f t="shared" si="386"/>
        <v>0.11799999999999999</v>
      </c>
      <c r="S177" s="311">
        <f t="shared" si="386"/>
        <v>0.11799999999999999</v>
      </c>
      <c r="T177" s="311">
        <f t="shared" si="386"/>
        <v>0.11799999999999999</v>
      </c>
      <c r="U177" s="311">
        <f t="shared" si="386"/>
        <v>0.11799999999999999</v>
      </c>
      <c r="V177" s="311">
        <f t="shared" si="386"/>
        <v>0.11799999999999999</v>
      </c>
      <c r="W177" s="311">
        <f t="shared" si="386"/>
        <v>0.11799999999999999</v>
      </c>
      <c r="X177" s="311">
        <f t="shared" si="386"/>
        <v>0.11799999999999999</v>
      </c>
      <c r="Y177" s="311">
        <f t="shared" si="386"/>
        <v>0.11799999999999999</v>
      </c>
      <c r="Z177" s="311">
        <f t="shared" si="386"/>
        <v>0.11799999999999999</v>
      </c>
      <c r="AA177" s="311">
        <f t="shared" si="386"/>
        <v>0.11799999999999999</v>
      </c>
      <c r="AB177" s="311">
        <f t="shared" si="386"/>
        <v>0.11799999999999999</v>
      </c>
      <c r="AC177" s="311">
        <f t="shared" si="386"/>
        <v>0.11799999999999999</v>
      </c>
      <c r="AD177" s="311">
        <f t="shared" si="386"/>
        <v>0.11799999999999999</v>
      </c>
      <c r="AE177" s="311">
        <f t="shared" si="386"/>
        <v>0.11799999999999999</v>
      </c>
      <c r="AF177" s="311">
        <f t="shared" si="386"/>
        <v>0.11799999999999999</v>
      </c>
      <c r="AG177" s="311">
        <f t="shared" si="386"/>
        <v>0.11799999999999999</v>
      </c>
      <c r="AH177" s="311">
        <f t="shared" si="386"/>
        <v>0.11799999999999999</v>
      </c>
      <c r="AI177" s="311">
        <f t="shared" si="386"/>
        <v>0.11799999999999999</v>
      </c>
      <c r="AJ177" s="311">
        <f t="shared" si="386"/>
        <v>0.11799999999999999</v>
      </c>
      <c r="AK177" s="311">
        <f t="shared" si="386"/>
        <v>0.11799999999999999</v>
      </c>
      <c r="AL177" s="311">
        <f t="shared" si="386"/>
        <v>0.11799999999999999</v>
      </c>
      <c r="AM177" s="311">
        <f t="shared" si="386"/>
        <v>0.11799999999999999</v>
      </c>
      <c r="AN177" s="311">
        <f t="shared" si="386"/>
        <v>0.11799999999999999</v>
      </c>
      <c r="AO177" s="311">
        <f t="shared" si="386"/>
        <v>0.11799999999999999</v>
      </c>
      <c r="AP177" s="311">
        <f t="shared" si="386"/>
        <v>0.11799999999999999</v>
      </c>
      <c r="AQ177" s="311">
        <f t="shared" si="386"/>
        <v>0.11799999999999999</v>
      </c>
      <c r="AR177" s="311">
        <f t="shared" si="386"/>
        <v>0.11799999999999999</v>
      </c>
      <c r="AS177" s="311">
        <f t="shared" si="386"/>
        <v>0.11799999999999999</v>
      </c>
      <c r="AT177" s="311">
        <f t="shared" si="386"/>
        <v>0.11799999999999999</v>
      </c>
      <c r="AU177" s="311">
        <f t="shared" si="386"/>
        <v>0.11799999999999999</v>
      </c>
      <c r="AV177" s="311">
        <f t="shared" si="386"/>
        <v>0.11799999999999999</v>
      </c>
      <c r="AW177" s="311">
        <f t="shared" si="386"/>
        <v>0.11799999999999999</v>
      </c>
      <c r="AX177" s="311">
        <f t="shared" si="386"/>
        <v>0.11799999999999999</v>
      </c>
      <c r="AY177" s="311">
        <f t="shared" si="386"/>
        <v>0.11799999999999999</v>
      </c>
      <c r="AZ177" s="311">
        <f t="shared" si="386"/>
        <v>0.11799999999999999</v>
      </c>
      <c r="BA177" s="311">
        <f t="shared" si="386"/>
        <v>0.11799999999999999</v>
      </c>
      <c r="BB177" s="311">
        <f t="shared" si="386"/>
        <v>0.11799999999999999</v>
      </c>
      <c r="BC177" s="311">
        <f t="shared" si="386"/>
        <v>0.11799999999999999</v>
      </c>
      <c r="BD177" s="311">
        <f t="shared" ref="BD177:CM177" si="387">VLOOKUP($D177,assumption_lookup,MATCH(BD$6,assumptions_heading_monthly,0),0)</f>
        <v>0.11799999999999999</v>
      </c>
      <c r="BE177" s="311">
        <f t="shared" si="387"/>
        <v>0.11799999999999999</v>
      </c>
      <c r="BF177" s="311">
        <f t="shared" si="387"/>
        <v>0.11799999999999999</v>
      </c>
      <c r="BG177" s="311">
        <f t="shared" si="387"/>
        <v>0.11799999999999999</v>
      </c>
      <c r="BH177" s="311">
        <f t="shared" si="387"/>
        <v>0.11799999999999999</v>
      </c>
      <c r="BI177" s="311">
        <f t="shared" si="387"/>
        <v>0.11799999999999999</v>
      </c>
      <c r="BJ177" s="311">
        <f t="shared" si="387"/>
        <v>0.11799999999999999</v>
      </c>
      <c r="BK177" s="311">
        <f t="shared" si="387"/>
        <v>0.11799999999999999</v>
      </c>
      <c r="BL177" s="311">
        <f t="shared" si="387"/>
        <v>0.11799999999999999</v>
      </c>
      <c r="BM177" s="311">
        <f t="shared" si="387"/>
        <v>0.11799999999999999</v>
      </c>
      <c r="BN177" s="311">
        <f t="shared" si="387"/>
        <v>0.11799999999999999</v>
      </c>
      <c r="BO177" s="311">
        <f t="shared" si="387"/>
        <v>0.11799999999999999</v>
      </c>
      <c r="BP177" s="311">
        <f t="shared" si="387"/>
        <v>0.11799999999999999</v>
      </c>
      <c r="BQ177" s="311">
        <f t="shared" si="387"/>
        <v>0.11799999999999999</v>
      </c>
      <c r="BR177" s="311">
        <f t="shared" si="387"/>
        <v>0.11799999999999999</v>
      </c>
      <c r="BS177" s="311">
        <f t="shared" si="387"/>
        <v>0.11799999999999999</v>
      </c>
      <c r="BT177" s="311">
        <f t="shared" si="387"/>
        <v>0.11799999999999999</v>
      </c>
      <c r="BU177" s="311">
        <f t="shared" si="387"/>
        <v>0.11799999999999999</v>
      </c>
      <c r="BV177" s="311">
        <f t="shared" si="387"/>
        <v>0.11799999999999999</v>
      </c>
      <c r="BW177" s="311">
        <f t="shared" si="387"/>
        <v>0.11799999999999999</v>
      </c>
      <c r="BX177" s="311">
        <f t="shared" si="387"/>
        <v>0.11799999999999999</v>
      </c>
      <c r="BY177" s="311">
        <f t="shared" si="387"/>
        <v>0.11799999999999999</v>
      </c>
      <c r="BZ177" s="311">
        <f t="shared" si="387"/>
        <v>0.11799999999999999</v>
      </c>
      <c r="CA177" s="311">
        <f t="shared" si="387"/>
        <v>0.11799999999999999</v>
      </c>
      <c r="CB177" s="311">
        <f t="shared" si="387"/>
        <v>0.11799999999999999</v>
      </c>
      <c r="CC177" s="311">
        <f t="shared" si="387"/>
        <v>0.11799999999999999</v>
      </c>
      <c r="CD177" s="311">
        <f t="shared" si="387"/>
        <v>0.11799999999999999</v>
      </c>
      <c r="CE177" s="311">
        <f t="shared" si="387"/>
        <v>0.11799999999999999</v>
      </c>
      <c r="CF177" s="311">
        <f t="shared" si="387"/>
        <v>0.11799999999999999</v>
      </c>
      <c r="CG177" s="311">
        <f t="shared" si="387"/>
        <v>0.11799999999999999</v>
      </c>
      <c r="CH177" s="311">
        <f t="shared" si="387"/>
        <v>0.11799999999999999</v>
      </c>
      <c r="CI177" s="311">
        <f t="shared" si="387"/>
        <v>0.11799999999999999</v>
      </c>
      <c r="CJ177" s="311">
        <f t="shared" si="387"/>
        <v>0.11799999999999999</v>
      </c>
      <c r="CK177" s="311">
        <f t="shared" si="387"/>
        <v>0.11799999999999999</v>
      </c>
      <c r="CL177" s="311">
        <f t="shared" si="387"/>
        <v>0.11799999999999999</v>
      </c>
      <c r="CM177" s="311">
        <f t="shared" si="387"/>
        <v>0.11799999999999999</v>
      </c>
      <c r="CN177" s="71"/>
      <c r="CO177" s="71"/>
      <c r="CP177" s="71"/>
      <c r="CQ177" s="71"/>
      <c r="CR177" s="71"/>
      <c r="CS177" s="71"/>
      <c r="CT177" s="71"/>
      <c r="CY177" s="294"/>
    </row>
    <row r="178" spans="1:103" outlineLevel="1" x14ac:dyDescent="0.45">
      <c r="A178" s="71"/>
      <c r="B178" s="297" t="s">
        <v>831</v>
      </c>
      <c r="D178" s="82" t="s">
        <v>891</v>
      </c>
      <c r="F178" s="312" t="s">
        <v>164</v>
      </c>
      <c r="H178" s="264">
        <f>SUM(H174,H176)*H177</f>
        <v>0</v>
      </c>
      <c r="I178" s="264">
        <f t="shared" ref="I178:O178" si="388">SUM(I174,I176)*I177</f>
        <v>0</v>
      </c>
      <c r="J178" s="264">
        <f t="shared" si="388"/>
        <v>0</v>
      </c>
      <c r="K178" s="264">
        <f t="shared" si="388"/>
        <v>0</v>
      </c>
      <c r="L178" s="264">
        <f t="shared" si="388"/>
        <v>0</v>
      </c>
      <c r="M178" s="264">
        <f t="shared" si="388"/>
        <v>0</v>
      </c>
      <c r="N178" s="264">
        <f t="shared" si="388"/>
        <v>0</v>
      </c>
      <c r="O178" s="264">
        <f t="shared" si="388"/>
        <v>0</v>
      </c>
      <c r="P178" s="264">
        <f t="shared" ref="P178:AU178" si="389">SUM(P174,P176)*P177</f>
        <v>0</v>
      </c>
      <c r="Q178" s="264">
        <f t="shared" si="389"/>
        <v>0</v>
      </c>
      <c r="R178" s="264">
        <f t="shared" si="389"/>
        <v>0</v>
      </c>
      <c r="S178" s="264">
        <f t="shared" si="389"/>
        <v>0</v>
      </c>
      <c r="T178" s="264">
        <f t="shared" si="389"/>
        <v>0</v>
      </c>
      <c r="U178" s="264">
        <f t="shared" si="389"/>
        <v>0</v>
      </c>
      <c r="V178" s="264">
        <f t="shared" si="389"/>
        <v>0</v>
      </c>
      <c r="W178" s="264">
        <f t="shared" si="389"/>
        <v>0</v>
      </c>
      <c r="X178" s="264">
        <f t="shared" si="389"/>
        <v>0</v>
      </c>
      <c r="Y178" s="264">
        <f t="shared" si="389"/>
        <v>0</v>
      </c>
      <c r="Z178" s="264">
        <f t="shared" si="389"/>
        <v>0</v>
      </c>
      <c r="AA178" s="264">
        <f t="shared" si="389"/>
        <v>0</v>
      </c>
      <c r="AB178" s="264">
        <f t="shared" si="389"/>
        <v>0</v>
      </c>
      <c r="AC178" s="264">
        <f t="shared" si="389"/>
        <v>0</v>
      </c>
      <c r="AD178" s="264">
        <f t="shared" si="389"/>
        <v>0</v>
      </c>
      <c r="AE178" s="264">
        <f t="shared" si="389"/>
        <v>0</v>
      </c>
      <c r="AF178" s="264">
        <f t="shared" si="389"/>
        <v>0</v>
      </c>
      <c r="AG178" s="264">
        <f t="shared" si="389"/>
        <v>0</v>
      </c>
      <c r="AH178" s="264">
        <f t="shared" si="389"/>
        <v>0</v>
      </c>
      <c r="AI178" s="264">
        <f t="shared" si="389"/>
        <v>0</v>
      </c>
      <c r="AJ178" s="264">
        <f t="shared" si="389"/>
        <v>0</v>
      </c>
      <c r="AK178" s="264">
        <f t="shared" si="389"/>
        <v>0</v>
      </c>
      <c r="AL178" s="264">
        <f t="shared" si="389"/>
        <v>0</v>
      </c>
      <c r="AM178" s="264">
        <f t="shared" si="389"/>
        <v>0</v>
      </c>
      <c r="AN178" s="264">
        <f t="shared" si="389"/>
        <v>0</v>
      </c>
      <c r="AO178" s="264">
        <f t="shared" si="389"/>
        <v>0</v>
      </c>
      <c r="AP178" s="264">
        <f t="shared" si="389"/>
        <v>0</v>
      </c>
      <c r="AQ178" s="264">
        <f t="shared" si="389"/>
        <v>0</v>
      </c>
      <c r="AR178" s="264">
        <f t="shared" si="389"/>
        <v>0</v>
      </c>
      <c r="AS178" s="264">
        <f t="shared" si="389"/>
        <v>0</v>
      </c>
      <c r="AT178" s="264">
        <f t="shared" si="389"/>
        <v>0</v>
      </c>
      <c r="AU178" s="264">
        <f t="shared" si="389"/>
        <v>0</v>
      </c>
      <c r="AV178" s="264">
        <f t="shared" ref="AV178:BC178" si="390">SUM(AV174,AV176)*AV177</f>
        <v>0</v>
      </c>
      <c r="AW178" s="264">
        <f t="shared" si="390"/>
        <v>0</v>
      </c>
      <c r="AX178" s="264">
        <f t="shared" si="390"/>
        <v>0</v>
      </c>
      <c r="AY178" s="264">
        <f t="shared" si="390"/>
        <v>0</v>
      </c>
      <c r="AZ178" s="264">
        <f t="shared" si="390"/>
        <v>0</v>
      </c>
      <c r="BA178" s="264">
        <f t="shared" si="390"/>
        <v>0</v>
      </c>
      <c r="BB178" s="264">
        <f t="shared" si="390"/>
        <v>0</v>
      </c>
      <c r="BC178" s="264">
        <f t="shared" si="390"/>
        <v>0</v>
      </c>
      <c r="BD178" s="454">
        <f>SUM(BD176)*BD177</f>
        <v>0</v>
      </c>
      <c r="BE178" s="454">
        <f t="shared" ref="BE178:CM178" si="391">SUM(BE176)*BE177</f>
        <v>0</v>
      </c>
      <c r="BF178" s="454">
        <f t="shared" si="391"/>
        <v>0</v>
      </c>
      <c r="BG178" s="454">
        <f t="shared" si="391"/>
        <v>0</v>
      </c>
      <c r="BH178" s="454">
        <f t="shared" si="391"/>
        <v>0</v>
      </c>
      <c r="BI178" s="454">
        <f t="shared" si="391"/>
        <v>0</v>
      </c>
      <c r="BJ178" s="454">
        <f t="shared" si="391"/>
        <v>0</v>
      </c>
      <c r="BK178" s="454">
        <f t="shared" si="391"/>
        <v>0</v>
      </c>
      <c r="BL178" s="454">
        <f t="shared" si="391"/>
        <v>0</v>
      </c>
      <c r="BM178" s="454">
        <f t="shared" si="391"/>
        <v>0</v>
      </c>
      <c r="BN178" s="454">
        <f t="shared" si="391"/>
        <v>0</v>
      </c>
      <c r="BO178" s="454">
        <f t="shared" si="391"/>
        <v>0</v>
      </c>
      <c r="BP178" s="454">
        <f t="shared" si="391"/>
        <v>0</v>
      </c>
      <c r="BQ178" s="454">
        <f t="shared" si="391"/>
        <v>0</v>
      </c>
      <c r="BR178" s="454">
        <f t="shared" si="391"/>
        <v>0</v>
      </c>
      <c r="BS178" s="454">
        <f t="shared" si="391"/>
        <v>0</v>
      </c>
      <c r="BT178" s="454">
        <f t="shared" si="391"/>
        <v>0</v>
      </c>
      <c r="BU178" s="454">
        <f t="shared" si="391"/>
        <v>0</v>
      </c>
      <c r="BV178" s="454">
        <f t="shared" si="391"/>
        <v>0</v>
      </c>
      <c r="BW178" s="454">
        <f t="shared" si="391"/>
        <v>0</v>
      </c>
      <c r="BX178" s="454">
        <f t="shared" si="391"/>
        <v>0</v>
      </c>
      <c r="BY178" s="454">
        <f t="shared" si="391"/>
        <v>0</v>
      </c>
      <c r="BZ178" s="454">
        <f t="shared" si="391"/>
        <v>0</v>
      </c>
      <c r="CA178" s="454">
        <f t="shared" si="391"/>
        <v>0</v>
      </c>
      <c r="CB178" s="454">
        <f t="shared" si="391"/>
        <v>0</v>
      </c>
      <c r="CC178" s="454">
        <f t="shared" si="391"/>
        <v>0</v>
      </c>
      <c r="CD178" s="454">
        <f t="shared" si="391"/>
        <v>0</v>
      </c>
      <c r="CE178" s="454">
        <f t="shared" si="391"/>
        <v>0</v>
      </c>
      <c r="CF178" s="454">
        <f t="shared" si="391"/>
        <v>0</v>
      </c>
      <c r="CG178" s="454">
        <f t="shared" si="391"/>
        <v>0</v>
      </c>
      <c r="CH178" s="454">
        <f t="shared" si="391"/>
        <v>0</v>
      </c>
      <c r="CI178" s="454">
        <f t="shared" si="391"/>
        <v>0</v>
      </c>
      <c r="CJ178" s="454">
        <f t="shared" si="391"/>
        <v>0</v>
      </c>
      <c r="CK178" s="454">
        <f t="shared" si="391"/>
        <v>0</v>
      </c>
      <c r="CL178" s="454">
        <f t="shared" si="391"/>
        <v>0</v>
      </c>
      <c r="CM178" s="454">
        <f t="shared" si="391"/>
        <v>0</v>
      </c>
      <c r="CN178" s="454">
        <f t="shared" ref="CN178" si="392">SUM(CN176)*CN177</f>
        <v>0</v>
      </c>
      <c r="CO178" s="454">
        <f t="shared" ref="CO178" si="393">SUM(CO176)*CO177</f>
        <v>0</v>
      </c>
      <c r="CP178" s="454">
        <f t="shared" ref="CP178" si="394">SUM(CP176)*CP177</f>
        <v>0</v>
      </c>
      <c r="CQ178" s="454">
        <f t="shared" ref="CQ178" si="395">SUM(CQ176)*CQ177</f>
        <v>0</v>
      </c>
      <c r="CR178" s="454">
        <f t="shared" ref="CR178" si="396">SUM(CR176)*CR177</f>
        <v>0</v>
      </c>
      <c r="CS178" s="454">
        <f t="shared" ref="CS178" si="397">SUM(CS176)*CS177</f>
        <v>0</v>
      </c>
      <c r="CT178" s="454">
        <f t="shared" ref="CT178" si="398">SUM(CT176)*CT177</f>
        <v>0</v>
      </c>
      <c r="CU178" s="259">
        <v>1</v>
      </c>
      <c r="CY178" s="294"/>
    </row>
    <row r="179" spans="1:103" outlineLevel="1" x14ac:dyDescent="0.45">
      <c r="A179" s="71" t="s">
        <v>327</v>
      </c>
      <c r="B179" s="297"/>
      <c r="D179" s="75" t="s">
        <v>89</v>
      </c>
      <c r="E179" s="75" t="s">
        <v>5</v>
      </c>
      <c r="F179" s="329" t="s">
        <v>164</v>
      </c>
      <c r="G179" s="75"/>
      <c r="H179" s="330">
        <f>SUM(H174,H176,H178)</f>
        <v>0</v>
      </c>
      <c r="I179" s="330">
        <f t="shared" ref="I179:O179" si="399">SUM(I174,I176,I178)</f>
        <v>0</v>
      </c>
      <c r="J179" s="330">
        <f t="shared" si="399"/>
        <v>0</v>
      </c>
      <c r="K179" s="330">
        <f t="shared" si="399"/>
        <v>0</v>
      </c>
      <c r="L179" s="330">
        <f t="shared" si="399"/>
        <v>0</v>
      </c>
      <c r="M179" s="330">
        <f t="shared" si="399"/>
        <v>0</v>
      </c>
      <c r="N179" s="330">
        <f t="shared" si="399"/>
        <v>0</v>
      </c>
      <c r="O179" s="330">
        <f t="shared" si="399"/>
        <v>0</v>
      </c>
      <c r="P179" s="330">
        <f t="shared" ref="P179:AU179" si="400">SUM(P174,P176,P178)</f>
        <v>0</v>
      </c>
      <c r="Q179" s="330">
        <f t="shared" si="400"/>
        <v>0</v>
      </c>
      <c r="R179" s="330">
        <f t="shared" si="400"/>
        <v>0</v>
      </c>
      <c r="S179" s="330">
        <f t="shared" si="400"/>
        <v>0</v>
      </c>
      <c r="T179" s="330">
        <f t="shared" si="400"/>
        <v>0</v>
      </c>
      <c r="U179" s="330">
        <f t="shared" si="400"/>
        <v>0</v>
      </c>
      <c r="V179" s="330">
        <f t="shared" si="400"/>
        <v>0</v>
      </c>
      <c r="W179" s="330">
        <f t="shared" si="400"/>
        <v>0</v>
      </c>
      <c r="X179" s="330">
        <f t="shared" si="400"/>
        <v>0</v>
      </c>
      <c r="Y179" s="330">
        <f t="shared" si="400"/>
        <v>0</v>
      </c>
      <c r="Z179" s="330">
        <f t="shared" si="400"/>
        <v>0</v>
      </c>
      <c r="AA179" s="330">
        <f t="shared" si="400"/>
        <v>0</v>
      </c>
      <c r="AB179" s="330">
        <f t="shared" si="400"/>
        <v>0</v>
      </c>
      <c r="AC179" s="330">
        <f t="shared" si="400"/>
        <v>0</v>
      </c>
      <c r="AD179" s="330">
        <f t="shared" si="400"/>
        <v>0</v>
      </c>
      <c r="AE179" s="330">
        <f t="shared" si="400"/>
        <v>0</v>
      </c>
      <c r="AF179" s="330">
        <f t="shared" si="400"/>
        <v>0</v>
      </c>
      <c r="AG179" s="330">
        <f t="shared" si="400"/>
        <v>0</v>
      </c>
      <c r="AH179" s="330">
        <f t="shared" si="400"/>
        <v>0</v>
      </c>
      <c r="AI179" s="330">
        <f t="shared" si="400"/>
        <v>0</v>
      </c>
      <c r="AJ179" s="330">
        <f t="shared" si="400"/>
        <v>0</v>
      </c>
      <c r="AK179" s="330">
        <f t="shared" si="400"/>
        <v>0</v>
      </c>
      <c r="AL179" s="330">
        <f t="shared" si="400"/>
        <v>0</v>
      </c>
      <c r="AM179" s="330">
        <f t="shared" si="400"/>
        <v>0</v>
      </c>
      <c r="AN179" s="330">
        <f t="shared" si="400"/>
        <v>0</v>
      </c>
      <c r="AO179" s="330">
        <f t="shared" si="400"/>
        <v>0</v>
      </c>
      <c r="AP179" s="330">
        <f t="shared" si="400"/>
        <v>0</v>
      </c>
      <c r="AQ179" s="330">
        <f t="shared" si="400"/>
        <v>0</v>
      </c>
      <c r="AR179" s="330">
        <f t="shared" si="400"/>
        <v>0</v>
      </c>
      <c r="AS179" s="330">
        <f t="shared" si="400"/>
        <v>0</v>
      </c>
      <c r="AT179" s="330">
        <f t="shared" si="400"/>
        <v>0</v>
      </c>
      <c r="AU179" s="330">
        <f t="shared" si="400"/>
        <v>0</v>
      </c>
      <c r="AV179" s="330">
        <f t="shared" ref="AV179:CM179" si="401">SUM(AV174,AV176,AV178)</f>
        <v>0</v>
      </c>
      <c r="AW179" s="330">
        <f t="shared" si="401"/>
        <v>0</v>
      </c>
      <c r="AX179" s="330">
        <f t="shared" si="401"/>
        <v>0</v>
      </c>
      <c r="AY179" s="330">
        <f t="shared" si="401"/>
        <v>0</v>
      </c>
      <c r="AZ179" s="330">
        <f t="shared" si="401"/>
        <v>0</v>
      </c>
      <c r="BA179" s="330">
        <f t="shared" si="401"/>
        <v>0</v>
      </c>
      <c r="BB179" s="330">
        <f t="shared" si="401"/>
        <v>0</v>
      </c>
      <c r="BC179" s="330">
        <f t="shared" si="401"/>
        <v>0</v>
      </c>
      <c r="BD179" s="330">
        <f t="shared" si="401"/>
        <v>0</v>
      </c>
      <c r="BE179" s="330">
        <f t="shared" si="401"/>
        <v>0</v>
      </c>
      <c r="BF179" s="330">
        <f t="shared" si="401"/>
        <v>0</v>
      </c>
      <c r="BG179" s="330">
        <f t="shared" si="401"/>
        <v>0</v>
      </c>
      <c r="BH179" s="330">
        <f t="shared" si="401"/>
        <v>0</v>
      </c>
      <c r="BI179" s="330">
        <f t="shared" si="401"/>
        <v>0</v>
      </c>
      <c r="BJ179" s="330">
        <f t="shared" si="401"/>
        <v>0</v>
      </c>
      <c r="BK179" s="330">
        <f t="shared" si="401"/>
        <v>0</v>
      </c>
      <c r="BL179" s="330">
        <f t="shared" si="401"/>
        <v>0</v>
      </c>
      <c r="BM179" s="330">
        <f t="shared" si="401"/>
        <v>0</v>
      </c>
      <c r="BN179" s="330">
        <f t="shared" si="401"/>
        <v>0</v>
      </c>
      <c r="BO179" s="330">
        <f t="shared" si="401"/>
        <v>0</v>
      </c>
      <c r="BP179" s="330">
        <f t="shared" si="401"/>
        <v>0</v>
      </c>
      <c r="BQ179" s="330">
        <f t="shared" si="401"/>
        <v>0</v>
      </c>
      <c r="BR179" s="330">
        <f t="shared" si="401"/>
        <v>0</v>
      </c>
      <c r="BS179" s="330">
        <f t="shared" si="401"/>
        <v>0</v>
      </c>
      <c r="BT179" s="330">
        <f t="shared" si="401"/>
        <v>0</v>
      </c>
      <c r="BU179" s="330">
        <f t="shared" si="401"/>
        <v>0</v>
      </c>
      <c r="BV179" s="330">
        <f t="shared" si="401"/>
        <v>0</v>
      </c>
      <c r="BW179" s="330">
        <f t="shared" si="401"/>
        <v>0</v>
      </c>
      <c r="BX179" s="330">
        <f t="shared" si="401"/>
        <v>0</v>
      </c>
      <c r="BY179" s="330">
        <f t="shared" si="401"/>
        <v>0</v>
      </c>
      <c r="BZ179" s="330">
        <f t="shared" si="401"/>
        <v>0</v>
      </c>
      <c r="CA179" s="330">
        <f t="shared" si="401"/>
        <v>0</v>
      </c>
      <c r="CB179" s="330">
        <f t="shared" si="401"/>
        <v>0</v>
      </c>
      <c r="CC179" s="330">
        <f t="shared" si="401"/>
        <v>0</v>
      </c>
      <c r="CD179" s="330">
        <f t="shared" si="401"/>
        <v>0</v>
      </c>
      <c r="CE179" s="330">
        <f t="shared" si="401"/>
        <v>0</v>
      </c>
      <c r="CF179" s="330">
        <f t="shared" si="401"/>
        <v>0</v>
      </c>
      <c r="CG179" s="330">
        <f t="shared" si="401"/>
        <v>0</v>
      </c>
      <c r="CH179" s="330">
        <f t="shared" si="401"/>
        <v>0</v>
      </c>
      <c r="CI179" s="330">
        <f t="shared" si="401"/>
        <v>0</v>
      </c>
      <c r="CJ179" s="330">
        <f t="shared" si="401"/>
        <v>0</v>
      </c>
      <c r="CK179" s="330">
        <f t="shared" si="401"/>
        <v>0</v>
      </c>
      <c r="CL179" s="330">
        <f t="shared" si="401"/>
        <v>0</v>
      </c>
      <c r="CM179" s="330">
        <f t="shared" si="401"/>
        <v>0</v>
      </c>
      <c r="CN179" s="333">
        <f t="shared" ref="CN179:CT179" si="402">SUMIF($H$9:$CM$9,CN$3,$H179:$CM179)</f>
        <v>0</v>
      </c>
      <c r="CO179" s="333">
        <f t="shared" si="402"/>
        <v>0</v>
      </c>
      <c r="CP179" s="333">
        <f t="shared" si="402"/>
        <v>0</v>
      </c>
      <c r="CQ179" s="333">
        <f t="shared" si="402"/>
        <v>0</v>
      </c>
      <c r="CR179" s="333">
        <f t="shared" si="402"/>
        <v>0</v>
      </c>
      <c r="CS179" s="333">
        <f t="shared" si="402"/>
        <v>0</v>
      </c>
      <c r="CT179" s="333">
        <f t="shared" si="402"/>
        <v>0</v>
      </c>
      <c r="CY179" s="294"/>
    </row>
    <row r="180" spans="1:103" outlineLevel="1" x14ac:dyDescent="0.45">
      <c r="A180" s="71"/>
      <c r="B180" s="297"/>
      <c r="H180" s="302"/>
      <c r="I180" s="302"/>
      <c r="J180" s="302"/>
      <c r="K180" s="302"/>
      <c r="L180" s="302"/>
      <c r="M180" s="302"/>
      <c r="N180" s="302"/>
      <c r="O180" s="302"/>
      <c r="P180" s="302"/>
      <c r="Q180" s="302"/>
      <c r="R180" s="302"/>
      <c r="S180" s="302"/>
      <c r="T180" s="302"/>
      <c r="U180" s="302"/>
      <c r="V180" s="302"/>
      <c r="W180" s="302"/>
      <c r="X180" s="302"/>
      <c r="Y180" s="302"/>
      <c r="Z180" s="302"/>
      <c r="AA180" s="302"/>
      <c r="AB180" s="302"/>
      <c r="AC180" s="302"/>
      <c r="AD180" s="302"/>
      <c r="AE180" s="302"/>
      <c r="AF180" s="302"/>
      <c r="AG180" s="302"/>
      <c r="AH180" s="302"/>
      <c r="AI180" s="302"/>
      <c r="AJ180" s="302"/>
      <c r="AK180" s="302"/>
      <c r="AL180" s="302"/>
      <c r="AM180" s="302"/>
      <c r="AN180" s="302"/>
      <c r="AO180" s="302"/>
      <c r="AP180" s="302"/>
      <c r="AQ180" s="302"/>
      <c r="AR180" s="302"/>
      <c r="AS180" s="302"/>
      <c r="AT180" s="302"/>
      <c r="AU180" s="302"/>
      <c r="AV180" s="302"/>
      <c r="AW180" s="302"/>
      <c r="AX180" s="302"/>
      <c r="AY180" s="302"/>
      <c r="AZ180" s="302"/>
      <c r="BA180" s="302"/>
      <c r="BB180" s="302"/>
      <c r="BC180" s="302"/>
      <c r="BD180" s="302"/>
      <c r="BE180" s="302"/>
      <c r="BF180" s="302"/>
      <c r="BG180" s="302"/>
      <c r="BH180" s="302"/>
      <c r="BI180" s="302"/>
      <c r="BJ180" s="302"/>
      <c r="BK180" s="302"/>
      <c r="BL180" s="302"/>
      <c r="BM180" s="302"/>
      <c r="BN180" s="302"/>
      <c r="BO180" s="302"/>
      <c r="BP180" s="302"/>
      <c r="BQ180" s="302"/>
      <c r="BR180" s="302"/>
      <c r="BS180" s="302"/>
      <c r="BT180" s="302"/>
      <c r="BU180" s="302"/>
      <c r="BV180" s="302"/>
      <c r="BW180" s="302"/>
      <c r="BX180" s="302"/>
      <c r="BY180" s="302"/>
      <c r="BZ180" s="302"/>
      <c r="CA180" s="302"/>
      <c r="CB180" s="302"/>
      <c r="CC180" s="302"/>
      <c r="CD180" s="302"/>
      <c r="CE180" s="302"/>
      <c r="CF180" s="302"/>
      <c r="CG180" s="302"/>
      <c r="CH180" s="302"/>
      <c r="CI180" s="302"/>
      <c r="CJ180" s="302"/>
      <c r="CK180" s="302"/>
      <c r="CL180" s="302"/>
      <c r="CM180" s="302"/>
      <c r="CY180" s="294"/>
    </row>
    <row r="181" spans="1:103" outlineLevel="1" x14ac:dyDescent="0.45">
      <c r="A181" s="71"/>
      <c r="B181" s="297"/>
      <c r="D181" s="71" t="s">
        <v>76</v>
      </c>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c r="BY181" s="71"/>
      <c r="BZ181" s="71"/>
      <c r="CA181" s="71"/>
      <c r="CB181" s="71"/>
      <c r="CC181" s="71"/>
      <c r="CD181" s="71"/>
      <c r="CE181" s="71"/>
      <c r="CF181" s="71"/>
      <c r="CG181" s="71"/>
      <c r="CH181" s="71"/>
      <c r="CI181" s="71"/>
      <c r="CJ181" s="71"/>
      <c r="CK181" s="71"/>
      <c r="CL181" s="71"/>
      <c r="CM181" s="71"/>
      <c r="CN181" s="71"/>
      <c r="CO181" s="71"/>
      <c r="CP181" s="71"/>
      <c r="CQ181" s="71"/>
      <c r="CR181" s="71"/>
      <c r="CS181" s="71"/>
      <c r="CT181" s="71"/>
      <c r="CY181" s="294"/>
    </row>
    <row r="182" spans="1:103" outlineLevel="1" x14ac:dyDescent="0.45">
      <c r="A182" s="71"/>
      <c r="B182" s="297"/>
      <c r="D182" s="71" t="s">
        <v>77</v>
      </c>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c r="BM182" s="71"/>
      <c r="BN182" s="71"/>
      <c r="BO182" s="71"/>
      <c r="BP182" s="71"/>
      <c r="BQ182" s="71"/>
      <c r="BR182" s="71"/>
      <c r="BS182" s="71"/>
      <c r="BT182" s="71"/>
      <c r="BU182" s="71"/>
      <c r="BV182" s="71"/>
      <c r="BW182" s="71"/>
      <c r="BX182" s="71"/>
      <c r="BY182" s="71"/>
      <c r="BZ182" s="71"/>
      <c r="CA182" s="71"/>
      <c r="CB182" s="71"/>
      <c r="CC182" s="71"/>
      <c r="CD182" s="71"/>
      <c r="CE182" s="71"/>
      <c r="CF182" s="71"/>
      <c r="CG182" s="71"/>
      <c r="CH182" s="71"/>
      <c r="CI182" s="71"/>
      <c r="CJ182" s="71"/>
      <c r="CK182" s="71"/>
      <c r="CL182" s="71"/>
      <c r="CM182" s="71"/>
      <c r="CN182" s="71"/>
      <c r="CO182" s="71"/>
      <c r="CP182" s="71"/>
      <c r="CQ182" s="71"/>
      <c r="CR182" s="71"/>
      <c r="CS182" s="71"/>
      <c r="CT182" s="71"/>
      <c r="CY182" s="294"/>
    </row>
    <row r="183" spans="1:103" outlineLevel="1" x14ac:dyDescent="0.45">
      <c r="A183" s="71"/>
      <c r="B183" s="297"/>
      <c r="D183" s="71" t="s">
        <v>78</v>
      </c>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c r="BS183" s="71"/>
      <c r="BT183" s="71"/>
      <c r="BU183" s="71"/>
      <c r="BV183" s="71"/>
      <c r="BW183" s="71"/>
      <c r="BX183" s="71"/>
      <c r="BY183" s="71"/>
      <c r="BZ183" s="71"/>
      <c r="CA183" s="71"/>
      <c r="CB183" s="71"/>
      <c r="CC183" s="71"/>
      <c r="CD183" s="71"/>
      <c r="CE183" s="71"/>
      <c r="CF183" s="71"/>
      <c r="CG183" s="71"/>
      <c r="CH183" s="71"/>
      <c r="CI183" s="71"/>
      <c r="CJ183" s="71"/>
      <c r="CK183" s="71"/>
      <c r="CL183" s="71"/>
      <c r="CM183" s="71"/>
      <c r="CN183" s="71"/>
      <c r="CO183" s="71"/>
      <c r="CP183" s="71"/>
      <c r="CQ183" s="71"/>
      <c r="CR183" s="71"/>
      <c r="CS183" s="71"/>
      <c r="CT183" s="71"/>
      <c r="CY183" s="294"/>
    </row>
    <row r="184" spans="1:103" outlineLevel="1" x14ac:dyDescent="0.45">
      <c r="A184" s="71"/>
      <c r="B184" s="297"/>
      <c r="D184" s="71" t="s">
        <v>79</v>
      </c>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c r="BM184" s="71"/>
      <c r="BN184" s="71"/>
      <c r="BO184" s="71"/>
      <c r="BP184" s="71"/>
      <c r="BQ184" s="71"/>
      <c r="BR184" s="71"/>
      <c r="BS184" s="71"/>
      <c r="BT184" s="71"/>
      <c r="BU184" s="71"/>
      <c r="BV184" s="71"/>
      <c r="BW184" s="71"/>
      <c r="BX184" s="71"/>
      <c r="BY184" s="71"/>
      <c r="BZ184" s="71"/>
      <c r="CA184" s="71"/>
      <c r="CB184" s="71"/>
      <c r="CC184" s="71"/>
      <c r="CD184" s="71"/>
      <c r="CE184" s="71"/>
      <c r="CF184" s="71"/>
      <c r="CG184" s="71"/>
      <c r="CH184" s="71"/>
      <c r="CI184" s="71"/>
      <c r="CJ184" s="71"/>
      <c r="CK184" s="71"/>
      <c r="CL184" s="71"/>
      <c r="CM184" s="71"/>
      <c r="CN184" s="71"/>
      <c r="CO184" s="71"/>
      <c r="CP184" s="71"/>
      <c r="CQ184" s="71"/>
      <c r="CR184" s="71"/>
      <c r="CS184" s="71"/>
      <c r="CT184" s="71"/>
      <c r="CY184" s="294"/>
    </row>
    <row r="185" spans="1:103" outlineLevel="1" x14ac:dyDescent="0.45">
      <c r="A185" s="71"/>
      <c r="B185" s="297"/>
      <c r="D185" s="71" t="s">
        <v>80</v>
      </c>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c r="BM185" s="71"/>
      <c r="BN185" s="71"/>
      <c r="BO185" s="71"/>
      <c r="BP185" s="71"/>
      <c r="BQ185" s="71"/>
      <c r="BR185" s="71"/>
      <c r="BS185" s="71"/>
      <c r="BT185" s="71"/>
      <c r="BU185" s="71"/>
      <c r="BV185" s="71"/>
      <c r="BW185" s="71"/>
      <c r="BX185" s="71"/>
      <c r="BY185" s="71"/>
      <c r="BZ185" s="71"/>
      <c r="CA185" s="71"/>
      <c r="CB185" s="71"/>
      <c r="CC185" s="71"/>
      <c r="CD185" s="71"/>
      <c r="CE185" s="71"/>
      <c r="CF185" s="71"/>
      <c r="CG185" s="71"/>
      <c r="CH185" s="71"/>
      <c r="CI185" s="71"/>
      <c r="CJ185" s="71"/>
      <c r="CK185" s="71"/>
      <c r="CL185" s="71"/>
      <c r="CM185" s="71"/>
      <c r="CN185" s="71"/>
      <c r="CO185" s="71"/>
      <c r="CP185" s="71"/>
      <c r="CQ185" s="71"/>
      <c r="CR185" s="71"/>
      <c r="CS185" s="71"/>
      <c r="CT185" s="71"/>
      <c r="CY185" s="294"/>
    </row>
    <row r="186" spans="1:103" outlineLevel="1" x14ac:dyDescent="0.45">
      <c r="A186" s="71"/>
      <c r="B186" s="297"/>
      <c r="D186" s="71" t="s">
        <v>81</v>
      </c>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c r="BM186" s="71"/>
      <c r="BN186" s="71"/>
      <c r="BO186" s="71"/>
      <c r="BP186" s="71"/>
      <c r="BQ186" s="71"/>
      <c r="BR186" s="71"/>
      <c r="BS186" s="71"/>
      <c r="BT186" s="71"/>
      <c r="BU186" s="71"/>
      <c r="BV186" s="71"/>
      <c r="BW186" s="71"/>
      <c r="BX186" s="71"/>
      <c r="BY186" s="71"/>
      <c r="BZ186" s="71"/>
      <c r="CA186" s="71"/>
      <c r="CB186" s="71"/>
      <c r="CC186" s="71"/>
      <c r="CD186" s="71"/>
      <c r="CE186" s="71"/>
      <c r="CF186" s="71"/>
      <c r="CG186" s="71"/>
      <c r="CH186" s="71"/>
      <c r="CI186" s="71"/>
      <c r="CJ186" s="71"/>
      <c r="CK186" s="71"/>
      <c r="CL186" s="71"/>
      <c r="CM186" s="71"/>
      <c r="CN186" s="71"/>
      <c r="CO186" s="71"/>
      <c r="CP186" s="71"/>
      <c r="CQ186" s="71"/>
      <c r="CR186" s="71"/>
      <c r="CS186" s="71"/>
      <c r="CT186" s="71"/>
      <c r="CY186" s="294"/>
    </row>
    <row r="187" spans="1:103" outlineLevel="1" x14ac:dyDescent="0.45">
      <c r="A187" s="71"/>
      <c r="B187" s="297"/>
      <c r="D187" s="71" t="s">
        <v>82</v>
      </c>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71"/>
      <c r="CD187" s="71"/>
      <c r="CE187" s="71"/>
      <c r="CF187" s="71"/>
      <c r="CG187" s="71"/>
      <c r="CH187" s="71"/>
      <c r="CI187" s="71"/>
      <c r="CJ187" s="71"/>
      <c r="CK187" s="71"/>
      <c r="CL187" s="71"/>
      <c r="CM187" s="71"/>
      <c r="CN187" s="71"/>
      <c r="CO187" s="71"/>
      <c r="CP187" s="71"/>
      <c r="CQ187" s="71"/>
      <c r="CR187" s="71"/>
      <c r="CS187" s="71"/>
      <c r="CT187" s="71"/>
      <c r="CY187" s="294"/>
    </row>
    <row r="188" spans="1:103" outlineLevel="1" x14ac:dyDescent="0.45">
      <c r="A188" s="71"/>
      <c r="B188" s="297"/>
      <c r="D188" s="71" t="s">
        <v>83</v>
      </c>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c r="BY188" s="71"/>
      <c r="BZ188" s="71"/>
      <c r="CA188" s="71"/>
      <c r="CB188" s="71"/>
      <c r="CC188" s="71"/>
      <c r="CD188" s="71"/>
      <c r="CE188" s="71"/>
      <c r="CF188" s="71"/>
      <c r="CG188" s="71"/>
      <c r="CH188" s="71"/>
      <c r="CI188" s="71"/>
      <c r="CJ188" s="71"/>
      <c r="CK188" s="71"/>
      <c r="CL188" s="71"/>
      <c r="CM188" s="71"/>
      <c r="CN188" s="71"/>
      <c r="CO188" s="71"/>
      <c r="CP188" s="71"/>
      <c r="CQ188" s="71"/>
      <c r="CR188" s="71"/>
      <c r="CS188" s="71"/>
      <c r="CT188" s="71"/>
      <c r="CY188" s="294"/>
    </row>
    <row r="189" spans="1:103" outlineLevel="1" x14ac:dyDescent="0.45">
      <c r="A189" s="71"/>
      <c r="B189" s="297"/>
      <c r="D189" s="71" t="s">
        <v>84</v>
      </c>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71"/>
      <c r="CD189" s="71"/>
      <c r="CE189" s="71"/>
      <c r="CF189" s="71"/>
      <c r="CG189" s="71"/>
      <c r="CH189" s="71"/>
      <c r="CI189" s="71"/>
      <c r="CJ189" s="71"/>
      <c r="CK189" s="71"/>
      <c r="CL189" s="71"/>
      <c r="CM189" s="71"/>
      <c r="CN189" s="71"/>
      <c r="CO189" s="71"/>
      <c r="CP189" s="71"/>
      <c r="CQ189" s="71"/>
      <c r="CR189" s="71"/>
      <c r="CS189" s="71"/>
      <c r="CT189" s="71"/>
      <c r="CY189" s="294"/>
    </row>
    <row r="190" spans="1:103" outlineLevel="1" x14ac:dyDescent="0.45">
      <c r="A190" s="71"/>
      <c r="B190" s="297"/>
      <c r="D190" s="71" t="s">
        <v>85</v>
      </c>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c r="BI190" s="71"/>
      <c r="BJ190" s="71"/>
      <c r="BK190" s="71"/>
      <c r="BL190" s="71"/>
      <c r="BM190" s="71"/>
      <c r="BN190" s="71"/>
      <c r="BO190" s="71"/>
      <c r="BP190" s="71"/>
      <c r="BQ190" s="71"/>
      <c r="BR190" s="71"/>
      <c r="BS190" s="71"/>
      <c r="BT190" s="71"/>
      <c r="BU190" s="71"/>
      <c r="BV190" s="71"/>
      <c r="BW190" s="71"/>
      <c r="BX190" s="71"/>
      <c r="BY190" s="71"/>
      <c r="BZ190" s="71"/>
      <c r="CA190" s="71"/>
      <c r="CB190" s="71"/>
      <c r="CC190" s="71"/>
      <c r="CD190" s="71"/>
      <c r="CE190" s="71"/>
      <c r="CF190" s="71"/>
      <c r="CG190" s="71"/>
      <c r="CH190" s="71"/>
      <c r="CI190" s="71"/>
      <c r="CJ190" s="71"/>
      <c r="CK190" s="71"/>
      <c r="CL190" s="71"/>
      <c r="CM190" s="71"/>
      <c r="CN190" s="71"/>
      <c r="CO190" s="71"/>
      <c r="CP190" s="71"/>
      <c r="CQ190" s="71"/>
      <c r="CR190" s="71"/>
      <c r="CS190" s="71"/>
      <c r="CT190" s="71"/>
      <c r="CY190" s="294"/>
    </row>
    <row r="191" spans="1:103" outlineLevel="1" x14ac:dyDescent="0.45">
      <c r="A191" s="71"/>
      <c r="B191" s="297"/>
      <c r="D191" s="71" t="s">
        <v>86</v>
      </c>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c r="BG191" s="71"/>
      <c r="BH191" s="71"/>
      <c r="BI191" s="71"/>
      <c r="BJ191" s="71"/>
      <c r="BK191" s="71"/>
      <c r="BL191" s="71"/>
      <c r="BM191" s="71"/>
      <c r="BN191" s="71"/>
      <c r="BO191" s="71"/>
      <c r="BP191" s="71"/>
      <c r="BQ191" s="71"/>
      <c r="BR191" s="71"/>
      <c r="BS191" s="71"/>
      <c r="BT191" s="71"/>
      <c r="BU191" s="71"/>
      <c r="BV191" s="71"/>
      <c r="BW191" s="71"/>
      <c r="BX191" s="71"/>
      <c r="BY191" s="71"/>
      <c r="BZ191" s="71"/>
      <c r="CA191" s="71"/>
      <c r="CB191" s="71"/>
      <c r="CC191" s="71"/>
      <c r="CD191" s="71"/>
      <c r="CE191" s="71"/>
      <c r="CF191" s="71"/>
      <c r="CG191" s="71"/>
      <c r="CH191" s="71"/>
      <c r="CI191" s="71"/>
      <c r="CJ191" s="71"/>
      <c r="CK191" s="71"/>
      <c r="CL191" s="71"/>
      <c r="CM191" s="71"/>
      <c r="CN191" s="71"/>
      <c r="CO191" s="71"/>
      <c r="CP191" s="71"/>
      <c r="CQ191" s="71"/>
      <c r="CR191" s="71"/>
      <c r="CS191" s="71"/>
      <c r="CT191" s="71"/>
      <c r="CY191" s="294"/>
    </row>
    <row r="192" spans="1:103" outlineLevel="1" x14ac:dyDescent="0.45">
      <c r="A192" s="71"/>
      <c r="B192" s="297"/>
      <c r="D192" s="71" t="s">
        <v>87</v>
      </c>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71"/>
      <c r="CD192" s="71"/>
      <c r="CE192" s="71"/>
      <c r="CF192" s="71"/>
      <c r="CG192" s="71"/>
      <c r="CH192" s="71"/>
      <c r="CI192" s="71"/>
      <c r="CJ192" s="71"/>
      <c r="CK192" s="71"/>
      <c r="CL192" s="71"/>
      <c r="CM192" s="71"/>
      <c r="CN192" s="71"/>
      <c r="CO192" s="71"/>
      <c r="CP192" s="71"/>
      <c r="CQ192" s="71"/>
      <c r="CR192" s="71"/>
      <c r="CS192" s="71"/>
      <c r="CT192" s="71"/>
      <c r="CY192" s="294"/>
    </row>
    <row r="193" spans="1:103" outlineLevel="1" x14ac:dyDescent="0.45">
      <c r="A193" s="71" t="s">
        <v>328</v>
      </c>
      <c r="B193" s="297"/>
      <c r="D193" s="72" t="s">
        <v>90</v>
      </c>
      <c r="E193" s="72"/>
      <c r="F193" s="71"/>
      <c r="G193" s="72"/>
      <c r="H193" s="340">
        <f t="shared" ref="H193:O193" si="403">$F193</f>
        <v>0</v>
      </c>
      <c r="I193" s="340">
        <f t="shared" si="403"/>
        <v>0</v>
      </c>
      <c r="J193" s="340">
        <f t="shared" si="403"/>
        <v>0</v>
      </c>
      <c r="K193" s="340">
        <f t="shared" si="403"/>
        <v>0</v>
      </c>
      <c r="L193" s="340">
        <f t="shared" si="403"/>
        <v>0</v>
      </c>
      <c r="M193" s="340">
        <f t="shared" si="403"/>
        <v>0</v>
      </c>
      <c r="N193" s="340">
        <f t="shared" si="403"/>
        <v>0</v>
      </c>
      <c r="O193" s="340">
        <f t="shared" si="403"/>
        <v>0</v>
      </c>
      <c r="P193" s="340">
        <f t="shared" ref="P193:CT193" si="404">$F193</f>
        <v>0</v>
      </c>
      <c r="Q193" s="340">
        <f t="shared" si="404"/>
        <v>0</v>
      </c>
      <c r="R193" s="340">
        <f t="shared" si="404"/>
        <v>0</v>
      </c>
      <c r="S193" s="340">
        <f t="shared" si="404"/>
        <v>0</v>
      </c>
      <c r="T193" s="340">
        <f t="shared" si="404"/>
        <v>0</v>
      </c>
      <c r="U193" s="340">
        <f t="shared" si="404"/>
        <v>0</v>
      </c>
      <c r="V193" s="340">
        <f t="shared" si="404"/>
        <v>0</v>
      </c>
      <c r="W193" s="340">
        <f t="shared" si="404"/>
        <v>0</v>
      </c>
      <c r="X193" s="340">
        <f t="shared" si="404"/>
        <v>0</v>
      </c>
      <c r="Y193" s="340">
        <f t="shared" si="404"/>
        <v>0</v>
      </c>
      <c r="Z193" s="340">
        <f t="shared" si="404"/>
        <v>0</v>
      </c>
      <c r="AA193" s="340">
        <f t="shared" si="404"/>
        <v>0</v>
      </c>
      <c r="AB193" s="340">
        <f t="shared" si="404"/>
        <v>0</v>
      </c>
      <c r="AC193" s="340">
        <f t="shared" si="404"/>
        <v>0</v>
      </c>
      <c r="AD193" s="340">
        <f t="shared" si="404"/>
        <v>0</v>
      </c>
      <c r="AE193" s="340">
        <f t="shared" si="404"/>
        <v>0</v>
      </c>
      <c r="AF193" s="340">
        <f t="shared" si="404"/>
        <v>0</v>
      </c>
      <c r="AG193" s="340">
        <f t="shared" si="404"/>
        <v>0</v>
      </c>
      <c r="AH193" s="340">
        <f t="shared" si="404"/>
        <v>0</v>
      </c>
      <c r="AI193" s="340">
        <f t="shared" si="404"/>
        <v>0</v>
      </c>
      <c r="AJ193" s="340">
        <f t="shared" si="404"/>
        <v>0</v>
      </c>
      <c r="AK193" s="340">
        <f t="shared" si="404"/>
        <v>0</v>
      </c>
      <c r="AL193" s="340">
        <f t="shared" si="404"/>
        <v>0</v>
      </c>
      <c r="AM193" s="340">
        <f t="shared" si="404"/>
        <v>0</v>
      </c>
      <c r="AN193" s="340">
        <f t="shared" si="404"/>
        <v>0</v>
      </c>
      <c r="AO193" s="340">
        <f t="shared" si="404"/>
        <v>0</v>
      </c>
      <c r="AP193" s="340">
        <f t="shared" si="404"/>
        <v>0</v>
      </c>
      <c r="AQ193" s="340">
        <f t="shared" si="404"/>
        <v>0</v>
      </c>
      <c r="AR193" s="340">
        <f t="shared" si="404"/>
        <v>0</v>
      </c>
      <c r="AS193" s="340">
        <f t="shared" si="404"/>
        <v>0</v>
      </c>
      <c r="AT193" s="340">
        <f t="shared" si="404"/>
        <v>0</v>
      </c>
      <c r="AU193" s="340">
        <f t="shared" si="404"/>
        <v>0</v>
      </c>
      <c r="AV193" s="340">
        <f t="shared" si="404"/>
        <v>0</v>
      </c>
      <c r="AW193" s="340">
        <f t="shared" si="404"/>
        <v>0</v>
      </c>
      <c r="AX193" s="340">
        <f t="shared" si="404"/>
        <v>0</v>
      </c>
      <c r="AY193" s="340">
        <f t="shared" si="404"/>
        <v>0</v>
      </c>
      <c r="AZ193" s="340">
        <f t="shared" si="404"/>
        <v>0</v>
      </c>
      <c r="BA193" s="340">
        <f t="shared" si="404"/>
        <v>0</v>
      </c>
      <c r="BB193" s="340">
        <f t="shared" si="404"/>
        <v>0</v>
      </c>
      <c r="BC193" s="340">
        <f t="shared" si="404"/>
        <v>0</v>
      </c>
      <c r="BD193" s="340">
        <f t="shared" si="404"/>
        <v>0</v>
      </c>
      <c r="BE193" s="340">
        <f t="shared" si="404"/>
        <v>0</v>
      </c>
      <c r="BF193" s="340">
        <f t="shared" si="404"/>
        <v>0</v>
      </c>
      <c r="BG193" s="340">
        <f t="shared" si="404"/>
        <v>0</v>
      </c>
      <c r="BH193" s="340">
        <f t="shared" si="404"/>
        <v>0</v>
      </c>
      <c r="BI193" s="340">
        <f t="shared" si="404"/>
        <v>0</v>
      </c>
      <c r="BJ193" s="340">
        <f t="shared" si="404"/>
        <v>0</v>
      </c>
      <c r="BK193" s="340">
        <f t="shared" si="404"/>
        <v>0</v>
      </c>
      <c r="BL193" s="340">
        <f t="shared" si="404"/>
        <v>0</v>
      </c>
      <c r="BM193" s="340">
        <f t="shared" si="404"/>
        <v>0</v>
      </c>
      <c r="BN193" s="340">
        <f t="shared" si="404"/>
        <v>0</v>
      </c>
      <c r="BO193" s="340">
        <f t="shared" si="404"/>
        <v>0</v>
      </c>
      <c r="BP193" s="340">
        <f t="shared" si="404"/>
        <v>0</v>
      </c>
      <c r="BQ193" s="340">
        <f t="shared" si="404"/>
        <v>0</v>
      </c>
      <c r="BR193" s="340">
        <f t="shared" si="404"/>
        <v>0</v>
      </c>
      <c r="BS193" s="340">
        <f t="shared" si="404"/>
        <v>0</v>
      </c>
      <c r="BT193" s="340">
        <f t="shared" si="404"/>
        <v>0</v>
      </c>
      <c r="BU193" s="340">
        <f t="shared" si="404"/>
        <v>0</v>
      </c>
      <c r="BV193" s="340">
        <f t="shared" si="404"/>
        <v>0</v>
      </c>
      <c r="BW193" s="340">
        <f t="shared" si="404"/>
        <v>0</v>
      </c>
      <c r="BX193" s="340">
        <f t="shared" si="404"/>
        <v>0</v>
      </c>
      <c r="BY193" s="340">
        <f t="shared" si="404"/>
        <v>0</v>
      </c>
      <c r="BZ193" s="340">
        <f t="shared" si="404"/>
        <v>0</v>
      </c>
      <c r="CA193" s="340">
        <f t="shared" si="404"/>
        <v>0</v>
      </c>
      <c r="CB193" s="340">
        <f t="shared" si="404"/>
        <v>0</v>
      </c>
      <c r="CC193" s="340">
        <f t="shared" si="404"/>
        <v>0</v>
      </c>
      <c r="CD193" s="340">
        <f t="shared" si="404"/>
        <v>0</v>
      </c>
      <c r="CE193" s="340">
        <f t="shared" si="404"/>
        <v>0</v>
      </c>
      <c r="CF193" s="340">
        <f t="shared" si="404"/>
        <v>0</v>
      </c>
      <c r="CG193" s="340">
        <f t="shared" si="404"/>
        <v>0</v>
      </c>
      <c r="CH193" s="340">
        <f t="shared" si="404"/>
        <v>0</v>
      </c>
      <c r="CI193" s="340">
        <f t="shared" si="404"/>
        <v>0</v>
      </c>
      <c r="CJ193" s="340">
        <f t="shared" si="404"/>
        <v>0</v>
      </c>
      <c r="CK193" s="340">
        <f t="shared" si="404"/>
        <v>0</v>
      </c>
      <c r="CL193" s="340">
        <f t="shared" si="404"/>
        <v>0</v>
      </c>
      <c r="CM193" s="340">
        <f t="shared" si="404"/>
        <v>0</v>
      </c>
      <c r="CN193" s="340">
        <f t="shared" si="404"/>
        <v>0</v>
      </c>
      <c r="CO193" s="340">
        <f t="shared" si="404"/>
        <v>0</v>
      </c>
      <c r="CP193" s="340">
        <f t="shared" si="404"/>
        <v>0</v>
      </c>
      <c r="CQ193" s="340">
        <f t="shared" si="404"/>
        <v>0</v>
      </c>
      <c r="CR193" s="340">
        <f t="shared" si="404"/>
        <v>0</v>
      </c>
      <c r="CS193" s="340">
        <f t="shared" si="404"/>
        <v>0</v>
      </c>
      <c r="CT193" s="340">
        <f t="shared" si="404"/>
        <v>0</v>
      </c>
      <c r="CY193" s="294"/>
    </row>
    <row r="194" spans="1:103" outlineLevel="1" x14ac:dyDescent="0.45">
      <c r="A194" s="71"/>
      <c r="B194" s="297"/>
      <c r="H194" s="302"/>
      <c r="I194" s="302"/>
      <c r="J194" s="302"/>
      <c r="K194" s="302"/>
      <c r="L194" s="302"/>
      <c r="M194" s="302"/>
      <c r="N194" s="302"/>
      <c r="O194" s="302"/>
      <c r="P194" s="302"/>
      <c r="Q194" s="302"/>
      <c r="R194" s="302"/>
      <c r="S194" s="302"/>
      <c r="T194" s="302"/>
      <c r="U194" s="302"/>
      <c r="V194" s="302"/>
      <c r="W194" s="302"/>
      <c r="X194" s="302"/>
      <c r="Y194" s="302"/>
      <c r="Z194" s="302"/>
      <c r="AA194" s="302"/>
      <c r="AB194" s="302"/>
      <c r="AC194" s="302"/>
      <c r="AD194" s="302"/>
      <c r="AE194" s="302"/>
      <c r="AF194" s="302"/>
      <c r="AG194" s="302"/>
      <c r="AH194" s="302"/>
      <c r="AI194" s="302"/>
      <c r="AJ194" s="302"/>
      <c r="AK194" s="302"/>
      <c r="AL194" s="302"/>
      <c r="AM194" s="302"/>
      <c r="AN194" s="302"/>
      <c r="AO194" s="302"/>
      <c r="AP194" s="302"/>
      <c r="AQ194" s="302"/>
      <c r="AR194" s="302"/>
      <c r="AS194" s="302"/>
      <c r="AT194" s="302"/>
      <c r="AU194" s="302"/>
      <c r="AV194" s="302"/>
      <c r="AW194" s="302"/>
      <c r="AX194" s="302"/>
      <c r="AY194" s="302"/>
      <c r="AZ194" s="302"/>
      <c r="BA194" s="302"/>
      <c r="BB194" s="302"/>
      <c r="BC194" s="302"/>
      <c r="BD194" s="302"/>
      <c r="BE194" s="302"/>
      <c r="BF194" s="302"/>
      <c r="BG194" s="302"/>
      <c r="BH194" s="302"/>
      <c r="BI194" s="302"/>
      <c r="BJ194" s="302"/>
      <c r="BK194" s="302"/>
      <c r="BL194" s="302"/>
      <c r="BM194" s="302"/>
      <c r="BN194" s="302"/>
      <c r="BO194" s="302"/>
      <c r="BP194" s="302"/>
      <c r="BQ194" s="302"/>
      <c r="BR194" s="302"/>
      <c r="BS194" s="302"/>
      <c r="BT194" s="302"/>
      <c r="BU194" s="302"/>
      <c r="BV194" s="302"/>
      <c r="BW194" s="302"/>
      <c r="BX194" s="302"/>
      <c r="BY194" s="302"/>
      <c r="BZ194" s="302"/>
      <c r="CA194" s="302"/>
      <c r="CB194" s="302"/>
      <c r="CC194" s="302"/>
      <c r="CD194" s="302"/>
      <c r="CE194" s="302"/>
      <c r="CF194" s="302"/>
      <c r="CG194" s="302"/>
      <c r="CH194" s="302"/>
      <c r="CI194" s="302"/>
      <c r="CJ194" s="302"/>
      <c r="CK194" s="302"/>
      <c r="CL194" s="302"/>
      <c r="CM194" s="302"/>
      <c r="CY194" s="294"/>
    </row>
    <row r="195" spans="1:103" outlineLevel="1" x14ac:dyDescent="0.45">
      <c r="A195" s="71"/>
      <c r="B195" s="297"/>
      <c r="D195" s="259" t="s">
        <v>52</v>
      </c>
      <c r="E195" s="75"/>
      <c r="F195" s="75"/>
      <c r="G195" s="75"/>
      <c r="H195" s="330"/>
      <c r="I195" s="330"/>
      <c r="J195" s="330"/>
      <c r="K195" s="330"/>
      <c r="L195" s="330"/>
      <c r="M195" s="330"/>
      <c r="N195" s="330"/>
      <c r="O195" s="330"/>
      <c r="P195" s="330"/>
      <c r="Q195" s="330"/>
      <c r="R195" s="330"/>
      <c r="S195" s="330"/>
      <c r="T195" s="330"/>
      <c r="U195" s="330"/>
      <c r="V195" s="330"/>
      <c r="W195" s="330"/>
      <c r="X195" s="330"/>
      <c r="Y195" s="330"/>
      <c r="Z195" s="330"/>
      <c r="AA195" s="330"/>
      <c r="AB195" s="330"/>
      <c r="AC195" s="330"/>
      <c r="AD195" s="330"/>
      <c r="AE195" s="330"/>
      <c r="AF195" s="330"/>
      <c r="AG195" s="330"/>
      <c r="AH195" s="330"/>
      <c r="AI195" s="330"/>
      <c r="AJ195" s="330"/>
      <c r="AK195" s="330"/>
      <c r="AL195" s="330"/>
      <c r="AM195" s="330"/>
      <c r="AN195" s="330"/>
      <c r="AO195" s="330"/>
      <c r="AP195" s="330"/>
      <c r="AQ195" s="330"/>
      <c r="AR195" s="330"/>
      <c r="AS195" s="330"/>
      <c r="AT195" s="330"/>
      <c r="AU195" s="330"/>
      <c r="AV195" s="330"/>
      <c r="AW195" s="330"/>
      <c r="AX195" s="330"/>
      <c r="AY195" s="330"/>
      <c r="AZ195" s="330"/>
      <c r="BA195" s="330"/>
      <c r="BB195" s="330"/>
      <c r="BC195" s="330"/>
      <c r="BD195" s="330"/>
      <c r="BE195" s="330"/>
      <c r="BF195" s="330"/>
      <c r="BG195" s="330"/>
      <c r="BH195" s="330"/>
      <c r="BI195" s="330"/>
      <c r="BJ195" s="330"/>
      <c r="BK195" s="330"/>
      <c r="BL195" s="330"/>
      <c r="BM195" s="330"/>
      <c r="BN195" s="330"/>
      <c r="BO195" s="330"/>
      <c r="BP195" s="330"/>
      <c r="BQ195" s="330"/>
      <c r="BR195" s="330"/>
      <c r="BS195" s="330"/>
      <c r="BT195" s="330"/>
      <c r="BU195" s="330"/>
      <c r="BV195" s="330"/>
      <c r="BW195" s="330"/>
      <c r="BX195" s="330"/>
      <c r="BY195" s="330"/>
      <c r="BZ195" s="330"/>
      <c r="CA195" s="330"/>
      <c r="CB195" s="330"/>
      <c r="CC195" s="330"/>
      <c r="CD195" s="330"/>
      <c r="CE195" s="330"/>
      <c r="CF195" s="330"/>
      <c r="CG195" s="330"/>
      <c r="CH195" s="330"/>
      <c r="CI195" s="330"/>
      <c r="CJ195" s="330"/>
      <c r="CK195" s="330"/>
      <c r="CL195" s="330"/>
      <c r="CM195" s="330"/>
      <c r="CN195" s="75"/>
      <c r="CO195" s="75"/>
      <c r="CP195" s="75"/>
      <c r="CQ195" s="75"/>
      <c r="CR195" s="75"/>
      <c r="CS195" s="75"/>
      <c r="CT195" s="75"/>
      <c r="CY195" s="294"/>
    </row>
    <row r="196" spans="1:103" outlineLevel="1" x14ac:dyDescent="0.45">
      <c r="A196" s="71"/>
      <c r="B196" s="297"/>
      <c r="D196" s="259" t="s">
        <v>53</v>
      </c>
      <c r="E196" s="75"/>
      <c r="F196" s="75"/>
      <c r="G196" s="75"/>
      <c r="H196" s="330"/>
      <c r="I196" s="330"/>
      <c r="J196" s="330"/>
      <c r="K196" s="330"/>
      <c r="L196" s="330"/>
      <c r="M196" s="330"/>
      <c r="N196" s="330"/>
      <c r="O196" s="330"/>
      <c r="P196" s="330"/>
      <c r="Q196" s="330"/>
      <c r="R196" s="330"/>
      <c r="S196" s="330"/>
      <c r="T196" s="330"/>
      <c r="U196" s="330"/>
      <c r="V196" s="330"/>
      <c r="W196" s="330"/>
      <c r="X196" s="330"/>
      <c r="Y196" s="330"/>
      <c r="Z196" s="330"/>
      <c r="AA196" s="330"/>
      <c r="AB196" s="330"/>
      <c r="AC196" s="330"/>
      <c r="AD196" s="330"/>
      <c r="AE196" s="330"/>
      <c r="AF196" s="330"/>
      <c r="AG196" s="330"/>
      <c r="AH196" s="330"/>
      <c r="AI196" s="330"/>
      <c r="AJ196" s="330"/>
      <c r="AK196" s="330"/>
      <c r="AL196" s="330"/>
      <c r="AM196" s="330"/>
      <c r="AN196" s="330"/>
      <c r="AO196" s="330"/>
      <c r="AP196" s="330"/>
      <c r="AQ196" s="330"/>
      <c r="AR196" s="330"/>
      <c r="AS196" s="330"/>
      <c r="AT196" s="330"/>
      <c r="AU196" s="330"/>
      <c r="AV196" s="330"/>
      <c r="AW196" s="330"/>
      <c r="AX196" s="330"/>
      <c r="AY196" s="330"/>
      <c r="AZ196" s="330"/>
      <c r="BA196" s="330"/>
      <c r="BB196" s="330"/>
      <c r="BC196" s="330"/>
      <c r="BD196" s="330"/>
      <c r="BE196" s="330"/>
      <c r="BF196" s="330"/>
      <c r="BG196" s="330"/>
      <c r="BH196" s="330"/>
      <c r="BI196" s="330"/>
      <c r="BJ196" s="330"/>
      <c r="BK196" s="330"/>
      <c r="BL196" s="330"/>
      <c r="BM196" s="330"/>
      <c r="BN196" s="330"/>
      <c r="BO196" s="330"/>
      <c r="BP196" s="330"/>
      <c r="BQ196" s="330"/>
      <c r="BR196" s="330"/>
      <c r="BS196" s="330"/>
      <c r="BT196" s="330"/>
      <c r="BU196" s="330"/>
      <c r="BV196" s="330"/>
      <c r="BW196" s="330"/>
      <c r="BX196" s="330"/>
      <c r="BY196" s="330"/>
      <c r="BZ196" s="330"/>
      <c r="CA196" s="330"/>
      <c r="CB196" s="330"/>
      <c r="CC196" s="330"/>
      <c r="CD196" s="330"/>
      <c r="CE196" s="330"/>
      <c r="CF196" s="330"/>
      <c r="CG196" s="330"/>
      <c r="CH196" s="330"/>
      <c r="CI196" s="330"/>
      <c r="CJ196" s="330"/>
      <c r="CK196" s="330"/>
      <c r="CL196" s="330"/>
      <c r="CM196" s="330"/>
      <c r="CN196" s="75"/>
      <c r="CO196" s="75"/>
      <c r="CP196" s="75"/>
      <c r="CQ196" s="75"/>
      <c r="CR196" s="75"/>
      <c r="CS196" s="75"/>
      <c r="CT196" s="75"/>
      <c r="CY196" s="294"/>
    </row>
    <row r="197" spans="1:103" outlineLevel="1" x14ac:dyDescent="0.45">
      <c r="A197" s="71" t="s">
        <v>329</v>
      </c>
      <c r="B197" s="297"/>
      <c r="D197" s="75" t="s">
        <v>91</v>
      </c>
      <c r="F197" s="75" t="s">
        <v>164</v>
      </c>
      <c r="H197" s="333">
        <f t="shared" ref="H197:O197" si="405">SUM(H195:H196)</f>
        <v>0</v>
      </c>
      <c r="I197" s="333">
        <f t="shared" si="405"/>
        <v>0</v>
      </c>
      <c r="J197" s="333">
        <f t="shared" si="405"/>
        <v>0</v>
      </c>
      <c r="K197" s="333">
        <f t="shared" si="405"/>
        <v>0</v>
      </c>
      <c r="L197" s="333">
        <f t="shared" si="405"/>
        <v>0</v>
      </c>
      <c r="M197" s="333">
        <f t="shared" si="405"/>
        <v>0</v>
      </c>
      <c r="N197" s="333">
        <f t="shared" si="405"/>
        <v>0</v>
      </c>
      <c r="O197" s="333">
        <f t="shared" si="405"/>
        <v>0</v>
      </c>
      <c r="P197" s="333">
        <f t="shared" ref="P197:AP197" si="406">SUM(P195:P196)</f>
        <v>0</v>
      </c>
      <c r="Q197" s="333">
        <f t="shared" si="406"/>
        <v>0</v>
      </c>
      <c r="R197" s="333">
        <f t="shared" si="406"/>
        <v>0</v>
      </c>
      <c r="S197" s="333">
        <f t="shared" si="406"/>
        <v>0</v>
      </c>
      <c r="T197" s="333">
        <f t="shared" si="406"/>
        <v>0</v>
      </c>
      <c r="U197" s="333">
        <f t="shared" si="406"/>
        <v>0</v>
      </c>
      <c r="V197" s="333">
        <f t="shared" si="406"/>
        <v>0</v>
      </c>
      <c r="W197" s="333">
        <f t="shared" si="406"/>
        <v>0</v>
      </c>
      <c r="X197" s="333">
        <f t="shared" si="406"/>
        <v>0</v>
      </c>
      <c r="Y197" s="333">
        <f t="shared" si="406"/>
        <v>0</v>
      </c>
      <c r="Z197" s="333">
        <f t="shared" si="406"/>
        <v>0</v>
      </c>
      <c r="AA197" s="333">
        <f t="shared" si="406"/>
        <v>0</v>
      </c>
      <c r="AB197" s="333">
        <f t="shared" si="406"/>
        <v>0</v>
      </c>
      <c r="AC197" s="333">
        <f t="shared" si="406"/>
        <v>0</v>
      </c>
      <c r="AD197" s="333">
        <f t="shared" si="406"/>
        <v>0</v>
      </c>
      <c r="AE197" s="333">
        <f t="shared" si="406"/>
        <v>0</v>
      </c>
      <c r="AF197" s="333">
        <f t="shared" si="406"/>
        <v>0</v>
      </c>
      <c r="AG197" s="333">
        <f t="shared" si="406"/>
        <v>0</v>
      </c>
      <c r="AH197" s="333">
        <f t="shared" si="406"/>
        <v>0</v>
      </c>
      <c r="AI197" s="333">
        <f t="shared" si="406"/>
        <v>0</v>
      </c>
      <c r="AJ197" s="333">
        <f t="shared" si="406"/>
        <v>0</v>
      </c>
      <c r="AK197" s="333">
        <f t="shared" si="406"/>
        <v>0</v>
      </c>
      <c r="AL197" s="333">
        <f t="shared" si="406"/>
        <v>0</v>
      </c>
      <c r="AM197" s="333">
        <f t="shared" si="406"/>
        <v>0</v>
      </c>
      <c r="AN197" s="333">
        <f t="shared" si="406"/>
        <v>0</v>
      </c>
      <c r="AO197" s="333">
        <f t="shared" si="406"/>
        <v>0</v>
      </c>
      <c r="AP197" s="333">
        <f t="shared" si="406"/>
        <v>0</v>
      </c>
      <c r="AQ197" s="333">
        <f t="shared" ref="AQ197:CM197" si="407">SUM(AQ195:AQ196)</f>
        <v>0</v>
      </c>
      <c r="AR197" s="333">
        <f t="shared" si="407"/>
        <v>0</v>
      </c>
      <c r="AS197" s="333">
        <f t="shared" si="407"/>
        <v>0</v>
      </c>
      <c r="AT197" s="333">
        <f t="shared" si="407"/>
        <v>0</v>
      </c>
      <c r="AU197" s="333">
        <f t="shared" si="407"/>
        <v>0</v>
      </c>
      <c r="AV197" s="333">
        <f t="shared" si="407"/>
        <v>0</v>
      </c>
      <c r="AW197" s="333">
        <f t="shared" si="407"/>
        <v>0</v>
      </c>
      <c r="AX197" s="333">
        <f t="shared" si="407"/>
        <v>0</v>
      </c>
      <c r="AY197" s="333">
        <f t="shared" si="407"/>
        <v>0</v>
      </c>
      <c r="AZ197" s="333">
        <f t="shared" si="407"/>
        <v>0</v>
      </c>
      <c r="BA197" s="333">
        <f t="shared" si="407"/>
        <v>0</v>
      </c>
      <c r="BB197" s="333">
        <f t="shared" si="407"/>
        <v>0</v>
      </c>
      <c r="BC197" s="333">
        <f t="shared" si="407"/>
        <v>0</v>
      </c>
      <c r="BD197" s="333">
        <f t="shared" si="407"/>
        <v>0</v>
      </c>
      <c r="BE197" s="333">
        <f t="shared" si="407"/>
        <v>0</v>
      </c>
      <c r="BF197" s="333">
        <f t="shared" si="407"/>
        <v>0</v>
      </c>
      <c r="BG197" s="333">
        <f t="shared" si="407"/>
        <v>0</v>
      </c>
      <c r="BH197" s="333">
        <f t="shared" si="407"/>
        <v>0</v>
      </c>
      <c r="BI197" s="333">
        <f t="shared" si="407"/>
        <v>0</v>
      </c>
      <c r="BJ197" s="333">
        <f t="shared" si="407"/>
        <v>0</v>
      </c>
      <c r="BK197" s="333">
        <f t="shared" si="407"/>
        <v>0</v>
      </c>
      <c r="BL197" s="333">
        <f t="shared" si="407"/>
        <v>0</v>
      </c>
      <c r="BM197" s="333">
        <f t="shared" si="407"/>
        <v>0</v>
      </c>
      <c r="BN197" s="333">
        <f t="shared" si="407"/>
        <v>0</v>
      </c>
      <c r="BO197" s="333">
        <f t="shared" si="407"/>
        <v>0</v>
      </c>
      <c r="BP197" s="333">
        <f t="shared" si="407"/>
        <v>0</v>
      </c>
      <c r="BQ197" s="333">
        <f t="shared" si="407"/>
        <v>0</v>
      </c>
      <c r="BR197" s="333">
        <f t="shared" si="407"/>
        <v>0</v>
      </c>
      <c r="BS197" s="333">
        <f t="shared" si="407"/>
        <v>0</v>
      </c>
      <c r="BT197" s="333">
        <f t="shared" si="407"/>
        <v>0</v>
      </c>
      <c r="BU197" s="333">
        <f t="shared" si="407"/>
        <v>0</v>
      </c>
      <c r="BV197" s="333">
        <f t="shared" si="407"/>
        <v>0</v>
      </c>
      <c r="BW197" s="333">
        <f t="shared" si="407"/>
        <v>0</v>
      </c>
      <c r="BX197" s="333">
        <f t="shared" si="407"/>
        <v>0</v>
      </c>
      <c r="BY197" s="333">
        <f t="shared" si="407"/>
        <v>0</v>
      </c>
      <c r="BZ197" s="333">
        <f t="shared" si="407"/>
        <v>0</v>
      </c>
      <c r="CA197" s="333">
        <f t="shared" si="407"/>
        <v>0</v>
      </c>
      <c r="CB197" s="333">
        <f t="shared" si="407"/>
        <v>0</v>
      </c>
      <c r="CC197" s="333">
        <f t="shared" si="407"/>
        <v>0</v>
      </c>
      <c r="CD197" s="333">
        <f t="shared" si="407"/>
        <v>0</v>
      </c>
      <c r="CE197" s="333">
        <f t="shared" si="407"/>
        <v>0</v>
      </c>
      <c r="CF197" s="333">
        <f t="shared" si="407"/>
        <v>0</v>
      </c>
      <c r="CG197" s="333">
        <f t="shared" si="407"/>
        <v>0</v>
      </c>
      <c r="CH197" s="333">
        <f t="shared" si="407"/>
        <v>0</v>
      </c>
      <c r="CI197" s="333">
        <f t="shared" si="407"/>
        <v>0</v>
      </c>
      <c r="CJ197" s="333">
        <f t="shared" si="407"/>
        <v>0</v>
      </c>
      <c r="CK197" s="333">
        <f t="shared" si="407"/>
        <v>0</v>
      </c>
      <c r="CL197" s="333">
        <f t="shared" si="407"/>
        <v>0</v>
      </c>
      <c r="CM197" s="333">
        <f t="shared" si="407"/>
        <v>0</v>
      </c>
      <c r="CN197" s="333">
        <f>SUMIF($H$9:$CM$9,CN$3,$H197:$CM197)</f>
        <v>0</v>
      </c>
      <c r="CO197" s="333">
        <f t="shared" ref="CO197:CT197" si="408">SUMIF($H$9:$CM$9,CO$3,$H197:$CM197)</f>
        <v>0</v>
      </c>
      <c r="CP197" s="333">
        <f t="shared" si="408"/>
        <v>0</v>
      </c>
      <c r="CQ197" s="333">
        <f t="shared" si="408"/>
        <v>0</v>
      </c>
      <c r="CR197" s="333">
        <f t="shared" si="408"/>
        <v>0</v>
      </c>
      <c r="CS197" s="333">
        <f t="shared" si="408"/>
        <v>0</v>
      </c>
      <c r="CT197" s="333">
        <f t="shared" si="408"/>
        <v>0</v>
      </c>
      <c r="CY197" s="294"/>
    </row>
    <row r="198" spans="1:103" outlineLevel="1" x14ac:dyDescent="0.45">
      <c r="A198" s="71"/>
      <c r="B198" s="297"/>
      <c r="CY198" s="294"/>
    </row>
    <row r="199" spans="1:103" outlineLevel="1" x14ac:dyDescent="0.45">
      <c r="A199" s="71"/>
      <c r="B199" s="297"/>
      <c r="D199" s="75" t="s">
        <v>92</v>
      </c>
      <c r="H199" s="321">
        <f t="shared" ref="H199:O199" si="409">SUM(H179,H193,H197)</f>
        <v>0</v>
      </c>
      <c r="I199" s="321">
        <f t="shared" si="409"/>
        <v>0</v>
      </c>
      <c r="J199" s="321">
        <f t="shared" si="409"/>
        <v>0</v>
      </c>
      <c r="K199" s="321">
        <f t="shared" si="409"/>
        <v>0</v>
      </c>
      <c r="L199" s="321">
        <f t="shared" si="409"/>
        <v>0</v>
      </c>
      <c r="M199" s="321">
        <f t="shared" si="409"/>
        <v>0</v>
      </c>
      <c r="N199" s="321">
        <f t="shared" si="409"/>
        <v>0</v>
      </c>
      <c r="O199" s="321">
        <f t="shared" si="409"/>
        <v>0</v>
      </c>
      <c r="P199" s="321">
        <f t="shared" ref="P199:AQ199" si="410">SUM(P179,P193,P197)</f>
        <v>0</v>
      </c>
      <c r="Q199" s="321">
        <f t="shared" si="410"/>
        <v>0</v>
      </c>
      <c r="R199" s="321">
        <f t="shared" si="410"/>
        <v>0</v>
      </c>
      <c r="S199" s="321">
        <f t="shared" si="410"/>
        <v>0</v>
      </c>
      <c r="T199" s="321">
        <f t="shared" si="410"/>
        <v>0</v>
      </c>
      <c r="U199" s="321">
        <f t="shared" si="410"/>
        <v>0</v>
      </c>
      <c r="V199" s="321">
        <f t="shared" si="410"/>
        <v>0</v>
      </c>
      <c r="W199" s="321">
        <f t="shared" si="410"/>
        <v>0</v>
      </c>
      <c r="X199" s="321">
        <f t="shared" si="410"/>
        <v>0</v>
      </c>
      <c r="Y199" s="321">
        <f t="shared" si="410"/>
        <v>0</v>
      </c>
      <c r="Z199" s="321">
        <f t="shared" si="410"/>
        <v>0</v>
      </c>
      <c r="AA199" s="321">
        <f t="shared" si="410"/>
        <v>0</v>
      </c>
      <c r="AB199" s="321">
        <f t="shared" si="410"/>
        <v>0</v>
      </c>
      <c r="AC199" s="321">
        <f t="shared" si="410"/>
        <v>0</v>
      </c>
      <c r="AD199" s="321">
        <f t="shared" si="410"/>
        <v>0</v>
      </c>
      <c r="AE199" s="321">
        <f t="shared" si="410"/>
        <v>0</v>
      </c>
      <c r="AF199" s="321">
        <f t="shared" si="410"/>
        <v>0</v>
      </c>
      <c r="AG199" s="321">
        <f t="shared" si="410"/>
        <v>0</v>
      </c>
      <c r="AH199" s="321">
        <f t="shared" si="410"/>
        <v>0</v>
      </c>
      <c r="AI199" s="321">
        <f t="shared" si="410"/>
        <v>0</v>
      </c>
      <c r="AJ199" s="321">
        <f t="shared" si="410"/>
        <v>0</v>
      </c>
      <c r="AK199" s="321">
        <f t="shared" si="410"/>
        <v>0</v>
      </c>
      <c r="AL199" s="321">
        <f t="shared" si="410"/>
        <v>0</v>
      </c>
      <c r="AM199" s="321">
        <f t="shared" si="410"/>
        <v>0</v>
      </c>
      <c r="AN199" s="321">
        <f t="shared" si="410"/>
        <v>0</v>
      </c>
      <c r="AO199" s="321">
        <f t="shared" si="410"/>
        <v>0</v>
      </c>
      <c r="AP199" s="321">
        <f t="shared" si="410"/>
        <v>0</v>
      </c>
      <c r="AQ199" s="321">
        <f t="shared" si="410"/>
        <v>0</v>
      </c>
      <c r="AR199" s="321">
        <f t="shared" ref="AR199:CM199" si="411">SUM(AR179,AR193,AR197)</f>
        <v>0</v>
      </c>
      <c r="AS199" s="321">
        <f t="shared" si="411"/>
        <v>0</v>
      </c>
      <c r="AT199" s="321">
        <f t="shared" si="411"/>
        <v>0</v>
      </c>
      <c r="AU199" s="321">
        <f t="shared" si="411"/>
        <v>0</v>
      </c>
      <c r="AV199" s="321">
        <f t="shared" si="411"/>
        <v>0</v>
      </c>
      <c r="AW199" s="321">
        <f t="shared" si="411"/>
        <v>0</v>
      </c>
      <c r="AX199" s="321">
        <f t="shared" si="411"/>
        <v>0</v>
      </c>
      <c r="AY199" s="321">
        <f t="shared" si="411"/>
        <v>0</v>
      </c>
      <c r="AZ199" s="321">
        <f t="shared" si="411"/>
        <v>0</v>
      </c>
      <c r="BA199" s="321">
        <f t="shared" si="411"/>
        <v>0</v>
      </c>
      <c r="BB199" s="321">
        <f t="shared" si="411"/>
        <v>0</v>
      </c>
      <c r="BC199" s="321">
        <f t="shared" si="411"/>
        <v>0</v>
      </c>
      <c r="BD199" s="321">
        <f t="shared" si="411"/>
        <v>0</v>
      </c>
      <c r="BE199" s="321">
        <f t="shared" si="411"/>
        <v>0</v>
      </c>
      <c r="BF199" s="321">
        <f t="shared" si="411"/>
        <v>0</v>
      </c>
      <c r="BG199" s="321">
        <f t="shared" si="411"/>
        <v>0</v>
      </c>
      <c r="BH199" s="321">
        <f t="shared" si="411"/>
        <v>0</v>
      </c>
      <c r="BI199" s="321">
        <f t="shared" si="411"/>
        <v>0</v>
      </c>
      <c r="BJ199" s="321">
        <f t="shared" si="411"/>
        <v>0</v>
      </c>
      <c r="BK199" s="321">
        <f t="shared" si="411"/>
        <v>0</v>
      </c>
      <c r="BL199" s="321">
        <f t="shared" si="411"/>
        <v>0</v>
      </c>
      <c r="BM199" s="321">
        <f t="shared" si="411"/>
        <v>0</v>
      </c>
      <c r="BN199" s="321">
        <f t="shared" si="411"/>
        <v>0</v>
      </c>
      <c r="BO199" s="321">
        <f t="shared" si="411"/>
        <v>0</v>
      </c>
      <c r="BP199" s="321">
        <f t="shared" si="411"/>
        <v>0</v>
      </c>
      <c r="BQ199" s="321">
        <f t="shared" si="411"/>
        <v>0</v>
      </c>
      <c r="BR199" s="321">
        <f t="shared" si="411"/>
        <v>0</v>
      </c>
      <c r="BS199" s="321">
        <f t="shared" si="411"/>
        <v>0</v>
      </c>
      <c r="BT199" s="321">
        <f t="shared" si="411"/>
        <v>0</v>
      </c>
      <c r="BU199" s="321">
        <f t="shared" si="411"/>
        <v>0</v>
      </c>
      <c r="BV199" s="321">
        <f t="shared" si="411"/>
        <v>0</v>
      </c>
      <c r="BW199" s="321">
        <f t="shared" si="411"/>
        <v>0</v>
      </c>
      <c r="BX199" s="321">
        <f t="shared" si="411"/>
        <v>0</v>
      </c>
      <c r="BY199" s="321">
        <f t="shared" si="411"/>
        <v>0</v>
      </c>
      <c r="BZ199" s="321">
        <f t="shared" si="411"/>
        <v>0</v>
      </c>
      <c r="CA199" s="321">
        <f t="shared" si="411"/>
        <v>0</v>
      </c>
      <c r="CB199" s="321">
        <f t="shared" si="411"/>
        <v>0</v>
      </c>
      <c r="CC199" s="321">
        <f t="shared" si="411"/>
        <v>0</v>
      </c>
      <c r="CD199" s="321">
        <f t="shared" si="411"/>
        <v>0</v>
      </c>
      <c r="CE199" s="321">
        <f t="shared" si="411"/>
        <v>0</v>
      </c>
      <c r="CF199" s="321">
        <f t="shared" si="411"/>
        <v>0</v>
      </c>
      <c r="CG199" s="321">
        <f t="shared" si="411"/>
        <v>0</v>
      </c>
      <c r="CH199" s="321">
        <f t="shared" si="411"/>
        <v>0</v>
      </c>
      <c r="CI199" s="321">
        <f t="shared" si="411"/>
        <v>0</v>
      </c>
      <c r="CJ199" s="321">
        <f t="shared" si="411"/>
        <v>0</v>
      </c>
      <c r="CK199" s="321">
        <f t="shared" si="411"/>
        <v>0</v>
      </c>
      <c r="CL199" s="321">
        <f t="shared" si="411"/>
        <v>0</v>
      </c>
      <c r="CM199" s="321">
        <f t="shared" si="411"/>
        <v>0</v>
      </c>
      <c r="CN199" s="321">
        <f>SUMIF($H$9:$CM$9,CN$3,$H199:$CM199)</f>
        <v>0</v>
      </c>
      <c r="CO199" s="321">
        <f t="shared" ref="CO199:CT199" si="412">SUMIF($H$9:$CM$9,CO$3,$H199:$CM199)</f>
        <v>0</v>
      </c>
      <c r="CP199" s="321">
        <f t="shared" si="412"/>
        <v>0</v>
      </c>
      <c r="CQ199" s="321">
        <f t="shared" si="412"/>
        <v>0</v>
      </c>
      <c r="CR199" s="321">
        <f t="shared" si="412"/>
        <v>0</v>
      </c>
      <c r="CS199" s="321">
        <f t="shared" si="412"/>
        <v>0</v>
      </c>
      <c r="CT199" s="321">
        <f t="shared" si="412"/>
        <v>0</v>
      </c>
      <c r="CY199" s="294"/>
    </row>
    <row r="200" spans="1:103" outlineLevel="1" x14ac:dyDescent="0.45">
      <c r="A200" s="71"/>
      <c r="B200" s="297"/>
      <c r="CY200" s="294"/>
    </row>
    <row r="201" spans="1:103" outlineLevel="1" x14ac:dyDescent="0.45">
      <c r="A201" s="71"/>
      <c r="B201" s="297"/>
      <c r="D201" s="260" t="s">
        <v>93</v>
      </c>
      <c r="E201" s="301"/>
      <c r="F201" s="301"/>
      <c r="G201" s="301"/>
      <c r="H201" s="302"/>
      <c r="I201" s="302"/>
      <c r="J201" s="302"/>
      <c r="K201" s="302"/>
      <c r="L201" s="302"/>
      <c r="M201" s="302"/>
      <c r="N201" s="302"/>
      <c r="O201" s="302"/>
      <c r="P201" s="302"/>
      <c r="Q201" s="302"/>
      <c r="R201" s="302"/>
      <c r="S201" s="302"/>
      <c r="T201" s="302"/>
      <c r="U201" s="302"/>
      <c r="V201" s="302"/>
      <c r="W201" s="302"/>
      <c r="X201" s="302"/>
      <c r="Y201" s="302"/>
      <c r="Z201" s="302"/>
      <c r="AA201" s="302"/>
      <c r="AB201" s="302"/>
      <c r="AC201" s="302"/>
      <c r="AD201" s="302"/>
      <c r="AE201" s="302"/>
      <c r="AF201" s="302"/>
      <c r="AG201" s="302"/>
      <c r="AH201" s="302"/>
      <c r="AI201" s="302"/>
      <c r="AJ201" s="302"/>
      <c r="AK201" s="302"/>
      <c r="AL201" s="302"/>
      <c r="AM201" s="302"/>
      <c r="AN201" s="302"/>
      <c r="AO201" s="302"/>
      <c r="AP201" s="302"/>
      <c r="AQ201" s="302"/>
      <c r="AR201" s="302"/>
      <c r="AS201" s="302"/>
      <c r="AT201" s="302"/>
      <c r="AU201" s="302"/>
      <c r="AV201" s="302"/>
      <c r="AW201" s="302"/>
      <c r="AX201" s="302"/>
      <c r="AY201" s="302"/>
      <c r="AZ201" s="302"/>
      <c r="BA201" s="302"/>
      <c r="BB201" s="302"/>
      <c r="BC201" s="302"/>
      <c r="BD201" s="302"/>
      <c r="BE201" s="302"/>
      <c r="BF201" s="302"/>
      <c r="BG201" s="302"/>
      <c r="BH201" s="302"/>
      <c r="BI201" s="302"/>
      <c r="BJ201" s="302"/>
      <c r="BK201" s="302"/>
      <c r="BL201" s="302"/>
      <c r="BM201" s="302"/>
      <c r="BN201" s="302"/>
      <c r="BO201" s="302"/>
      <c r="BP201" s="302"/>
      <c r="BQ201" s="302"/>
      <c r="BR201" s="302"/>
      <c r="BS201" s="302"/>
      <c r="BT201" s="302"/>
      <c r="BU201" s="302"/>
      <c r="BV201" s="302"/>
      <c r="BW201" s="302"/>
      <c r="BX201" s="302"/>
      <c r="BY201" s="302"/>
      <c r="BZ201" s="302"/>
      <c r="CA201" s="302"/>
      <c r="CB201" s="302"/>
      <c r="CC201" s="302"/>
      <c r="CD201" s="302"/>
      <c r="CE201" s="302"/>
      <c r="CF201" s="302"/>
      <c r="CG201" s="302"/>
      <c r="CH201" s="302"/>
      <c r="CI201" s="302"/>
      <c r="CJ201" s="302"/>
      <c r="CK201" s="302"/>
      <c r="CL201" s="302"/>
      <c r="CM201" s="302"/>
      <c r="CN201" s="302"/>
      <c r="CO201" s="302"/>
      <c r="CP201" s="302"/>
      <c r="CQ201" s="302"/>
      <c r="CR201" s="302"/>
      <c r="CS201" s="302"/>
      <c r="CT201" s="302"/>
      <c r="CY201" s="294"/>
    </row>
    <row r="202" spans="1:103" outlineLevel="1" x14ac:dyDescent="0.45">
      <c r="A202" s="71"/>
      <c r="B202" s="297"/>
      <c r="H202" s="302"/>
      <c r="I202" s="302"/>
      <c r="J202" s="302"/>
      <c r="K202" s="302"/>
      <c r="L202" s="302"/>
      <c r="M202" s="302"/>
      <c r="N202" s="302"/>
      <c r="O202" s="302"/>
      <c r="P202" s="302"/>
      <c r="Q202" s="302"/>
      <c r="R202" s="302"/>
      <c r="S202" s="302"/>
      <c r="T202" s="302"/>
      <c r="U202" s="302"/>
      <c r="V202" s="302"/>
      <c r="W202" s="302"/>
      <c r="X202" s="302"/>
      <c r="Y202" s="302"/>
      <c r="Z202" s="302"/>
      <c r="AA202" s="302"/>
      <c r="AB202" s="302"/>
      <c r="AC202" s="302"/>
      <c r="AD202" s="302"/>
      <c r="AE202" s="302"/>
      <c r="AF202" s="302"/>
      <c r="AG202" s="302"/>
      <c r="AH202" s="302"/>
      <c r="AI202" s="302"/>
      <c r="AJ202" s="302"/>
      <c r="AK202" s="302"/>
      <c r="AL202" s="302"/>
      <c r="AM202" s="302"/>
      <c r="AN202" s="302"/>
      <c r="AO202" s="302"/>
      <c r="AP202" s="302"/>
      <c r="AQ202" s="302"/>
      <c r="AR202" s="302"/>
      <c r="AS202" s="302"/>
      <c r="AT202" s="302"/>
      <c r="AU202" s="302"/>
      <c r="AV202" s="302"/>
      <c r="AW202" s="302"/>
      <c r="AX202" s="302"/>
      <c r="AY202" s="302"/>
      <c r="AZ202" s="302"/>
      <c r="BA202" s="302"/>
      <c r="BB202" s="302"/>
      <c r="BC202" s="302"/>
      <c r="BD202" s="302"/>
      <c r="BE202" s="302"/>
      <c r="BF202" s="302"/>
      <c r="BG202" s="302"/>
      <c r="BH202" s="302"/>
      <c r="BI202" s="302"/>
      <c r="BJ202" s="302"/>
      <c r="BK202" s="302"/>
      <c r="BL202" s="302"/>
      <c r="BM202" s="302"/>
      <c r="BN202" s="302"/>
      <c r="BO202" s="302"/>
      <c r="BP202" s="302"/>
      <c r="BQ202" s="302"/>
      <c r="BR202" s="302"/>
      <c r="BS202" s="302"/>
      <c r="BT202" s="302"/>
      <c r="BU202" s="302"/>
      <c r="BV202" s="302"/>
      <c r="BW202" s="302"/>
      <c r="BX202" s="302"/>
      <c r="BY202" s="302"/>
      <c r="BZ202" s="302"/>
      <c r="CA202" s="302"/>
      <c r="CB202" s="302"/>
      <c r="CC202" s="302"/>
      <c r="CD202" s="302"/>
      <c r="CE202" s="302"/>
      <c r="CF202" s="302"/>
      <c r="CG202" s="302"/>
      <c r="CH202" s="302"/>
      <c r="CI202" s="302"/>
      <c r="CJ202" s="302"/>
      <c r="CK202" s="302"/>
      <c r="CL202" s="302"/>
      <c r="CM202" s="302"/>
      <c r="CN202" s="302"/>
      <c r="CO202" s="302"/>
      <c r="CP202" s="302"/>
      <c r="CQ202" s="302"/>
      <c r="CR202" s="302"/>
      <c r="CS202" s="302"/>
      <c r="CT202" s="302"/>
      <c r="CY202" s="294"/>
    </row>
    <row r="203" spans="1:103" outlineLevel="1" x14ac:dyDescent="0.45">
      <c r="A203" s="71"/>
      <c r="B203" s="297"/>
      <c r="D203" s="259" t="s">
        <v>46</v>
      </c>
      <c r="H203" s="302"/>
      <c r="I203" s="302"/>
      <c r="J203" s="302"/>
      <c r="K203" s="302"/>
      <c r="L203" s="302"/>
      <c r="M203" s="302"/>
      <c r="N203" s="302"/>
      <c r="O203" s="302"/>
      <c r="P203" s="302"/>
      <c r="Q203" s="302"/>
      <c r="R203" s="302"/>
      <c r="S203" s="302"/>
      <c r="T203" s="302"/>
      <c r="U203" s="302"/>
      <c r="V203" s="302"/>
      <c r="W203" s="302"/>
      <c r="X203" s="302"/>
      <c r="Y203" s="302"/>
      <c r="Z203" s="302"/>
      <c r="AA203" s="302"/>
      <c r="AB203" s="302"/>
      <c r="AC203" s="302"/>
      <c r="AD203" s="302"/>
      <c r="AE203" s="302"/>
      <c r="AF203" s="302"/>
      <c r="AG203" s="302"/>
      <c r="AH203" s="302"/>
      <c r="AI203" s="302"/>
      <c r="AJ203" s="302"/>
      <c r="AK203" s="302"/>
      <c r="AL203" s="302"/>
      <c r="AM203" s="302"/>
      <c r="AN203" s="302"/>
      <c r="AO203" s="302"/>
      <c r="AP203" s="302"/>
      <c r="AQ203" s="302"/>
      <c r="AR203" s="302"/>
      <c r="AS203" s="302"/>
      <c r="AT203" s="302"/>
      <c r="AU203" s="302"/>
      <c r="AV203" s="302"/>
      <c r="AW203" s="302"/>
      <c r="AX203" s="302"/>
      <c r="AY203" s="302"/>
      <c r="AZ203" s="302"/>
      <c r="BA203" s="302"/>
      <c r="BB203" s="302"/>
      <c r="BC203" s="302"/>
      <c r="BD203" s="302"/>
      <c r="BE203" s="302"/>
      <c r="BF203" s="302"/>
      <c r="BG203" s="302"/>
      <c r="BH203" s="302"/>
      <c r="BI203" s="302"/>
      <c r="BJ203" s="302"/>
      <c r="BK203" s="302"/>
      <c r="BL203" s="302"/>
      <c r="BM203" s="302"/>
      <c r="BN203" s="302"/>
      <c r="BO203" s="302"/>
      <c r="BP203" s="302"/>
      <c r="BQ203" s="302"/>
      <c r="BR203" s="302"/>
      <c r="BS203" s="302"/>
      <c r="BT203" s="302"/>
      <c r="BU203" s="302"/>
      <c r="BV203" s="302"/>
      <c r="BW203" s="302"/>
      <c r="BX203" s="302"/>
      <c r="BY203" s="302"/>
      <c r="BZ203" s="302"/>
      <c r="CA203" s="302"/>
      <c r="CB203" s="302"/>
      <c r="CC203" s="302"/>
      <c r="CD203" s="302"/>
      <c r="CE203" s="302"/>
      <c r="CF203" s="302"/>
      <c r="CG203" s="302"/>
      <c r="CH203" s="302"/>
      <c r="CI203" s="302"/>
      <c r="CJ203" s="302"/>
      <c r="CK203" s="302"/>
      <c r="CL203" s="302"/>
      <c r="CM203" s="302"/>
      <c r="CN203" s="302"/>
      <c r="CO203" s="302"/>
      <c r="CP203" s="302"/>
      <c r="CQ203" s="302"/>
      <c r="CR203" s="302"/>
      <c r="CS203" s="302"/>
      <c r="CT203" s="302"/>
      <c r="CY203" s="294"/>
    </row>
    <row r="204" spans="1:103" outlineLevel="1" x14ac:dyDescent="0.45">
      <c r="A204" s="71"/>
      <c r="B204" s="297"/>
      <c r="D204" s="259" t="s">
        <v>46</v>
      </c>
      <c r="H204" s="302"/>
      <c r="I204" s="302"/>
      <c r="J204" s="302"/>
      <c r="K204" s="302"/>
      <c r="L204" s="302"/>
      <c r="M204" s="302"/>
      <c r="N204" s="302"/>
      <c r="O204" s="302"/>
      <c r="P204" s="302"/>
      <c r="Q204" s="302"/>
      <c r="R204" s="302"/>
      <c r="S204" s="302"/>
      <c r="T204" s="302"/>
      <c r="U204" s="302"/>
      <c r="V204" s="302"/>
      <c r="W204" s="302"/>
      <c r="X204" s="302"/>
      <c r="Y204" s="302"/>
      <c r="Z204" s="302"/>
      <c r="AA204" s="302"/>
      <c r="AB204" s="302"/>
      <c r="AC204" s="302"/>
      <c r="AD204" s="302"/>
      <c r="AE204" s="302"/>
      <c r="AF204" s="302"/>
      <c r="AG204" s="302"/>
      <c r="AH204" s="302"/>
      <c r="AI204" s="302"/>
      <c r="AJ204" s="302"/>
      <c r="AK204" s="302"/>
      <c r="AL204" s="302"/>
      <c r="AM204" s="302"/>
      <c r="AN204" s="302"/>
      <c r="AO204" s="302"/>
      <c r="AP204" s="302"/>
      <c r="AQ204" s="302"/>
      <c r="AR204" s="302"/>
      <c r="AS204" s="302"/>
      <c r="AT204" s="302"/>
      <c r="AU204" s="302"/>
      <c r="AV204" s="302"/>
      <c r="AW204" s="302"/>
      <c r="AX204" s="302"/>
      <c r="AY204" s="302"/>
      <c r="AZ204" s="302"/>
      <c r="BA204" s="302"/>
      <c r="BB204" s="302"/>
      <c r="BC204" s="302"/>
      <c r="BD204" s="302"/>
      <c r="BE204" s="302"/>
      <c r="BF204" s="302"/>
      <c r="BG204" s="302"/>
      <c r="BH204" s="302"/>
      <c r="BI204" s="302"/>
      <c r="BJ204" s="302"/>
      <c r="BK204" s="302"/>
      <c r="BL204" s="302"/>
      <c r="BM204" s="302"/>
      <c r="BN204" s="302"/>
      <c r="BO204" s="302"/>
      <c r="BP204" s="302"/>
      <c r="BQ204" s="302"/>
      <c r="BR204" s="302"/>
      <c r="BS204" s="302"/>
      <c r="BT204" s="302"/>
      <c r="BU204" s="302"/>
      <c r="BV204" s="302"/>
      <c r="BW204" s="302"/>
      <c r="BX204" s="302"/>
      <c r="BY204" s="302"/>
      <c r="BZ204" s="302"/>
      <c r="CA204" s="302"/>
      <c r="CB204" s="302"/>
      <c r="CC204" s="302"/>
      <c r="CD204" s="302"/>
      <c r="CE204" s="302"/>
      <c r="CF204" s="302"/>
      <c r="CG204" s="302"/>
      <c r="CH204" s="302"/>
      <c r="CI204" s="302"/>
      <c r="CJ204" s="302"/>
      <c r="CK204" s="302"/>
      <c r="CL204" s="302"/>
      <c r="CM204" s="302"/>
      <c r="CN204" s="302"/>
      <c r="CO204" s="302"/>
      <c r="CP204" s="302"/>
      <c r="CQ204" s="302"/>
      <c r="CR204" s="302"/>
      <c r="CS204" s="302"/>
      <c r="CT204" s="302"/>
      <c r="CY204" s="294"/>
    </row>
    <row r="205" spans="1:103" outlineLevel="1" x14ac:dyDescent="0.45">
      <c r="A205" s="71" t="s">
        <v>330</v>
      </c>
      <c r="B205" s="297"/>
      <c r="D205" s="75" t="s">
        <v>111</v>
      </c>
      <c r="F205" s="75" t="s">
        <v>164</v>
      </c>
      <c r="H205" s="321">
        <f t="shared" ref="H205:O205" si="413">SUM(H203:H204)</f>
        <v>0</v>
      </c>
      <c r="I205" s="321">
        <f t="shared" si="413"/>
        <v>0</v>
      </c>
      <c r="J205" s="321">
        <f t="shared" si="413"/>
        <v>0</v>
      </c>
      <c r="K205" s="321">
        <f t="shared" si="413"/>
        <v>0</v>
      </c>
      <c r="L205" s="321">
        <f t="shared" si="413"/>
        <v>0</v>
      </c>
      <c r="M205" s="321">
        <f t="shared" si="413"/>
        <v>0</v>
      </c>
      <c r="N205" s="321">
        <f t="shared" si="413"/>
        <v>0</v>
      </c>
      <c r="O205" s="321">
        <f t="shared" si="413"/>
        <v>0</v>
      </c>
      <c r="P205" s="321">
        <f t="shared" ref="P205:AP205" si="414">SUM(P203:P204)</f>
        <v>0</v>
      </c>
      <c r="Q205" s="321">
        <f t="shared" si="414"/>
        <v>0</v>
      </c>
      <c r="R205" s="321">
        <f t="shared" si="414"/>
        <v>0</v>
      </c>
      <c r="S205" s="321">
        <f t="shared" si="414"/>
        <v>0</v>
      </c>
      <c r="T205" s="321">
        <f t="shared" si="414"/>
        <v>0</v>
      </c>
      <c r="U205" s="321">
        <f t="shared" si="414"/>
        <v>0</v>
      </c>
      <c r="V205" s="321">
        <f t="shared" si="414"/>
        <v>0</v>
      </c>
      <c r="W205" s="321">
        <f t="shared" si="414"/>
        <v>0</v>
      </c>
      <c r="X205" s="321">
        <f t="shared" si="414"/>
        <v>0</v>
      </c>
      <c r="Y205" s="321">
        <f t="shared" si="414"/>
        <v>0</v>
      </c>
      <c r="Z205" s="321">
        <f t="shared" si="414"/>
        <v>0</v>
      </c>
      <c r="AA205" s="321">
        <f t="shared" si="414"/>
        <v>0</v>
      </c>
      <c r="AB205" s="321">
        <f t="shared" si="414"/>
        <v>0</v>
      </c>
      <c r="AC205" s="321">
        <f t="shared" si="414"/>
        <v>0</v>
      </c>
      <c r="AD205" s="321">
        <f t="shared" si="414"/>
        <v>0</v>
      </c>
      <c r="AE205" s="321">
        <f t="shared" si="414"/>
        <v>0</v>
      </c>
      <c r="AF205" s="321">
        <f t="shared" si="414"/>
        <v>0</v>
      </c>
      <c r="AG205" s="321">
        <f t="shared" si="414"/>
        <v>0</v>
      </c>
      <c r="AH205" s="321">
        <f t="shared" si="414"/>
        <v>0</v>
      </c>
      <c r="AI205" s="321">
        <f t="shared" si="414"/>
        <v>0</v>
      </c>
      <c r="AJ205" s="321">
        <f t="shared" si="414"/>
        <v>0</v>
      </c>
      <c r="AK205" s="321">
        <f t="shared" si="414"/>
        <v>0</v>
      </c>
      <c r="AL205" s="321">
        <f t="shared" si="414"/>
        <v>0</v>
      </c>
      <c r="AM205" s="321">
        <f t="shared" si="414"/>
        <v>0</v>
      </c>
      <c r="AN205" s="321">
        <f t="shared" si="414"/>
        <v>0</v>
      </c>
      <c r="AO205" s="321">
        <f t="shared" si="414"/>
        <v>0</v>
      </c>
      <c r="AP205" s="321">
        <f t="shared" si="414"/>
        <v>0</v>
      </c>
      <c r="AQ205" s="321">
        <f t="shared" ref="AQ205:CM205" si="415">SUM(AQ203:AQ204)</f>
        <v>0</v>
      </c>
      <c r="AR205" s="321">
        <f t="shared" si="415"/>
        <v>0</v>
      </c>
      <c r="AS205" s="321">
        <f t="shared" si="415"/>
        <v>0</v>
      </c>
      <c r="AT205" s="321">
        <f t="shared" si="415"/>
        <v>0</v>
      </c>
      <c r="AU205" s="321">
        <f t="shared" si="415"/>
        <v>0</v>
      </c>
      <c r="AV205" s="321">
        <f t="shared" si="415"/>
        <v>0</v>
      </c>
      <c r="AW205" s="321">
        <f t="shared" si="415"/>
        <v>0</v>
      </c>
      <c r="AX205" s="321">
        <f t="shared" si="415"/>
        <v>0</v>
      </c>
      <c r="AY205" s="321">
        <f t="shared" si="415"/>
        <v>0</v>
      </c>
      <c r="AZ205" s="321">
        <f t="shared" si="415"/>
        <v>0</v>
      </c>
      <c r="BA205" s="321">
        <f t="shared" si="415"/>
        <v>0</v>
      </c>
      <c r="BB205" s="321">
        <f t="shared" si="415"/>
        <v>0</v>
      </c>
      <c r="BC205" s="321">
        <f t="shared" si="415"/>
        <v>0</v>
      </c>
      <c r="BD205" s="321">
        <f t="shared" si="415"/>
        <v>0</v>
      </c>
      <c r="BE205" s="321">
        <f t="shared" si="415"/>
        <v>0</v>
      </c>
      <c r="BF205" s="321">
        <f t="shared" si="415"/>
        <v>0</v>
      </c>
      <c r="BG205" s="321">
        <f t="shared" si="415"/>
        <v>0</v>
      </c>
      <c r="BH205" s="321">
        <f t="shared" si="415"/>
        <v>0</v>
      </c>
      <c r="BI205" s="321">
        <f t="shared" si="415"/>
        <v>0</v>
      </c>
      <c r="BJ205" s="321">
        <f t="shared" si="415"/>
        <v>0</v>
      </c>
      <c r="BK205" s="321">
        <f t="shared" si="415"/>
        <v>0</v>
      </c>
      <c r="BL205" s="321">
        <f t="shared" si="415"/>
        <v>0</v>
      </c>
      <c r="BM205" s="321">
        <f t="shared" si="415"/>
        <v>0</v>
      </c>
      <c r="BN205" s="321">
        <f t="shared" si="415"/>
        <v>0</v>
      </c>
      <c r="BO205" s="321">
        <f t="shared" si="415"/>
        <v>0</v>
      </c>
      <c r="BP205" s="321">
        <f t="shared" si="415"/>
        <v>0</v>
      </c>
      <c r="BQ205" s="321">
        <f t="shared" si="415"/>
        <v>0</v>
      </c>
      <c r="BR205" s="321">
        <f t="shared" si="415"/>
        <v>0</v>
      </c>
      <c r="BS205" s="321">
        <f t="shared" si="415"/>
        <v>0</v>
      </c>
      <c r="BT205" s="321">
        <f t="shared" si="415"/>
        <v>0</v>
      </c>
      <c r="BU205" s="321">
        <f t="shared" si="415"/>
        <v>0</v>
      </c>
      <c r="BV205" s="321">
        <f t="shared" si="415"/>
        <v>0</v>
      </c>
      <c r="BW205" s="321">
        <f t="shared" si="415"/>
        <v>0</v>
      </c>
      <c r="BX205" s="321">
        <f t="shared" si="415"/>
        <v>0</v>
      </c>
      <c r="BY205" s="321">
        <f t="shared" si="415"/>
        <v>0</v>
      </c>
      <c r="BZ205" s="321">
        <f t="shared" si="415"/>
        <v>0</v>
      </c>
      <c r="CA205" s="321">
        <f t="shared" si="415"/>
        <v>0</v>
      </c>
      <c r="CB205" s="321">
        <f t="shared" si="415"/>
        <v>0</v>
      </c>
      <c r="CC205" s="321">
        <f t="shared" si="415"/>
        <v>0</v>
      </c>
      <c r="CD205" s="321">
        <f t="shared" si="415"/>
        <v>0</v>
      </c>
      <c r="CE205" s="321">
        <f t="shared" si="415"/>
        <v>0</v>
      </c>
      <c r="CF205" s="321">
        <f t="shared" si="415"/>
        <v>0</v>
      </c>
      <c r="CG205" s="321">
        <f t="shared" si="415"/>
        <v>0</v>
      </c>
      <c r="CH205" s="321">
        <f t="shared" si="415"/>
        <v>0</v>
      </c>
      <c r="CI205" s="321">
        <f t="shared" si="415"/>
        <v>0</v>
      </c>
      <c r="CJ205" s="321">
        <f t="shared" si="415"/>
        <v>0</v>
      </c>
      <c r="CK205" s="321">
        <f t="shared" si="415"/>
        <v>0</v>
      </c>
      <c r="CL205" s="321">
        <f t="shared" si="415"/>
        <v>0</v>
      </c>
      <c r="CM205" s="321">
        <f t="shared" si="415"/>
        <v>0</v>
      </c>
      <c r="CN205" s="321">
        <f>SUMIF($H$9:$CM$9,CN$3,$H205:$CM205)</f>
        <v>0</v>
      </c>
      <c r="CO205" s="321">
        <f t="shared" ref="CO205:CT205" si="416">SUMIF($H$9:$CM$9,CO$3,$H205:$CM205)</f>
        <v>0</v>
      </c>
      <c r="CP205" s="321">
        <f t="shared" si="416"/>
        <v>0</v>
      </c>
      <c r="CQ205" s="321">
        <f t="shared" si="416"/>
        <v>0</v>
      </c>
      <c r="CR205" s="321">
        <f t="shared" si="416"/>
        <v>0</v>
      </c>
      <c r="CS205" s="321">
        <f t="shared" si="416"/>
        <v>0</v>
      </c>
      <c r="CT205" s="321">
        <f t="shared" si="416"/>
        <v>0</v>
      </c>
      <c r="CY205" s="294"/>
    </row>
    <row r="206" spans="1:103" outlineLevel="1" x14ac:dyDescent="0.45">
      <c r="A206" s="71"/>
      <c r="B206" s="297"/>
      <c r="CY206" s="294"/>
    </row>
    <row r="207" spans="1:103" outlineLevel="1" x14ac:dyDescent="0.45">
      <c r="A207" s="71" t="s">
        <v>526</v>
      </c>
      <c r="B207" s="297" t="s">
        <v>829</v>
      </c>
      <c r="D207" s="75" t="s">
        <v>516</v>
      </c>
      <c r="F207" s="75" t="s">
        <v>164</v>
      </c>
      <c r="H207" s="321">
        <f t="shared" ref="H207:O207" si="417">SUM(H199,H205)</f>
        <v>0</v>
      </c>
      <c r="I207" s="321">
        <f t="shared" si="417"/>
        <v>0</v>
      </c>
      <c r="J207" s="321">
        <f t="shared" si="417"/>
        <v>0</v>
      </c>
      <c r="K207" s="321">
        <f t="shared" si="417"/>
        <v>0</v>
      </c>
      <c r="L207" s="321">
        <f t="shared" si="417"/>
        <v>0</v>
      </c>
      <c r="M207" s="321">
        <f t="shared" si="417"/>
        <v>0</v>
      </c>
      <c r="N207" s="321">
        <f t="shared" si="417"/>
        <v>0</v>
      </c>
      <c r="O207" s="321">
        <f t="shared" si="417"/>
        <v>0</v>
      </c>
      <c r="P207" s="321">
        <f>SUM(P199,P205)</f>
        <v>0</v>
      </c>
      <c r="Q207" s="321">
        <f t="shared" ref="Q207:CB207" si="418">SUM(Q199,Q205)</f>
        <v>0</v>
      </c>
      <c r="R207" s="321">
        <f t="shared" si="418"/>
        <v>0</v>
      </c>
      <c r="S207" s="321">
        <f t="shared" si="418"/>
        <v>0</v>
      </c>
      <c r="T207" s="321">
        <f t="shared" si="418"/>
        <v>0</v>
      </c>
      <c r="U207" s="321">
        <f t="shared" si="418"/>
        <v>0</v>
      </c>
      <c r="V207" s="321">
        <f t="shared" si="418"/>
        <v>0</v>
      </c>
      <c r="W207" s="321">
        <f t="shared" si="418"/>
        <v>0</v>
      </c>
      <c r="X207" s="321">
        <f t="shared" si="418"/>
        <v>0</v>
      </c>
      <c r="Y207" s="321">
        <f t="shared" si="418"/>
        <v>0</v>
      </c>
      <c r="Z207" s="321">
        <f t="shared" si="418"/>
        <v>0</v>
      </c>
      <c r="AA207" s="321">
        <f t="shared" si="418"/>
        <v>0</v>
      </c>
      <c r="AB207" s="321">
        <f t="shared" si="418"/>
        <v>0</v>
      </c>
      <c r="AC207" s="321">
        <f t="shared" si="418"/>
        <v>0</v>
      </c>
      <c r="AD207" s="321">
        <f t="shared" si="418"/>
        <v>0</v>
      </c>
      <c r="AE207" s="321">
        <f t="shared" si="418"/>
        <v>0</v>
      </c>
      <c r="AF207" s="321">
        <f t="shared" si="418"/>
        <v>0</v>
      </c>
      <c r="AG207" s="321">
        <f t="shared" si="418"/>
        <v>0</v>
      </c>
      <c r="AH207" s="321">
        <f t="shared" si="418"/>
        <v>0</v>
      </c>
      <c r="AI207" s="321">
        <f t="shared" si="418"/>
        <v>0</v>
      </c>
      <c r="AJ207" s="321">
        <f t="shared" si="418"/>
        <v>0</v>
      </c>
      <c r="AK207" s="321">
        <f t="shared" si="418"/>
        <v>0</v>
      </c>
      <c r="AL207" s="321">
        <f t="shared" si="418"/>
        <v>0</v>
      </c>
      <c r="AM207" s="321">
        <f t="shared" si="418"/>
        <v>0</v>
      </c>
      <c r="AN207" s="321">
        <f t="shared" si="418"/>
        <v>0</v>
      </c>
      <c r="AO207" s="321">
        <f t="shared" si="418"/>
        <v>0</v>
      </c>
      <c r="AP207" s="321">
        <f t="shared" si="418"/>
        <v>0</v>
      </c>
      <c r="AQ207" s="321">
        <f t="shared" si="418"/>
        <v>0</v>
      </c>
      <c r="AR207" s="321">
        <f t="shared" si="418"/>
        <v>0</v>
      </c>
      <c r="AS207" s="321">
        <f t="shared" si="418"/>
        <v>0</v>
      </c>
      <c r="AT207" s="321">
        <f t="shared" si="418"/>
        <v>0</v>
      </c>
      <c r="AU207" s="321">
        <f t="shared" si="418"/>
        <v>0</v>
      </c>
      <c r="AV207" s="321">
        <f t="shared" si="418"/>
        <v>0</v>
      </c>
      <c r="AW207" s="321">
        <f t="shared" si="418"/>
        <v>0</v>
      </c>
      <c r="AX207" s="321">
        <f t="shared" si="418"/>
        <v>0</v>
      </c>
      <c r="AY207" s="321">
        <f t="shared" si="418"/>
        <v>0</v>
      </c>
      <c r="AZ207" s="321">
        <f t="shared" si="418"/>
        <v>0</v>
      </c>
      <c r="BA207" s="321">
        <f t="shared" si="418"/>
        <v>0</v>
      </c>
      <c r="BB207" s="321">
        <f t="shared" si="418"/>
        <v>0</v>
      </c>
      <c r="BC207" s="321">
        <f t="shared" si="418"/>
        <v>0</v>
      </c>
      <c r="BD207" s="321">
        <f t="shared" si="418"/>
        <v>0</v>
      </c>
      <c r="BE207" s="321">
        <f t="shared" si="418"/>
        <v>0</v>
      </c>
      <c r="BF207" s="321">
        <f t="shared" si="418"/>
        <v>0</v>
      </c>
      <c r="BG207" s="321">
        <f t="shared" si="418"/>
        <v>0</v>
      </c>
      <c r="BH207" s="321">
        <f t="shared" si="418"/>
        <v>0</v>
      </c>
      <c r="BI207" s="321">
        <f t="shared" si="418"/>
        <v>0</v>
      </c>
      <c r="BJ207" s="321">
        <f t="shared" si="418"/>
        <v>0</v>
      </c>
      <c r="BK207" s="321">
        <f t="shared" si="418"/>
        <v>0</v>
      </c>
      <c r="BL207" s="321">
        <f t="shared" si="418"/>
        <v>0</v>
      </c>
      <c r="BM207" s="321">
        <f t="shared" si="418"/>
        <v>0</v>
      </c>
      <c r="BN207" s="321">
        <f t="shared" si="418"/>
        <v>0</v>
      </c>
      <c r="BO207" s="321">
        <f t="shared" si="418"/>
        <v>0</v>
      </c>
      <c r="BP207" s="321">
        <f t="shared" si="418"/>
        <v>0</v>
      </c>
      <c r="BQ207" s="321">
        <f t="shared" si="418"/>
        <v>0</v>
      </c>
      <c r="BR207" s="321">
        <f t="shared" si="418"/>
        <v>0</v>
      </c>
      <c r="BS207" s="321">
        <f t="shared" si="418"/>
        <v>0</v>
      </c>
      <c r="BT207" s="321">
        <f t="shared" si="418"/>
        <v>0</v>
      </c>
      <c r="BU207" s="321">
        <f t="shared" si="418"/>
        <v>0</v>
      </c>
      <c r="BV207" s="321">
        <f t="shared" si="418"/>
        <v>0</v>
      </c>
      <c r="BW207" s="321">
        <f t="shared" si="418"/>
        <v>0</v>
      </c>
      <c r="BX207" s="321">
        <f t="shared" si="418"/>
        <v>0</v>
      </c>
      <c r="BY207" s="321">
        <f t="shared" si="418"/>
        <v>0</v>
      </c>
      <c r="BZ207" s="321">
        <f t="shared" si="418"/>
        <v>0</v>
      </c>
      <c r="CA207" s="321">
        <f t="shared" si="418"/>
        <v>0</v>
      </c>
      <c r="CB207" s="321">
        <f t="shared" si="418"/>
        <v>0</v>
      </c>
      <c r="CC207" s="321">
        <f t="shared" ref="CC207:CM207" si="419">SUM(CC199,CC205)</f>
        <v>0</v>
      </c>
      <c r="CD207" s="321">
        <f t="shared" si="419"/>
        <v>0</v>
      </c>
      <c r="CE207" s="321">
        <f t="shared" si="419"/>
        <v>0</v>
      </c>
      <c r="CF207" s="321">
        <f t="shared" si="419"/>
        <v>0</v>
      </c>
      <c r="CG207" s="321">
        <f t="shared" si="419"/>
        <v>0</v>
      </c>
      <c r="CH207" s="321">
        <f t="shared" si="419"/>
        <v>0</v>
      </c>
      <c r="CI207" s="321">
        <f t="shared" si="419"/>
        <v>0</v>
      </c>
      <c r="CJ207" s="321">
        <f t="shared" si="419"/>
        <v>0</v>
      </c>
      <c r="CK207" s="321">
        <f t="shared" si="419"/>
        <v>0</v>
      </c>
      <c r="CL207" s="321">
        <f t="shared" si="419"/>
        <v>0</v>
      </c>
      <c r="CM207" s="321">
        <f t="shared" si="419"/>
        <v>0</v>
      </c>
      <c r="CN207" s="321">
        <f>SUMIF($H$9:$CM$9,CN$3,$H207:$CM207)</f>
        <v>0</v>
      </c>
      <c r="CO207" s="321">
        <f t="shared" ref="CO207:CT207" si="420">SUMIF($H$9:$CM$9,CO$3,$H207:$CM207)</f>
        <v>0</v>
      </c>
      <c r="CP207" s="321">
        <f t="shared" si="420"/>
        <v>0</v>
      </c>
      <c r="CQ207" s="321">
        <f t="shared" si="420"/>
        <v>0</v>
      </c>
      <c r="CR207" s="321">
        <f t="shared" si="420"/>
        <v>0</v>
      </c>
      <c r="CS207" s="321">
        <f t="shared" si="420"/>
        <v>0</v>
      </c>
      <c r="CT207" s="321">
        <f t="shared" si="420"/>
        <v>0</v>
      </c>
      <c r="CY207" s="294" t="s">
        <v>537</v>
      </c>
    </row>
    <row r="208" spans="1:103" outlineLevel="1" x14ac:dyDescent="0.45">
      <c r="A208" s="71"/>
      <c r="B208" s="297"/>
      <c r="CY208" s="294"/>
    </row>
    <row r="209" spans="1:103" x14ac:dyDescent="0.45">
      <c r="A209" s="71" t="s">
        <v>558</v>
      </c>
      <c r="B209" s="297"/>
      <c r="D209" s="75" t="s">
        <v>112</v>
      </c>
      <c r="F209" s="75" t="s">
        <v>164</v>
      </c>
      <c r="H209" s="321">
        <f t="shared" ref="H209:O209" si="421">H162-H199-H205</f>
        <v>3800</v>
      </c>
      <c r="I209" s="321">
        <f t="shared" si="421"/>
        <v>4750</v>
      </c>
      <c r="J209" s="321">
        <f>J162-J199-J205</f>
        <v>5700</v>
      </c>
      <c r="K209" s="321">
        <f t="shared" si="421"/>
        <v>6650</v>
      </c>
      <c r="L209" s="321">
        <f t="shared" si="421"/>
        <v>7600</v>
      </c>
      <c r="M209" s="321">
        <f t="shared" si="421"/>
        <v>6720.0000000000009</v>
      </c>
      <c r="N209" s="321">
        <f t="shared" si="421"/>
        <v>6720.0000000000009</v>
      </c>
      <c r="O209" s="321">
        <f t="shared" si="421"/>
        <v>6720.0000000000009</v>
      </c>
      <c r="P209" s="321">
        <f t="shared" ref="P209:AQ209" si="422">P162-P199-P205</f>
        <v>8640</v>
      </c>
      <c r="Q209" s="321">
        <f t="shared" si="422"/>
        <v>9646.7284854272948</v>
      </c>
      <c r="R209" s="321">
        <f t="shared" si="422"/>
        <v>9693.6844241202489</v>
      </c>
      <c r="S209" s="321">
        <f t="shared" si="422"/>
        <v>13199.999999999996</v>
      </c>
      <c r="T209" s="321">
        <f t="shared" si="422"/>
        <v>10500.865903407836</v>
      </c>
      <c r="U209" s="321">
        <f t="shared" si="422"/>
        <v>10551.97939917256</v>
      </c>
      <c r="V209" s="321">
        <f t="shared" si="422"/>
        <v>10603.341692462489</v>
      </c>
      <c r="W209" s="321">
        <f t="shared" si="422"/>
        <v>10654.95399431216</v>
      </c>
      <c r="X209" s="321">
        <f t="shared" si="422"/>
        <v>10706.817521650879</v>
      </c>
      <c r="Y209" s="321">
        <f t="shared" si="422"/>
        <v>9513.1622502719893</v>
      </c>
      <c r="Z209" s="321">
        <f t="shared" si="422"/>
        <v>9559.4680485615008</v>
      </c>
      <c r="AA209" s="321">
        <f t="shared" si="422"/>
        <v>9605.9992426656554</v>
      </c>
      <c r="AB209" s="321">
        <f t="shared" si="422"/>
        <v>12410.687481055684</v>
      </c>
      <c r="AC209" s="321">
        <f t="shared" si="422"/>
        <v>13856.774588800437</v>
      </c>
      <c r="AD209" s="321">
        <f t="shared" si="422"/>
        <v>13924.223139783984</v>
      </c>
      <c r="AE209" s="321">
        <f t="shared" si="422"/>
        <v>13991.999999999996</v>
      </c>
      <c r="AF209" s="321">
        <f t="shared" si="422"/>
        <v>11130.917857612305</v>
      </c>
      <c r="AG209" s="321">
        <f t="shared" si="422"/>
        <v>11185.098163122913</v>
      </c>
      <c r="AH209" s="321">
        <f t="shared" si="422"/>
        <v>11239.542194010239</v>
      </c>
      <c r="AI209" s="321">
        <f t="shared" si="422"/>
        <v>11294.25123397089</v>
      </c>
      <c r="AJ209" s="321">
        <f t="shared" si="422"/>
        <v>11349.22657294993</v>
      </c>
      <c r="AK209" s="321">
        <f t="shared" si="422"/>
        <v>10083.95198528831</v>
      </c>
      <c r="AL209" s="321">
        <f t="shared" si="422"/>
        <v>10133.036131475192</v>
      </c>
      <c r="AM209" s="321">
        <f t="shared" si="422"/>
        <v>10182.359197225596</v>
      </c>
      <c r="AN209" s="321">
        <f t="shared" si="422"/>
        <v>13155.328729919027</v>
      </c>
      <c r="AO209" s="321">
        <f t="shared" si="422"/>
        <v>14688.181064128465</v>
      </c>
      <c r="AP209" s="321">
        <f t="shared" si="422"/>
        <v>14759.676528171025</v>
      </c>
      <c r="AQ209" s="321">
        <f t="shared" si="422"/>
        <v>14831.519999999999</v>
      </c>
      <c r="AR209" s="321">
        <f t="shared" ref="AR209:CM209" si="423">AR162-AR199-AR205</f>
        <v>11798.772929069046</v>
      </c>
      <c r="AS209" s="321">
        <f t="shared" si="423"/>
        <v>11856.204052910291</v>
      </c>
      <c r="AT209" s="321">
        <f t="shared" si="423"/>
        <v>11913.914725650855</v>
      </c>
      <c r="AU209" s="321">
        <f t="shared" si="423"/>
        <v>11971.906308009146</v>
      </c>
      <c r="AV209" s="321">
        <f t="shared" si="423"/>
        <v>12030.180167326929</v>
      </c>
      <c r="AW209" s="321">
        <f t="shared" si="423"/>
        <v>10688.989104405609</v>
      </c>
      <c r="AX209" s="321">
        <f t="shared" si="423"/>
        <v>10741.018299363703</v>
      </c>
      <c r="AY209" s="321">
        <f t="shared" si="423"/>
        <v>10793.30074905913</v>
      </c>
      <c r="AZ209" s="321">
        <f t="shared" si="423"/>
        <v>13944.648453714168</v>
      </c>
      <c r="BA209" s="321">
        <f t="shared" si="423"/>
        <v>15569.471927976172</v>
      </c>
      <c r="BB209" s="321">
        <f t="shared" si="423"/>
        <v>15645.257119861286</v>
      </c>
      <c r="BC209" s="321">
        <f t="shared" si="423"/>
        <v>15721.411199999999</v>
      </c>
      <c r="BD209" s="321">
        <f t="shared" si="423"/>
        <v>12506.699304813186</v>
      </c>
      <c r="BE209" s="321">
        <f t="shared" si="423"/>
        <v>12567.576296084906</v>
      </c>
      <c r="BF209" s="321">
        <f t="shared" si="423"/>
        <v>12628.749609189905</v>
      </c>
      <c r="BG209" s="321">
        <f t="shared" si="423"/>
        <v>12690.220686489694</v>
      </c>
      <c r="BH209" s="321">
        <f t="shared" si="423"/>
        <v>12751.990977366544</v>
      </c>
      <c r="BI209" s="321">
        <f t="shared" si="423"/>
        <v>11330.328450669946</v>
      </c>
      <c r="BJ209" s="321">
        <f t="shared" si="423"/>
        <v>11385.479397325525</v>
      </c>
      <c r="BK209" s="321">
        <f t="shared" si="423"/>
        <v>11440.89879400268</v>
      </c>
      <c r="BL209" s="321">
        <f t="shared" si="423"/>
        <v>14781.327360937017</v>
      </c>
      <c r="BM209" s="321">
        <f t="shared" si="423"/>
        <v>16503.640243654743</v>
      </c>
      <c r="BN209" s="321">
        <f t="shared" si="423"/>
        <v>16583.972547052963</v>
      </c>
      <c r="BO209" s="321">
        <f t="shared" si="423"/>
        <v>16664.695871999997</v>
      </c>
      <c r="BP209" s="321">
        <f t="shared" si="423"/>
        <v>13257.101263101978</v>
      </c>
      <c r="BQ209" s="321">
        <f t="shared" si="423"/>
        <v>13321.630873850001</v>
      </c>
      <c r="BR209" s="321">
        <f t="shared" si="423"/>
        <v>13386.4745857413</v>
      </c>
      <c r="BS209" s="321">
        <f t="shared" si="423"/>
        <v>13451.633927679077</v>
      </c>
      <c r="BT209" s="321">
        <f t="shared" si="423"/>
        <v>13517.110436008539</v>
      </c>
      <c r="BU209" s="321">
        <f t="shared" si="423"/>
        <v>12010.148157710144</v>
      </c>
      <c r="BV209" s="321">
        <f t="shared" si="423"/>
        <v>12068.608161165061</v>
      </c>
      <c r="BW209" s="321">
        <f t="shared" si="423"/>
        <v>12127.352721642843</v>
      </c>
      <c r="BX209" s="321">
        <f t="shared" si="423"/>
        <v>15668.207002593243</v>
      </c>
      <c r="BY209" s="321">
        <f t="shared" si="423"/>
        <v>17493.858658274032</v>
      </c>
      <c r="BZ209" s="321">
        <f t="shared" si="423"/>
        <v>17579.010899876146</v>
      </c>
      <c r="CA209" s="321">
        <f t="shared" si="423"/>
        <v>17664.577624320002</v>
      </c>
      <c r="CB209" s="321">
        <f t="shared" si="423"/>
        <v>14052.5273388881</v>
      </c>
      <c r="CC209" s="321">
        <f t="shared" si="423"/>
        <v>14120.928726281005</v>
      </c>
      <c r="CD209" s="321">
        <f t="shared" si="423"/>
        <v>14189.663060885783</v>
      </c>
      <c r="CE209" s="321">
        <f t="shared" si="423"/>
        <v>14258.731963339826</v>
      </c>
      <c r="CF209" s="321">
        <f t="shared" si="423"/>
        <v>14328.137062169055</v>
      </c>
      <c r="CG209" s="321">
        <f t="shared" si="423"/>
        <v>12730.757047172756</v>
      </c>
      <c r="CH209" s="321">
        <f t="shared" si="423"/>
        <v>12792.724650834967</v>
      </c>
      <c r="CI209" s="321">
        <f t="shared" si="423"/>
        <v>12854.993884941417</v>
      </c>
      <c r="CJ209" s="321">
        <f t="shared" si="423"/>
        <v>16608.299422748845</v>
      </c>
      <c r="CK209" s="321">
        <f t="shared" si="423"/>
        <v>18543.49017777048</v>
      </c>
      <c r="CL209" s="321">
        <f t="shared" si="423"/>
        <v>18633.751553868722</v>
      </c>
      <c r="CM209" s="321">
        <f t="shared" si="423"/>
        <v>18724.452281779209</v>
      </c>
      <c r="CN209" s="321">
        <f t="shared" ref="CN209:CT209" si="424">SUMIF($H$9:$CM$9,CN$3,$H209:$CM209)</f>
        <v>89840.412909547551</v>
      </c>
      <c r="CO209" s="321">
        <f t="shared" si="424"/>
        <v>135880.27326214517</v>
      </c>
      <c r="CP209" s="321">
        <f t="shared" si="424"/>
        <v>144033.0896578739</v>
      </c>
      <c r="CQ209" s="321">
        <f t="shared" si="424"/>
        <v>152675.07503734631</v>
      </c>
      <c r="CR209" s="321">
        <f t="shared" si="424"/>
        <v>161835.57953958714</v>
      </c>
      <c r="CS209" s="321">
        <f t="shared" si="424"/>
        <v>171545.71431196239</v>
      </c>
      <c r="CT209" s="321">
        <f t="shared" si="424"/>
        <v>181838.45717068014</v>
      </c>
      <c r="CY209" s="294" t="s">
        <v>252</v>
      </c>
    </row>
    <row r="210" spans="1:103" x14ac:dyDescent="0.45">
      <c r="A210" s="71"/>
      <c r="B210" s="297"/>
      <c r="CY210" s="294"/>
    </row>
    <row r="211" spans="1:103" x14ac:dyDescent="0.45">
      <c r="A211" s="71"/>
      <c r="B211" s="297"/>
      <c r="CY211" s="294"/>
    </row>
    <row r="212" spans="1:103" x14ac:dyDescent="0.45">
      <c r="A212" s="71"/>
      <c r="B212" s="297"/>
      <c r="D212" s="73" t="s">
        <v>4</v>
      </c>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3"/>
      <c r="BK212" s="73"/>
      <c r="BL212" s="73"/>
      <c r="BM212" s="73"/>
      <c r="BN212" s="73"/>
      <c r="BO212" s="73"/>
      <c r="BP212" s="73"/>
      <c r="BQ212" s="73"/>
      <c r="BR212" s="73"/>
      <c r="BS212" s="73"/>
      <c r="BT212" s="73"/>
      <c r="BU212" s="73"/>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c r="CR212" s="73"/>
      <c r="CS212" s="73"/>
      <c r="CT212" s="73"/>
      <c r="CY212" s="294"/>
    </row>
    <row r="213" spans="1:103" x14ac:dyDescent="0.45">
      <c r="A213" s="71"/>
      <c r="B213" s="297"/>
      <c r="CY213" s="294"/>
    </row>
    <row r="214" spans="1:103" outlineLevel="1" x14ac:dyDescent="0.45">
      <c r="A214" s="71"/>
      <c r="B214" s="297"/>
      <c r="D214" s="260" t="s">
        <v>94</v>
      </c>
      <c r="E214" s="301"/>
      <c r="F214" s="301"/>
      <c r="G214" s="301"/>
      <c r="CY214" s="294"/>
    </row>
    <row r="215" spans="1:103" outlineLevel="1" x14ac:dyDescent="0.45">
      <c r="A215" s="71"/>
      <c r="B215" s="297"/>
      <c r="CY215" s="294"/>
    </row>
    <row r="216" spans="1:103" outlineLevel="1" x14ac:dyDescent="0.45">
      <c r="A216" s="71"/>
      <c r="B216" s="297"/>
      <c r="D216" s="264" t="s">
        <v>96</v>
      </c>
      <c r="E216" s="264"/>
      <c r="F216" s="264" t="s">
        <v>231</v>
      </c>
      <c r="G216" s="264"/>
      <c r="H216" s="264">
        <f>IF(G15=1,Assumptions!$D$67,0)</f>
        <v>0</v>
      </c>
      <c r="I216" s="264">
        <f>IF(H15=1,Assumptions!$D$67,0)</f>
        <v>75</v>
      </c>
      <c r="J216" s="264">
        <f>IF(I15=1,Assumptions!$D$67,0)</f>
        <v>75</v>
      </c>
      <c r="K216" s="264">
        <f>IF(J15=1,Assumptions!$D$67,0)</f>
        <v>75</v>
      </c>
      <c r="L216" s="264">
        <f>IF(K15=1,Assumptions!$D$67,0)</f>
        <v>75</v>
      </c>
      <c r="M216" s="264">
        <f>IF(L15=1,Assumptions!$D$67,0)</f>
        <v>75</v>
      </c>
      <c r="N216" s="264">
        <f>IF(M15=1,Assumptions!$D$67,0)</f>
        <v>75</v>
      </c>
      <c r="O216" s="264">
        <f>IF(N15=1,Assumptions!$D$67,0)</f>
        <v>75</v>
      </c>
      <c r="P216" s="264">
        <f>IF(O15=1,Assumptions!$D$67,0)</f>
        <v>75</v>
      </c>
      <c r="Q216" s="264">
        <f t="shared" ref="Q216:AV216" si="425">IF(Q15=1,P221,0)</f>
        <v>95</v>
      </c>
      <c r="R216" s="264">
        <f t="shared" si="425"/>
        <v>115</v>
      </c>
      <c r="S216" s="264">
        <f t="shared" si="425"/>
        <v>135</v>
      </c>
      <c r="T216" s="264">
        <f t="shared" si="425"/>
        <v>155</v>
      </c>
      <c r="U216" s="264">
        <f t="shared" si="425"/>
        <v>175</v>
      </c>
      <c r="V216" s="264">
        <f t="shared" si="425"/>
        <v>195</v>
      </c>
      <c r="W216" s="264">
        <f t="shared" si="425"/>
        <v>215</v>
      </c>
      <c r="X216" s="264">
        <f t="shared" si="425"/>
        <v>235</v>
      </c>
      <c r="Y216" s="264">
        <f t="shared" si="425"/>
        <v>255</v>
      </c>
      <c r="Z216" s="264">
        <f t="shared" si="425"/>
        <v>275</v>
      </c>
      <c r="AA216" s="264">
        <f t="shared" si="425"/>
        <v>295</v>
      </c>
      <c r="AB216" s="264">
        <f t="shared" si="425"/>
        <v>315</v>
      </c>
      <c r="AC216" s="264">
        <f t="shared" si="425"/>
        <v>335</v>
      </c>
      <c r="AD216" s="264">
        <f t="shared" si="425"/>
        <v>355</v>
      </c>
      <c r="AE216" s="264">
        <f t="shared" si="425"/>
        <v>375</v>
      </c>
      <c r="AF216" s="264">
        <f t="shared" si="425"/>
        <v>395</v>
      </c>
      <c r="AG216" s="264">
        <f t="shared" si="425"/>
        <v>442.45855810654865</v>
      </c>
      <c r="AH216" s="264">
        <f t="shared" si="425"/>
        <v>489.61176642126242</v>
      </c>
      <c r="AI216" s="264">
        <f t="shared" si="425"/>
        <v>536.46158957389605</v>
      </c>
      <c r="AJ216" s="264">
        <f t="shared" si="425"/>
        <v>583.00997955371724</v>
      </c>
      <c r="AK216" s="264">
        <f t="shared" si="425"/>
        <v>629.2588757908361</v>
      </c>
      <c r="AL216" s="264">
        <f t="shared" si="425"/>
        <v>675.210205237011</v>
      </c>
      <c r="AM216" s="264">
        <f t="shared" si="425"/>
        <v>720.86588244593452</v>
      </c>
      <c r="AN216" s="264">
        <f t="shared" si="425"/>
        <v>766.22780965300319</v>
      </c>
      <c r="AO216" s="264">
        <f t="shared" si="425"/>
        <v>811.29787685457381</v>
      </c>
      <c r="AP216" s="264">
        <f t="shared" si="425"/>
        <v>856.07796188670966</v>
      </c>
      <c r="AQ216" s="264">
        <f t="shared" si="425"/>
        <v>900.56993050342021</v>
      </c>
      <c r="AR216" s="264">
        <f t="shared" si="425"/>
        <v>944.7756364543975</v>
      </c>
      <c r="AS216" s="264">
        <f t="shared" si="425"/>
        <v>988.69692156225221</v>
      </c>
      <c r="AT216" s="264">
        <f t="shared" si="425"/>
        <v>1032.3356157992528</v>
      </c>
      <c r="AU216" s="264">
        <f t="shared" si="425"/>
        <v>1075.6935373635715</v>
      </c>
      <c r="AV216" s="264">
        <f t="shared" si="425"/>
        <v>1118.7724927550382</v>
      </c>
      <c r="AW216" s="264">
        <f t="shared" ref="AW216:BC216" si="426">IF(AW15=1,AV221,0)</f>
        <v>1161.5742768504088</v>
      </c>
      <c r="AX216" s="264">
        <f t="shared" si="426"/>
        <v>1204.1006729781477</v>
      </c>
      <c r="AY216" s="264">
        <f t="shared" si="426"/>
        <v>1246.3534529927308</v>
      </c>
      <c r="AZ216" s="264">
        <f t="shared" si="426"/>
        <v>1288.3343773484689</v>
      </c>
      <c r="BA216" s="264">
        <f t="shared" si="426"/>
        <v>1330.0451951728564</v>
      </c>
      <c r="BB216" s="264">
        <f t="shared" si="426"/>
        <v>1371.4876443394489</v>
      </c>
      <c r="BC216" s="264">
        <f t="shared" si="426"/>
        <v>1412.6634515402714</v>
      </c>
      <c r="BD216" s="264">
        <f>IF(BD15=1,BC221,0)</f>
        <v>1453.5743323577599</v>
      </c>
      <c r="BE216" s="264">
        <f>IF(BE15=1,BD221,0)</f>
        <v>1534.2219913362419</v>
      </c>
      <c r="BF216" s="264">
        <f t="shared" ref="BF216:CM216" si="427">IF(BF15=1,BE221,0)</f>
        <v>1614.3507608485552</v>
      </c>
      <c r="BG216" s="264">
        <f t="shared" si="427"/>
        <v>1693.9639794451487</v>
      </c>
      <c r="BH216" s="264">
        <f t="shared" si="427"/>
        <v>1773.0649641961372</v>
      </c>
      <c r="BI216" s="264">
        <f t="shared" si="427"/>
        <v>1851.657010829507</v>
      </c>
      <c r="BJ216" s="264">
        <f t="shared" si="427"/>
        <v>1929.743393868431</v>
      </c>
      <c r="BK216" s="264">
        <f t="shared" si="427"/>
        <v>2007.3273667677013</v>
      </c>
      <c r="BL216" s="264">
        <f t="shared" si="427"/>
        <v>2084.4121620492838</v>
      </c>
      <c r="BM216" s="264">
        <f t="shared" si="427"/>
        <v>2161.0009914370012</v>
      </c>
      <c r="BN216" s="264">
        <f t="shared" si="427"/>
        <v>2237.0970459903483</v>
      </c>
      <c r="BO216" s="264">
        <f t="shared" si="427"/>
        <v>2312.7034962374469</v>
      </c>
      <c r="BP216" s="264">
        <f t="shared" si="427"/>
        <v>2387.823492307145</v>
      </c>
      <c r="BQ216" s="264">
        <f t="shared" si="427"/>
        <v>2518.7826524600523</v>
      </c>
      <c r="BR216" s="264">
        <f t="shared" si="427"/>
        <v>2648.6975258794491</v>
      </c>
      <c r="BS216" s="264">
        <f t="shared" si="427"/>
        <v>2777.5764398543965</v>
      </c>
      <c r="BT216" s="264">
        <f t="shared" si="427"/>
        <v>2905.427655270983</v>
      </c>
      <c r="BU216" s="264">
        <f t="shared" si="427"/>
        <v>3032.2593671418317</v>
      </c>
      <c r="BV216" s="264">
        <f t="shared" si="427"/>
        <v>3158.0797051313839</v>
      </c>
      <c r="BW216" s="264">
        <f t="shared" si="427"/>
        <v>3282.896734076995</v>
      </c>
      <c r="BX216" s="264">
        <f t="shared" si="427"/>
        <v>3406.7184545058753</v>
      </c>
      <c r="BY216" s="264">
        <f t="shared" si="427"/>
        <v>3529.5528031479075</v>
      </c>
      <c r="BZ216" s="264">
        <f t="shared" si="427"/>
        <v>3651.4076534443752</v>
      </c>
      <c r="CA216" s="264">
        <f t="shared" si="427"/>
        <v>3772.2908160526358</v>
      </c>
      <c r="CB216" s="264">
        <f t="shared" si="427"/>
        <v>3892.2100393467681</v>
      </c>
      <c r="CC216" s="264">
        <f t="shared" si="427"/>
        <v>4017.1674427591533</v>
      </c>
      <c r="CD216" s="264">
        <f t="shared" si="427"/>
        <v>4141.3208664755157</v>
      </c>
      <c r="CE216" s="264">
        <f t="shared" si="427"/>
        <v>4264.6754833254263</v>
      </c>
      <c r="CF216" s="264">
        <f t="shared" si="427"/>
        <v>4387.2364328563172</v>
      </c>
      <c r="CG216" s="264">
        <f t="shared" si="427"/>
        <v>4509.0088215476153</v>
      </c>
      <c r="CH216" s="264">
        <f t="shared" si="427"/>
        <v>4629.9977230235072</v>
      </c>
      <c r="CI216" s="264">
        <f t="shared" si="427"/>
        <v>4750.2081782643263</v>
      </c>
      <c r="CJ216" s="264">
        <f t="shared" si="427"/>
        <v>4869.645195816589</v>
      </c>
      <c r="CK216" s="264">
        <f t="shared" si="427"/>
        <v>4988.3137520016717</v>
      </c>
      <c r="CL216" s="264">
        <f t="shared" si="427"/>
        <v>5106.2187911231485</v>
      </c>
      <c r="CM216" s="264">
        <f t="shared" si="427"/>
        <v>5223.3652256727964</v>
      </c>
      <c r="CN216" s="341"/>
      <c r="CO216" s="341"/>
      <c r="CP216" s="341"/>
      <c r="CQ216" s="341"/>
      <c r="CR216" s="341"/>
      <c r="CS216" s="341"/>
      <c r="CT216" s="341"/>
      <c r="CU216" s="342"/>
      <c r="CV216" s="342"/>
      <c r="CW216" s="342"/>
      <c r="CX216" s="342"/>
      <c r="CY216" s="294"/>
    </row>
    <row r="217" spans="1:103" outlineLevel="1" x14ac:dyDescent="0.45">
      <c r="A217" s="71"/>
      <c r="B217" s="297"/>
      <c r="D217" s="264" t="s">
        <v>115</v>
      </c>
      <c r="E217" s="264"/>
      <c r="F217" s="264" t="str">
        <f>VLOOKUP($D217,assumption_lookup,MATCH("Unit",assumption_heading,0),0)</f>
        <v>venues/month</v>
      </c>
      <c r="G217" s="264"/>
      <c r="H217" s="264">
        <f>IF(H15=1,VLOOKUP($D217,assumption_lookup,MATCH(H$9,assumption_heading,0),0),0)</f>
        <v>20</v>
      </c>
      <c r="I217" s="264">
        <f t="shared" ref="I217:O217" si="428">IF(I15=1,VLOOKUP($D217,assumption_lookup,MATCH(I$9,assumption_heading,0),0),0)</f>
        <v>20</v>
      </c>
      <c r="J217" s="264">
        <f t="shared" si="428"/>
        <v>20</v>
      </c>
      <c r="K217" s="264">
        <f t="shared" si="428"/>
        <v>20</v>
      </c>
      <c r="L217" s="264">
        <f t="shared" si="428"/>
        <v>20</v>
      </c>
      <c r="M217" s="264">
        <f t="shared" si="428"/>
        <v>20</v>
      </c>
      <c r="N217" s="264">
        <f t="shared" si="428"/>
        <v>20</v>
      </c>
      <c r="O217" s="264">
        <f t="shared" si="428"/>
        <v>20</v>
      </c>
      <c r="P217" s="264">
        <f t="shared" ref="P217:AU217" si="429">IF(P15=1,VLOOKUP($D217,assumption_lookup,MATCH(P$9,assumption_heading,0),0),0)</f>
        <v>20</v>
      </c>
      <c r="Q217" s="264">
        <f t="shared" si="429"/>
        <v>20</v>
      </c>
      <c r="R217" s="264">
        <f t="shared" si="429"/>
        <v>20</v>
      </c>
      <c r="S217" s="264">
        <f t="shared" si="429"/>
        <v>20</v>
      </c>
      <c r="T217" s="264">
        <f t="shared" si="429"/>
        <v>20</v>
      </c>
      <c r="U217" s="264">
        <f t="shared" si="429"/>
        <v>20</v>
      </c>
      <c r="V217" s="264">
        <f t="shared" si="429"/>
        <v>20</v>
      </c>
      <c r="W217" s="264">
        <f t="shared" si="429"/>
        <v>20</v>
      </c>
      <c r="X217" s="264">
        <f t="shared" si="429"/>
        <v>20</v>
      </c>
      <c r="Y217" s="264">
        <f t="shared" si="429"/>
        <v>20</v>
      </c>
      <c r="Z217" s="264">
        <f t="shared" si="429"/>
        <v>20</v>
      </c>
      <c r="AA217" s="264">
        <f t="shared" si="429"/>
        <v>20</v>
      </c>
      <c r="AB217" s="264">
        <f t="shared" si="429"/>
        <v>20</v>
      </c>
      <c r="AC217" s="264">
        <f t="shared" si="429"/>
        <v>20</v>
      </c>
      <c r="AD217" s="264">
        <f t="shared" si="429"/>
        <v>20</v>
      </c>
      <c r="AE217" s="264">
        <f t="shared" si="429"/>
        <v>20</v>
      </c>
      <c r="AF217" s="264">
        <f t="shared" si="429"/>
        <v>50</v>
      </c>
      <c r="AG217" s="264">
        <f t="shared" si="429"/>
        <v>50</v>
      </c>
      <c r="AH217" s="264">
        <f t="shared" si="429"/>
        <v>50</v>
      </c>
      <c r="AI217" s="264">
        <f t="shared" si="429"/>
        <v>50</v>
      </c>
      <c r="AJ217" s="264">
        <f t="shared" si="429"/>
        <v>50</v>
      </c>
      <c r="AK217" s="264">
        <f t="shared" si="429"/>
        <v>50</v>
      </c>
      <c r="AL217" s="264">
        <f t="shared" si="429"/>
        <v>50</v>
      </c>
      <c r="AM217" s="264">
        <f t="shared" si="429"/>
        <v>50</v>
      </c>
      <c r="AN217" s="264">
        <f t="shared" si="429"/>
        <v>50</v>
      </c>
      <c r="AO217" s="264">
        <f t="shared" si="429"/>
        <v>50</v>
      </c>
      <c r="AP217" s="264">
        <f t="shared" si="429"/>
        <v>50</v>
      </c>
      <c r="AQ217" s="264">
        <f t="shared" si="429"/>
        <v>50</v>
      </c>
      <c r="AR217" s="264">
        <f t="shared" si="429"/>
        <v>50</v>
      </c>
      <c r="AS217" s="264">
        <f t="shared" si="429"/>
        <v>50</v>
      </c>
      <c r="AT217" s="264">
        <f t="shared" si="429"/>
        <v>50</v>
      </c>
      <c r="AU217" s="264">
        <f t="shared" si="429"/>
        <v>50</v>
      </c>
      <c r="AV217" s="264">
        <f t="shared" ref="AV217:BC217" si="430">IF(AV15=1,VLOOKUP($D217,assumption_lookup,MATCH(AV$9,assumption_heading,0),0),0)</f>
        <v>50</v>
      </c>
      <c r="AW217" s="264">
        <f t="shared" si="430"/>
        <v>50</v>
      </c>
      <c r="AX217" s="264">
        <f t="shared" si="430"/>
        <v>50</v>
      </c>
      <c r="AY217" s="264">
        <f t="shared" si="430"/>
        <v>50</v>
      </c>
      <c r="AZ217" s="264">
        <f t="shared" si="430"/>
        <v>50</v>
      </c>
      <c r="BA217" s="264">
        <f t="shared" si="430"/>
        <v>50</v>
      </c>
      <c r="BB217" s="264">
        <f t="shared" si="430"/>
        <v>50</v>
      </c>
      <c r="BC217" s="264">
        <f t="shared" si="430"/>
        <v>50</v>
      </c>
      <c r="BD217" s="264">
        <f t="shared" ref="BD217:CM217" si="431">IF(BD15=1,VLOOKUP($D217,assumption_lookup,MATCH(BD$6,assumptions_heading_monthly,0),0),0)</f>
        <v>90</v>
      </c>
      <c r="BE217" s="264">
        <f t="shared" si="431"/>
        <v>90</v>
      </c>
      <c r="BF217" s="264">
        <f t="shared" si="431"/>
        <v>90</v>
      </c>
      <c r="BG217" s="264">
        <f t="shared" si="431"/>
        <v>90</v>
      </c>
      <c r="BH217" s="264">
        <f t="shared" si="431"/>
        <v>90</v>
      </c>
      <c r="BI217" s="264">
        <f t="shared" si="431"/>
        <v>90</v>
      </c>
      <c r="BJ217" s="264">
        <f t="shared" si="431"/>
        <v>90</v>
      </c>
      <c r="BK217" s="264">
        <f t="shared" si="431"/>
        <v>90</v>
      </c>
      <c r="BL217" s="264">
        <f t="shared" si="431"/>
        <v>90</v>
      </c>
      <c r="BM217" s="264">
        <f t="shared" si="431"/>
        <v>90</v>
      </c>
      <c r="BN217" s="264">
        <f t="shared" si="431"/>
        <v>90</v>
      </c>
      <c r="BO217" s="264">
        <f t="shared" si="431"/>
        <v>90</v>
      </c>
      <c r="BP217" s="264">
        <f t="shared" si="431"/>
        <v>150</v>
      </c>
      <c r="BQ217" s="264">
        <f t="shared" si="431"/>
        <v>150</v>
      </c>
      <c r="BR217" s="264">
        <f t="shared" si="431"/>
        <v>150</v>
      </c>
      <c r="BS217" s="264">
        <f t="shared" si="431"/>
        <v>150</v>
      </c>
      <c r="BT217" s="264">
        <f t="shared" si="431"/>
        <v>150</v>
      </c>
      <c r="BU217" s="264">
        <f t="shared" si="431"/>
        <v>150</v>
      </c>
      <c r="BV217" s="264">
        <f t="shared" si="431"/>
        <v>150</v>
      </c>
      <c r="BW217" s="264">
        <f t="shared" si="431"/>
        <v>150</v>
      </c>
      <c r="BX217" s="264">
        <f t="shared" si="431"/>
        <v>150</v>
      </c>
      <c r="BY217" s="264">
        <f t="shared" si="431"/>
        <v>150</v>
      </c>
      <c r="BZ217" s="264">
        <f t="shared" si="431"/>
        <v>150</v>
      </c>
      <c r="CA217" s="264">
        <f t="shared" si="431"/>
        <v>150</v>
      </c>
      <c r="CB217" s="264">
        <f t="shared" si="431"/>
        <v>150</v>
      </c>
      <c r="CC217" s="264">
        <f t="shared" si="431"/>
        <v>150</v>
      </c>
      <c r="CD217" s="264">
        <f t="shared" si="431"/>
        <v>150</v>
      </c>
      <c r="CE217" s="264">
        <f t="shared" si="431"/>
        <v>150</v>
      </c>
      <c r="CF217" s="264">
        <f t="shared" si="431"/>
        <v>150</v>
      </c>
      <c r="CG217" s="264">
        <f t="shared" si="431"/>
        <v>150</v>
      </c>
      <c r="CH217" s="264">
        <f t="shared" si="431"/>
        <v>150</v>
      </c>
      <c r="CI217" s="264">
        <f t="shared" si="431"/>
        <v>150</v>
      </c>
      <c r="CJ217" s="264">
        <f t="shared" si="431"/>
        <v>150</v>
      </c>
      <c r="CK217" s="264">
        <f t="shared" si="431"/>
        <v>150</v>
      </c>
      <c r="CL217" s="264">
        <f t="shared" si="431"/>
        <v>150</v>
      </c>
      <c r="CM217" s="264">
        <f t="shared" si="431"/>
        <v>150</v>
      </c>
      <c r="CN217" s="341"/>
      <c r="CO217" s="341"/>
      <c r="CP217" s="341"/>
      <c r="CQ217" s="341"/>
      <c r="CR217" s="341"/>
      <c r="CS217" s="341"/>
      <c r="CT217" s="341"/>
      <c r="CY217" s="294"/>
    </row>
    <row r="218" spans="1:103" outlineLevel="1" x14ac:dyDescent="0.45">
      <c r="A218" s="71"/>
      <c r="B218" s="297"/>
      <c r="D218" s="264" t="s">
        <v>97</v>
      </c>
      <c r="E218" s="264"/>
      <c r="F218" s="264" t="s">
        <v>231</v>
      </c>
      <c r="G218" s="264"/>
      <c r="H218" s="264">
        <f t="shared" ref="H218:O218" si="432">H217</f>
        <v>20</v>
      </c>
      <c r="I218" s="264">
        <f t="shared" si="432"/>
        <v>20</v>
      </c>
      <c r="J218" s="264">
        <f t="shared" si="432"/>
        <v>20</v>
      </c>
      <c r="K218" s="264">
        <f t="shared" si="432"/>
        <v>20</v>
      </c>
      <c r="L218" s="264">
        <f t="shared" si="432"/>
        <v>20</v>
      </c>
      <c r="M218" s="264">
        <f t="shared" si="432"/>
        <v>20</v>
      </c>
      <c r="N218" s="264">
        <f t="shared" si="432"/>
        <v>20</v>
      </c>
      <c r="O218" s="264">
        <f t="shared" si="432"/>
        <v>20</v>
      </c>
      <c r="P218" s="264">
        <f>P217</f>
        <v>20</v>
      </c>
      <c r="Q218" s="264">
        <f t="shared" ref="Q218:AQ218" si="433">Q217</f>
        <v>20</v>
      </c>
      <c r="R218" s="264">
        <f t="shared" si="433"/>
        <v>20</v>
      </c>
      <c r="S218" s="264">
        <f t="shared" si="433"/>
        <v>20</v>
      </c>
      <c r="T218" s="264">
        <f t="shared" si="433"/>
        <v>20</v>
      </c>
      <c r="U218" s="264">
        <f t="shared" si="433"/>
        <v>20</v>
      </c>
      <c r="V218" s="264">
        <f t="shared" si="433"/>
        <v>20</v>
      </c>
      <c r="W218" s="264">
        <f t="shared" si="433"/>
        <v>20</v>
      </c>
      <c r="X218" s="264">
        <f t="shared" si="433"/>
        <v>20</v>
      </c>
      <c r="Y218" s="264">
        <f t="shared" si="433"/>
        <v>20</v>
      </c>
      <c r="Z218" s="264">
        <f t="shared" si="433"/>
        <v>20</v>
      </c>
      <c r="AA218" s="264">
        <f t="shared" si="433"/>
        <v>20</v>
      </c>
      <c r="AB218" s="264">
        <f t="shared" si="433"/>
        <v>20</v>
      </c>
      <c r="AC218" s="264">
        <f t="shared" si="433"/>
        <v>20</v>
      </c>
      <c r="AD218" s="264">
        <f t="shared" si="433"/>
        <v>20</v>
      </c>
      <c r="AE218" s="264">
        <f t="shared" si="433"/>
        <v>20</v>
      </c>
      <c r="AF218" s="264">
        <f t="shared" si="433"/>
        <v>50</v>
      </c>
      <c r="AG218" s="264">
        <f t="shared" si="433"/>
        <v>50</v>
      </c>
      <c r="AH218" s="264">
        <f t="shared" si="433"/>
        <v>50</v>
      </c>
      <c r="AI218" s="264">
        <f t="shared" si="433"/>
        <v>50</v>
      </c>
      <c r="AJ218" s="264">
        <f t="shared" si="433"/>
        <v>50</v>
      </c>
      <c r="AK218" s="264">
        <f t="shared" si="433"/>
        <v>50</v>
      </c>
      <c r="AL218" s="264">
        <f t="shared" si="433"/>
        <v>50</v>
      </c>
      <c r="AM218" s="264">
        <f t="shared" si="433"/>
        <v>50</v>
      </c>
      <c r="AN218" s="264">
        <f t="shared" si="433"/>
        <v>50</v>
      </c>
      <c r="AO218" s="264">
        <f t="shared" si="433"/>
        <v>50</v>
      </c>
      <c r="AP218" s="264">
        <f t="shared" si="433"/>
        <v>50</v>
      </c>
      <c r="AQ218" s="264">
        <f t="shared" si="433"/>
        <v>50</v>
      </c>
      <c r="AR218" s="264">
        <f t="shared" ref="AR218:BC218" si="434">AR217</f>
        <v>50</v>
      </c>
      <c r="AS218" s="264">
        <f t="shared" si="434"/>
        <v>50</v>
      </c>
      <c r="AT218" s="264">
        <f t="shared" si="434"/>
        <v>50</v>
      </c>
      <c r="AU218" s="264">
        <f t="shared" si="434"/>
        <v>50</v>
      </c>
      <c r="AV218" s="264">
        <f t="shared" si="434"/>
        <v>50</v>
      </c>
      <c r="AW218" s="264">
        <f t="shared" si="434"/>
        <v>50</v>
      </c>
      <c r="AX218" s="264">
        <f t="shared" si="434"/>
        <v>50</v>
      </c>
      <c r="AY218" s="264">
        <f t="shared" si="434"/>
        <v>50</v>
      </c>
      <c r="AZ218" s="264">
        <f t="shared" si="434"/>
        <v>50</v>
      </c>
      <c r="BA218" s="264">
        <f t="shared" si="434"/>
        <v>50</v>
      </c>
      <c r="BB218" s="264">
        <f t="shared" si="434"/>
        <v>50</v>
      </c>
      <c r="BC218" s="264">
        <f t="shared" si="434"/>
        <v>50</v>
      </c>
      <c r="BD218" s="264">
        <f>BD217</f>
        <v>90</v>
      </c>
      <c r="BE218" s="264">
        <f>BE217</f>
        <v>90</v>
      </c>
      <c r="BF218" s="264">
        <f t="shared" ref="BF218:CM218" si="435">BF217</f>
        <v>90</v>
      </c>
      <c r="BG218" s="264">
        <f t="shared" si="435"/>
        <v>90</v>
      </c>
      <c r="BH218" s="264">
        <f t="shared" si="435"/>
        <v>90</v>
      </c>
      <c r="BI218" s="264">
        <f t="shared" si="435"/>
        <v>90</v>
      </c>
      <c r="BJ218" s="264">
        <f t="shared" si="435"/>
        <v>90</v>
      </c>
      <c r="BK218" s="264">
        <f t="shared" si="435"/>
        <v>90</v>
      </c>
      <c r="BL218" s="264">
        <f t="shared" si="435"/>
        <v>90</v>
      </c>
      <c r="BM218" s="264">
        <f t="shared" si="435"/>
        <v>90</v>
      </c>
      <c r="BN218" s="264">
        <f t="shared" si="435"/>
        <v>90</v>
      </c>
      <c r="BO218" s="264">
        <f t="shared" si="435"/>
        <v>90</v>
      </c>
      <c r="BP218" s="264">
        <f t="shared" si="435"/>
        <v>150</v>
      </c>
      <c r="BQ218" s="264">
        <f t="shared" si="435"/>
        <v>150</v>
      </c>
      <c r="BR218" s="264">
        <f t="shared" si="435"/>
        <v>150</v>
      </c>
      <c r="BS218" s="264">
        <f t="shared" si="435"/>
        <v>150</v>
      </c>
      <c r="BT218" s="264">
        <f t="shared" si="435"/>
        <v>150</v>
      </c>
      <c r="BU218" s="264">
        <f t="shared" si="435"/>
        <v>150</v>
      </c>
      <c r="BV218" s="264">
        <f t="shared" si="435"/>
        <v>150</v>
      </c>
      <c r="BW218" s="264">
        <f t="shared" si="435"/>
        <v>150</v>
      </c>
      <c r="BX218" s="264">
        <f t="shared" si="435"/>
        <v>150</v>
      </c>
      <c r="BY218" s="264">
        <f t="shared" si="435"/>
        <v>150</v>
      </c>
      <c r="BZ218" s="264">
        <f t="shared" si="435"/>
        <v>150</v>
      </c>
      <c r="CA218" s="264">
        <f t="shared" si="435"/>
        <v>150</v>
      </c>
      <c r="CB218" s="264">
        <f t="shared" si="435"/>
        <v>150</v>
      </c>
      <c r="CC218" s="264">
        <f t="shared" si="435"/>
        <v>150</v>
      </c>
      <c r="CD218" s="264">
        <f t="shared" si="435"/>
        <v>150</v>
      </c>
      <c r="CE218" s="264">
        <f t="shared" si="435"/>
        <v>150</v>
      </c>
      <c r="CF218" s="264">
        <f t="shared" si="435"/>
        <v>150</v>
      </c>
      <c r="CG218" s="264">
        <f t="shared" si="435"/>
        <v>150</v>
      </c>
      <c r="CH218" s="264">
        <f t="shared" si="435"/>
        <v>150</v>
      </c>
      <c r="CI218" s="264">
        <f t="shared" si="435"/>
        <v>150</v>
      </c>
      <c r="CJ218" s="264">
        <f t="shared" si="435"/>
        <v>150</v>
      </c>
      <c r="CK218" s="264">
        <f t="shared" si="435"/>
        <v>150</v>
      </c>
      <c r="CL218" s="264">
        <f t="shared" si="435"/>
        <v>150</v>
      </c>
      <c r="CM218" s="264">
        <f t="shared" si="435"/>
        <v>150</v>
      </c>
      <c r="CN218" s="264">
        <f t="shared" ref="CN218:CT218" si="436">SUMIF($H$9:$CM$9,CN$3,$H218:$CM218)</f>
        <v>240</v>
      </c>
      <c r="CO218" s="264">
        <f t="shared" si="436"/>
        <v>240</v>
      </c>
      <c r="CP218" s="264">
        <f t="shared" si="436"/>
        <v>600</v>
      </c>
      <c r="CQ218" s="264">
        <f t="shared" si="436"/>
        <v>600</v>
      </c>
      <c r="CR218" s="264">
        <f t="shared" si="436"/>
        <v>1080</v>
      </c>
      <c r="CS218" s="264">
        <f t="shared" si="436"/>
        <v>1800</v>
      </c>
      <c r="CT218" s="264">
        <f t="shared" si="436"/>
        <v>1800</v>
      </c>
      <c r="CU218" s="75"/>
      <c r="CY218" s="294"/>
    </row>
    <row r="219" spans="1:103" outlineLevel="1" x14ac:dyDescent="0.45">
      <c r="A219" s="71"/>
      <c r="B219" s="297"/>
      <c r="D219" s="264" t="s">
        <v>114</v>
      </c>
      <c r="E219" s="264"/>
      <c r="F219" s="264" t="str">
        <f>VLOOKUP($D219,assumption_lookup,MATCH("Unit",assumption_heading,0),0)</f>
        <v>% per annum</v>
      </c>
      <c r="G219" s="264"/>
      <c r="H219" s="335">
        <f t="shared" ref="H219:P219" si="437">VLOOKUP($D219,assumption_lookup,MATCH(H$9,assumption_heading,0),0)</f>
        <v>0</v>
      </c>
      <c r="I219" s="335">
        <f t="shared" si="437"/>
        <v>0</v>
      </c>
      <c r="J219" s="335">
        <f t="shared" si="437"/>
        <v>0</v>
      </c>
      <c r="K219" s="335">
        <f t="shared" si="437"/>
        <v>0</v>
      </c>
      <c r="L219" s="335">
        <f t="shared" si="437"/>
        <v>0</v>
      </c>
      <c r="M219" s="335">
        <f t="shared" si="437"/>
        <v>0</v>
      </c>
      <c r="N219" s="335">
        <f t="shared" si="437"/>
        <v>0</v>
      </c>
      <c r="O219" s="335">
        <f t="shared" si="437"/>
        <v>0</v>
      </c>
      <c r="P219" s="335">
        <f t="shared" si="437"/>
        <v>0</v>
      </c>
      <c r="Q219" s="335">
        <f t="shared" ref="Q219:BC219" si="438">VLOOKUP($D219,assumption_lookup,MATCH(Q$9,assumption_heading,0),0)</f>
        <v>0</v>
      </c>
      <c r="R219" s="335">
        <f t="shared" si="438"/>
        <v>0</v>
      </c>
      <c r="S219" s="335">
        <f t="shared" si="438"/>
        <v>0</v>
      </c>
      <c r="T219" s="335">
        <f t="shared" si="438"/>
        <v>0</v>
      </c>
      <c r="U219" s="335">
        <f t="shared" si="438"/>
        <v>0</v>
      </c>
      <c r="V219" s="335">
        <f t="shared" si="438"/>
        <v>0</v>
      </c>
      <c r="W219" s="335">
        <f t="shared" si="438"/>
        <v>0</v>
      </c>
      <c r="X219" s="335">
        <f t="shared" si="438"/>
        <v>0</v>
      </c>
      <c r="Y219" s="335">
        <f t="shared" si="438"/>
        <v>0</v>
      </c>
      <c r="Z219" s="335">
        <f t="shared" si="438"/>
        <v>0</v>
      </c>
      <c r="AA219" s="335">
        <f t="shared" si="438"/>
        <v>0</v>
      </c>
      <c r="AB219" s="335">
        <f t="shared" si="438"/>
        <v>0</v>
      </c>
      <c r="AC219" s="335">
        <f t="shared" si="438"/>
        <v>0</v>
      </c>
      <c r="AD219" s="335">
        <f t="shared" si="438"/>
        <v>0</v>
      </c>
      <c r="AE219" s="335">
        <f t="shared" si="438"/>
        <v>0</v>
      </c>
      <c r="AF219" s="335">
        <f t="shared" si="438"/>
        <v>0.08</v>
      </c>
      <c r="AG219" s="335">
        <f t="shared" si="438"/>
        <v>0.08</v>
      </c>
      <c r="AH219" s="335">
        <f t="shared" si="438"/>
        <v>0.08</v>
      </c>
      <c r="AI219" s="335">
        <f t="shared" si="438"/>
        <v>0.08</v>
      </c>
      <c r="AJ219" s="335">
        <f t="shared" si="438"/>
        <v>0.08</v>
      </c>
      <c r="AK219" s="335">
        <f t="shared" si="438"/>
        <v>0.08</v>
      </c>
      <c r="AL219" s="335">
        <f t="shared" si="438"/>
        <v>0.08</v>
      </c>
      <c r="AM219" s="335">
        <f t="shared" si="438"/>
        <v>0.08</v>
      </c>
      <c r="AN219" s="335">
        <f t="shared" si="438"/>
        <v>0.08</v>
      </c>
      <c r="AO219" s="335">
        <f t="shared" si="438"/>
        <v>0.08</v>
      </c>
      <c r="AP219" s="335">
        <f t="shared" si="438"/>
        <v>0.08</v>
      </c>
      <c r="AQ219" s="335">
        <f t="shared" si="438"/>
        <v>0.08</v>
      </c>
      <c r="AR219" s="335">
        <f t="shared" si="438"/>
        <v>0.08</v>
      </c>
      <c r="AS219" s="335">
        <f t="shared" si="438"/>
        <v>0.08</v>
      </c>
      <c r="AT219" s="335">
        <f t="shared" si="438"/>
        <v>0.08</v>
      </c>
      <c r="AU219" s="335">
        <f t="shared" si="438"/>
        <v>0.08</v>
      </c>
      <c r="AV219" s="335">
        <f t="shared" si="438"/>
        <v>0.08</v>
      </c>
      <c r="AW219" s="335">
        <f t="shared" si="438"/>
        <v>0.08</v>
      </c>
      <c r="AX219" s="335">
        <f t="shared" si="438"/>
        <v>0.08</v>
      </c>
      <c r="AY219" s="335">
        <f t="shared" si="438"/>
        <v>0.08</v>
      </c>
      <c r="AZ219" s="335">
        <f t="shared" si="438"/>
        <v>0.08</v>
      </c>
      <c r="BA219" s="335">
        <f t="shared" si="438"/>
        <v>0.08</v>
      </c>
      <c r="BB219" s="335">
        <f t="shared" si="438"/>
        <v>0.08</v>
      </c>
      <c r="BC219" s="335">
        <f t="shared" si="438"/>
        <v>0.08</v>
      </c>
      <c r="BD219" s="335">
        <f t="shared" ref="BD219:CM219" si="439">VLOOKUP($D219,assumption_lookup,MATCH(BD$6,assumptions_heading_monthly,0),0)</f>
        <v>0.08</v>
      </c>
      <c r="BE219" s="335">
        <f t="shared" si="439"/>
        <v>0.08</v>
      </c>
      <c r="BF219" s="335">
        <f t="shared" si="439"/>
        <v>0.08</v>
      </c>
      <c r="BG219" s="335">
        <f t="shared" si="439"/>
        <v>0.08</v>
      </c>
      <c r="BH219" s="335">
        <f t="shared" si="439"/>
        <v>0.08</v>
      </c>
      <c r="BI219" s="335">
        <f t="shared" si="439"/>
        <v>0.08</v>
      </c>
      <c r="BJ219" s="335">
        <f t="shared" si="439"/>
        <v>0.08</v>
      </c>
      <c r="BK219" s="335">
        <f t="shared" si="439"/>
        <v>0.08</v>
      </c>
      <c r="BL219" s="335">
        <f t="shared" si="439"/>
        <v>0.08</v>
      </c>
      <c r="BM219" s="335">
        <f t="shared" si="439"/>
        <v>0.08</v>
      </c>
      <c r="BN219" s="335">
        <f t="shared" si="439"/>
        <v>0.08</v>
      </c>
      <c r="BO219" s="335">
        <f t="shared" si="439"/>
        <v>0.08</v>
      </c>
      <c r="BP219" s="335">
        <f t="shared" si="439"/>
        <v>0.1</v>
      </c>
      <c r="BQ219" s="335">
        <f t="shared" si="439"/>
        <v>0.1</v>
      </c>
      <c r="BR219" s="335">
        <f t="shared" si="439"/>
        <v>0.1</v>
      </c>
      <c r="BS219" s="335">
        <f t="shared" si="439"/>
        <v>0.1</v>
      </c>
      <c r="BT219" s="335">
        <f t="shared" si="439"/>
        <v>0.1</v>
      </c>
      <c r="BU219" s="335">
        <f t="shared" si="439"/>
        <v>0.1</v>
      </c>
      <c r="BV219" s="335">
        <f t="shared" si="439"/>
        <v>0.1</v>
      </c>
      <c r="BW219" s="335">
        <f t="shared" si="439"/>
        <v>0.1</v>
      </c>
      <c r="BX219" s="335">
        <f t="shared" si="439"/>
        <v>0.1</v>
      </c>
      <c r="BY219" s="335">
        <f t="shared" si="439"/>
        <v>0.1</v>
      </c>
      <c r="BZ219" s="335">
        <f t="shared" si="439"/>
        <v>0.1</v>
      </c>
      <c r="CA219" s="335">
        <f t="shared" si="439"/>
        <v>0.1</v>
      </c>
      <c r="CB219" s="335">
        <f t="shared" si="439"/>
        <v>0.08</v>
      </c>
      <c r="CC219" s="335">
        <f t="shared" si="439"/>
        <v>0.08</v>
      </c>
      <c r="CD219" s="335">
        <f t="shared" si="439"/>
        <v>0.08</v>
      </c>
      <c r="CE219" s="335">
        <f t="shared" si="439"/>
        <v>0.08</v>
      </c>
      <c r="CF219" s="335">
        <f t="shared" si="439"/>
        <v>0.08</v>
      </c>
      <c r="CG219" s="335">
        <f t="shared" si="439"/>
        <v>0.08</v>
      </c>
      <c r="CH219" s="335">
        <f t="shared" si="439"/>
        <v>0.08</v>
      </c>
      <c r="CI219" s="335">
        <f t="shared" si="439"/>
        <v>0.08</v>
      </c>
      <c r="CJ219" s="335">
        <f t="shared" si="439"/>
        <v>0.08</v>
      </c>
      <c r="CK219" s="335">
        <f t="shared" si="439"/>
        <v>0.08</v>
      </c>
      <c r="CL219" s="335">
        <f t="shared" si="439"/>
        <v>0.08</v>
      </c>
      <c r="CM219" s="335">
        <f t="shared" si="439"/>
        <v>0.08</v>
      </c>
      <c r="CN219" s="341"/>
      <c r="CO219" s="341"/>
      <c r="CP219" s="341"/>
      <c r="CQ219" s="341"/>
      <c r="CR219" s="341"/>
      <c r="CS219" s="341"/>
      <c r="CT219" s="341"/>
      <c r="CU219" s="75"/>
      <c r="CY219" s="294"/>
    </row>
    <row r="220" spans="1:103" outlineLevel="1" x14ac:dyDescent="0.45">
      <c r="A220" s="71"/>
      <c r="B220" s="297"/>
      <c r="D220" s="264" t="s">
        <v>98</v>
      </c>
      <c r="E220" s="264"/>
      <c r="F220" s="264" t="s">
        <v>231</v>
      </c>
      <c r="G220" s="264"/>
      <c r="H220" s="264">
        <f t="shared" ref="H220:O220" si="440">((1+H219)^(1/12)-1)*H216</f>
        <v>0</v>
      </c>
      <c r="I220" s="264">
        <f t="shared" si="440"/>
        <v>0</v>
      </c>
      <c r="J220" s="264">
        <f t="shared" si="440"/>
        <v>0</v>
      </c>
      <c r="K220" s="264">
        <f t="shared" si="440"/>
        <v>0</v>
      </c>
      <c r="L220" s="264">
        <f t="shared" si="440"/>
        <v>0</v>
      </c>
      <c r="M220" s="264">
        <f t="shared" si="440"/>
        <v>0</v>
      </c>
      <c r="N220" s="264">
        <f t="shared" si="440"/>
        <v>0</v>
      </c>
      <c r="O220" s="264">
        <f t="shared" si="440"/>
        <v>0</v>
      </c>
      <c r="P220" s="264">
        <f>((1+P219)^(1/12)-1)*P216</f>
        <v>0</v>
      </c>
      <c r="Q220" s="264">
        <f t="shared" ref="Q220:AQ220" si="441">((1+Q219)^(1/12)-1)*Q216</f>
        <v>0</v>
      </c>
      <c r="R220" s="264">
        <f t="shared" si="441"/>
        <v>0</v>
      </c>
      <c r="S220" s="264">
        <f t="shared" si="441"/>
        <v>0</v>
      </c>
      <c r="T220" s="264">
        <f t="shared" si="441"/>
        <v>0</v>
      </c>
      <c r="U220" s="264">
        <f t="shared" si="441"/>
        <v>0</v>
      </c>
      <c r="V220" s="264">
        <f t="shared" si="441"/>
        <v>0</v>
      </c>
      <c r="W220" s="264">
        <f t="shared" si="441"/>
        <v>0</v>
      </c>
      <c r="X220" s="264">
        <f t="shared" si="441"/>
        <v>0</v>
      </c>
      <c r="Y220" s="264">
        <f t="shared" si="441"/>
        <v>0</v>
      </c>
      <c r="Z220" s="264">
        <f t="shared" si="441"/>
        <v>0</v>
      </c>
      <c r="AA220" s="264">
        <f t="shared" si="441"/>
        <v>0</v>
      </c>
      <c r="AB220" s="264">
        <f t="shared" si="441"/>
        <v>0</v>
      </c>
      <c r="AC220" s="264">
        <f t="shared" si="441"/>
        <v>0</v>
      </c>
      <c r="AD220" s="264">
        <f t="shared" si="441"/>
        <v>0</v>
      </c>
      <c r="AE220" s="264">
        <f t="shared" si="441"/>
        <v>0</v>
      </c>
      <c r="AF220" s="264">
        <f t="shared" si="441"/>
        <v>2.541441893451355</v>
      </c>
      <c r="AG220" s="264">
        <f t="shared" si="441"/>
        <v>2.8467916852862363</v>
      </c>
      <c r="AH220" s="264">
        <f t="shared" si="441"/>
        <v>3.1501768473663687</v>
      </c>
      <c r="AI220" s="264">
        <f t="shared" si="441"/>
        <v>3.4516100201787494</v>
      </c>
      <c r="AJ220" s="264">
        <f t="shared" si="441"/>
        <v>3.751103762881101</v>
      </c>
      <c r="AK220" s="264">
        <f t="shared" si="441"/>
        <v>4.048670553825148</v>
      </c>
      <c r="AL220" s="264">
        <f t="shared" si="441"/>
        <v>4.3443227910765243</v>
      </c>
      <c r="AM220" s="264">
        <f t="shared" si="441"/>
        <v>4.6380727929313359</v>
      </c>
      <c r="AN220" s="264">
        <f t="shared" si="441"/>
        <v>4.9299327984293999</v>
      </c>
      <c r="AO220" s="264">
        <f t="shared" si="441"/>
        <v>5.2199149678641827</v>
      </c>
      <c r="AP220" s="264">
        <f t="shared" si="441"/>
        <v>5.5080313832894587</v>
      </c>
      <c r="AQ220" s="264">
        <f t="shared" si="441"/>
        <v>5.7942940490227022</v>
      </c>
      <c r="AR220" s="264">
        <f t="shared" ref="AR220:CM220" si="442">((1+AR219)^(1/12)-1)*AR216</f>
        <v>6.0787148921452481</v>
      </c>
      <c r="AS220" s="264">
        <f t="shared" si="442"/>
        <v>6.3613057629992307</v>
      </c>
      <c r="AT220" s="264">
        <f t="shared" si="442"/>
        <v>6.6420784356813254</v>
      </c>
      <c r="AU220" s="264">
        <f t="shared" si="442"/>
        <v>6.921044608533319</v>
      </c>
      <c r="AV220" s="264">
        <f t="shared" si="442"/>
        <v>7.1982159046295102</v>
      </c>
      <c r="AW220" s="264">
        <f t="shared" si="442"/>
        <v>7.4736038722609903</v>
      </c>
      <c r="AX220" s="264">
        <f t="shared" si="442"/>
        <v>7.7472199854167965</v>
      </c>
      <c r="AY220" s="264">
        <f t="shared" si="442"/>
        <v>8.0190756442619744</v>
      </c>
      <c r="AZ220" s="264">
        <f t="shared" si="442"/>
        <v>8.2891821756125701</v>
      </c>
      <c r="BA220" s="264">
        <f t="shared" si="442"/>
        <v>8.5575508334075465</v>
      </c>
      <c r="BB220" s="264">
        <f t="shared" si="442"/>
        <v>8.8241927991776894</v>
      </c>
      <c r="BC220" s="264">
        <f t="shared" si="442"/>
        <v>9.0891191825114781</v>
      </c>
      <c r="BD220" s="264">
        <f t="shared" si="442"/>
        <v>9.3523410215179599</v>
      </c>
      <c r="BE220" s="264">
        <f t="shared" si="442"/>
        <v>9.8712304876868018</v>
      </c>
      <c r="BF220" s="264">
        <f t="shared" si="442"/>
        <v>10.386781403406552</v>
      </c>
      <c r="BG220" s="264">
        <f t="shared" si="442"/>
        <v>10.899015249011319</v>
      </c>
      <c r="BH220" s="264">
        <f t="shared" si="442"/>
        <v>11.407953366630101</v>
      </c>
      <c r="BI220" s="264">
        <f t="shared" si="442"/>
        <v>11.913616961075997</v>
      </c>
      <c r="BJ220" s="264">
        <f t="shared" si="442"/>
        <v>12.416027100729695</v>
      </c>
      <c r="BK220" s="264">
        <f t="shared" si="442"/>
        <v>12.915204718417289</v>
      </c>
      <c r="BL220" s="264">
        <f t="shared" si="442"/>
        <v>13.411170612282442</v>
      </c>
      <c r="BM220" s="264">
        <f t="shared" si="442"/>
        <v>13.90394544665293</v>
      </c>
      <c r="BN220" s="264">
        <f t="shared" si="442"/>
        <v>14.393549752901629</v>
      </c>
      <c r="BO220" s="264">
        <f t="shared" si="442"/>
        <v>14.880003930301939</v>
      </c>
      <c r="BP220" s="264">
        <f t="shared" si="442"/>
        <v>19.040839847092581</v>
      </c>
      <c r="BQ220" s="264">
        <f t="shared" si="442"/>
        <v>20.085126580603163</v>
      </c>
      <c r="BR220" s="264">
        <f t="shared" si="442"/>
        <v>21.121086025052691</v>
      </c>
      <c r="BS220" s="264">
        <f t="shared" si="442"/>
        <v>22.14878458341353</v>
      </c>
      <c r="BT220" s="264">
        <f t="shared" si="442"/>
        <v>23.168288129151414</v>
      </c>
      <c r="BU220" s="264">
        <f t="shared" si="442"/>
        <v>24.179662010447824</v>
      </c>
      <c r="BV220" s="264">
        <f t="shared" si="442"/>
        <v>25.182971054388648</v>
      </c>
      <c r="BW220" s="264">
        <f t="shared" si="442"/>
        <v>26.178279571119496</v>
      </c>
      <c r="BX220" s="264">
        <f t="shared" si="442"/>
        <v>27.16565135796785</v>
      </c>
      <c r="BY220" s="264">
        <f t="shared" si="442"/>
        <v>28.14514970353234</v>
      </c>
      <c r="BZ220" s="264">
        <f t="shared" si="442"/>
        <v>29.116837391739416</v>
      </c>
      <c r="CA220" s="264">
        <f t="shared" si="442"/>
        <v>30.080776705867695</v>
      </c>
      <c r="CB220" s="264">
        <f t="shared" si="442"/>
        <v>25.042596587614742</v>
      </c>
      <c r="CC220" s="264">
        <f t="shared" si="442"/>
        <v>25.846576283637873</v>
      </c>
      <c r="CD220" s="264">
        <f t="shared" si="442"/>
        <v>26.645383150088964</v>
      </c>
      <c r="CE220" s="264">
        <f t="shared" si="442"/>
        <v>27.439050469109226</v>
      </c>
      <c r="CF220" s="264">
        <f t="shared" si="442"/>
        <v>28.227611308701587</v>
      </c>
      <c r="CG220" s="264">
        <f t="shared" si="442"/>
        <v>29.011098524108441</v>
      </c>
      <c r="CH220" s="264">
        <f t="shared" si="442"/>
        <v>29.789544759180568</v>
      </c>
      <c r="CI220" s="264">
        <f t="shared" si="442"/>
        <v>30.562982447737216</v>
      </c>
      <c r="CJ220" s="264">
        <f t="shared" si="442"/>
        <v>31.331443814917485</v>
      </c>
      <c r="CK220" s="264">
        <f t="shared" si="442"/>
        <v>32.09496087852294</v>
      </c>
      <c r="CL220" s="264">
        <f t="shared" si="442"/>
        <v>32.853565450351653</v>
      </c>
      <c r="CM220" s="264">
        <f t="shared" si="442"/>
        <v>33.607289137523637</v>
      </c>
      <c r="CN220" s="264">
        <f t="shared" ref="CN220:CT220" si="443">SUMIF($H$9:$CM$9,CN$3,$H220:$CM220)</f>
        <v>0</v>
      </c>
      <c r="CO220" s="264">
        <f t="shared" si="443"/>
        <v>0</v>
      </c>
      <c r="CP220" s="264">
        <f t="shared" si="443"/>
        <v>50.224363545602564</v>
      </c>
      <c r="CQ220" s="264">
        <f t="shared" si="443"/>
        <v>91.201304096637685</v>
      </c>
      <c r="CR220" s="264">
        <f t="shared" si="443"/>
        <v>145.75084005061464</v>
      </c>
      <c r="CS220" s="264">
        <f t="shared" si="443"/>
        <v>295.61345296037666</v>
      </c>
      <c r="CT220" s="264">
        <f t="shared" si="443"/>
        <v>352.45210281149434</v>
      </c>
      <c r="CU220" s="259">
        <v>1</v>
      </c>
      <c r="CY220" s="294"/>
    </row>
    <row r="221" spans="1:103" outlineLevel="1" x14ac:dyDescent="0.45">
      <c r="A221" s="71" t="s">
        <v>331</v>
      </c>
      <c r="B221" s="297"/>
      <c r="D221" s="79" t="s">
        <v>99</v>
      </c>
      <c r="E221" s="79"/>
      <c r="F221" s="79"/>
      <c r="G221" s="79"/>
      <c r="H221" s="343">
        <f t="shared" ref="H221:O221" si="444">H216+H218-H220</f>
        <v>20</v>
      </c>
      <c r="I221" s="343">
        <f t="shared" si="444"/>
        <v>95</v>
      </c>
      <c r="J221" s="343">
        <f t="shared" si="444"/>
        <v>95</v>
      </c>
      <c r="K221" s="343">
        <f t="shared" si="444"/>
        <v>95</v>
      </c>
      <c r="L221" s="343">
        <f t="shared" si="444"/>
        <v>95</v>
      </c>
      <c r="M221" s="343">
        <f t="shared" si="444"/>
        <v>95</v>
      </c>
      <c r="N221" s="343">
        <f t="shared" si="444"/>
        <v>95</v>
      </c>
      <c r="O221" s="343">
        <f t="shared" si="444"/>
        <v>95</v>
      </c>
      <c r="P221" s="343">
        <f>P216+P218-P220</f>
        <v>95</v>
      </c>
      <c r="Q221" s="343">
        <f t="shared" ref="Q221:AQ221" si="445">Q216+Q218-Q220</f>
        <v>115</v>
      </c>
      <c r="R221" s="343">
        <f t="shared" si="445"/>
        <v>135</v>
      </c>
      <c r="S221" s="343">
        <f t="shared" si="445"/>
        <v>155</v>
      </c>
      <c r="T221" s="343">
        <f t="shared" si="445"/>
        <v>175</v>
      </c>
      <c r="U221" s="343">
        <f t="shared" si="445"/>
        <v>195</v>
      </c>
      <c r="V221" s="343">
        <f t="shared" si="445"/>
        <v>215</v>
      </c>
      <c r="W221" s="343">
        <f t="shared" si="445"/>
        <v>235</v>
      </c>
      <c r="X221" s="343">
        <f t="shared" si="445"/>
        <v>255</v>
      </c>
      <c r="Y221" s="343">
        <f t="shared" si="445"/>
        <v>275</v>
      </c>
      <c r="Z221" s="343">
        <f t="shared" si="445"/>
        <v>295</v>
      </c>
      <c r="AA221" s="343">
        <f t="shared" si="445"/>
        <v>315</v>
      </c>
      <c r="AB221" s="343">
        <f t="shared" si="445"/>
        <v>335</v>
      </c>
      <c r="AC221" s="343">
        <f t="shared" si="445"/>
        <v>355</v>
      </c>
      <c r="AD221" s="343">
        <f t="shared" si="445"/>
        <v>375</v>
      </c>
      <c r="AE221" s="343">
        <f t="shared" si="445"/>
        <v>395</v>
      </c>
      <c r="AF221" s="343">
        <f t="shared" si="445"/>
        <v>442.45855810654865</v>
      </c>
      <c r="AG221" s="343">
        <f t="shared" si="445"/>
        <v>489.61176642126242</v>
      </c>
      <c r="AH221" s="343">
        <f t="shared" si="445"/>
        <v>536.46158957389605</v>
      </c>
      <c r="AI221" s="343">
        <f t="shared" si="445"/>
        <v>583.00997955371724</v>
      </c>
      <c r="AJ221" s="343">
        <f t="shared" si="445"/>
        <v>629.2588757908361</v>
      </c>
      <c r="AK221" s="343">
        <f t="shared" si="445"/>
        <v>675.210205237011</v>
      </c>
      <c r="AL221" s="343">
        <f t="shared" si="445"/>
        <v>720.86588244593452</v>
      </c>
      <c r="AM221" s="343">
        <f t="shared" si="445"/>
        <v>766.22780965300319</v>
      </c>
      <c r="AN221" s="343">
        <f t="shared" si="445"/>
        <v>811.29787685457381</v>
      </c>
      <c r="AO221" s="343">
        <f t="shared" si="445"/>
        <v>856.07796188670966</v>
      </c>
      <c r="AP221" s="343">
        <f t="shared" si="445"/>
        <v>900.56993050342021</v>
      </c>
      <c r="AQ221" s="343">
        <f t="shared" si="445"/>
        <v>944.7756364543975</v>
      </c>
      <c r="AR221" s="343">
        <f t="shared" ref="AR221:BB221" si="446">AR216+AR218-AR220</f>
        <v>988.69692156225221</v>
      </c>
      <c r="AS221" s="343">
        <f t="shared" si="446"/>
        <v>1032.3356157992528</v>
      </c>
      <c r="AT221" s="343">
        <f t="shared" si="446"/>
        <v>1075.6935373635715</v>
      </c>
      <c r="AU221" s="343">
        <f t="shared" si="446"/>
        <v>1118.7724927550382</v>
      </c>
      <c r="AV221" s="343">
        <f t="shared" si="446"/>
        <v>1161.5742768504088</v>
      </c>
      <c r="AW221" s="343">
        <f t="shared" si="446"/>
        <v>1204.1006729781477</v>
      </c>
      <c r="AX221" s="343">
        <f t="shared" si="446"/>
        <v>1246.3534529927308</v>
      </c>
      <c r="AY221" s="343">
        <f t="shared" si="446"/>
        <v>1288.3343773484689</v>
      </c>
      <c r="AZ221" s="343">
        <f t="shared" si="446"/>
        <v>1330.0451951728564</v>
      </c>
      <c r="BA221" s="343">
        <f t="shared" si="446"/>
        <v>1371.4876443394489</v>
      </c>
      <c r="BB221" s="343">
        <f t="shared" si="446"/>
        <v>1412.6634515402714</v>
      </c>
      <c r="BC221" s="343">
        <f t="shared" ref="BC221:CM221" si="447">BC216+BC218-BC220</f>
        <v>1453.5743323577599</v>
      </c>
      <c r="BD221" s="343">
        <f t="shared" si="447"/>
        <v>1534.2219913362419</v>
      </c>
      <c r="BE221" s="343">
        <f t="shared" si="447"/>
        <v>1614.3507608485552</v>
      </c>
      <c r="BF221" s="343">
        <f t="shared" si="447"/>
        <v>1693.9639794451487</v>
      </c>
      <c r="BG221" s="343">
        <f t="shared" si="447"/>
        <v>1773.0649641961372</v>
      </c>
      <c r="BH221" s="343">
        <f t="shared" si="447"/>
        <v>1851.657010829507</v>
      </c>
      <c r="BI221" s="343">
        <f t="shared" si="447"/>
        <v>1929.743393868431</v>
      </c>
      <c r="BJ221" s="343">
        <f t="shared" si="447"/>
        <v>2007.3273667677013</v>
      </c>
      <c r="BK221" s="343">
        <f t="shared" si="447"/>
        <v>2084.4121620492838</v>
      </c>
      <c r="BL221" s="343">
        <f t="shared" si="447"/>
        <v>2161.0009914370012</v>
      </c>
      <c r="BM221" s="343">
        <f t="shared" si="447"/>
        <v>2237.0970459903483</v>
      </c>
      <c r="BN221" s="343">
        <f t="shared" si="447"/>
        <v>2312.7034962374469</v>
      </c>
      <c r="BO221" s="343">
        <f t="shared" si="447"/>
        <v>2387.823492307145</v>
      </c>
      <c r="BP221" s="343">
        <f t="shared" si="447"/>
        <v>2518.7826524600523</v>
      </c>
      <c r="BQ221" s="343">
        <f t="shared" si="447"/>
        <v>2648.6975258794491</v>
      </c>
      <c r="BR221" s="343">
        <f t="shared" si="447"/>
        <v>2777.5764398543965</v>
      </c>
      <c r="BS221" s="343">
        <f t="shared" si="447"/>
        <v>2905.427655270983</v>
      </c>
      <c r="BT221" s="343">
        <f t="shared" si="447"/>
        <v>3032.2593671418317</v>
      </c>
      <c r="BU221" s="343">
        <f t="shared" si="447"/>
        <v>3158.0797051313839</v>
      </c>
      <c r="BV221" s="343">
        <f t="shared" si="447"/>
        <v>3282.896734076995</v>
      </c>
      <c r="BW221" s="343">
        <f t="shared" si="447"/>
        <v>3406.7184545058753</v>
      </c>
      <c r="BX221" s="343">
        <f t="shared" si="447"/>
        <v>3529.5528031479075</v>
      </c>
      <c r="BY221" s="343">
        <f t="shared" si="447"/>
        <v>3651.4076534443752</v>
      </c>
      <c r="BZ221" s="343">
        <f t="shared" si="447"/>
        <v>3772.2908160526358</v>
      </c>
      <c r="CA221" s="343">
        <f t="shared" si="447"/>
        <v>3892.2100393467681</v>
      </c>
      <c r="CB221" s="343">
        <f t="shared" si="447"/>
        <v>4017.1674427591533</v>
      </c>
      <c r="CC221" s="343">
        <f t="shared" si="447"/>
        <v>4141.3208664755157</v>
      </c>
      <c r="CD221" s="343">
        <f t="shared" si="447"/>
        <v>4264.6754833254263</v>
      </c>
      <c r="CE221" s="343">
        <f t="shared" si="447"/>
        <v>4387.2364328563172</v>
      </c>
      <c r="CF221" s="343">
        <f t="shared" si="447"/>
        <v>4509.0088215476153</v>
      </c>
      <c r="CG221" s="343">
        <f t="shared" si="447"/>
        <v>4629.9977230235072</v>
      </c>
      <c r="CH221" s="343">
        <f t="shared" si="447"/>
        <v>4750.2081782643263</v>
      </c>
      <c r="CI221" s="343">
        <f t="shared" si="447"/>
        <v>4869.645195816589</v>
      </c>
      <c r="CJ221" s="343">
        <f t="shared" si="447"/>
        <v>4988.3137520016717</v>
      </c>
      <c r="CK221" s="343">
        <f t="shared" si="447"/>
        <v>5106.2187911231485</v>
      </c>
      <c r="CL221" s="343">
        <f t="shared" si="447"/>
        <v>5223.3652256727964</v>
      </c>
      <c r="CM221" s="343">
        <f t="shared" si="447"/>
        <v>5339.7579365352731</v>
      </c>
      <c r="CN221" s="341"/>
      <c r="CO221" s="341"/>
      <c r="CP221" s="341"/>
      <c r="CQ221" s="341"/>
      <c r="CR221" s="341"/>
      <c r="CS221" s="341"/>
      <c r="CT221" s="341"/>
      <c r="CU221" s="259">
        <v>1</v>
      </c>
      <c r="CY221" s="294"/>
    </row>
    <row r="222" spans="1:103" outlineLevel="1" x14ac:dyDescent="0.45">
      <c r="A222" s="71"/>
      <c r="B222" s="297"/>
      <c r="D222" s="262" t="s">
        <v>233</v>
      </c>
      <c r="E222" s="344"/>
      <c r="F222" s="312" t="s">
        <v>231</v>
      </c>
      <c r="G222" s="344"/>
      <c r="H222" s="345">
        <f t="shared" ref="H222:O222" si="448">H216</f>
        <v>0</v>
      </c>
      <c r="I222" s="345">
        <f t="shared" si="448"/>
        <v>75</v>
      </c>
      <c r="J222" s="345">
        <f>J216</f>
        <v>75</v>
      </c>
      <c r="K222" s="345">
        <f t="shared" si="448"/>
        <v>75</v>
      </c>
      <c r="L222" s="345">
        <f t="shared" si="448"/>
        <v>75</v>
      </c>
      <c r="M222" s="345">
        <f t="shared" si="448"/>
        <v>75</v>
      </c>
      <c r="N222" s="345">
        <f t="shared" si="448"/>
        <v>75</v>
      </c>
      <c r="O222" s="345">
        <f t="shared" si="448"/>
        <v>75</v>
      </c>
      <c r="P222" s="345">
        <f>P216</f>
        <v>75</v>
      </c>
      <c r="Q222" s="345">
        <f t="shared" ref="Q222:AQ222" si="449">Q216</f>
        <v>95</v>
      </c>
      <c r="R222" s="345">
        <f t="shared" si="449"/>
        <v>115</v>
      </c>
      <c r="S222" s="345">
        <f t="shared" si="449"/>
        <v>135</v>
      </c>
      <c r="T222" s="345">
        <f t="shared" si="449"/>
        <v>155</v>
      </c>
      <c r="U222" s="345">
        <f t="shared" si="449"/>
        <v>175</v>
      </c>
      <c r="V222" s="345">
        <f t="shared" si="449"/>
        <v>195</v>
      </c>
      <c r="W222" s="345">
        <f t="shared" si="449"/>
        <v>215</v>
      </c>
      <c r="X222" s="345">
        <f t="shared" si="449"/>
        <v>235</v>
      </c>
      <c r="Y222" s="345">
        <f t="shared" si="449"/>
        <v>255</v>
      </c>
      <c r="Z222" s="345">
        <f t="shared" si="449"/>
        <v>275</v>
      </c>
      <c r="AA222" s="345">
        <f t="shared" si="449"/>
        <v>295</v>
      </c>
      <c r="AB222" s="345">
        <f t="shared" si="449"/>
        <v>315</v>
      </c>
      <c r="AC222" s="345">
        <f t="shared" si="449"/>
        <v>335</v>
      </c>
      <c r="AD222" s="345">
        <f t="shared" si="449"/>
        <v>355</v>
      </c>
      <c r="AE222" s="345">
        <f t="shared" si="449"/>
        <v>375</v>
      </c>
      <c r="AF222" s="345">
        <f t="shared" si="449"/>
        <v>395</v>
      </c>
      <c r="AG222" s="345">
        <f t="shared" si="449"/>
        <v>442.45855810654865</v>
      </c>
      <c r="AH222" s="345">
        <f t="shared" si="449"/>
        <v>489.61176642126242</v>
      </c>
      <c r="AI222" s="345">
        <f t="shared" si="449"/>
        <v>536.46158957389605</v>
      </c>
      <c r="AJ222" s="345">
        <f t="shared" si="449"/>
        <v>583.00997955371724</v>
      </c>
      <c r="AK222" s="345">
        <f t="shared" si="449"/>
        <v>629.2588757908361</v>
      </c>
      <c r="AL222" s="345">
        <f t="shared" si="449"/>
        <v>675.210205237011</v>
      </c>
      <c r="AM222" s="345">
        <f t="shared" si="449"/>
        <v>720.86588244593452</v>
      </c>
      <c r="AN222" s="345">
        <f t="shared" si="449"/>
        <v>766.22780965300319</v>
      </c>
      <c r="AO222" s="345">
        <f t="shared" si="449"/>
        <v>811.29787685457381</v>
      </c>
      <c r="AP222" s="345">
        <f t="shared" si="449"/>
        <v>856.07796188670966</v>
      </c>
      <c r="AQ222" s="345">
        <f t="shared" si="449"/>
        <v>900.56993050342021</v>
      </c>
      <c r="AR222" s="345">
        <f t="shared" ref="AR222:BB222" si="450">AR216</f>
        <v>944.7756364543975</v>
      </c>
      <c r="AS222" s="345">
        <f t="shared" si="450"/>
        <v>988.69692156225221</v>
      </c>
      <c r="AT222" s="345">
        <f t="shared" si="450"/>
        <v>1032.3356157992528</v>
      </c>
      <c r="AU222" s="345">
        <f t="shared" si="450"/>
        <v>1075.6935373635715</v>
      </c>
      <c r="AV222" s="345">
        <f t="shared" si="450"/>
        <v>1118.7724927550382</v>
      </c>
      <c r="AW222" s="345">
        <f t="shared" si="450"/>
        <v>1161.5742768504088</v>
      </c>
      <c r="AX222" s="345">
        <f t="shared" si="450"/>
        <v>1204.1006729781477</v>
      </c>
      <c r="AY222" s="345">
        <f t="shared" si="450"/>
        <v>1246.3534529927308</v>
      </c>
      <c r="AZ222" s="345">
        <f t="shared" si="450"/>
        <v>1288.3343773484689</v>
      </c>
      <c r="BA222" s="345">
        <f t="shared" si="450"/>
        <v>1330.0451951728564</v>
      </c>
      <c r="BB222" s="345">
        <f t="shared" si="450"/>
        <v>1371.4876443394489</v>
      </c>
      <c r="BC222" s="345">
        <f t="shared" ref="BC222" si="451">BC216</f>
        <v>1412.6634515402714</v>
      </c>
      <c r="BD222" s="345">
        <f>BD216</f>
        <v>1453.5743323577599</v>
      </c>
      <c r="BE222" s="345">
        <f>BE216</f>
        <v>1534.2219913362419</v>
      </c>
      <c r="BF222" s="345">
        <f t="shared" ref="BF222:CM222" si="452">BF216</f>
        <v>1614.3507608485552</v>
      </c>
      <c r="BG222" s="345">
        <f t="shared" si="452"/>
        <v>1693.9639794451487</v>
      </c>
      <c r="BH222" s="345">
        <f t="shared" si="452"/>
        <v>1773.0649641961372</v>
      </c>
      <c r="BI222" s="345">
        <f t="shared" si="452"/>
        <v>1851.657010829507</v>
      </c>
      <c r="BJ222" s="345">
        <f t="shared" si="452"/>
        <v>1929.743393868431</v>
      </c>
      <c r="BK222" s="345">
        <f t="shared" si="452"/>
        <v>2007.3273667677013</v>
      </c>
      <c r="BL222" s="345">
        <f t="shared" si="452"/>
        <v>2084.4121620492838</v>
      </c>
      <c r="BM222" s="345">
        <f t="shared" si="452"/>
        <v>2161.0009914370012</v>
      </c>
      <c r="BN222" s="345">
        <f t="shared" si="452"/>
        <v>2237.0970459903483</v>
      </c>
      <c r="BO222" s="345">
        <f t="shared" si="452"/>
        <v>2312.7034962374469</v>
      </c>
      <c r="BP222" s="345">
        <f t="shared" si="452"/>
        <v>2387.823492307145</v>
      </c>
      <c r="BQ222" s="345">
        <f t="shared" si="452"/>
        <v>2518.7826524600523</v>
      </c>
      <c r="BR222" s="345">
        <f t="shared" si="452"/>
        <v>2648.6975258794491</v>
      </c>
      <c r="BS222" s="345">
        <f t="shared" si="452"/>
        <v>2777.5764398543965</v>
      </c>
      <c r="BT222" s="345">
        <f t="shared" si="452"/>
        <v>2905.427655270983</v>
      </c>
      <c r="BU222" s="345">
        <f t="shared" si="452"/>
        <v>3032.2593671418317</v>
      </c>
      <c r="BV222" s="345">
        <f t="shared" si="452"/>
        <v>3158.0797051313839</v>
      </c>
      <c r="BW222" s="345">
        <f t="shared" si="452"/>
        <v>3282.896734076995</v>
      </c>
      <c r="BX222" s="345">
        <f t="shared" si="452"/>
        <v>3406.7184545058753</v>
      </c>
      <c r="BY222" s="345">
        <f t="shared" si="452"/>
        <v>3529.5528031479075</v>
      </c>
      <c r="BZ222" s="345">
        <f t="shared" si="452"/>
        <v>3651.4076534443752</v>
      </c>
      <c r="CA222" s="345">
        <f t="shared" si="452"/>
        <v>3772.2908160526358</v>
      </c>
      <c r="CB222" s="345">
        <f t="shared" si="452"/>
        <v>3892.2100393467681</v>
      </c>
      <c r="CC222" s="345">
        <f t="shared" si="452"/>
        <v>4017.1674427591533</v>
      </c>
      <c r="CD222" s="345">
        <f t="shared" si="452"/>
        <v>4141.3208664755157</v>
      </c>
      <c r="CE222" s="345">
        <f t="shared" si="452"/>
        <v>4264.6754833254263</v>
      </c>
      <c r="CF222" s="345">
        <f t="shared" si="452"/>
        <v>4387.2364328563172</v>
      </c>
      <c r="CG222" s="345">
        <f t="shared" si="452"/>
        <v>4509.0088215476153</v>
      </c>
      <c r="CH222" s="345">
        <f t="shared" si="452"/>
        <v>4629.9977230235072</v>
      </c>
      <c r="CI222" s="345">
        <f t="shared" si="452"/>
        <v>4750.2081782643263</v>
      </c>
      <c r="CJ222" s="345">
        <f t="shared" si="452"/>
        <v>4869.645195816589</v>
      </c>
      <c r="CK222" s="345">
        <f t="shared" si="452"/>
        <v>4988.3137520016717</v>
      </c>
      <c r="CL222" s="345">
        <f t="shared" si="452"/>
        <v>5106.2187911231485</v>
      </c>
      <c r="CM222" s="345">
        <f t="shared" si="452"/>
        <v>5223.3652256727964</v>
      </c>
      <c r="CN222" s="341"/>
      <c r="CO222" s="341"/>
      <c r="CP222" s="341"/>
      <c r="CQ222" s="341"/>
      <c r="CR222" s="341"/>
      <c r="CS222" s="341"/>
      <c r="CT222" s="341"/>
      <c r="CU222" s="259">
        <v>1</v>
      </c>
      <c r="CY222" s="294"/>
    </row>
    <row r="223" spans="1:103" outlineLevel="1" x14ac:dyDescent="0.45">
      <c r="A223" s="71"/>
      <c r="B223" s="297"/>
      <c r="D223" s="259" t="s">
        <v>244</v>
      </c>
      <c r="F223" s="259" t="str">
        <f>VLOOKUP($D223,assumption_lookup,MATCH("Unit",assumption_heading,0),0)</f>
        <v>bookings/client</v>
      </c>
      <c r="H223" s="264">
        <f t="shared" ref="H223:P223" si="453">VLOOKUP($D223,assumption_lookup,MATCH(H$9,assumption_heading,0),0)</f>
        <v>0</v>
      </c>
      <c r="I223" s="264">
        <f t="shared" si="453"/>
        <v>0</v>
      </c>
      <c r="J223" s="264">
        <f t="shared" si="453"/>
        <v>0</v>
      </c>
      <c r="K223" s="264">
        <f t="shared" si="453"/>
        <v>0</v>
      </c>
      <c r="L223" s="264">
        <f t="shared" si="453"/>
        <v>0</v>
      </c>
      <c r="M223" s="264">
        <f t="shared" si="453"/>
        <v>0</v>
      </c>
      <c r="N223" s="264">
        <f t="shared" si="453"/>
        <v>0</v>
      </c>
      <c r="O223" s="264">
        <f t="shared" si="453"/>
        <v>0</v>
      </c>
      <c r="P223" s="264">
        <f t="shared" si="453"/>
        <v>0</v>
      </c>
      <c r="Q223" s="264">
        <f t="shared" ref="Q223:BC223" si="454">VLOOKUP($D223,assumption_lookup,MATCH(Q$9,assumption_heading,0),0)</f>
        <v>0</v>
      </c>
      <c r="R223" s="264">
        <f t="shared" si="454"/>
        <v>0</v>
      </c>
      <c r="S223" s="264">
        <f t="shared" si="454"/>
        <v>0</v>
      </c>
      <c r="T223" s="264">
        <f t="shared" si="454"/>
        <v>0</v>
      </c>
      <c r="U223" s="264">
        <f t="shared" si="454"/>
        <v>0</v>
      </c>
      <c r="V223" s="264">
        <f t="shared" si="454"/>
        <v>0</v>
      </c>
      <c r="W223" s="264">
        <f t="shared" si="454"/>
        <v>0</v>
      </c>
      <c r="X223" s="264">
        <f t="shared" si="454"/>
        <v>0</v>
      </c>
      <c r="Y223" s="264">
        <f t="shared" si="454"/>
        <v>0</v>
      </c>
      <c r="Z223" s="264">
        <f t="shared" si="454"/>
        <v>0</v>
      </c>
      <c r="AA223" s="264">
        <f t="shared" si="454"/>
        <v>0</v>
      </c>
      <c r="AB223" s="264">
        <f t="shared" si="454"/>
        <v>0</v>
      </c>
      <c r="AC223" s="264">
        <f t="shared" si="454"/>
        <v>0</v>
      </c>
      <c r="AD223" s="264">
        <f t="shared" si="454"/>
        <v>0</v>
      </c>
      <c r="AE223" s="264">
        <f t="shared" si="454"/>
        <v>0</v>
      </c>
      <c r="AF223" s="264">
        <f t="shared" si="454"/>
        <v>0</v>
      </c>
      <c r="AG223" s="264">
        <f t="shared" si="454"/>
        <v>0</v>
      </c>
      <c r="AH223" s="264">
        <f t="shared" si="454"/>
        <v>0</v>
      </c>
      <c r="AI223" s="264">
        <f t="shared" si="454"/>
        <v>0</v>
      </c>
      <c r="AJ223" s="264">
        <f t="shared" si="454"/>
        <v>0</v>
      </c>
      <c r="AK223" s="264">
        <f t="shared" si="454"/>
        <v>0</v>
      </c>
      <c r="AL223" s="264">
        <f t="shared" si="454"/>
        <v>0</v>
      </c>
      <c r="AM223" s="264">
        <f t="shared" si="454"/>
        <v>0</v>
      </c>
      <c r="AN223" s="264">
        <f t="shared" si="454"/>
        <v>0</v>
      </c>
      <c r="AO223" s="264">
        <f t="shared" si="454"/>
        <v>0</v>
      </c>
      <c r="AP223" s="264">
        <f t="shared" si="454"/>
        <v>0</v>
      </c>
      <c r="AQ223" s="264">
        <f t="shared" si="454"/>
        <v>0</v>
      </c>
      <c r="AR223" s="264">
        <f t="shared" si="454"/>
        <v>0</v>
      </c>
      <c r="AS223" s="264">
        <f t="shared" si="454"/>
        <v>0</v>
      </c>
      <c r="AT223" s="264">
        <f t="shared" si="454"/>
        <v>0</v>
      </c>
      <c r="AU223" s="264">
        <f t="shared" si="454"/>
        <v>0</v>
      </c>
      <c r="AV223" s="264">
        <f t="shared" si="454"/>
        <v>0</v>
      </c>
      <c r="AW223" s="264">
        <f t="shared" si="454"/>
        <v>0</v>
      </c>
      <c r="AX223" s="264">
        <f t="shared" si="454"/>
        <v>0</v>
      </c>
      <c r="AY223" s="264">
        <f t="shared" si="454"/>
        <v>0</v>
      </c>
      <c r="AZ223" s="264">
        <f t="shared" si="454"/>
        <v>0</v>
      </c>
      <c r="BA223" s="264">
        <f t="shared" si="454"/>
        <v>0</v>
      </c>
      <c r="BB223" s="264">
        <f t="shared" si="454"/>
        <v>0</v>
      </c>
      <c r="BC223" s="264">
        <f t="shared" si="454"/>
        <v>0</v>
      </c>
      <c r="BD223" s="264">
        <f t="shared" ref="BD223:CM223" si="455">VLOOKUP($D223,assumption_lookup,MATCH(BD$6,assumptions_heading_monthly,0),0)</f>
        <v>0</v>
      </c>
      <c r="BE223" s="264">
        <f t="shared" si="455"/>
        <v>0</v>
      </c>
      <c r="BF223" s="264">
        <f t="shared" si="455"/>
        <v>0</v>
      </c>
      <c r="BG223" s="264">
        <f t="shared" si="455"/>
        <v>0</v>
      </c>
      <c r="BH223" s="264">
        <f t="shared" si="455"/>
        <v>0</v>
      </c>
      <c r="BI223" s="264">
        <f t="shared" si="455"/>
        <v>0</v>
      </c>
      <c r="BJ223" s="264">
        <f t="shared" si="455"/>
        <v>0</v>
      </c>
      <c r="BK223" s="264">
        <f t="shared" si="455"/>
        <v>0</v>
      </c>
      <c r="BL223" s="264">
        <f t="shared" si="455"/>
        <v>0</v>
      </c>
      <c r="BM223" s="264">
        <f t="shared" si="455"/>
        <v>0</v>
      </c>
      <c r="BN223" s="264">
        <f t="shared" si="455"/>
        <v>0</v>
      </c>
      <c r="BO223" s="264">
        <f t="shared" si="455"/>
        <v>0</v>
      </c>
      <c r="BP223" s="264">
        <f t="shared" si="455"/>
        <v>0</v>
      </c>
      <c r="BQ223" s="264">
        <f t="shared" si="455"/>
        <v>0</v>
      </c>
      <c r="BR223" s="264">
        <f t="shared" si="455"/>
        <v>0</v>
      </c>
      <c r="BS223" s="264">
        <f t="shared" si="455"/>
        <v>0</v>
      </c>
      <c r="BT223" s="264">
        <f t="shared" si="455"/>
        <v>0</v>
      </c>
      <c r="BU223" s="264">
        <f t="shared" si="455"/>
        <v>0</v>
      </c>
      <c r="BV223" s="264">
        <f t="shared" si="455"/>
        <v>0</v>
      </c>
      <c r="BW223" s="264">
        <f t="shared" si="455"/>
        <v>0</v>
      </c>
      <c r="BX223" s="264">
        <f t="shared" si="455"/>
        <v>0</v>
      </c>
      <c r="BY223" s="264">
        <f t="shared" si="455"/>
        <v>0</v>
      </c>
      <c r="BZ223" s="264">
        <f t="shared" si="455"/>
        <v>0</v>
      </c>
      <c r="CA223" s="264">
        <f t="shared" si="455"/>
        <v>0</v>
      </c>
      <c r="CB223" s="264">
        <f t="shared" si="455"/>
        <v>0</v>
      </c>
      <c r="CC223" s="264">
        <f t="shared" si="455"/>
        <v>0</v>
      </c>
      <c r="CD223" s="264">
        <f t="shared" si="455"/>
        <v>0</v>
      </c>
      <c r="CE223" s="264">
        <f t="shared" si="455"/>
        <v>0</v>
      </c>
      <c r="CF223" s="264">
        <f t="shared" si="455"/>
        <v>0</v>
      </c>
      <c r="CG223" s="264">
        <f t="shared" si="455"/>
        <v>0</v>
      </c>
      <c r="CH223" s="264">
        <f t="shared" si="455"/>
        <v>0</v>
      </c>
      <c r="CI223" s="264">
        <f t="shared" si="455"/>
        <v>0</v>
      </c>
      <c r="CJ223" s="264">
        <f t="shared" si="455"/>
        <v>0</v>
      </c>
      <c r="CK223" s="264">
        <f t="shared" si="455"/>
        <v>0</v>
      </c>
      <c r="CL223" s="264">
        <f t="shared" si="455"/>
        <v>0</v>
      </c>
      <c r="CM223" s="264">
        <f t="shared" si="455"/>
        <v>0</v>
      </c>
      <c r="CN223" s="341"/>
      <c r="CO223" s="341"/>
      <c r="CP223" s="341"/>
      <c r="CQ223" s="341"/>
      <c r="CR223" s="341"/>
      <c r="CS223" s="341"/>
      <c r="CT223" s="341"/>
      <c r="CU223" s="259">
        <v>1</v>
      </c>
      <c r="CY223" s="294"/>
    </row>
    <row r="224" spans="1:103" outlineLevel="1" x14ac:dyDescent="0.45">
      <c r="A224" s="71"/>
      <c r="B224" s="297"/>
      <c r="D224" s="259" t="s">
        <v>434</v>
      </c>
      <c r="F224" s="259" t="s">
        <v>435</v>
      </c>
      <c r="H224" s="346">
        <f t="shared" ref="H224:O224" si="456">H223*H222</f>
        <v>0</v>
      </c>
      <c r="I224" s="346">
        <f t="shared" si="456"/>
        <v>0</v>
      </c>
      <c r="J224" s="346">
        <f t="shared" si="456"/>
        <v>0</v>
      </c>
      <c r="K224" s="346">
        <f t="shared" si="456"/>
        <v>0</v>
      </c>
      <c r="L224" s="346">
        <f t="shared" si="456"/>
        <v>0</v>
      </c>
      <c r="M224" s="346">
        <f t="shared" si="456"/>
        <v>0</v>
      </c>
      <c r="N224" s="346">
        <f t="shared" si="456"/>
        <v>0</v>
      </c>
      <c r="O224" s="346">
        <f t="shared" si="456"/>
        <v>0</v>
      </c>
      <c r="P224" s="346">
        <f t="shared" ref="P224:AU224" si="457">P223*P222</f>
        <v>0</v>
      </c>
      <c r="Q224" s="346">
        <f t="shared" si="457"/>
        <v>0</v>
      </c>
      <c r="R224" s="346">
        <f t="shared" si="457"/>
        <v>0</v>
      </c>
      <c r="S224" s="346">
        <f t="shared" si="457"/>
        <v>0</v>
      </c>
      <c r="T224" s="346">
        <f t="shared" si="457"/>
        <v>0</v>
      </c>
      <c r="U224" s="346">
        <f t="shared" si="457"/>
        <v>0</v>
      </c>
      <c r="V224" s="346">
        <f t="shared" si="457"/>
        <v>0</v>
      </c>
      <c r="W224" s="346">
        <f t="shared" si="457"/>
        <v>0</v>
      </c>
      <c r="X224" s="346">
        <f t="shared" si="457"/>
        <v>0</v>
      </c>
      <c r="Y224" s="346">
        <f t="shared" si="457"/>
        <v>0</v>
      </c>
      <c r="Z224" s="346">
        <f t="shared" si="457"/>
        <v>0</v>
      </c>
      <c r="AA224" s="346">
        <f t="shared" si="457"/>
        <v>0</v>
      </c>
      <c r="AB224" s="346">
        <f t="shared" si="457"/>
        <v>0</v>
      </c>
      <c r="AC224" s="346">
        <f t="shared" si="457"/>
        <v>0</v>
      </c>
      <c r="AD224" s="346">
        <f t="shared" si="457"/>
        <v>0</v>
      </c>
      <c r="AE224" s="346">
        <f t="shared" si="457"/>
        <v>0</v>
      </c>
      <c r="AF224" s="346">
        <f t="shared" si="457"/>
        <v>0</v>
      </c>
      <c r="AG224" s="346">
        <f t="shared" si="457"/>
        <v>0</v>
      </c>
      <c r="AH224" s="346">
        <f t="shared" si="457"/>
        <v>0</v>
      </c>
      <c r="AI224" s="346">
        <f t="shared" si="457"/>
        <v>0</v>
      </c>
      <c r="AJ224" s="346">
        <f t="shared" si="457"/>
        <v>0</v>
      </c>
      <c r="AK224" s="346">
        <f t="shared" si="457"/>
        <v>0</v>
      </c>
      <c r="AL224" s="346">
        <f t="shared" si="457"/>
        <v>0</v>
      </c>
      <c r="AM224" s="346">
        <f t="shared" si="457"/>
        <v>0</v>
      </c>
      <c r="AN224" s="346">
        <f t="shared" si="457"/>
        <v>0</v>
      </c>
      <c r="AO224" s="346">
        <f t="shared" si="457"/>
        <v>0</v>
      </c>
      <c r="AP224" s="346">
        <f t="shared" si="457"/>
        <v>0</v>
      </c>
      <c r="AQ224" s="346">
        <f t="shared" si="457"/>
        <v>0</v>
      </c>
      <c r="AR224" s="346">
        <f t="shared" si="457"/>
        <v>0</v>
      </c>
      <c r="AS224" s="346">
        <f t="shared" si="457"/>
        <v>0</v>
      </c>
      <c r="AT224" s="346">
        <f t="shared" si="457"/>
        <v>0</v>
      </c>
      <c r="AU224" s="346">
        <f t="shared" si="457"/>
        <v>0</v>
      </c>
      <c r="AV224" s="346">
        <f t="shared" ref="AV224:CM224" si="458">AV223*AV222</f>
        <v>0</v>
      </c>
      <c r="AW224" s="346">
        <f t="shared" si="458"/>
        <v>0</v>
      </c>
      <c r="AX224" s="346">
        <f t="shared" si="458"/>
        <v>0</v>
      </c>
      <c r="AY224" s="346">
        <f t="shared" si="458"/>
        <v>0</v>
      </c>
      <c r="AZ224" s="346">
        <f t="shared" si="458"/>
        <v>0</v>
      </c>
      <c r="BA224" s="346">
        <f t="shared" si="458"/>
        <v>0</v>
      </c>
      <c r="BB224" s="346">
        <f t="shared" si="458"/>
        <v>0</v>
      </c>
      <c r="BC224" s="346">
        <f t="shared" si="458"/>
        <v>0</v>
      </c>
      <c r="BD224" s="346">
        <f t="shared" si="458"/>
        <v>0</v>
      </c>
      <c r="BE224" s="346">
        <f t="shared" si="458"/>
        <v>0</v>
      </c>
      <c r="BF224" s="346">
        <f t="shared" si="458"/>
        <v>0</v>
      </c>
      <c r="BG224" s="346">
        <f t="shared" si="458"/>
        <v>0</v>
      </c>
      <c r="BH224" s="346">
        <f t="shared" si="458"/>
        <v>0</v>
      </c>
      <c r="BI224" s="346">
        <f t="shared" si="458"/>
        <v>0</v>
      </c>
      <c r="BJ224" s="346">
        <f t="shared" si="458"/>
        <v>0</v>
      </c>
      <c r="BK224" s="346">
        <f t="shared" si="458"/>
        <v>0</v>
      </c>
      <c r="BL224" s="346">
        <f t="shared" si="458"/>
        <v>0</v>
      </c>
      <c r="BM224" s="346">
        <f t="shared" si="458"/>
        <v>0</v>
      </c>
      <c r="BN224" s="346">
        <f t="shared" si="458"/>
        <v>0</v>
      </c>
      <c r="BO224" s="346">
        <f t="shared" si="458"/>
        <v>0</v>
      </c>
      <c r="BP224" s="346">
        <f t="shared" si="458"/>
        <v>0</v>
      </c>
      <c r="BQ224" s="346">
        <f t="shared" si="458"/>
        <v>0</v>
      </c>
      <c r="BR224" s="346">
        <f t="shared" si="458"/>
        <v>0</v>
      </c>
      <c r="BS224" s="346">
        <f t="shared" si="458"/>
        <v>0</v>
      </c>
      <c r="BT224" s="346">
        <f t="shared" si="458"/>
        <v>0</v>
      </c>
      <c r="BU224" s="346">
        <f t="shared" si="458"/>
        <v>0</v>
      </c>
      <c r="BV224" s="346">
        <f t="shared" si="458"/>
        <v>0</v>
      </c>
      <c r="BW224" s="346">
        <f t="shared" si="458"/>
        <v>0</v>
      </c>
      <c r="BX224" s="346">
        <f t="shared" si="458"/>
        <v>0</v>
      </c>
      <c r="BY224" s="346">
        <f t="shared" si="458"/>
        <v>0</v>
      </c>
      <c r="BZ224" s="346">
        <f t="shared" si="458"/>
        <v>0</v>
      </c>
      <c r="CA224" s="346">
        <f t="shared" si="458"/>
        <v>0</v>
      </c>
      <c r="CB224" s="346">
        <f t="shared" si="458"/>
        <v>0</v>
      </c>
      <c r="CC224" s="346">
        <f t="shared" si="458"/>
        <v>0</v>
      </c>
      <c r="CD224" s="346">
        <f t="shared" si="458"/>
        <v>0</v>
      </c>
      <c r="CE224" s="346">
        <f t="shared" si="458"/>
        <v>0</v>
      </c>
      <c r="CF224" s="346">
        <f t="shared" si="458"/>
        <v>0</v>
      </c>
      <c r="CG224" s="346">
        <f t="shared" si="458"/>
        <v>0</v>
      </c>
      <c r="CH224" s="346">
        <f t="shared" si="458"/>
        <v>0</v>
      </c>
      <c r="CI224" s="346">
        <f t="shared" si="458"/>
        <v>0</v>
      </c>
      <c r="CJ224" s="346">
        <f t="shared" si="458"/>
        <v>0</v>
      </c>
      <c r="CK224" s="346">
        <f t="shared" si="458"/>
        <v>0</v>
      </c>
      <c r="CL224" s="346">
        <f t="shared" si="458"/>
        <v>0</v>
      </c>
      <c r="CM224" s="346">
        <f t="shared" si="458"/>
        <v>0</v>
      </c>
      <c r="CN224" s="264">
        <f t="shared" ref="CN224:CT224" si="459">SUMIF($H$9:$CM$9,CN$3,$H224:$CM224)</f>
        <v>0</v>
      </c>
      <c r="CO224" s="264">
        <f t="shared" si="459"/>
        <v>0</v>
      </c>
      <c r="CP224" s="264">
        <f t="shared" si="459"/>
        <v>0</v>
      </c>
      <c r="CQ224" s="264">
        <f t="shared" si="459"/>
        <v>0</v>
      </c>
      <c r="CR224" s="264">
        <f t="shared" si="459"/>
        <v>0</v>
      </c>
      <c r="CS224" s="264">
        <f t="shared" si="459"/>
        <v>0</v>
      </c>
      <c r="CT224" s="264">
        <f t="shared" si="459"/>
        <v>0</v>
      </c>
      <c r="CU224" s="259">
        <v>1</v>
      </c>
      <c r="CY224" s="294"/>
    </row>
    <row r="225" spans="1:103" outlineLevel="1" x14ac:dyDescent="0.45">
      <c r="A225" s="71"/>
      <c r="B225" s="297"/>
      <c r="H225" s="346"/>
      <c r="I225" s="346"/>
      <c r="J225" s="346"/>
      <c r="K225" s="346"/>
      <c r="L225" s="346"/>
      <c r="M225" s="346"/>
      <c r="N225" s="346"/>
      <c r="O225" s="346"/>
      <c r="P225" s="346"/>
      <c r="Q225" s="346"/>
      <c r="R225" s="346"/>
      <c r="S225" s="346"/>
      <c r="T225" s="346"/>
      <c r="U225" s="346"/>
      <c r="V225" s="346"/>
      <c r="W225" s="346"/>
      <c r="X225" s="346"/>
      <c r="Y225" s="346"/>
      <c r="Z225" s="346"/>
      <c r="AA225" s="346"/>
      <c r="AB225" s="346"/>
      <c r="AC225" s="346"/>
      <c r="AD225" s="346"/>
      <c r="AE225" s="346"/>
      <c r="AF225" s="346"/>
      <c r="AG225" s="346"/>
      <c r="AH225" s="346"/>
      <c r="AI225" s="346"/>
      <c r="AJ225" s="346"/>
      <c r="AK225" s="346"/>
      <c r="AL225" s="346"/>
      <c r="AM225" s="346"/>
      <c r="AN225" s="346"/>
      <c r="AO225" s="346"/>
      <c r="AP225" s="346"/>
      <c r="AQ225" s="346"/>
      <c r="AR225" s="346"/>
      <c r="AS225" s="346"/>
      <c r="AT225" s="346"/>
      <c r="AU225" s="346"/>
      <c r="AV225" s="346"/>
      <c r="AW225" s="346"/>
      <c r="AX225" s="346"/>
      <c r="AY225" s="346"/>
      <c r="AZ225" s="346"/>
      <c r="BA225" s="346"/>
      <c r="BB225" s="346"/>
      <c r="BC225" s="346"/>
      <c r="BD225" s="346"/>
      <c r="BE225" s="346"/>
      <c r="BF225" s="346"/>
      <c r="BG225" s="346"/>
      <c r="BH225" s="346"/>
      <c r="BI225" s="346"/>
      <c r="BJ225" s="346"/>
      <c r="BK225" s="346"/>
      <c r="BL225" s="346"/>
      <c r="BM225" s="346"/>
      <c r="BN225" s="346"/>
      <c r="BO225" s="346"/>
      <c r="BP225" s="346"/>
      <c r="BQ225" s="346"/>
      <c r="BR225" s="346"/>
      <c r="BS225" s="346"/>
      <c r="BT225" s="346"/>
      <c r="BU225" s="346"/>
      <c r="BV225" s="346"/>
      <c r="BW225" s="346"/>
      <c r="BX225" s="346"/>
      <c r="BY225" s="346"/>
      <c r="BZ225" s="346"/>
      <c r="CA225" s="346"/>
      <c r="CB225" s="346"/>
      <c r="CC225" s="346"/>
      <c r="CD225" s="346"/>
      <c r="CE225" s="346"/>
      <c r="CF225" s="346"/>
      <c r="CG225" s="346"/>
      <c r="CH225" s="346"/>
      <c r="CI225" s="346"/>
      <c r="CJ225" s="346"/>
      <c r="CK225" s="346"/>
      <c r="CL225" s="346"/>
      <c r="CM225" s="346"/>
      <c r="CN225" s="347"/>
      <c r="CO225" s="347"/>
      <c r="CP225" s="347"/>
      <c r="CQ225" s="347"/>
      <c r="CR225" s="347"/>
      <c r="CS225" s="347"/>
      <c r="CT225" s="347"/>
      <c r="CU225" s="259">
        <v>1</v>
      </c>
      <c r="CY225" s="294"/>
    </row>
    <row r="226" spans="1:103" outlineLevel="1" x14ac:dyDescent="0.45">
      <c r="A226" s="71"/>
      <c r="B226" s="297"/>
      <c r="D226" s="259" t="s">
        <v>238</v>
      </c>
      <c r="F226" s="259" t="str">
        <f>VLOOKUP($D226,assumption_lookup,MATCH("Unit",assumption_heading,0),0)</f>
        <v>%</v>
      </c>
      <c r="H226" s="348">
        <f t="shared" ref="H226:O226" si="460">IF(H17=1,VLOOKUP($D226,assumption_lookup,MATCH(H$9,assumption_heading,0),0),0)</f>
        <v>0</v>
      </c>
      <c r="I226" s="348">
        <f t="shared" si="460"/>
        <v>0</v>
      </c>
      <c r="J226" s="348">
        <f t="shared" si="460"/>
        <v>0</v>
      </c>
      <c r="K226" s="348">
        <f t="shared" si="460"/>
        <v>0</v>
      </c>
      <c r="L226" s="348">
        <f t="shared" si="460"/>
        <v>0</v>
      </c>
      <c r="M226" s="348">
        <f t="shared" si="460"/>
        <v>0</v>
      </c>
      <c r="N226" s="348">
        <f t="shared" si="460"/>
        <v>0</v>
      </c>
      <c r="O226" s="348">
        <f t="shared" si="460"/>
        <v>0</v>
      </c>
      <c r="P226" s="348">
        <f t="shared" ref="P226:AU226" si="461">IF(P17=1,VLOOKUP($D226,assumption_lookup,MATCH(P$9,assumption_heading,0),0),0)</f>
        <v>0</v>
      </c>
      <c r="Q226" s="348">
        <f t="shared" si="461"/>
        <v>0</v>
      </c>
      <c r="R226" s="348">
        <f t="shared" si="461"/>
        <v>0</v>
      </c>
      <c r="S226" s="348">
        <f t="shared" si="461"/>
        <v>0</v>
      </c>
      <c r="T226" s="348">
        <f t="shared" si="461"/>
        <v>0</v>
      </c>
      <c r="U226" s="348">
        <f t="shared" si="461"/>
        <v>0</v>
      </c>
      <c r="V226" s="348">
        <f t="shared" si="461"/>
        <v>0</v>
      </c>
      <c r="W226" s="348">
        <f t="shared" si="461"/>
        <v>0</v>
      </c>
      <c r="X226" s="348">
        <f t="shared" si="461"/>
        <v>0</v>
      </c>
      <c r="Y226" s="348">
        <f t="shared" si="461"/>
        <v>0</v>
      </c>
      <c r="Z226" s="348">
        <f t="shared" si="461"/>
        <v>0</v>
      </c>
      <c r="AA226" s="348">
        <f t="shared" si="461"/>
        <v>0</v>
      </c>
      <c r="AB226" s="348">
        <f t="shared" si="461"/>
        <v>0</v>
      </c>
      <c r="AC226" s="348">
        <f t="shared" si="461"/>
        <v>0</v>
      </c>
      <c r="AD226" s="348">
        <f t="shared" si="461"/>
        <v>0</v>
      </c>
      <c r="AE226" s="348">
        <f t="shared" si="461"/>
        <v>0</v>
      </c>
      <c r="AF226" s="348">
        <f t="shared" si="461"/>
        <v>0</v>
      </c>
      <c r="AG226" s="348">
        <f t="shared" si="461"/>
        <v>0</v>
      </c>
      <c r="AH226" s="348">
        <f t="shared" si="461"/>
        <v>0</v>
      </c>
      <c r="AI226" s="348">
        <f t="shared" si="461"/>
        <v>0</v>
      </c>
      <c r="AJ226" s="348">
        <f t="shared" si="461"/>
        <v>0</v>
      </c>
      <c r="AK226" s="348">
        <f t="shared" si="461"/>
        <v>0</v>
      </c>
      <c r="AL226" s="348">
        <f t="shared" si="461"/>
        <v>0</v>
      </c>
      <c r="AM226" s="348">
        <f t="shared" si="461"/>
        <v>0</v>
      </c>
      <c r="AN226" s="348">
        <f t="shared" si="461"/>
        <v>0</v>
      </c>
      <c r="AO226" s="348">
        <f t="shared" si="461"/>
        <v>0</v>
      </c>
      <c r="AP226" s="348">
        <f t="shared" si="461"/>
        <v>0</v>
      </c>
      <c r="AQ226" s="348">
        <f t="shared" si="461"/>
        <v>0</v>
      </c>
      <c r="AR226" s="348">
        <f t="shared" si="461"/>
        <v>0</v>
      </c>
      <c r="AS226" s="348">
        <f t="shared" si="461"/>
        <v>0</v>
      </c>
      <c r="AT226" s="348">
        <f t="shared" si="461"/>
        <v>0</v>
      </c>
      <c r="AU226" s="348">
        <f t="shared" si="461"/>
        <v>0</v>
      </c>
      <c r="AV226" s="348">
        <f t="shared" ref="AV226:BC226" si="462">IF(AV17=1,VLOOKUP($D226,assumption_lookup,MATCH(AV$9,assumption_heading,0),0),0)</f>
        <v>0</v>
      </c>
      <c r="AW226" s="348">
        <f t="shared" si="462"/>
        <v>0</v>
      </c>
      <c r="AX226" s="348">
        <f t="shared" si="462"/>
        <v>0</v>
      </c>
      <c r="AY226" s="348">
        <f t="shared" si="462"/>
        <v>0</v>
      </c>
      <c r="AZ226" s="348">
        <f t="shared" si="462"/>
        <v>0</v>
      </c>
      <c r="BA226" s="348">
        <f t="shared" si="462"/>
        <v>0</v>
      </c>
      <c r="BB226" s="348">
        <f t="shared" si="462"/>
        <v>0</v>
      </c>
      <c r="BC226" s="348">
        <f t="shared" si="462"/>
        <v>0</v>
      </c>
      <c r="BD226" s="348">
        <f t="shared" ref="BD226:CM226" si="463">IF(BD17=1,VLOOKUP($D226,assumption_lookup,MATCH(BD$6,assumptions_heading_monthly,0),0),0)</f>
        <v>0</v>
      </c>
      <c r="BE226" s="348">
        <f t="shared" si="463"/>
        <v>0</v>
      </c>
      <c r="BF226" s="348">
        <f t="shared" si="463"/>
        <v>0</v>
      </c>
      <c r="BG226" s="348">
        <f t="shared" si="463"/>
        <v>0</v>
      </c>
      <c r="BH226" s="348">
        <f t="shared" si="463"/>
        <v>0</v>
      </c>
      <c r="BI226" s="348">
        <f t="shared" si="463"/>
        <v>0</v>
      </c>
      <c r="BJ226" s="348">
        <f t="shared" si="463"/>
        <v>0</v>
      </c>
      <c r="BK226" s="348">
        <f t="shared" si="463"/>
        <v>0</v>
      </c>
      <c r="BL226" s="348">
        <f t="shared" si="463"/>
        <v>0</v>
      </c>
      <c r="BM226" s="348">
        <f t="shared" si="463"/>
        <v>0</v>
      </c>
      <c r="BN226" s="348">
        <f t="shared" si="463"/>
        <v>0</v>
      </c>
      <c r="BO226" s="348">
        <f t="shared" si="463"/>
        <v>0</v>
      </c>
      <c r="BP226" s="348">
        <f t="shared" si="463"/>
        <v>0</v>
      </c>
      <c r="BQ226" s="348">
        <f t="shared" si="463"/>
        <v>0</v>
      </c>
      <c r="BR226" s="348">
        <f t="shared" si="463"/>
        <v>0</v>
      </c>
      <c r="BS226" s="348">
        <f t="shared" si="463"/>
        <v>0</v>
      </c>
      <c r="BT226" s="348">
        <f t="shared" si="463"/>
        <v>0</v>
      </c>
      <c r="BU226" s="348">
        <f t="shared" si="463"/>
        <v>0</v>
      </c>
      <c r="BV226" s="348">
        <f t="shared" si="463"/>
        <v>0</v>
      </c>
      <c r="BW226" s="348">
        <f t="shared" si="463"/>
        <v>0</v>
      </c>
      <c r="BX226" s="348">
        <f t="shared" si="463"/>
        <v>0</v>
      </c>
      <c r="BY226" s="348">
        <f t="shared" si="463"/>
        <v>0</v>
      </c>
      <c r="BZ226" s="348">
        <f t="shared" si="463"/>
        <v>0</v>
      </c>
      <c r="CA226" s="348">
        <f t="shared" si="463"/>
        <v>0</v>
      </c>
      <c r="CB226" s="348">
        <f t="shared" si="463"/>
        <v>0</v>
      </c>
      <c r="CC226" s="348">
        <f t="shared" si="463"/>
        <v>0</v>
      </c>
      <c r="CD226" s="348">
        <f t="shared" si="463"/>
        <v>0</v>
      </c>
      <c r="CE226" s="348">
        <f t="shared" si="463"/>
        <v>0</v>
      </c>
      <c r="CF226" s="348">
        <f t="shared" si="463"/>
        <v>0</v>
      </c>
      <c r="CG226" s="348">
        <f t="shared" si="463"/>
        <v>0</v>
      </c>
      <c r="CH226" s="348">
        <f t="shared" si="463"/>
        <v>0</v>
      </c>
      <c r="CI226" s="348">
        <f t="shared" si="463"/>
        <v>0</v>
      </c>
      <c r="CJ226" s="348">
        <f t="shared" si="463"/>
        <v>0</v>
      </c>
      <c r="CK226" s="348">
        <f t="shared" si="463"/>
        <v>0</v>
      </c>
      <c r="CL226" s="348">
        <f t="shared" si="463"/>
        <v>0</v>
      </c>
      <c r="CM226" s="348">
        <f t="shared" si="463"/>
        <v>0</v>
      </c>
      <c r="CN226" s="341"/>
      <c r="CO226" s="341"/>
      <c r="CP226" s="341"/>
      <c r="CQ226" s="341"/>
      <c r="CR226" s="341"/>
      <c r="CS226" s="341"/>
      <c r="CT226" s="341"/>
      <c r="CU226" s="259">
        <v>1</v>
      </c>
      <c r="CY226" s="294"/>
    </row>
    <row r="227" spans="1:103" outlineLevel="1" x14ac:dyDescent="0.45">
      <c r="A227" s="71"/>
      <c r="B227" s="297"/>
      <c r="D227" s="259" t="s">
        <v>239</v>
      </c>
      <c r="F227" s="259" t="s">
        <v>424</v>
      </c>
      <c r="H227" s="264">
        <f t="shared" ref="H227:O227" si="464">H226*H222</f>
        <v>0</v>
      </c>
      <c r="I227" s="264">
        <f t="shared" si="464"/>
        <v>0</v>
      </c>
      <c r="J227" s="264">
        <f t="shared" si="464"/>
        <v>0</v>
      </c>
      <c r="K227" s="264">
        <f t="shared" si="464"/>
        <v>0</v>
      </c>
      <c r="L227" s="264">
        <f t="shared" si="464"/>
        <v>0</v>
      </c>
      <c r="M227" s="264">
        <f t="shared" si="464"/>
        <v>0</v>
      </c>
      <c r="N227" s="264">
        <f t="shared" si="464"/>
        <v>0</v>
      </c>
      <c r="O227" s="264">
        <f t="shared" si="464"/>
        <v>0</v>
      </c>
      <c r="P227" s="264">
        <f t="shared" ref="P227:AU227" si="465">P226*P222</f>
        <v>0</v>
      </c>
      <c r="Q227" s="264">
        <f t="shared" si="465"/>
        <v>0</v>
      </c>
      <c r="R227" s="264">
        <f t="shared" si="465"/>
        <v>0</v>
      </c>
      <c r="S227" s="264">
        <f t="shared" si="465"/>
        <v>0</v>
      </c>
      <c r="T227" s="264">
        <f t="shared" si="465"/>
        <v>0</v>
      </c>
      <c r="U227" s="264">
        <f t="shared" si="465"/>
        <v>0</v>
      </c>
      <c r="V227" s="264">
        <f t="shared" si="465"/>
        <v>0</v>
      </c>
      <c r="W227" s="264">
        <f t="shared" si="465"/>
        <v>0</v>
      </c>
      <c r="X227" s="264">
        <f t="shared" si="465"/>
        <v>0</v>
      </c>
      <c r="Y227" s="264">
        <f t="shared" si="465"/>
        <v>0</v>
      </c>
      <c r="Z227" s="264">
        <f t="shared" si="465"/>
        <v>0</v>
      </c>
      <c r="AA227" s="264">
        <f t="shared" si="465"/>
        <v>0</v>
      </c>
      <c r="AB227" s="264">
        <f t="shared" si="465"/>
        <v>0</v>
      </c>
      <c r="AC227" s="264">
        <f t="shared" si="465"/>
        <v>0</v>
      </c>
      <c r="AD227" s="264">
        <f t="shared" si="465"/>
        <v>0</v>
      </c>
      <c r="AE227" s="264">
        <f t="shared" si="465"/>
        <v>0</v>
      </c>
      <c r="AF227" s="264">
        <f t="shared" si="465"/>
        <v>0</v>
      </c>
      <c r="AG227" s="264">
        <f t="shared" si="465"/>
        <v>0</v>
      </c>
      <c r="AH227" s="264">
        <f t="shared" si="465"/>
        <v>0</v>
      </c>
      <c r="AI227" s="264">
        <f t="shared" si="465"/>
        <v>0</v>
      </c>
      <c r="AJ227" s="264">
        <f t="shared" si="465"/>
        <v>0</v>
      </c>
      <c r="AK227" s="264">
        <f t="shared" si="465"/>
        <v>0</v>
      </c>
      <c r="AL227" s="264">
        <f t="shared" si="465"/>
        <v>0</v>
      </c>
      <c r="AM227" s="264">
        <f t="shared" si="465"/>
        <v>0</v>
      </c>
      <c r="AN227" s="264">
        <f t="shared" si="465"/>
        <v>0</v>
      </c>
      <c r="AO227" s="264">
        <f t="shared" si="465"/>
        <v>0</v>
      </c>
      <c r="AP227" s="264">
        <f t="shared" si="465"/>
        <v>0</v>
      </c>
      <c r="AQ227" s="264">
        <f t="shared" si="465"/>
        <v>0</v>
      </c>
      <c r="AR227" s="264">
        <f t="shared" si="465"/>
        <v>0</v>
      </c>
      <c r="AS227" s="264">
        <f t="shared" si="465"/>
        <v>0</v>
      </c>
      <c r="AT227" s="264">
        <f t="shared" si="465"/>
        <v>0</v>
      </c>
      <c r="AU227" s="264">
        <f t="shared" si="465"/>
        <v>0</v>
      </c>
      <c r="AV227" s="264">
        <f t="shared" ref="AV227:CM227" si="466">AV226*AV222</f>
        <v>0</v>
      </c>
      <c r="AW227" s="264">
        <f t="shared" si="466"/>
        <v>0</v>
      </c>
      <c r="AX227" s="264">
        <f t="shared" si="466"/>
        <v>0</v>
      </c>
      <c r="AY227" s="264">
        <f t="shared" si="466"/>
        <v>0</v>
      </c>
      <c r="AZ227" s="264">
        <f t="shared" si="466"/>
        <v>0</v>
      </c>
      <c r="BA227" s="264">
        <f t="shared" si="466"/>
        <v>0</v>
      </c>
      <c r="BB227" s="264">
        <f t="shared" si="466"/>
        <v>0</v>
      </c>
      <c r="BC227" s="264">
        <f t="shared" si="466"/>
        <v>0</v>
      </c>
      <c r="BD227" s="264">
        <f t="shared" si="466"/>
        <v>0</v>
      </c>
      <c r="BE227" s="264">
        <f t="shared" si="466"/>
        <v>0</v>
      </c>
      <c r="BF227" s="264">
        <f t="shared" si="466"/>
        <v>0</v>
      </c>
      <c r="BG227" s="264">
        <f t="shared" si="466"/>
        <v>0</v>
      </c>
      <c r="BH227" s="264">
        <f t="shared" si="466"/>
        <v>0</v>
      </c>
      <c r="BI227" s="264">
        <f t="shared" si="466"/>
        <v>0</v>
      </c>
      <c r="BJ227" s="264">
        <f t="shared" si="466"/>
        <v>0</v>
      </c>
      <c r="BK227" s="264">
        <f t="shared" si="466"/>
        <v>0</v>
      </c>
      <c r="BL227" s="264">
        <f t="shared" si="466"/>
        <v>0</v>
      </c>
      <c r="BM227" s="264">
        <f t="shared" si="466"/>
        <v>0</v>
      </c>
      <c r="BN227" s="264">
        <f t="shared" si="466"/>
        <v>0</v>
      </c>
      <c r="BO227" s="264">
        <f t="shared" si="466"/>
        <v>0</v>
      </c>
      <c r="BP227" s="264">
        <f t="shared" si="466"/>
        <v>0</v>
      </c>
      <c r="BQ227" s="264">
        <f t="shared" si="466"/>
        <v>0</v>
      </c>
      <c r="BR227" s="264">
        <f t="shared" si="466"/>
        <v>0</v>
      </c>
      <c r="BS227" s="264">
        <f t="shared" si="466"/>
        <v>0</v>
      </c>
      <c r="BT227" s="264">
        <f t="shared" si="466"/>
        <v>0</v>
      </c>
      <c r="BU227" s="264">
        <f t="shared" si="466"/>
        <v>0</v>
      </c>
      <c r="BV227" s="264">
        <f t="shared" si="466"/>
        <v>0</v>
      </c>
      <c r="BW227" s="264">
        <f t="shared" si="466"/>
        <v>0</v>
      </c>
      <c r="BX227" s="264">
        <f t="shared" si="466"/>
        <v>0</v>
      </c>
      <c r="BY227" s="264">
        <f t="shared" si="466"/>
        <v>0</v>
      </c>
      <c r="BZ227" s="264">
        <f t="shared" si="466"/>
        <v>0</v>
      </c>
      <c r="CA227" s="264">
        <f t="shared" si="466"/>
        <v>0</v>
      </c>
      <c r="CB227" s="264">
        <f t="shared" si="466"/>
        <v>0</v>
      </c>
      <c r="CC227" s="264">
        <f t="shared" si="466"/>
        <v>0</v>
      </c>
      <c r="CD227" s="264">
        <f t="shared" si="466"/>
        <v>0</v>
      </c>
      <c r="CE227" s="264">
        <f t="shared" si="466"/>
        <v>0</v>
      </c>
      <c r="CF227" s="264">
        <f t="shared" si="466"/>
        <v>0</v>
      </c>
      <c r="CG227" s="264">
        <f t="shared" si="466"/>
        <v>0</v>
      </c>
      <c r="CH227" s="264">
        <f t="shared" si="466"/>
        <v>0</v>
      </c>
      <c r="CI227" s="264">
        <f t="shared" si="466"/>
        <v>0</v>
      </c>
      <c r="CJ227" s="264">
        <f t="shared" si="466"/>
        <v>0</v>
      </c>
      <c r="CK227" s="264">
        <f t="shared" si="466"/>
        <v>0</v>
      </c>
      <c r="CL227" s="264">
        <f t="shared" si="466"/>
        <v>0</v>
      </c>
      <c r="CM227" s="264">
        <f t="shared" si="466"/>
        <v>0</v>
      </c>
      <c r="CN227" s="341"/>
      <c r="CO227" s="341"/>
      <c r="CP227" s="341"/>
      <c r="CQ227" s="341"/>
      <c r="CR227" s="341"/>
      <c r="CS227" s="341"/>
      <c r="CT227" s="341"/>
      <c r="CU227" s="259">
        <v>1</v>
      </c>
      <c r="CY227" s="294"/>
    </row>
    <row r="228" spans="1:103" outlineLevel="1" x14ac:dyDescent="0.45">
      <c r="A228" s="71"/>
      <c r="B228" s="297"/>
      <c r="D228" s="259" t="s">
        <v>436</v>
      </c>
      <c r="F228" s="259" t="s">
        <v>435</v>
      </c>
      <c r="H228" s="264">
        <f t="shared" ref="H228:O228" si="467">H226*H224</f>
        <v>0</v>
      </c>
      <c r="I228" s="264">
        <f t="shared" si="467"/>
        <v>0</v>
      </c>
      <c r="J228" s="264">
        <f t="shared" si="467"/>
        <v>0</v>
      </c>
      <c r="K228" s="264">
        <f t="shared" si="467"/>
        <v>0</v>
      </c>
      <c r="L228" s="264">
        <f t="shared" si="467"/>
        <v>0</v>
      </c>
      <c r="M228" s="264">
        <f t="shared" si="467"/>
        <v>0</v>
      </c>
      <c r="N228" s="264">
        <f t="shared" si="467"/>
        <v>0</v>
      </c>
      <c r="O228" s="264">
        <f t="shared" si="467"/>
        <v>0</v>
      </c>
      <c r="P228" s="264">
        <f>P226*P224</f>
        <v>0</v>
      </c>
      <c r="Q228" s="264">
        <f t="shared" ref="Q228:CB228" si="468">Q226*Q224</f>
        <v>0</v>
      </c>
      <c r="R228" s="264">
        <f t="shared" si="468"/>
        <v>0</v>
      </c>
      <c r="S228" s="264">
        <f t="shared" si="468"/>
        <v>0</v>
      </c>
      <c r="T228" s="264">
        <f t="shared" si="468"/>
        <v>0</v>
      </c>
      <c r="U228" s="264">
        <f t="shared" si="468"/>
        <v>0</v>
      </c>
      <c r="V228" s="264">
        <f t="shared" si="468"/>
        <v>0</v>
      </c>
      <c r="W228" s="264">
        <f t="shared" si="468"/>
        <v>0</v>
      </c>
      <c r="X228" s="264">
        <f t="shared" si="468"/>
        <v>0</v>
      </c>
      <c r="Y228" s="264">
        <f t="shared" si="468"/>
        <v>0</v>
      </c>
      <c r="Z228" s="264">
        <f t="shared" si="468"/>
        <v>0</v>
      </c>
      <c r="AA228" s="264">
        <f t="shared" si="468"/>
        <v>0</v>
      </c>
      <c r="AB228" s="264">
        <f t="shared" si="468"/>
        <v>0</v>
      </c>
      <c r="AC228" s="264">
        <f t="shared" si="468"/>
        <v>0</v>
      </c>
      <c r="AD228" s="264">
        <f t="shared" si="468"/>
        <v>0</v>
      </c>
      <c r="AE228" s="264">
        <f t="shared" si="468"/>
        <v>0</v>
      </c>
      <c r="AF228" s="264">
        <f t="shared" si="468"/>
        <v>0</v>
      </c>
      <c r="AG228" s="264">
        <f t="shared" si="468"/>
        <v>0</v>
      </c>
      <c r="AH228" s="264">
        <f t="shared" si="468"/>
        <v>0</v>
      </c>
      <c r="AI228" s="264">
        <f t="shared" si="468"/>
        <v>0</v>
      </c>
      <c r="AJ228" s="264">
        <f t="shared" si="468"/>
        <v>0</v>
      </c>
      <c r="AK228" s="264">
        <f t="shared" si="468"/>
        <v>0</v>
      </c>
      <c r="AL228" s="264">
        <f t="shared" si="468"/>
        <v>0</v>
      </c>
      <c r="AM228" s="264">
        <f t="shared" si="468"/>
        <v>0</v>
      </c>
      <c r="AN228" s="264">
        <f t="shared" si="468"/>
        <v>0</v>
      </c>
      <c r="AO228" s="264">
        <f t="shared" si="468"/>
        <v>0</v>
      </c>
      <c r="AP228" s="264">
        <f t="shared" si="468"/>
        <v>0</v>
      </c>
      <c r="AQ228" s="264">
        <f t="shared" si="468"/>
        <v>0</v>
      </c>
      <c r="AR228" s="264">
        <f t="shared" si="468"/>
        <v>0</v>
      </c>
      <c r="AS228" s="264">
        <f t="shared" si="468"/>
        <v>0</v>
      </c>
      <c r="AT228" s="264">
        <f t="shared" si="468"/>
        <v>0</v>
      </c>
      <c r="AU228" s="264">
        <f t="shared" si="468"/>
        <v>0</v>
      </c>
      <c r="AV228" s="264">
        <f t="shared" si="468"/>
        <v>0</v>
      </c>
      <c r="AW228" s="264">
        <f t="shared" si="468"/>
        <v>0</v>
      </c>
      <c r="AX228" s="264">
        <f t="shared" si="468"/>
        <v>0</v>
      </c>
      <c r="AY228" s="264">
        <f t="shared" si="468"/>
        <v>0</v>
      </c>
      <c r="AZ228" s="264">
        <f t="shared" si="468"/>
        <v>0</v>
      </c>
      <c r="BA228" s="264">
        <f t="shared" si="468"/>
        <v>0</v>
      </c>
      <c r="BB228" s="264">
        <f t="shared" si="468"/>
        <v>0</v>
      </c>
      <c r="BC228" s="264">
        <f t="shared" si="468"/>
        <v>0</v>
      </c>
      <c r="BD228" s="264">
        <f t="shared" si="468"/>
        <v>0</v>
      </c>
      <c r="BE228" s="264">
        <f t="shared" si="468"/>
        <v>0</v>
      </c>
      <c r="BF228" s="264">
        <f t="shared" si="468"/>
        <v>0</v>
      </c>
      <c r="BG228" s="264">
        <f t="shared" si="468"/>
        <v>0</v>
      </c>
      <c r="BH228" s="264">
        <f t="shared" si="468"/>
        <v>0</v>
      </c>
      <c r="BI228" s="264">
        <f t="shared" si="468"/>
        <v>0</v>
      </c>
      <c r="BJ228" s="264">
        <f t="shared" si="468"/>
        <v>0</v>
      </c>
      <c r="BK228" s="264">
        <f t="shared" si="468"/>
        <v>0</v>
      </c>
      <c r="BL228" s="264">
        <f t="shared" si="468"/>
        <v>0</v>
      </c>
      <c r="BM228" s="264">
        <f t="shared" si="468"/>
        <v>0</v>
      </c>
      <c r="BN228" s="264">
        <f t="shared" si="468"/>
        <v>0</v>
      </c>
      <c r="BO228" s="264">
        <f t="shared" si="468"/>
        <v>0</v>
      </c>
      <c r="BP228" s="264">
        <f t="shared" si="468"/>
        <v>0</v>
      </c>
      <c r="BQ228" s="264">
        <f t="shared" si="468"/>
        <v>0</v>
      </c>
      <c r="BR228" s="264">
        <f t="shared" si="468"/>
        <v>0</v>
      </c>
      <c r="BS228" s="264">
        <f t="shared" si="468"/>
        <v>0</v>
      </c>
      <c r="BT228" s="264">
        <f t="shared" si="468"/>
        <v>0</v>
      </c>
      <c r="BU228" s="264">
        <f t="shared" si="468"/>
        <v>0</v>
      </c>
      <c r="BV228" s="264">
        <f t="shared" si="468"/>
        <v>0</v>
      </c>
      <c r="BW228" s="264">
        <f t="shared" si="468"/>
        <v>0</v>
      </c>
      <c r="BX228" s="264">
        <f t="shared" si="468"/>
        <v>0</v>
      </c>
      <c r="BY228" s="264">
        <f t="shared" si="468"/>
        <v>0</v>
      </c>
      <c r="BZ228" s="264">
        <f t="shared" si="468"/>
        <v>0</v>
      </c>
      <c r="CA228" s="264">
        <f t="shared" si="468"/>
        <v>0</v>
      </c>
      <c r="CB228" s="264">
        <f t="shared" si="468"/>
        <v>0</v>
      </c>
      <c r="CC228" s="264">
        <f t="shared" ref="CC228:CM228" si="469">CC226*CC224</f>
        <v>0</v>
      </c>
      <c r="CD228" s="264">
        <f t="shared" si="469"/>
        <v>0</v>
      </c>
      <c r="CE228" s="264">
        <f t="shared" si="469"/>
        <v>0</v>
      </c>
      <c r="CF228" s="264">
        <f t="shared" si="469"/>
        <v>0</v>
      </c>
      <c r="CG228" s="264">
        <f t="shared" si="469"/>
        <v>0</v>
      </c>
      <c r="CH228" s="264">
        <f t="shared" si="469"/>
        <v>0</v>
      </c>
      <c r="CI228" s="264">
        <f t="shared" si="469"/>
        <v>0</v>
      </c>
      <c r="CJ228" s="264">
        <f t="shared" si="469"/>
        <v>0</v>
      </c>
      <c r="CK228" s="264">
        <f t="shared" si="469"/>
        <v>0</v>
      </c>
      <c r="CL228" s="264">
        <f t="shared" si="469"/>
        <v>0</v>
      </c>
      <c r="CM228" s="264">
        <f t="shared" si="469"/>
        <v>0</v>
      </c>
      <c r="CN228" s="264">
        <f t="shared" ref="CN228:CT228" si="470">SUMIF($H$9:$CM$9,CN$3,$H228:$CM228)</f>
        <v>0</v>
      </c>
      <c r="CO228" s="264">
        <f t="shared" si="470"/>
        <v>0</v>
      </c>
      <c r="CP228" s="264">
        <f t="shared" si="470"/>
        <v>0</v>
      </c>
      <c r="CQ228" s="264">
        <f t="shared" si="470"/>
        <v>0</v>
      </c>
      <c r="CR228" s="264">
        <f t="shared" si="470"/>
        <v>0</v>
      </c>
      <c r="CS228" s="264">
        <f t="shared" si="470"/>
        <v>0</v>
      </c>
      <c r="CT228" s="264">
        <f t="shared" si="470"/>
        <v>0</v>
      </c>
      <c r="CU228" s="259">
        <v>1</v>
      </c>
      <c r="CY228" s="294"/>
    </row>
    <row r="229" spans="1:103" outlineLevel="1" x14ac:dyDescent="0.45">
      <c r="A229" s="71"/>
      <c r="B229" s="297"/>
      <c r="D229" s="259" t="s">
        <v>240</v>
      </c>
      <c r="F229" s="259" t="str">
        <f>VLOOKUP($D229,assumption_lookup,MATCH("Unit",assumption_heading,0),0)</f>
        <v>message/booking</v>
      </c>
      <c r="H229" s="264">
        <f t="shared" ref="H229:P229" si="471">VLOOKUP($D229,assumption_lookup,MATCH(H$9,assumption_heading,0),0)</f>
        <v>0</v>
      </c>
      <c r="I229" s="264">
        <f t="shared" si="471"/>
        <v>0</v>
      </c>
      <c r="J229" s="264">
        <f t="shared" si="471"/>
        <v>0</v>
      </c>
      <c r="K229" s="264">
        <f t="shared" si="471"/>
        <v>0</v>
      </c>
      <c r="L229" s="264">
        <f t="shared" si="471"/>
        <v>0</v>
      </c>
      <c r="M229" s="264">
        <f t="shared" si="471"/>
        <v>0</v>
      </c>
      <c r="N229" s="264">
        <f t="shared" si="471"/>
        <v>0</v>
      </c>
      <c r="O229" s="264">
        <f t="shared" si="471"/>
        <v>0</v>
      </c>
      <c r="P229" s="264">
        <f t="shared" si="471"/>
        <v>0</v>
      </c>
      <c r="Q229" s="264">
        <f t="shared" ref="Q229:BC229" si="472">VLOOKUP($D229,assumption_lookup,MATCH(Q$9,assumption_heading,0),0)</f>
        <v>0</v>
      </c>
      <c r="R229" s="264">
        <f t="shared" si="472"/>
        <v>0</v>
      </c>
      <c r="S229" s="264">
        <f t="shared" si="472"/>
        <v>0</v>
      </c>
      <c r="T229" s="264">
        <f t="shared" si="472"/>
        <v>0</v>
      </c>
      <c r="U229" s="264">
        <f t="shared" si="472"/>
        <v>0</v>
      </c>
      <c r="V229" s="264">
        <f t="shared" si="472"/>
        <v>0</v>
      </c>
      <c r="W229" s="264">
        <f t="shared" si="472"/>
        <v>0</v>
      </c>
      <c r="X229" s="264">
        <f t="shared" si="472"/>
        <v>0</v>
      </c>
      <c r="Y229" s="264">
        <f t="shared" si="472"/>
        <v>0</v>
      </c>
      <c r="Z229" s="264">
        <f t="shared" si="472"/>
        <v>0</v>
      </c>
      <c r="AA229" s="264">
        <f t="shared" si="472"/>
        <v>0</v>
      </c>
      <c r="AB229" s="264">
        <f t="shared" si="472"/>
        <v>0</v>
      </c>
      <c r="AC229" s="264">
        <f t="shared" si="472"/>
        <v>0</v>
      </c>
      <c r="AD229" s="264">
        <f t="shared" si="472"/>
        <v>0</v>
      </c>
      <c r="AE229" s="264">
        <f t="shared" si="472"/>
        <v>0</v>
      </c>
      <c r="AF229" s="264">
        <f t="shared" si="472"/>
        <v>0</v>
      </c>
      <c r="AG229" s="264">
        <f t="shared" si="472"/>
        <v>0</v>
      </c>
      <c r="AH229" s="264">
        <f t="shared" si="472"/>
        <v>0</v>
      </c>
      <c r="AI229" s="264">
        <f t="shared" si="472"/>
        <v>0</v>
      </c>
      <c r="AJ229" s="264">
        <f t="shared" si="472"/>
        <v>0</v>
      </c>
      <c r="AK229" s="264">
        <f t="shared" si="472"/>
        <v>0</v>
      </c>
      <c r="AL229" s="264">
        <f t="shared" si="472"/>
        <v>0</v>
      </c>
      <c r="AM229" s="264">
        <f t="shared" si="472"/>
        <v>0</v>
      </c>
      <c r="AN229" s="264">
        <f t="shared" si="472"/>
        <v>0</v>
      </c>
      <c r="AO229" s="264">
        <f t="shared" si="472"/>
        <v>0</v>
      </c>
      <c r="AP229" s="264">
        <f t="shared" si="472"/>
        <v>0</v>
      </c>
      <c r="AQ229" s="264">
        <f t="shared" si="472"/>
        <v>0</v>
      </c>
      <c r="AR229" s="264">
        <f t="shared" si="472"/>
        <v>0</v>
      </c>
      <c r="AS229" s="264">
        <f t="shared" si="472"/>
        <v>0</v>
      </c>
      <c r="AT229" s="264">
        <f t="shared" si="472"/>
        <v>0</v>
      </c>
      <c r="AU229" s="264">
        <f t="shared" si="472"/>
        <v>0</v>
      </c>
      <c r="AV229" s="264">
        <f t="shared" si="472"/>
        <v>0</v>
      </c>
      <c r="AW229" s="264">
        <f t="shared" si="472"/>
        <v>0</v>
      </c>
      <c r="AX229" s="264">
        <f t="shared" si="472"/>
        <v>0</v>
      </c>
      <c r="AY229" s="264">
        <f t="shared" si="472"/>
        <v>0</v>
      </c>
      <c r="AZ229" s="264">
        <f t="shared" si="472"/>
        <v>0</v>
      </c>
      <c r="BA229" s="264">
        <f t="shared" si="472"/>
        <v>0</v>
      </c>
      <c r="BB229" s="264">
        <f t="shared" si="472"/>
        <v>0</v>
      </c>
      <c r="BC229" s="264">
        <f t="shared" si="472"/>
        <v>0</v>
      </c>
      <c r="BD229" s="264">
        <f t="shared" ref="BD229:CM229" si="473">VLOOKUP($D229,assumption_lookup,MATCH(BD$6,assumptions_heading_monthly,0),0)</f>
        <v>0</v>
      </c>
      <c r="BE229" s="264">
        <f t="shared" si="473"/>
        <v>0</v>
      </c>
      <c r="BF229" s="264">
        <f t="shared" si="473"/>
        <v>0</v>
      </c>
      <c r="BG229" s="264">
        <f t="shared" si="473"/>
        <v>0</v>
      </c>
      <c r="BH229" s="264">
        <f t="shared" si="473"/>
        <v>0</v>
      </c>
      <c r="BI229" s="264">
        <f t="shared" si="473"/>
        <v>0</v>
      </c>
      <c r="BJ229" s="264">
        <f t="shared" si="473"/>
        <v>0</v>
      </c>
      <c r="BK229" s="264">
        <f t="shared" si="473"/>
        <v>0</v>
      </c>
      <c r="BL229" s="264">
        <f t="shared" si="473"/>
        <v>0</v>
      </c>
      <c r="BM229" s="264">
        <f t="shared" si="473"/>
        <v>0</v>
      </c>
      <c r="BN229" s="264">
        <f t="shared" si="473"/>
        <v>0</v>
      </c>
      <c r="BO229" s="264">
        <f t="shared" si="473"/>
        <v>0</v>
      </c>
      <c r="BP229" s="264">
        <f t="shared" si="473"/>
        <v>0</v>
      </c>
      <c r="BQ229" s="264">
        <f t="shared" si="473"/>
        <v>0</v>
      </c>
      <c r="BR229" s="264">
        <f t="shared" si="473"/>
        <v>0</v>
      </c>
      <c r="BS229" s="264">
        <f t="shared" si="473"/>
        <v>0</v>
      </c>
      <c r="BT229" s="264">
        <f t="shared" si="473"/>
        <v>0</v>
      </c>
      <c r="BU229" s="264">
        <f t="shared" si="473"/>
        <v>0</v>
      </c>
      <c r="BV229" s="264">
        <f t="shared" si="473"/>
        <v>0</v>
      </c>
      <c r="BW229" s="264">
        <f t="shared" si="473"/>
        <v>0</v>
      </c>
      <c r="BX229" s="264">
        <f t="shared" si="473"/>
        <v>0</v>
      </c>
      <c r="BY229" s="264">
        <f t="shared" si="473"/>
        <v>0</v>
      </c>
      <c r="BZ229" s="264">
        <f t="shared" si="473"/>
        <v>0</v>
      </c>
      <c r="CA229" s="264">
        <f t="shared" si="473"/>
        <v>0</v>
      </c>
      <c r="CB229" s="264">
        <f t="shared" si="473"/>
        <v>0</v>
      </c>
      <c r="CC229" s="264">
        <f t="shared" si="473"/>
        <v>0</v>
      </c>
      <c r="CD229" s="264">
        <f t="shared" si="473"/>
        <v>0</v>
      </c>
      <c r="CE229" s="264">
        <f t="shared" si="473"/>
        <v>0</v>
      </c>
      <c r="CF229" s="264">
        <f t="shared" si="473"/>
        <v>0</v>
      </c>
      <c r="CG229" s="264">
        <f t="shared" si="473"/>
        <v>0</v>
      </c>
      <c r="CH229" s="264">
        <f t="shared" si="473"/>
        <v>0</v>
      </c>
      <c r="CI229" s="264">
        <f t="shared" si="473"/>
        <v>0</v>
      </c>
      <c r="CJ229" s="264">
        <f t="shared" si="473"/>
        <v>0</v>
      </c>
      <c r="CK229" s="264">
        <f t="shared" si="473"/>
        <v>0</v>
      </c>
      <c r="CL229" s="264">
        <f t="shared" si="473"/>
        <v>0</v>
      </c>
      <c r="CM229" s="264">
        <f t="shared" si="473"/>
        <v>0</v>
      </c>
      <c r="CN229" s="341"/>
      <c r="CO229" s="341"/>
      <c r="CP229" s="341"/>
      <c r="CQ229" s="341"/>
      <c r="CR229" s="341"/>
      <c r="CS229" s="341"/>
      <c r="CT229" s="341"/>
      <c r="CU229" s="259">
        <v>1</v>
      </c>
      <c r="CY229" s="294"/>
    </row>
    <row r="230" spans="1:103" outlineLevel="1" x14ac:dyDescent="0.45">
      <c r="A230" s="71"/>
      <c r="B230" s="297"/>
      <c r="D230" s="259" t="s">
        <v>425</v>
      </c>
      <c r="F230" s="259" t="s">
        <v>426</v>
      </c>
      <c r="H230" s="264">
        <f t="shared" ref="H230:O230" si="474">H228*H229</f>
        <v>0</v>
      </c>
      <c r="I230" s="264">
        <f t="shared" si="474"/>
        <v>0</v>
      </c>
      <c r="J230" s="264">
        <f t="shared" si="474"/>
        <v>0</v>
      </c>
      <c r="K230" s="264">
        <f t="shared" si="474"/>
        <v>0</v>
      </c>
      <c r="L230" s="264">
        <f t="shared" si="474"/>
        <v>0</v>
      </c>
      <c r="M230" s="264">
        <f t="shared" si="474"/>
        <v>0</v>
      </c>
      <c r="N230" s="264">
        <f t="shared" si="474"/>
        <v>0</v>
      </c>
      <c r="O230" s="264">
        <f t="shared" si="474"/>
        <v>0</v>
      </c>
      <c r="P230" s="264">
        <f>P228*P229</f>
        <v>0</v>
      </c>
      <c r="Q230" s="264">
        <f t="shared" ref="Q230:CB230" si="475">Q228*Q229</f>
        <v>0</v>
      </c>
      <c r="R230" s="264">
        <f t="shared" si="475"/>
        <v>0</v>
      </c>
      <c r="S230" s="264">
        <f t="shared" si="475"/>
        <v>0</v>
      </c>
      <c r="T230" s="264">
        <f t="shared" si="475"/>
        <v>0</v>
      </c>
      <c r="U230" s="264">
        <f t="shared" si="475"/>
        <v>0</v>
      </c>
      <c r="V230" s="264">
        <f t="shared" si="475"/>
        <v>0</v>
      </c>
      <c r="W230" s="264">
        <f t="shared" si="475"/>
        <v>0</v>
      </c>
      <c r="X230" s="264">
        <f t="shared" si="475"/>
        <v>0</v>
      </c>
      <c r="Y230" s="264">
        <f t="shared" si="475"/>
        <v>0</v>
      </c>
      <c r="Z230" s="264">
        <f t="shared" si="475"/>
        <v>0</v>
      </c>
      <c r="AA230" s="264">
        <f t="shared" si="475"/>
        <v>0</v>
      </c>
      <c r="AB230" s="264">
        <f t="shared" si="475"/>
        <v>0</v>
      </c>
      <c r="AC230" s="264">
        <f t="shared" si="475"/>
        <v>0</v>
      </c>
      <c r="AD230" s="264">
        <f t="shared" si="475"/>
        <v>0</v>
      </c>
      <c r="AE230" s="264">
        <f t="shared" si="475"/>
        <v>0</v>
      </c>
      <c r="AF230" s="264">
        <f t="shared" si="475"/>
        <v>0</v>
      </c>
      <c r="AG230" s="264">
        <f t="shared" si="475"/>
        <v>0</v>
      </c>
      <c r="AH230" s="264">
        <f t="shared" si="475"/>
        <v>0</v>
      </c>
      <c r="AI230" s="264">
        <f t="shared" si="475"/>
        <v>0</v>
      </c>
      <c r="AJ230" s="264">
        <f t="shared" si="475"/>
        <v>0</v>
      </c>
      <c r="AK230" s="264">
        <f t="shared" si="475"/>
        <v>0</v>
      </c>
      <c r="AL230" s="264">
        <f t="shared" si="475"/>
        <v>0</v>
      </c>
      <c r="AM230" s="264">
        <f t="shared" si="475"/>
        <v>0</v>
      </c>
      <c r="AN230" s="264">
        <f t="shared" si="475"/>
        <v>0</v>
      </c>
      <c r="AO230" s="264">
        <f t="shared" si="475"/>
        <v>0</v>
      </c>
      <c r="AP230" s="264">
        <f t="shared" si="475"/>
        <v>0</v>
      </c>
      <c r="AQ230" s="264">
        <f t="shared" si="475"/>
        <v>0</v>
      </c>
      <c r="AR230" s="264">
        <f t="shared" si="475"/>
        <v>0</v>
      </c>
      <c r="AS230" s="264">
        <f t="shared" si="475"/>
        <v>0</v>
      </c>
      <c r="AT230" s="264">
        <f t="shared" si="475"/>
        <v>0</v>
      </c>
      <c r="AU230" s="264">
        <f t="shared" si="475"/>
        <v>0</v>
      </c>
      <c r="AV230" s="264">
        <f t="shared" si="475"/>
        <v>0</v>
      </c>
      <c r="AW230" s="264">
        <f t="shared" si="475"/>
        <v>0</v>
      </c>
      <c r="AX230" s="264">
        <f t="shared" si="475"/>
        <v>0</v>
      </c>
      <c r="AY230" s="264">
        <f t="shared" si="475"/>
        <v>0</v>
      </c>
      <c r="AZ230" s="264">
        <f t="shared" si="475"/>
        <v>0</v>
      </c>
      <c r="BA230" s="264">
        <f t="shared" si="475"/>
        <v>0</v>
      </c>
      <c r="BB230" s="264">
        <f t="shared" si="475"/>
        <v>0</v>
      </c>
      <c r="BC230" s="264">
        <f t="shared" si="475"/>
        <v>0</v>
      </c>
      <c r="BD230" s="264">
        <f t="shared" si="475"/>
        <v>0</v>
      </c>
      <c r="BE230" s="264">
        <f t="shared" si="475"/>
        <v>0</v>
      </c>
      <c r="BF230" s="264">
        <f t="shared" si="475"/>
        <v>0</v>
      </c>
      <c r="BG230" s="264">
        <f t="shared" si="475"/>
        <v>0</v>
      </c>
      <c r="BH230" s="264">
        <f t="shared" si="475"/>
        <v>0</v>
      </c>
      <c r="BI230" s="264">
        <f t="shared" si="475"/>
        <v>0</v>
      </c>
      <c r="BJ230" s="264">
        <f t="shared" si="475"/>
        <v>0</v>
      </c>
      <c r="BK230" s="264">
        <f t="shared" si="475"/>
        <v>0</v>
      </c>
      <c r="BL230" s="264">
        <f t="shared" si="475"/>
        <v>0</v>
      </c>
      <c r="BM230" s="264">
        <f t="shared" si="475"/>
        <v>0</v>
      </c>
      <c r="BN230" s="264">
        <f t="shared" si="475"/>
        <v>0</v>
      </c>
      <c r="BO230" s="264">
        <f t="shared" si="475"/>
        <v>0</v>
      </c>
      <c r="BP230" s="264">
        <f t="shared" si="475"/>
        <v>0</v>
      </c>
      <c r="BQ230" s="264">
        <f t="shared" si="475"/>
        <v>0</v>
      </c>
      <c r="BR230" s="264">
        <f t="shared" si="475"/>
        <v>0</v>
      </c>
      <c r="BS230" s="264">
        <f t="shared" si="475"/>
        <v>0</v>
      </c>
      <c r="BT230" s="264">
        <f t="shared" si="475"/>
        <v>0</v>
      </c>
      <c r="BU230" s="264">
        <f t="shared" si="475"/>
        <v>0</v>
      </c>
      <c r="BV230" s="264">
        <f t="shared" si="475"/>
        <v>0</v>
      </c>
      <c r="BW230" s="264">
        <f t="shared" si="475"/>
        <v>0</v>
      </c>
      <c r="BX230" s="264">
        <f t="shared" si="475"/>
        <v>0</v>
      </c>
      <c r="BY230" s="264">
        <f t="shared" si="475"/>
        <v>0</v>
      </c>
      <c r="BZ230" s="264">
        <f t="shared" si="475"/>
        <v>0</v>
      </c>
      <c r="CA230" s="264">
        <f t="shared" si="475"/>
        <v>0</v>
      </c>
      <c r="CB230" s="264">
        <f t="shared" si="475"/>
        <v>0</v>
      </c>
      <c r="CC230" s="264">
        <f t="shared" ref="CC230:CM230" si="476">CC228*CC229</f>
        <v>0</v>
      </c>
      <c r="CD230" s="264">
        <f t="shared" si="476"/>
        <v>0</v>
      </c>
      <c r="CE230" s="264">
        <f t="shared" si="476"/>
        <v>0</v>
      </c>
      <c r="CF230" s="264">
        <f t="shared" si="476"/>
        <v>0</v>
      </c>
      <c r="CG230" s="264">
        <f t="shared" si="476"/>
        <v>0</v>
      </c>
      <c r="CH230" s="264">
        <f t="shared" si="476"/>
        <v>0</v>
      </c>
      <c r="CI230" s="264">
        <f t="shared" si="476"/>
        <v>0</v>
      </c>
      <c r="CJ230" s="264">
        <f t="shared" si="476"/>
        <v>0</v>
      </c>
      <c r="CK230" s="264">
        <f t="shared" si="476"/>
        <v>0</v>
      </c>
      <c r="CL230" s="264">
        <f t="shared" si="476"/>
        <v>0</v>
      </c>
      <c r="CM230" s="264">
        <f t="shared" si="476"/>
        <v>0</v>
      </c>
      <c r="CN230" s="264">
        <f t="shared" ref="CN230:CT230" si="477">SUMIF($H$9:$CM$9,CN$3,$H230:$CM230)</f>
        <v>0</v>
      </c>
      <c r="CO230" s="264">
        <f t="shared" si="477"/>
        <v>0</v>
      </c>
      <c r="CP230" s="264">
        <f t="shared" si="477"/>
        <v>0</v>
      </c>
      <c r="CQ230" s="264">
        <f t="shared" si="477"/>
        <v>0</v>
      </c>
      <c r="CR230" s="264">
        <f t="shared" si="477"/>
        <v>0</v>
      </c>
      <c r="CS230" s="264">
        <f t="shared" si="477"/>
        <v>0</v>
      </c>
      <c r="CT230" s="264">
        <f t="shared" si="477"/>
        <v>0</v>
      </c>
      <c r="CU230" s="259">
        <v>1</v>
      </c>
      <c r="CY230" s="294"/>
    </row>
    <row r="231" spans="1:103" outlineLevel="1" x14ac:dyDescent="0.45">
      <c r="A231" s="71"/>
      <c r="B231" s="297"/>
      <c r="H231" s="264"/>
      <c r="I231" s="264"/>
      <c r="J231" s="264"/>
      <c r="K231" s="264"/>
      <c r="L231" s="264"/>
      <c r="M231" s="264"/>
      <c r="N231" s="264"/>
      <c r="O231" s="264"/>
      <c r="P231" s="264"/>
      <c r="Q231" s="264"/>
      <c r="R231" s="264"/>
      <c r="S231" s="264"/>
      <c r="T231" s="264"/>
      <c r="U231" s="264"/>
      <c r="V231" s="264"/>
      <c r="W231" s="264"/>
      <c r="X231" s="264"/>
      <c r="Y231" s="264"/>
      <c r="Z231" s="264"/>
      <c r="AA231" s="264"/>
      <c r="AB231" s="264"/>
      <c r="AC231" s="264"/>
      <c r="AD231" s="264"/>
      <c r="AE231" s="264"/>
      <c r="AF231" s="264"/>
      <c r="AG231" s="264"/>
      <c r="AH231" s="264"/>
      <c r="AI231" s="264"/>
      <c r="AJ231" s="264"/>
      <c r="AK231" s="264"/>
      <c r="AL231" s="264"/>
      <c r="AM231" s="264"/>
      <c r="AN231" s="264"/>
      <c r="AO231" s="264"/>
      <c r="AP231" s="264"/>
      <c r="AQ231" s="264"/>
      <c r="AR231" s="264"/>
      <c r="AS231" s="264"/>
      <c r="AT231" s="264"/>
      <c r="AU231" s="264"/>
      <c r="AV231" s="264"/>
      <c r="AW231" s="264"/>
      <c r="AX231" s="264"/>
      <c r="AY231" s="264"/>
      <c r="AZ231" s="264"/>
      <c r="BA231" s="264"/>
      <c r="BB231" s="264"/>
      <c r="BC231" s="264"/>
      <c r="BD231" s="264"/>
      <c r="BE231" s="264"/>
      <c r="BF231" s="264"/>
      <c r="BG231" s="264"/>
      <c r="BH231" s="264"/>
      <c r="BI231" s="264"/>
      <c r="BJ231" s="264"/>
      <c r="BK231" s="264"/>
      <c r="BL231" s="264"/>
      <c r="BM231" s="264"/>
      <c r="BN231" s="264"/>
      <c r="BO231" s="264"/>
      <c r="BP231" s="264"/>
      <c r="BQ231" s="264"/>
      <c r="BR231" s="264"/>
      <c r="BS231" s="264"/>
      <c r="BT231" s="264"/>
      <c r="BU231" s="264"/>
      <c r="BV231" s="264"/>
      <c r="BW231" s="264"/>
      <c r="BX231" s="264"/>
      <c r="BY231" s="264"/>
      <c r="BZ231" s="264"/>
      <c r="CA231" s="264"/>
      <c r="CB231" s="264"/>
      <c r="CC231" s="264"/>
      <c r="CD231" s="264"/>
      <c r="CE231" s="264"/>
      <c r="CF231" s="264"/>
      <c r="CG231" s="264"/>
      <c r="CH231" s="264"/>
      <c r="CI231" s="264"/>
      <c r="CJ231" s="264"/>
      <c r="CK231" s="264"/>
      <c r="CL231" s="264"/>
      <c r="CM231" s="264"/>
      <c r="CN231" s="264"/>
      <c r="CO231" s="264"/>
      <c r="CP231" s="264"/>
      <c r="CQ231" s="264"/>
      <c r="CR231" s="264"/>
      <c r="CS231" s="264"/>
      <c r="CT231" s="264"/>
      <c r="CU231" s="259">
        <v>1</v>
      </c>
      <c r="CY231" s="294"/>
    </row>
    <row r="232" spans="1:103" outlineLevel="1" x14ac:dyDescent="0.45">
      <c r="A232" s="71"/>
      <c r="B232" s="297"/>
      <c r="D232" s="259" t="s">
        <v>429</v>
      </c>
      <c r="F232" s="259" t="str">
        <f>VLOOKUP($D232,assumption_lookup,MATCH("Unit",assumption_heading,0),0)</f>
        <v>%</v>
      </c>
      <c r="H232" s="306">
        <f t="shared" ref="H232:O232" si="478">IF(H18=1,VLOOKUP($D232,assumption_lookup,MATCH(H$9,assumption_heading,0),0),0)</f>
        <v>0</v>
      </c>
      <c r="I232" s="306">
        <f t="shared" si="478"/>
        <v>0</v>
      </c>
      <c r="J232" s="306">
        <f t="shared" si="478"/>
        <v>0</v>
      </c>
      <c r="K232" s="306">
        <f t="shared" si="478"/>
        <v>0</v>
      </c>
      <c r="L232" s="306">
        <f t="shared" si="478"/>
        <v>0</v>
      </c>
      <c r="M232" s="306">
        <f t="shared" si="478"/>
        <v>0</v>
      </c>
      <c r="N232" s="306">
        <f t="shared" si="478"/>
        <v>0</v>
      </c>
      <c r="O232" s="306">
        <f t="shared" si="478"/>
        <v>0</v>
      </c>
      <c r="P232" s="306">
        <f t="shared" ref="P232:AU232" si="479">IF(P18=1,VLOOKUP($D232,assumption_lookup,MATCH(P$9,assumption_heading,0),0),0)</f>
        <v>0</v>
      </c>
      <c r="Q232" s="306">
        <f t="shared" si="479"/>
        <v>0</v>
      </c>
      <c r="R232" s="306">
        <f t="shared" si="479"/>
        <v>0</v>
      </c>
      <c r="S232" s="306">
        <f t="shared" si="479"/>
        <v>0</v>
      </c>
      <c r="T232" s="306">
        <f t="shared" si="479"/>
        <v>0</v>
      </c>
      <c r="U232" s="306">
        <f t="shared" si="479"/>
        <v>0</v>
      </c>
      <c r="V232" s="306">
        <f t="shared" si="479"/>
        <v>0</v>
      </c>
      <c r="W232" s="306">
        <f t="shared" si="479"/>
        <v>0</v>
      </c>
      <c r="X232" s="306">
        <f t="shared" si="479"/>
        <v>0</v>
      </c>
      <c r="Y232" s="306">
        <f t="shared" si="479"/>
        <v>0</v>
      </c>
      <c r="Z232" s="306">
        <f t="shared" si="479"/>
        <v>0</v>
      </c>
      <c r="AA232" s="306">
        <f t="shared" si="479"/>
        <v>0</v>
      </c>
      <c r="AB232" s="306">
        <f t="shared" si="479"/>
        <v>0</v>
      </c>
      <c r="AC232" s="306">
        <f t="shared" si="479"/>
        <v>0</v>
      </c>
      <c r="AD232" s="306">
        <f t="shared" si="479"/>
        <v>0</v>
      </c>
      <c r="AE232" s="306">
        <f t="shared" si="479"/>
        <v>0</v>
      </c>
      <c r="AF232" s="306">
        <f t="shared" si="479"/>
        <v>0</v>
      </c>
      <c r="AG232" s="306">
        <f t="shared" si="479"/>
        <v>0</v>
      </c>
      <c r="AH232" s="306">
        <f t="shared" si="479"/>
        <v>0</v>
      </c>
      <c r="AI232" s="306">
        <f t="shared" si="479"/>
        <v>0</v>
      </c>
      <c r="AJ232" s="306">
        <f t="shared" si="479"/>
        <v>0</v>
      </c>
      <c r="AK232" s="306">
        <f t="shared" si="479"/>
        <v>0</v>
      </c>
      <c r="AL232" s="306">
        <f t="shared" si="479"/>
        <v>0</v>
      </c>
      <c r="AM232" s="306">
        <f t="shared" si="479"/>
        <v>0</v>
      </c>
      <c r="AN232" s="306">
        <f t="shared" si="479"/>
        <v>0</v>
      </c>
      <c r="AO232" s="306">
        <f t="shared" si="479"/>
        <v>0</v>
      </c>
      <c r="AP232" s="306">
        <f t="shared" si="479"/>
        <v>0</v>
      </c>
      <c r="AQ232" s="306">
        <f t="shared" si="479"/>
        <v>0</v>
      </c>
      <c r="AR232" s="306">
        <f t="shared" si="479"/>
        <v>0</v>
      </c>
      <c r="AS232" s="306">
        <f t="shared" si="479"/>
        <v>0</v>
      </c>
      <c r="AT232" s="306">
        <f t="shared" si="479"/>
        <v>0</v>
      </c>
      <c r="AU232" s="306">
        <f t="shared" si="479"/>
        <v>0</v>
      </c>
      <c r="AV232" s="306">
        <f t="shared" ref="AV232:BC232" si="480">IF(AV18=1,VLOOKUP($D232,assumption_lookup,MATCH(AV$9,assumption_heading,0),0),0)</f>
        <v>0</v>
      </c>
      <c r="AW232" s="306">
        <f t="shared" si="480"/>
        <v>0</v>
      </c>
      <c r="AX232" s="306">
        <f t="shared" si="480"/>
        <v>0</v>
      </c>
      <c r="AY232" s="306">
        <f t="shared" si="480"/>
        <v>0</v>
      </c>
      <c r="AZ232" s="306">
        <f t="shared" si="480"/>
        <v>0</v>
      </c>
      <c r="BA232" s="306">
        <f t="shared" si="480"/>
        <v>0</v>
      </c>
      <c r="BB232" s="306">
        <f t="shared" si="480"/>
        <v>0</v>
      </c>
      <c r="BC232" s="306">
        <f t="shared" si="480"/>
        <v>0</v>
      </c>
      <c r="BD232" s="306">
        <f t="shared" ref="BD232:CM232" si="481">IF(BD18=1,VLOOKUP($D232,assumption_lookup,MATCH(BD$6,assumptions_heading_monthly,0),0),0)</f>
        <v>0</v>
      </c>
      <c r="BE232" s="306">
        <f t="shared" si="481"/>
        <v>0</v>
      </c>
      <c r="BF232" s="306">
        <f t="shared" si="481"/>
        <v>0</v>
      </c>
      <c r="BG232" s="306">
        <f t="shared" si="481"/>
        <v>0</v>
      </c>
      <c r="BH232" s="306">
        <f t="shared" si="481"/>
        <v>0</v>
      </c>
      <c r="BI232" s="306">
        <f t="shared" si="481"/>
        <v>0</v>
      </c>
      <c r="BJ232" s="306">
        <f t="shared" si="481"/>
        <v>0</v>
      </c>
      <c r="BK232" s="306">
        <f t="shared" si="481"/>
        <v>0</v>
      </c>
      <c r="BL232" s="306">
        <f t="shared" si="481"/>
        <v>0</v>
      </c>
      <c r="BM232" s="306">
        <f t="shared" si="481"/>
        <v>0</v>
      </c>
      <c r="BN232" s="306">
        <f t="shared" si="481"/>
        <v>0</v>
      </c>
      <c r="BO232" s="306">
        <f t="shared" si="481"/>
        <v>0</v>
      </c>
      <c r="BP232" s="306">
        <f t="shared" si="481"/>
        <v>0</v>
      </c>
      <c r="BQ232" s="306">
        <f t="shared" si="481"/>
        <v>0</v>
      </c>
      <c r="BR232" s="306">
        <f t="shared" si="481"/>
        <v>0</v>
      </c>
      <c r="BS232" s="306">
        <f t="shared" si="481"/>
        <v>0</v>
      </c>
      <c r="BT232" s="306">
        <f t="shared" si="481"/>
        <v>0</v>
      </c>
      <c r="BU232" s="306">
        <f t="shared" si="481"/>
        <v>0</v>
      </c>
      <c r="BV232" s="306">
        <f t="shared" si="481"/>
        <v>0</v>
      </c>
      <c r="BW232" s="306">
        <f t="shared" si="481"/>
        <v>0</v>
      </c>
      <c r="BX232" s="306">
        <f t="shared" si="481"/>
        <v>0</v>
      </c>
      <c r="BY232" s="306">
        <f t="shared" si="481"/>
        <v>0</v>
      </c>
      <c r="BZ232" s="306">
        <f t="shared" si="481"/>
        <v>0</v>
      </c>
      <c r="CA232" s="306">
        <f t="shared" si="481"/>
        <v>0</v>
      </c>
      <c r="CB232" s="306">
        <f t="shared" si="481"/>
        <v>0</v>
      </c>
      <c r="CC232" s="306">
        <f t="shared" si="481"/>
        <v>0</v>
      </c>
      <c r="CD232" s="306">
        <f t="shared" si="481"/>
        <v>0</v>
      </c>
      <c r="CE232" s="306">
        <f t="shared" si="481"/>
        <v>0</v>
      </c>
      <c r="CF232" s="306">
        <f t="shared" si="481"/>
        <v>0</v>
      </c>
      <c r="CG232" s="306">
        <f t="shared" si="481"/>
        <v>0</v>
      </c>
      <c r="CH232" s="306">
        <f t="shared" si="481"/>
        <v>0</v>
      </c>
      <c r="CI232" s="306">
        <f t="shared" si="481"/>
        <v>0</v>
      </c>
      <c r="CJ232" s="306">
        <f t="shared" si="481"/>
        <v>0</v>
      </c>
      <c r="CK232" s="306">
        <f t="shared" si="481"/>
        <v>0</v>
      </c>
      <c r="CL232" s="306">
        <f t="shared" si="481"/>
        <v>0</v>
      </c>
      <c r="CM232" s="306">
        <f t="shared" si="481"/>
        <v>0</v>
      </c>
      <c r="CN232" s="341"/>
      <c r="CO232" s="341"/>
      <c r="CP232" s="341"/>
      <c r="CQ232" s="341"/>
      <c r="CR232" s="341"/>
      <c r="CS232" s="341"/>
      <c r="CT232" s="341"/>
      <c r="CU232" s="259">
        <v>1</v>
      </c>
      <c r="CY232" s="294"/>
    </row>
    <row r="233" spans="1:103" outlineLevel="1" x14ac:dyDescent="0.45">
      <c r="A233" s="71"/>
      <c r="B233" s="297"/>
      <c r="D233" s="259" t="s">
        <v>432</v>
      </c>
      <c r="F233" s="259" t="s">
        <v>433</v>
      </c>
      <c r="H233" s="264">
        <f t="shared" ref="H233:O233" si="482">H232*H224</f>
        <v>0</v>
      </c>
      <c r="I233" s="264">
        <f t="shared" si="482"/>
        <v>0</v>
      </c>
      <c r="J233" s="264">
        <f t="shared" si="482"/>
        <v>0</v>
      </c>
      <c r="K233" s="264">
        <f t="shared" si="482"/>
        <v>0</v>
      </c>
      <c r="L233" s="264">
        <f t="shared" si="482"/>
        <v>0</v>
      </c>
      <c r="M233" s="264">
        <f t="shared" si="482"/>
        <v>0</v>
      </c>
      <c r="N233" s="264">
        <f t="shared" si="482"/>
        <v>0</v>
      </c>
      <c r="O233" s="264">
        <f t="shared" si="482"/>
        <v>0</v>
      </c>
      <c r="P233" s="264">
        <f>P232*P224</f>
        <v>0</v>
      </c>
      <c r="Q233" s="264">
        <f t="shared" ref="Q233:CB233" si="483">Q232*Q224</f>
        <v>0</v>
      </c>
      <c r="R233" s="264">
        <f t="shared" si="483"/>
        <v>0</v>
      </c>
      <c r="S233" s="264">
        <f t="shared" si="483"/>
        <v>0</v>
      </c>
      <c r="T233" s="264">
        <f t="shared" si="483"/>
        <v>0</v>
      </c>
      <c r="U233" s="264">
        <f t="shared" si="483"/>
        <v>0</v>
      </c>
      <c r="V233" s="264">
        <f t="shared" si="483"/>
        <v>0</v>
      </c>
      <c r="W233" s="264">
        <f t="shared" si="483"/>
        <v>0</v>
      </c>
      <c r="X233" s="264">
        <f t="shared" si="483"/>
        <v>0</v>
      </c>
      <c r="Y233" s="264">
        <f t="shared" si="483"/>
        <v>0</v>
      </c>
      <c r="Z233" s="264">
        <f t="shared" si="483"/>
        <v>0</v>
      </c>
      <c r="AA233" s="264">
        <f t="shared" si="483"/>
        <v>0</v>
      </c>
      <c r="AB233" s="264">
        <f t="shared" si="483"/>
        <v>0</v>
      </c>
      <c r="AC233" s="264">
        <f t="shared" si="483"/>
        <v>0</v>
      </c>
      <c r="AD233" s="264">
        <f t="shared" si="483"/>
        <v>0</v>
      </c>
      <c r="AE233" s="264">
        <f t="shared" si="483"/>
        <v>0</v>
      </c>
      <c r="AF233" s="264">
        <f t="shared" si="483"/>
        <v>0</v>
      </c>
      <c r="AG233" s="264">
        <f t="shared" si="483"/>
        <v>0</v>
      </c>
      <c r="AH233" s="264">
        <f t="shared" si="483"/>
        <v>0</v>
      </c>
      <c r="AI233" s="264">
        <f t="shared" si="483"/>
        <v>0</v>
      </c>
      <c r="AJ233" s="264">
        <f t="shared" si="483"/>
        <v>0</v>
      </c>
      <c r="AK233" s="264">
        <f t="shared" si="483"/>
        <v>0</v>
      </c>
      <c r="AL233" s="264">
        <f t="shared" si="483"/>
        <v>0</v>
      </c>
      <c r="AM233" s="264">
        <f t="shared" si="483"/>
        <v>0</v>
      </c>
      <c r="AN233" s="264">
        <f t="shared" si="483"/>
        <v>0</v>
      </c>
      <c r="AO233" s="264">
        <f t="shared" si="483"/>
        <v>0</v>
      </c>
      <c r="AP233" s="264">
        <f t="shared" si="483"/>
        <v>0</v>
      </c>
      <c r="AQ233" s="264">
        <f t="shared" si="483"/>
        <v>0</v>
      </c>
      <c r="AR233" s="264">
        <f t="shared" si="483"/>
        <v>0</v>
      </c>
      <c r="AS233" s="264">
        <f t="shared" si="483"/>
        <v>0</v>
      </c>
      <c r="AT233" s="264">
        <f t="shared" si="483"/>
        <v>0</v>
      </c>
      <c r="AU233" s="264">
        <f t="shared" si="483"/>
        <v>0</v>
      </c>
      <c r="AV233" s="264">
        <f t="shared" si="483"/>
        <v>0</v>
      </c>
      <c r="AW233" s="264">
        <f t="shared" si="483"/>
        <v>0</v>
      </c>
      <c r="AX233" s="264">
        <f t="shared" si="483"/>
        <v>0</v>
      </c>
      <c r="AY233" s="264">
        <f t="shared" si="483"/>
        <v>0</v>
      </c>
      <c r="AZ233" s="264">
        <f t="shared" si="483"/>
        <v>0</v>
      </c>
      <c r="BA233" s="264">
        <f t="shared" si="483"/>
        <v>0</v>
      </c>
      <c r="BB233" s="264">
        <f t="shared" si="483"/>
        <v>0</v>
      </c>
      <c r="BC233" s="264">
        <f t="shared" si="483"/>
        <v>0</v>
      </c>
      <c r="BD233" s="264">
        <f t="shared" si="483"/>
        <v>0</v>
      </c>
      <c r="BE233" s="264">
        <f t="shared" si="483"/>
        <v>0</v>
      </c>
      <c r="BF233" s="264">
        <f t="shared" si="483"/>
        <v>0</v>
      </c>
      <c r="BG233" s="264">
        <f t="shared" si="483"/>
        <v>0</v>
      </c>
      <c r="BH233" s="264">
        <f t="shared" si="483"/>
        <v>0</v>
      </c>
      <c r="BI233" s="264">
        <f t="shared" si="483"/>
        <v>0</v>
      </c>
      <c r="BJ233" s="264">
        <f t="shared" si="483"/>
        <v>0</v>
      </c>
      <c r="BK233" s="264">
        <f t="shared" si="483"/>
        <v>0</v>
      </c>
      <c r="BL233" s="264">
        <f t="shared" si="483"/>
        <v>0</v>
      </c>
      <c r="BM233" s="264">
        <f t="shared" si="483"/>
        <v>0</v>
      </c>
      <c r="BN233" s="264">
        <f t="shared" si="483"/>
        <v>0</v>
      </c>
      <c r="BO233" s="264">
        <f t="shared" si="483"/>
        <v>0</v>
      </c>
      <c r="BP233" s="264">
        <f t="shared" si="483"/>
        <v>0</v>
      </c>
      <c r="BQ233" s="264">
        <f t="shared" si="483"/>
        <v>0</v>
      </c>
      <c r="BR233" s="264">
        <f t="shared" si="483"/>
        <v>0</v>
      </c>
      <c r="BS233" s="264">
        <f t="shared" si="483"/>
        <v>0</v>
      </c>
      <c r="BT233" s="264">
        <f t="shared" si="483"/>
        <v>0</v>
      </c>
      <c r="BU233" s="264">
        <f t="shared" si="483"/>
        <v>0</v>
      </c>
      <c r="BV233" s="264">
        <f t="shared" si="483"/>
        <v>0</v>
      </c>
      <c r="BW233" s="264">
        <f t="shared" si="483"/>
        <v>0</v>
      </c>
      <c r="BX233" s="264">
        <f t="shared" si="483"/>
        <v>0</v>
      </c>
      <c r="BY233" s="264">
        <f t="shared" si="483"/>
        <v>0</v>
      </c>
      <c r="BZ233" s="264">
        <f t="shared" si="483"/>
        <v>0</v>
      </c>
      <c r="CA233" s="264">
        <f t="shared" si="483"/>
        <v>0</v>
      </c>
      <c r="CB233" s="264">
        <f t="shared" si="483"/>
        <v>0</v>
      </c>
      <c r="CC233" s="264">
        <f t="shared" ref="CC233:CM233" si="484">CC232*CC224</f>
        <v>0</v>
      </c>
      <c r="CD233" s="264">
        <f t="shared" si="484"/>
        <v>0</v>
      </c>
      <c r="CE233" s="264">
        <f t="shared" si="484"/>
        <v>0</v>
      </c>
      <c r="CF233" s="264">
        <f t="shared" si="484"/>
        <v>0</v>
      </c>
      <c r="CG233" s="264">
        <f t="shared" si="484"/>
        <v>0</v>
      </c>
      <c r="CH233" s="264">
        <f t="shared" si="484"/>
        <v>0</v>
      </c>
      <c r="CI233" s="264">
        <f t="shared" si="484"/>
        <v>0</v>
      </c>
      <c r="CJ233" s="264">
        <f t="shared" si="484"/>
        <v>0</v>
      </c>
      <c r="CK233" s="264">
        <f t="shared" si="484"/>
        <v>0</v>
      </c>
      <c r="CL233" s="264">
        <f t="shared" si="484"/>
        <v>0</v>
      </c>
      <c r="CM233" s="264">
        <f t="shared" si="484"/>
        <v>0</v>
      </c>
      <c r="CN233" s="264">
        <f t="shared" ref="CN233:CT233" si="485">SUMIF($H$9:$CM$9,CN$3,$H233:$CM233)</f>
        <v>0</v>
      </c>
      <c r="CO233" s="264">
        <f t="shared" si="485"/>
        <v>0</v>
      </c>
      <c r="CP233" s="264">
        <f t="shared" si="485"/>
        <v>0</v>
      </c>
      <c r="CQ233" s="264">
        <f t="shared" si="485"/>
        <v>0</v>
      </c>
      <c r="CR233" s="264">
        <f t="shared" si="485"/>
        <v>0</v>
      </c>
      <c r="CS233" s="264">
        <f t="shared" si="485"/>
        <v>0</v>
      </c>
      <c r="CT233" s="264">
        <f t="shared" si="485"/>
        <v>0</v>
      </c>
      <c r="CU233" s="259">
        <v>1</v>
      </c>
      <c r="CY233" s="294"/>
    </row>
    <row r="234" spans="1:103" outlineLevel="1" x14ac:dyDescent="0.45">
      <c r="A234" s="71"/>
      <c r="B234" s="297"/>
      <c r="D234" s="259" t="s">
        <v>430</v>
      </c>
      <c r="F234" s="259" t="str">
        <f>VLOOKUP($D234,assumption_lookup,MATCH("Unit",assumption_heading,0),0)</f>
        <v>£/booking</v>
      </c>
      <c r="H234" s="264">
        <f t="shared" ref="H234:P234" si="486">VLOOKUP($D234,assumption_lookup,MATCH(H$9,assumption_heading,0),0)</f>
        <v>0</v>
      </c>
      <c r="I234" s="264">
        <f t="shared" si="486"/>
        <v>0</v>
      </c>
      <c r="J234" s="264">
        <f t="shared" si="486"/>
        <v>0</v>
      </c>
      <c r="K234" s="264">
        <f t="shared" si="486"/>
        <v>0</v>
      </c>
      <c r="L234" s="264">
        <f t="shared" si="486"/>
        <v>0</v>
      </c>
      <c r="M234" s="264">
        <f t="shared" si="486"/>
        <v>0</v>
      </c>
      <c r="N234" s="264">
        <f t="shared" si="486"/>
        <v>0</v>
      </c>
      <c r="O234" s="264">
        <f t="shared" si="486"/>
        <v>0</v>
      </c>
      <c r="P234" s="264">
        <f t="shared" si="486"/>
        <v>0</v>
      </c>
      <c r="Q234" s="264">
        <f t="shared" ref="Q234:BC234" si="487">VLOOKUP($D234,assumption_lookup,MATCH(Q$9,assumption_heading,0),0)</f>
        <v>0</v>
      </c>
      <c r="R234" s="264">
        <f t="shared" si="487"/>
        <v>0</v>
      </c>
      <c r="S234" s="264">
        <f t="shared" si="487"/>
        <v>0</v>
      </c>
      <c r="T234" s="264">
        <f t="shared" si="487"/>
        <v>0</v>
      </c>
      <c r="U234" s="264">
        <f t="shared" si="487"/>
        <v>0</v>
      </c>
      <c r="V234" s="264">
        <f t="shared" si="487"/>
        <v>0</v>
      </c>
      <c r="W234" s="264">
        <f t="shared" si="487"/>
        <v>0</v>
      </c>
      <c r="X234" s="264">
        <f t="shared" si="487"/>
        <v>0</v>
      </c>
      <c r="Y234" s="264">
        <f t="shared" si="487"/>
        <v>0</v>
      </c>
      <c r="Z234" s="264">
        <f t="shared" si="487"/>
        <v>0</v>
      </c>
      <c r="AA234" s="264">
        <f t="shared" si="487"/>
        <v>0</v>
      </c>
      <c r="AB234" s="264">
        <f t="shared" si="487"/>
        <v>0</v>
      </c>
      <c r="AC234" s="264">
        <f t="shared" si="487"/>
        <v>0</v>
      </c>
      <c r="AD234" s="264">
        <f t="shared" si="487"/>
        <v>0</v>
      </c>
      <c r="AE234" s="264">
        <f t="shared" si="487"/>
        <v>0</v>
      </c>
      <c r="AF234" s="264">
        <f t="shared" si="487"/>
        <v>0</v>
      </c>
      <c r="AG234" s="264">
        <f t="shared" si="487"/>
        <v>0</v>
      </c>
      <c r="AH234" s="264">
        <f t="shared" si="487"/>
        <v>0</v>
      </c>
      <c r="AI234" s="264">
        <f t="shared" si="487"/>
        <v>0</v>
      </c>
      <c r="AJ234" s="264">
        <f t="shared" si="487"/>
        <v>0</v>
      </c>
      <c r="AK234" s="264">
        <f t="shared" si="487"/>
        <v>0</v>
      </c>
      <c r="AL234" s="264">
        <f t="shared" si="487"/>
        <v>0</v>
      </c>
      <c r="AM234" s="264">
        <f t="shared" si="487"/>
        <v>0</v>
      </c>
      <c r="AN234" s="264">
        <f t="shared" si="487"/>
        <v>0</v>
      </c>
      <c r="AO234" s="264">
        <f t="shared" si="487"/>
        <v>0</v>
      </c>
      <c r="AP234" s="264">
        <f t="shared" si="487"/>
        <v>0</v>
      </c>
      <c r="AQ234" s="264">
        <f t="shared" si="487"/>
        <v>0</v>
      </c>
      <c r="AR234" s="264">
        <f t="shared" si="487"/>
        <v>0</v>
      </c>
      <c r="AS234" s="264">
        <f t="shared" si="487"/>
        <v>0</v>
      </c>
      <c r="AT234" s="264">
        <f t="shared" si="487"/>
        <v>0</v>
      </c>
      <c r="AU234" s="264">
        <f t="shared" si="487"/>
        <v>0</v>
      </c>
      <c r="AV234" s="264">
        <f t="shared" si="487"/>
        <v>0</v>
      </c>
      <c r="AW234" s="264">
        <f t="shared" si="487"/>
        <v>0</v>
      </c>
      <c r="AX234" s="264">
        <f t="shared" si="487"/>
        <v>0</v>
      </c>
      <c r="AY234" s="264">
        <f t="shared" si="487"/>
        <v>0</v>
      </c>
      <c r="AZ234" s="264">
        <f t="shared" si="487"/>
        <v>0</v>
      </c>
      <c r="BA234" s="264">
        <f t="shared" si="487"/>
        <v>0</v>
      </c>
      <c r="BB234" s="264">
        <f t="shared" si="487"/>
        <v>0</v>
      </c>
      <c r="BC234" s="264">
        <f t="shared" si="487"/>
        <v>0</v>
      </c>
      <c r="BD234" s="264">
        <f t="shared" ref="BD234:CM234" si="488">VLOOKUP($D234,assumption_lookup,MATCH(BD$6,assumptions_heading_monthly,0),0)</f>
        <v>0</v>
      </c>
      <c r="BE234" s="264">
        <f t="shared" si="488"/>
        <v>0</v>
      </c>
      <c r="BF234" s="264">
        <f t="shared" si="488"/>
        <v>0</v>
      </c>
      <c r="BG234" s="264">
        <f t="shared" si="488"/>
        <v>0</v>
      </c>
      <c r="BH234" s="264">
        <f t="shared" si="488"/>
        <v>0</v>
      </c>
      <c r="BI234" s="264">
        <f t="shared" si="488"/>
        <v>0</v>
      </c>
      <c r="BJ234" s="264">
        <f t="shared" si="488"/>
        <v>0</v>
      </c>
      <c r="BK234" s="264">
        <f t="shared" si="488"/>
        <v>0</v>
      </c>
      <c r="BL234" s="264">
        <f t="shared" si="488"/>
        <v>0</v>
      </c>
      <c r="BM234" s="264">
        <f t="shared" si="488"/>
        <v>0</v>
      </c>
      <c r="BN234" s="264">
        <f t="shared" si="488"/>
        <v>0</v>
      </c>
      <c r="BO234" s="264">
        <f t="shared" si="488"/>
        <v>0</v>
      </c>
      <c r="BP234" s="264">
        <f t="shared" si="488"/>
        <v>0</v>
      </c>
      <c r="BQ234" s="264">
        <f t="shared" si="488"/>
        <v>0</v>
      </c>
      <c r="BR234" s="264">
        <f t="shared" si="488"/>
        <v>0</v>
      </c>
      <c r="BS234" s="264">
        <f t="shared" si="488"/>
        <v>0</v>
      </c>
      <c r="BT234" s="264">
        <f t="shared" si="488"/>
        <v>0</v>
      </c>
      <c r="BU234" s="264">
        <f t="shared" si="488"/>
        <v>0</v>
      </c>
      <c r="BV234" s="264">
        <f t="shared" si="488"/>
        <v>0</v>
      </c>
      <c r="BW234" s="264">
        <f t="shared" si="488"/>
        <v>0</v>
      </c>
      <c r="BX234" s="264">
        <f t="shared" si="488"/>
        <v>0</v>
      </c>
      <c r="BY234" s="264">
        <f t="shared" si="488"/>
        <v>0</v>
      </c>
      <c r="BZ234" s="264">
        <f t="shared" si="488"/>
        <v>0</v>
      </c>
      <c r="CA234" s="264">
        <f t="shared" si="488"/>
        <v>0</v>
      </c>
      <c r="CB234" s="264">
        <f t="shared" si="488"/>
        <v>0</v>
      </c>
      <c r="CC234" s="264">
        <f t="shared" si="488"/>
        <v>0</v>
      </c>
      <c r="CD234" s="264">
        <f t="shared" si="488"/>
        <v>0</v>
      </c>
      <c r="CE234" s="264">
        <f t="shared" si="488"/>
        <v>0</v>
      </c>
      <c r="CF234" s="264">
        <f t="shared" si="488"/>
        <v>0</v>
      </c>
      <c r="CG234" s="264">
        <f t="shared" si="488"/>
        <v>0</v>
      </c>
      <c r="CH234" s="264">
        <f t="shared" si="488"/>
        <v>0</v>
      </c>
      <c r="CI234" s="264">
        <f t="shared" si="488"/>
        <v>0</v>
      </c>
      <c r="CJ234" s="264">
        <f t="shared" si="488"/>
        <v>0</v>
      </c>
      <c r="CK234" s="264">
        <f t="shared" si="488"/>
        <v>0</v>
      </c>
      <c r="CL234" s="264">
        <f t="shared" si="488"/>
        <v>0</v>
      </c>
      <c r="CM234" s="264">
        <f t="shared" si="488"/>
        <v>0</v>
      </c>
      <c r="CN234" s="341"/>
      <c r="CO234" s="341"/>
      <c r="CP234" s="341"/>
      <c r="CQ234" s="341"/>
      <c r="CR234" s="341"/>
      <c r="CS234" s="341"/>
      <c r="CT234" s="341"/>
      <c r="CU234" s="259">
        <v>1</v>
      </c>
      <c r="CY234" s="294"/>
    </row>
    <row r="235" spans="1:103" outlineLevel="1" x14ac:dyDescent="0.45">
      <c r="A235" s="71"/>
      <c r="B235" s="297"/>
      <c r="CU235" s="259">
        <v>1</v>
      </c>
      <c r="CY235" s="294"/>
    </row>
    <row r="236" spans="1:103" outlineLevel="1" x14ac:dyDescent="0.45">
      <c r="A236" s="71"/>
      <c r="B236" s="297"/>
      <c r="CU236" s="259">
        <v>1</v>
      </c>
      <c r="CY236" s="294"/>
    </row>
    <row r="237" spans="1:103" outlineLevel="1" x14ac:dyDescent="0.45">
      <c r="A237" s="71"/>
      <c r="B237" s="297"/>
      <c r="D237" s="260" t="s">
        <v>95</v>
      </c>
      <c r="E237" s="301"/>
      <c r="F237" s="301"/>
      <c r="G237" s="301"/>
      <c r="CU237" s="259">
        <v>1</v>
      </c>
      <c r="CY237" s="294"/>
    </row>
    <row r="238" spans="1:103" outlineLevel="1" x14ac:dyDescent="0.45">
      <c r="A238" s="71"/>
      <c r="B238" s="297"/>
      <c r="CU238" s="259">
        <v>1</v>
      </c>
      <c r="CY238" s="294"/>
    </row>
    <row r="239" spans="1:103" outlineLevel="1" x14ac:dyDescent="0.45">
      <c r="A239" s="71"/>
      <c r="B239" s="297"/>
      <c r="D239" s="259" t="s">
        <v>644</v>
      </c>
      <c r="F239" s="312" t="str">
        <f>VLOOKUP($D239,assumption_lookup,MATCH("Unit",assumption_heading,0),0)</f>
        <v>£/month</v>
      </c>
      <c r="H239" s="349">
        <f t="shared" ref="H239:P239" si="489">VLOOKUP($D239,assumption_lookup,MATCH(H$9,assumption_heading,0),0)</f>
        <v>80</v>
      </c>
      <c r="I239" s="349">
        <f>VLOOKUP($D239,assumption_lookup,MATCH(I$9,assumption_heading,0),0)</f>
        <v>80</v>
      </c>
      <c r="J239" s="349">
        <f t="shared" si="489"/>
        <v>80</v>
      </c>
      <c r="K239" s="349">
        <f t="shared" si="489"/>
        <v>80</v>
      </c>
      <c r="L239" s="349">
        <f t="shared" si="489"/>
        <v>80</v>
      </c>
      <c r="M239" s="349">
        <f t="shared" si="489"/>
        <v>80</v>
      </c>
      <c r="N239" s="349">
        <f t="shared" si="489"/>
        <v>80</v>
      </c>
      <c r="O239" s="349">
        <f t="shared" si="489"/>
        <v>80</v>
      </c>
      <c r="P239" s="349">
        <f t="shared" si="489"/>
        <v>80</v>
      </c>
      <c r="Q239" s="349">
        <f t="shared" ref="Q239:BC239" si="490">VLOOKUP($D239,assumption_lookup,MATCH(Q$9,assumption_heading,0),0)</f>
        <v>80</v>
      </c>
      <c r="R239" s="349">
        <f t="shared" si="490"/>
        <v>80</v>
      </c>
      <c r="S239" s="349">
        <f t="shared" si="490"/>
        <v>80</v>
      </c>
      <c r="T239" s="349">
        <f t="shared" si="490"/>
        <v>80</v>
      </c>
      <c r="U239" s="349">
        <f t="shared" si="490"/>
        <v>80</v>
      </c>
      <c r="V239" s="349">
        <f t="shared" si="490"/>
        <v>80</v>
      </c>
      <c r="W239" s="349">
        <f t="shared" si="490"/>
        <v>80</v>
      </c>
      <c r="X239" s="349">
        <f t="shared" si="490"/>
        <v>80</v>
      </c>
      <c r="Y239" s="349">
        <f t="shared" si="490"/>
        <v>80</v>
      </c>
      <c r="Z239" s="349">
        <f t="shared" si="490"/>
        <v>80</v>
      </c>
      <c r="AA239" s="349">
        <f t="shared" si="490"/>
        <v>80</v>
      </c>
      <c r="AB239" s="349">
        <f t="shared" si="490"/>
        <v>80</v>
      </c>
      <c r="AC239" s="349">
        <f t="shared" si="490"/>
        <v>80</v>
      </c>
      <c r="AD239" s="349">
        <f t="shared" si="490"/>
        <v>80</v>
      </c>
      <c r="AE239" s="349">
        <f t="shared" si="490"/>
        <v>80</v>
      </c>
      <c r="AF239" s="349">
        <f t="shared" si="490"/>
        <v>75</v>
      </c>
      <c r="AG239" s="349">
        <f t="shared" si="490"/>
        <v>75</v>
      </c>
      <c r="AH239" s="349">
        <f t="shared" si="490"/>
        <v>75</v>
      </c>
      <c r="AI239" s="349">
        <f t="shared" si="490"/>
        <v>75</v>
      </c>
      <c r="AJ239" s="349">
        <f t="shared" si="490"/>
        <v>75</v>
      </c>
      <c r="AK239" s="349">
        <f t="shared" si="490"/>
        <v>75</v>
      </c>
      <c r="AL239" s="349">
        <f t="shared" si="490"/>
        <v>75</v>
      </c>
      <c r="AM239" s="349">
        <f t="shared" si="490"/>
        <v>75</v>
      </c>
      <c r="AN239" s="349">
        <f t="shared" si="490"/>
        <v>75</v>
      </c>
      <c r="AO239" s="349">
        <f t="shared" si="490"/>
        <v>75</v>
      </c>
      <c r="AP239" s="349">
        <f t="shared" si="490"/>
        <v>75</v>
      </c>
      <c r="AQ239" s="349">
        <f t="shared" si="490"/>
        <v>75</v>
      </c>
      <c r="AR239" s="349">
        <f t="shared" si="490"/>
        <v>75</v>
      </c>
      <c r="AS239" s="349">
        <f t="shared" si="490"/>
        <v>75</v>
      </c>
      <c r="AT239" s="349">
        <f t="shared" si="490"/>
        <v>75</v>
      </c>
      <c r="AU239" s="349">
        <f t="shared" si="490"/>
        <v>75</v>
      </c>
      <c r="AV239" s="349">
        <f t="shared" si="490"/>
        <v>75</v>
      </c>
      <c r="AW239" s="349">
        <f t="shared" si="490"/>
        <v>75</v>
      </c>
      <c r="AX239" s="349">
        <f t="shared" si="490"/>
        <v>75</v>
      </c>
      <c r="AY239" s="349">
        <f t="shared" si="490"/>
        <v>75</v>
      </c>
      <c r="AZ239" s="349">
        <f t="shared" si="490"/>
        <v>75</v>
      </c>
      <c r="BA239" s="349">
        <f t="shared" si="490"/>
        <v>75</v>
      </c>
      <c r="BB239" s="349">
        <f t="shared" si="490"/>
        <v>75</v>
      </c>
      <c r="BC239" s="349">
        <f t="shared" si="490"/>
        <v>75</v>
      </c>
      <c r="BD239" s="349">
        <f t="shared" ref="BD239:CM239" si="491">VLOOKUP($D239,assumption_lookup,MATCH(BD$6,assumptions_heading_monthly,0),0)</f>
        <v>85</v>
      </c>
      <c r="BE239" s="349">
        <f t="shared" si="491"/>
        <v>85</v>
      </c>
      <c r="BF239" s="349">
        <f t="shared" si="491"/>
        <v>85</v>
      </c>
      <c r="BG239" s="349">
        <f t="shared" si="491"/>
        <v>85</v>
      </c>
      <c r="BH239" s="349">
        <f t="shared" si="491"/>
        <v>85</v>
      </c>
      <c r="BI239" s="349">
        <f t="shared" si="491"/>
        <v>85</v>
      </c>
      <c r="BJ239" s="349">
        <f t="shared" si="491"/>
        <v>85</v>
      </c>
      <c r="BK239" s="349">
        <f t="shared" si="491"/>
        <v>85</v>
      </c>
      <c r="BL239" s="349">
        <f t="shared" si="491"/>
        <v>85</v>
      </c>
      <c r="BM239" s="349">
        <f t="shared" si="491"/>
        <v>85</v>
      </c>
      <c r="BN239" s="349">
        <f t="shared" si="491"/>
        <v>85</v>
      </c>
      <c r="BO239" s="349">
        <f t="shared" si="491"/>
        <v>85</v>
      </c>
      <c r="BP239" s="349">
        <f t="shared" si="491"/>
        <v>95</v>
      </c>
      <c r="BQ239" s="349">
        <f t="shared" si="491"/>
        <v>95</v>
      </c>
      <c r="BR239" s="349">
        <f t="shared" si="491"/>
        <v>95</v>
      </c>
      <c r="BS239" s="349">
        <f t="shared" si="491"/>
        <v>95</v>
      </c>
      <c r="BT239" s="349">
        <f t="shared" si="491"/>
        <v>95</v>
      </c>
      <c r="BU239" s="349">
        <f t="shared" si="491"/>
        <v>95</v>
      </c>
      <c r="BV239" s="349">
        <f t="shared" si="491"/>
        <v>95</v>
      </c>
      <c r="BW239" s="349">
        <f t="shared" si="491"/>
        <v>95</v>
      </c>
      <c r="BX239" s="349">
        <f t="shared" si="491"/>
        <v>95</v>
      </c>
      <c r="BY239" s="349">
        <f t="shared" si="491"/>
        <v>95</v>
      </c>
      <c r="BZ239" s="349">
        <f t="shared" si="491"/>
        <v>95</v>
      </c>
      <c r="CA239" s="349">
        <f t="shared" si="491"/>
        <v>95</v>
      </c>
      <c r="CB239" s="349">
        <f t="shared" si="491"/>
        <v>75</v>
      </c>
      <c r="CC239" s="349">
        <f t="shared" si="491"/>
        <v>75</v>
      </c>
      <c r="CD239" s="349">
        <f t="shared" si="491"/>
        <v>75</v>
      </c>
      <c r="CE239" s="349">
        <f t="shared" si="491"/>
        <v>75</v>
      </c>
      <c r="CF239" s="349">
        <f t="shared" si="491"/>
        <v>75</v>
      </c>
      <c r="CG239" s="349">
        <f t="shared" si="491"/>
        <v>75</v>
      </c>
      <c r="CH239" s="349">
        <f t="shared" si="491"/>
        <v>75</v>
      </c>
      <c r="CI239" s="349">
        <f t="shared" si="491"/>
        <v>75</v>
      </c>
      <c r="CJ239" s="349">
        <f t="shared" si="491"/>
        <v>75</v>
      </c>
      <c r="CK239" s="349">
        <f t="shared" si="491"/>
        <v>75</v>
      </c>
      <c r="CL239" s="349">
        <f t="shared" si="491"/>
        <v>75</v>
      </c>
      <c r="CM239" s="349">
        <f t="shared" si="491"/>
        <v>75</v>
      </c>
      <c r="CU239" s="259">
        <v>1</v>
      </c>
      <c r="CY239" s="294"/>
    </row>
    <row r="240" spans="1:103" outlineLevel="1" x14ac:dyDescent="0.45">
      <c r="A240" s="71"/>
      <c r="B240" s="297"/>
      <c r="D240" s="259" t="s">
        <v>645</v>
      </c>
      <c r="F240" s="259" t="s">
        <v>173</v>
      </c>
      <c r="H240" s="302">
        <f t="shared" ref="H240:O240" si="492">H239</f>
        <v>80</v>
      </c>
      <c r="I240" s="302">
        <f>I239</f>
        <v>80</v>
      </c>
      <c r="J240" s="302">
        <f>J239</f>
        <v>80</v>
      </c>
      <c r="K240" s="302">
        <f>K239</f>
        <v>80</v>
      </c>
      <c r="L240" s="302">
        <f t="shared" si="492"/>
        <v>80</v>
      </c>
      <c r="M240" s="302">
        <f t="shared" si="492"/>
        <v>80</v>
      </c>
      <c r="N240" s="302">
        <f t="shared" si="492"/>
        <v>80</v>
      </c>
      <c r="O240" s="302">
        <f t="shared" si="492"/>
        <v>80</v>
      </c>
      <c r="P240" s="302">
        <f>P239</f>
        <v>80</v>
      </c>
      <c r="Q240" s="302">
        <f>Q239</f>
        <v>80</v>
      </c>
      <c r="R240" s="302">
        <f>R239</f>
        <v>80</v>
      </c>
      <c r="S240" s="302">
        <f>S239</f>
        <v>80</v>
      </c>
      <c r="T240" s="259">
        <f t="shared" ref="T240:AY240" ca="1" si="493">OFFSET(T239,0,-T7)</f>
        <v>80</v>
      </c>
      <c r="U240" s="259">
        <f t="shared" ca="1" si="493"/>
        <v>80</v>
      </c>
      <c r="V240" s="259">
        <f t="shared" ca="1" si="493"/>
        <v>80</v>
      </c>
      <c r="W240" s="259">
        <f t="shared" ca="1" si="493"/>
        <v>80</v>
      </c>
      <c r="X240" s="259">
        <f t="shared" ca="1" si="493"/>
        <v>80</v>
      </c>
      <c r="Y240" s="259">
        <f t="shared" ca="1" si="493"/>
        <v>80</v>
      </c>
      <c r="Z240" s="259">
        <f t="shared" ca="1" si="493"/>
        <v>80</v>
      </c>
      <c r="AA240" s="259">
        <f t="shared" ca="1" si="493"/>
        <v>80</v>
      </c>
      <c r="AB240" s="259">
        <f t="shared" ca="1" si="493"/>
        <v>80</v>
      </c>
      <c r="AC240" s="259">
        <f t="shared" ca="1" si="493"/>
        <v>80</v>
      </c>
      <c r="AD240" s="259">
        <f t="shared" ca="1" si="493"/>
        <v>80</v>
      </c>
      <c r="AE240" s="259">
        <f t="shared" ca="1" si="493"/>
        <v>80</v>
      </c>
      <c r="AF240" s="259">
        <f t="shared" ca="1" si="493"/>
        <v>80</v>
      </c>
      <c r="AG240" s="259">
        <f t="shared" ca="1" si="493"/>
        <v>80</v>
      </c>
      <c r="AH240" s="259">
        <f t="shared" ca="1" si="493"/>
        <v>80</v>
      </c>
      <c r="AI240" s="259">
        <f t="shared" ca="1" si="493"/>
        <v>80</v>
      </c>
      <c r="AJ240" s="259">
        <f t="shared" ca="1" si="493"/>
        <v>80</v>
      </c>
      <c r="AK240" s="259">
        <f t="shared" ca="1" si="493"/>
        <v>80</v>
      </c>
      <c r="AL240" s="259">
        <f t="shared" ca="1" si="493"/>
        <v>80</v>
      </c>
      <c r="AM240" s="259">
        <f t="shared" ca="1" si="493"/>
        <v>80</v>
      </c>
      <c r="AN240" s="259">
        <f t="shared" ca="1" si="493"/>
        <v>80</v>
      </c>
      <c r="AO240" s="259">
        <f t="shared" ca="1" si="493"/>
        <v>80</v>
      </c>
      <c r="AP240" s="259">
        <f t="shared" ca="1" si="493"/>
        <v>80</v>
      </c>
      <c r="AQ240" s="259">
        <f t="shared" ca="1" si="493"/>
        <v>80</v>
      </c>
      <c r="AR240" s="259">
        <f t="shared" ca="1" si="493"/>
        <v>75</v>
      </c>
      <c r="AS240" s="259">
        <f t="shared" ca="1" si="493"/>
        <v>75</v>
      </c>
      <c r="AT240" s="259">
        <f t="shared" ca="1" si="493"/>
        <v>75</v>
      </c>
      <c r="AU240" s="259">
        <f t="shared" ca="1" si="493"/>
        <v>75</v>
      </c>
      <c r="AV240" s="259">
        <f t="shared" ca="1" si="493"/>
        <v>75</v>
      </c>
      <c r="AW240" s="259">
        <f t="shared" ca="1" si="493"/>
        <v>75</v>
      </c>
      <c r="AX240" s="259">
        <f t="shared" ca="1" si="493"/>
        <v>75</v>
      </c>
      <c r="AY240" s="259">
        <f t="shared" ca="1" si="493"/>
        <v>75</v>
      </c>
      <c r="AZ240" s="259">
        <f t="shared" ref="AZ240:CM240" ca="1" si="494">OFFSET(AZ239,0,-AZ7)</f>
        <v>75</v>
      </c>
      <c r="BA240" s="259">
        <f t="shared" ca="1" si="494"/>
        <v>75</v>
      </c>
      <c r="BB240" s="259">
        <f t="shared" ca="1" si="494"/>
        <v>75</v>
      </c>
      <c r="BC240" s="259">
        <f t="shared" ca="1" si="494"/>
        <v>75</v>
      </c>
      <c r="BD240" s="259">
        <f t="shared" ca="1" si="494"/>
        <v>75</v>
      </c>
      <c r="BE240" s="259">
        <f t="shared" ca="1" si="494"/>
        <v>75</v>
      </c>
      <c r="BF240" s="259">
        <f t="shared" ca="1" si="494"/>
        <v>75</v>
      </c>
      <c r="BG240" s="259">
        <f t="shared" ca="1" si="494"/>
        <v>75</v>
      </c>
      <c r="BH240" s="259">
        <f t="shared" ca="1" si="494"/>
        <v>75</v>
      </c>
      <c r="BI240" s="259">
        <f t="shared" ca="1" si="494"/>
        <v>75</v>
      </c>
      <c r="BJ240" s="259">
        <f t="shared" ca="1" si="494"/>
        <v>75</v>
      </c>
      <c r="BK240" s="259">
        <f t="shared" ca="1" si="494"/>
        <v>75</v>
      </c>
      <c r="BL240" s="259">
        <f t="shared" ca="1" si="494"/>
        <v>75</v>
      </c>
      <c r="BM240" s="259">
        <f t="shared" ca="1" si="494"/>
        <v>75</v>
      </c>
      <c r="BN240" s="259">
        <f t="shared" ca="1" si="494"/>
        <v>75</v>
      </c>
      <c r="BO240" s="259">
        <f t="shared" ca="1" si="494"/>
        <v>75</v>
      </c>
      <c r="BP240" s="259">
        <f t="shared" ca="1" si="494"/>
        <v>85</v>
      </c>
      <c r="BQ240" s="259">
        <f t="shared" ca="1" si="494"/>
        <v>85</v>
      </c>
      <c r="BR240" s="259">
        <f t="shared" ca="1" si="494"/>
        <v>85</v>
      </c>
      <c r="BS240" s="259">
        <f t="shared" ca="1" si="494"/>
        <v>85</v>
      </c>
      <c r="BT240" s="259">
        <f t="shared" ca="1" si="494"/>
        <v>85</v>
      </c>
      <c r="BU240" s="259">
        <f t="shared" ca="1" si="494"/>
        <v>85</v>
      </c>
      <c r="BV240" s="259">
        <f t="shared" ca="1" si="494"/>
        <v>85</v>
      </c>
      <c r="BW240" s="259">
        <f t="shared" ca="1" si="494"/>
        <v>85</v>
      </c>
      <c r="BX240" s="259">
        <f t="shared" ca="1" si="494"/>
        <v>85</v>
      </c>
      <c r="BY240" s="259">
        <f t="shared" ca="1" si="494"/>
        <v>85</v>
      </c>
      <c r="BZ240" s="259">
        <f t="shared" ca="1" si="494"/>
        <v>85</v>
      </c>
      <c r="CA240" s="259">
        <f t="shared" ca="1" si="494"/>
        <v>85</v>
      </c>
      <c r="CB240" s="259">
        <f t="shared" ca="1" si="494"/>
        <v>95</v>
      </c>
      <c r="CC240" s="259">
        <f t="shared" ca="1" si="494"/>
        <v>95</v>
      </c>
      <c r="CD240" s="259">
        <f t="shared" ca="1" si="494"/>
        <v>95</v>
      </c>
      <c r="CE240" s="259">
        <f t="shared" ca="1" si="494"/>
        <v>95</v>
      </c>
      <c r="CF240" s="259">
        <f t="shared" ca="1" si="494"/>
        <v>95</v>
      </c>
      <c r="CG240" s="259">
        <f t="shared" ca="1" si="494"/>
        <v>95</v>
      </c>
      <c r="CH240" s="259">
        <f t="shared" ca="1" si="494"/>
        <v>95</v>
      </c>
      <c r="CI240" s="259">
        <f t="shared" ca="1" si="494"/>
        <v>95</v>
      </c>
      <c r="CJ240" s="259">
        <f t="shared" ca="1" si="494"/>
        <v>95</v>
      </c>
      <c r="CK240" s="259">
        <f t="shared" ca="1" si="494"/>
        <v>95</v>
      </c>
      <c r="CL240" s="259">
        <f t="shared" ca="1" si="494"/>
        <v>95</v>
      </c>
      <c r="CM240" s="259">
        <f t="shared" ca="1" si="494"/>
        <v>95</v>
      </c>
      <c r="CU240" s="259">
        <v>1</v>
      </c>
      <c r="CY240" s="294"/>
    </row>
    <row r="241" spans="1:103" outlineLevel="1" x14ac:dyDescent="0.45">
      <c r="A241" s="71"/>
      <c r="B241" s="297"/>
      <c r="D241" s="259" t="s">
        <v>234</v>
      </c>
      <c r="F241" s="312" t="s">
        <v>173</v>
      </c>
      <c r="H241" s="350">
        <f t="shared" ref="H241:O241" si="495">H239+(H239-H240)/12</f>
        <v>80</v>
      </c>
      <c r="I241" s="350">
        <f>I239+(I239-I240)/12</f>
        <v>80</v>
      </c>
      <c r="J241" s="350">
        <f t="shared" si="495"/>
        <v>80</v>
      </c>
      <c r="K241" s="350">
        <f t="shared" si="495"/>
        <v>80</v>
      </c>
      <c r="L241" s="350">
        <f t="shared" si="495"/>
        <v>80</v>
      </c>
      <c r="M241" s="350">
        <f t="shared" si="495"/>
        <v>80</v>
      </c>
      <c r="N241" s="350">
        <f t="shared" si="495"/>
        <v>80</v>
      </c>
      <c r="O241" s="350">
        <f t="shared" si="495"/>
        <v>80</v>
      </c>
      <c r="P241" s="350">
        <f>P239+(P239-P240)/12</f>
        <v>80</v>
      </c>
      <c r="Q241" s="350">
        <f>P241+(Q239-Q240)/12</f>
        <v>80</v>
      </c>
      <c r="R241" s="350">
        <f>Q241+(R239-R240)/12</f>
        <v>80</v>
      </c>
      <c r="S241" s="350">
        <f>R241+(S239-S240)/12</f>
        <v>80</v>
      </c>
      <c r="T241" s="350">
        <f ca="1">S241+(T239-T240)/12</f>
        <v>80</v>
      </c>
      <c r="U241" s="350">
        <f t="shared" ref="U241:CF241" ca="1" si="496">T241+(U239-U240)/12</f>
        <v>80</v>
      </c>
      <c r="V241" s="350">
        <f t="shared" ca="1" si="496"/>
        <v>80</v>
      </c>
      <c r="W241" s="350">
        <f t="shared" ca="1" si="496"/>
        <v>80</v>
      </c>
      <c r="X241" s="350">
        <f t="shared" ca="1" si="496"/>
        <v>80</v>
      </c>
      <c r="Y241" s="350">
        <f t="shared" ca="1" si="496"/>
        <v>80</v>
      </c>
      <c r="Z241" s="350">
        <f t="shared" ca="1" si="496"/>
        <v>80</v>
      </c>
      <c r="AA241" s="350">
        <f t="shared" ca="1" si="496"/>
        <v>80</v>
      </c>
      <c r="AB241" s="350">
        <f t="shared" ca="1" si="496"/>
        <v>80</v>
      </c>
      <c r="AC241" s="350">
        <f t="shared" ca="1" si="496"/>
        <v>80</v>
      </c>
      <c r="AD241" s="350">
        <f t="shared" ca="1" si="496"/>
        <v>80</v>
      </c>
      <c r="AE241" s="350">
        <f t="shared" ca="1" si="496"/>
        <v>80</v>
      </c>
      <c r="AF241" s="350">
        <f t="shared" ca="1" si="496"/>
        <v>79.583333333333329</v>
      </c>
      <c r="AG241" s="350">
        <f t="shared" ca="1" si="496"/>
        <v>79.166666666666657</v>
      </c>
      <c r="AH241" s="350">
        <f t="shared" ca="1" si="496"/>
        <v>78.749999999999986</v>
      </c>
      <c r="AI241" s="350">
        <f t="shared" ca="1" si="496"/>
        <v>78.333333333333314</v>
      </c>
      <c r="AJ241" s="350">
        <f t="shared" ca="1" si="496"/>
        <v>77.916666666666643</v>
      </c>
      <c r="AK241" s="350">
        <f t="shared" ca="1" si="496"/>
        <v>77.499999999999972</v>
      </c>
      <c r="AL241" s="350">
        <f t="shared" ca="1" si="496"/>
        <v>77.0833333333333</v>
      </c>
      <c r="AM241" s="350">
        <f t="shared" ca="1" si="496"/>
        <v>76.666666666666629</v>
      </c>
      <c r="AN241" s="350">
        <f t="shared" ca="1" si="496"/>
        <v>76.249999999999957</v>
      </c>
      <c r="AO241" s="350">
        <f t="shared" ca="1" si="496"/>
        <v>75.833333333333286</v>
      </c>
      <c r="AP241" s="350">
        <f t="shared" ca="1" si="496"/>
        <v>75.416666666666615</v>
      </c>
      <c r="AQ241" s="350">
        <f t="shared" ca="1" si="496"/>
        <v>74.999999999999943</v>
      </c>
      <c r="AR241" s="350">
        <f t="shared" ca="1" si="496"/>
        <v>74.999999999999943</v>
      </c>
      <c r="AS241" s="350">
        <f t="shared" ca="1" si="496"/>
        <v>74.999999999999943</v>
      </c>
      <c r="AT241" s="350">
        <f t="shared" ca="1" si="496"/>
        <v>74.999999999999943</v>
      </c>
      <c r="AU241" s="350">
        <f t="shared" ca="1" si="496"/>
        <v>74.999999999999943</v>
      </c>
      <c r="AV241" s="350">
        <f t="shared" ca="1" si="496"/>
        <v>74.999999999999943</v>
      </c>
      <c r="AW241" s="350">
        <f t="shared" ca="1" si="496"/>
        <v>74.999999999999943</v>
      </c>
      <c r="AX241" s="350">
        <f t="shared" ca="1" si="496"/>
        <v>74.999999999999943</v>
      </c>
      <c r="AY241" s="350">
        <f t="shared" ca="1" si="496"/>
        <v>74.999999999999943</v>
      </c>
      <c r="AZ241" s="350">
        <f t="shared" ca="1" si="496"/>
        <v>74.999999999999943</v>
      </c>
      <c r="BA241" s="350">
        <f t="shared" ca="1" si="496"/>
        <v>74.999999999999943</v>
      </c>
      <c r="BB241" s="350">
        <f t="shared" ca="1" si="496"/>
        <v>74.999999999999943</v>
      </c>
      <c r="BC241" s="350">
        <f t="shared" ca="1" si="496"/>
        <v>74.999999999999943</v>
      </c>
      <c r="BD241" s="350">
        <f t="shared" ca="1" si="496"/>
        <v>75.833333333333272</v>
      </c>
      <c r="BE241" s="350">
        <f t="shared" ca="1" si="496"/>
        <v>76.6666666666666</v>
      </c>
      <c r="BF241" s="350">
        <f t="shared" ca="1" si="496"/>
        <v>77.499999999999929</v>
      </c>
      <c r="BG241" s="350">
        <f t="shared" ca="1" si="496"/>
        <v>78.333333333333258</v>
      </c>
      <c r="BH241" s="350">
        <f t="shared" ca="1" si="496"/>
        <v>79.166666666666586</v>
      </c>
      <c r="BI241" s="350">
        <f t="shared" ca="1" si="496"/>
        <v>79.999999999999915</v>
      </c>
      <c r="BJ241" s="350">
        <f t="shared" ca="1" si="496"/>
        <v>80.833333333333243</v>
      </c>
      <c r="BK241" s="350">
        <f t="shared" ca="1" si="496"/>
        <v>81.666666666666572</v>
      </c>
      <c r="BL241" s="350">
        <f t="shared" ca="1" si="496"/>
        <v>82.499999999999901</v>
      </c>
      <c r="BM241" s="350">
        <f t="shared" ca="1" si="496"/>
        <v>83.333333333333229</v>
      </c>
      <c r="BN241" s="350">
        <f t="shared" ca="1" si="496"/>
        <v>84.166666666666558</v>
      </c>
      <c r="BO241" s="350">
        <f t="shared" ca="1" si="496"/>
        <v>84.999999999999886</v>
      </c>
      <c r="BP241" s="350">
        <f t="shared" ca="1" si="496"/>
        <v>85.833333333333215</v>
      </c>
      <c r="BQ241" s="350">
        <f t="shared" ca="1" si="496"/>
        <v>86.666666666666544</v>
      </c>
      <c r="BR241" s="350">
        <f t="shared" ca="1" si="496"/>
        <v>87.499999999999872</v>
      </c>
      <c r="BS241" s="350">
        <f t="shared" ca="1" si="496"/>
        <v>88.333333333333201</v>
      </c>
      <c r="BT241" s="350">
        <f t="shared" ca="1" si="496"/>
        <v>89.166666666666529</v>
      </c>
      <c r="BU241" s="350">
        <f t="shared" ca="1" si="496"/>
        <v>89.999999999999858</v>
      </c>
      <c r="BV241" s="350">
        <f t="shared" ca="1" si="496"/>
        <v>90.833333333333186</v>
      </c>
      <c r="BW241" s="350">
        <f t="shared" ca="1" si="496"/>
        <v>91.666666666666515</v>
      </c>
      <c r="BX241" s="350">
        <f t="shared" ca="1" si="496"/>
        <v>92.499999999999844</v>
      </c>
      <c r="BY241" s="350">
        <f t="shared" ca="1" si="496"/>
        <v>93.333333333333172</v>
      </c>
      <c r="BZ241" s="350">
        <f t="shared" ca="1" si="496"/>
        <v>94.166666666666501</v>
      </c>
      <c r="CA241" s="350">
        <f t="shared" ca="1" si="496"/>
        <v>94.999999999999829</v>
      </c>
      <c r="CB241" s="350">
        <f t="shared" ca="1" si="496"/>
        <v>93.333333333333158</v>
      </c>
      <c r="CC241" s="350">
        <f t="shared" ca="1" si="496"/>
        <v>91.666666666666487</v>
      </c>
      <c r="CD241" s="350">
        <f t="shared" ca="1" si="496"/>
        <v>89.999999999999815</v>
      </c>
      <c r="CE241" s="350">
        <f t="shared" ca="1" si="496"/>
        <v>88.333333333333144</v>
      </c>
      <c r="CF241" s="350">
        <f t="shared" ca="1" si="496"/>
        <v>86.666666666666472</v>
      </c>
      <c r="CG241" s="350">
        <f t="shared" ref="CG241:CM241" ca="1" si="497">CF241+(CG239-CG240)/12</f>
        <v>84.999999999999801</v>
      </c>
      <c r="CH241" s="350">
        <f t="shared" ca="1" si="497"/>
        <v>83.33333333333313</v>
      </c>
      <c r="CI241" s="350">
        <f t="shared" ca="1" si="497"/>
        <v>81.666666666666458</v>
      </c>
      <c r="CJ241" s="350">
        <f t="shared" ca="1" si="497"/>
        <v>79.999999999999787</v>
      </c>
      <c r="CK241" s="350">
        <f t="shared" ca="1" si="497"/>
        <v>78.333333333333115</v>
      </c>
      <c r="CL241" s="350">
        <f t="shared" ca="1" si="497"/>
        <v>76.666666666666444</v>
      </c>
      <c r="CM241" s="350">
        <f t="shared" ca="1" si="497"/>
        <v>74.999999999999773</v>
      </c>
      <c r="CN241" s="341"/>
      <c r="CO241" s="341"/>
      <c r="CP241" s="341"/>
      <c r="CQ241" s="341"/>
      <c r="CR241" s="341"/>
      <c r="CS241" s="341"/>
      <c r="CT241" s="341"/>
      <c r="CU241" s="259">
        <v>1</v>
      </c>
      <c r="CY241" s="294"/>
    </row>
    <row r="242" spans="1:103" outlineLevel="1" x14ac:dyDescent="0.45">
      <c r="A242" s="71" t="s">
        <v>446</v>
      </c>
      <c r="B242" s="297" t="s">
        <v>826</v>
      </c>
      <c r="D242" s="79" t="s">
        <v>628</v>
      </c>
      <c r="E242" s="79"/>
      <c r="F242" s="79" t="s">
        <v>164</v>
      </c>
      <c r="G242" s="79"/>
      <c r="H242" s="333">
        <f t="shared" ref="H242:O242" si="498">H241*H222</f>
        <v>0</v>
      </c>
      <c r="I242" s="333">
        <f t="shared" si="498"/>
        <v>6000</v>
      </c>
      <c r="J242" s="333">
        <f>J241*J222</f>
        <v>6000</v>
      </c>
      <c r="K242" s="333">
        <f t="shared" si="498"/>
        <v>6000</v>
      </c>
      <c r="L242" s="333">
        <f t="shared" si="498"/>
        <v>6000</v>
      </c>
      <c r="M242" s="333">
        <f t="shared" si="498"/>
        <v>6000</v>
      </c>
      <c r="N242" s="333">
        <f t="shared" si="498"/>
        <v>6000</v>
      </c>
      <c r="O242" s="333">
        <f t="shared" si="498"/>
        <v>6000</v>
      </c>
      <c r="P242" s="333">
        <f t="shared" ref="P242:AE242" si="499">P241*P222</f>
        <v>6000</v>
      </c>
      <c r="Q242" s="333">
        <f t="shared" si="499"/>
        <v>7600</v>
      </c>
      <c r="R242" s="333">
        <f t="shared" si="499"/>
        <v>9200</v>
      </c>
      <c r="S242" s="333">
        <f t="shared" si="499"/>
        <v>10800</v>
      </c>
      <c r="T242" s="333">
        <f t="shared" ca="1" si="499"/>
        <v>12400</v>
      </c>
      <c r="U242" s="333">
        <f t="shared" ca="1" si="499"/>
        <v>14000</v>
      </c>
      <c r="V242" s="333">
        <f t="shared" ca="1" si="499"/>
        <v>15600</v>
      </c>
      <c r="W242" s="333">
        <f t="shared" ca="1" si="499"/>
        <v>17200</v>
      </c>
      <c r="X242" s="333">
        <f t="shared" ca="1" si="499"/>
        <v>18800</v>
      </c>
      <c r="Y242" s="333">
        <f t="shared" ca="1" si="499"/>
        <v>20400</v>
      </c>
      <c r="Z242" s="333">
        <f t="shared" ca="1" si="499"/>
        <v>22000</v>
      </c>
      <c r="AA242" s="333">
        <f t="shared" ca="1" si="499"/>
        <v>23600</v>
      </c>
      <c r="AB242" s="333">
        <f t="shared" ca="1" si="499"/>
        <v>25200</v>
      </c>
      <c r="AC242" s="333">
        <f t="shared" ca="1" si="499"/>
        <v>26800</v>
      </c>
      <c r="AD242" s="333">
        <f t="shared" ca="1" si="499"/>
        <v>28400</v>
      </c>
      <c r="AE242" s="333">
        <f t="shared" ca="1" si="499"/>
        <v>30000</v>
      </c>
      <c r="AF242" s="333">
        <f ca="1">(AF241*AF222)</f>
        <v>31435.416666666664</v>
      </c>
      <c r="AG242" s="333">
        <f ca="1">(AG241*AG222)</f>
        <v>35027.969183435096</v>
      </c>
      <c r="AH242" s="333">
        <f t="shared" ref="AH242:BC242" ca="1" si="500">(AH241*AH222)</f>
        <v>38556.926605674409</v>
      </c>
      <c r="AI242" s="333">
        <f t="shared" ca="1" si="500"/>
        <v>42022.824516621848</v>
      </c>
      <c r="AJ242" s="333">
        <f t="shared" ca="1" si="500"/>
        <v>45426.194240227123</v>
      </c>
      <c r="AK242" s="333">
        <f t="shared" ca="1" si="500"/>
        <v>48767.562873789779</v>
      </c>
      <c r="AL242" s="333">
        <f t="shared" ca="1" si="500"/>
        <v>52047.453320352906</v>
      </c>
      <c r="AM242" s="333">
        <f t="shared" ca="1" si="500"/>
        <v>55266.384320854952</v>
      </c>
      <c r="AN242" s="333">
        <f t="shared" ca="1" si="500"/>
        <v>58424.870486041458</v>
      </c>
      <c r="AO242" s="333">
        <f t="shared" ca="1" si="500"/>
        <v>61523.422328138477</v>
      </c>
      <c r="AP242" s="333">
        <f t="shared" ca="1" si="500"/>
        <v>64562.546292289306</v>
      </c>
      <c r="AQ242" s="333">
        <f ca="1">(AQ241*AQ222)</f>
        <v>67542.74478775647</v>
      </c>
      <c r="AR242" s="333">
        <f t="shared" ca="1" si="500"/>
        <v>70858.172734079752</v>
      </c>
      <c r="AS242" s="333">
        <f t="shared" ca="1" si="500"/>
        <v>74152.269117168864</v>
      </c>
      <c r="AT242" s="333">
        <f t="shared" ca="1" si="500"/>
        <v>77425.171184943902</v>
      </c>
      <c r="AU242" s="333">
        <f t="shared" ca="1" si="500"/>
        <v>80677.015302267799</v>
      </c>
      <c r="AV242" s="333">
        <f t="shared" ca="1" si="500"/>
        <v>83907.936956627804</v>
      </c>
      <c r="AW242" s="333">
        <f t="shared" ca="1" si="500"/>
        <v>87118.07076378059</v>
      </c>
      <c r="AX242" s="333">
        <f t="shared" ca="1" si="500"/>
        <v>90307.550473361014</v>
      </c>
      <c r="AY242" s="333">
        <f t="shared" ca="1" si="500"/>
        <v>93476.508974454744</v>
      </c>
      <c r="AZ242" s="333">
        <f t="shared" ca="1" si="500"/>
        <v>96625.078301135101</v>
      </c>
      <c r="BA242" s="333">
        <f t="shared" ca="1" si="500"/>
        <v>99753.389637964152</v>
      </c>
      <c r="BB242" s="333">
        <f t="shared" ca="1" si="500"/>
        <v>102861.57332545859</v>
      </c>
      <c r="BC242" s="333">
        <f t="shared" ca="1" si="500"/>
        <v>105949.75886552027</v>
      </c>
      <c r="BD242" s="333">
        <f ca="1">(BD241*BD222)</f>
        <v>110229.38687046336</v>
      </c>
      <c r="BE242" s="333">
        <f ca="1">(BE241*BE222)</f>
        <v>117623.68600244512</v>
      </c>
      <c r="BF242" s="333">
        <f t="shared" ref="BF242:CM242" ca="1" si="501">(BF241*BF222)</f>
        <v>125112.18396576292</v>
      </c>
      <c r="BG242" s="333">
        <f t="shared" ca="1" si="501"/>
        <v>132693.84505653652</v>
      </c>
      <c r="BH242" s="333">
        <f t="shared" ca="1" si="501"/>
        <v>140367.64299886071</v>
      </c>
      <c r="BI242" s="333">
        <f t="shared" ca="1" si="501"/>
        <v>148132.56086636041</v>
      </c>
      <c r="BJ242" s="333">
        <f t="shared" ca="1" si="501"/>
        <v>155987.59100436466</v>
      </c>
      <c r="BK242" s="333">
        <f t="shared" ca="1" si="501"/>
        <v>163931.73495269541</v>
      </c>
      <c r="BL242" s="333">
        <f t="shared" ca="1" si="501"/>
        <v>171964.0033690657</v>
      </c>
      <c r="BM242" s="333">
        <f t="shared" ca="1" si="501"/>
        <v>180083.4159530832</v>
      </c>
      <c r="BN242" s="333">
        <f t="shared" ca="1" si="501"/>
        <v>188289.00137085406</v>
      </c>
      <c r="BO242" s="333">
        <f t="shared" ca="1" si="501"/>
        <v>196579.79718018271</v>
      </c>
      <c r="BP242" s="333">
        <f t="shared" ca="1" si="501"/>
        <v>204954.84975636299</v>
      </c>
      <c r="BQ242" s="333">
        <f t="shared" ca="1" si="501"/>
        <v>218294.49654653756</v>
      </c>
      <c r="BR242" s="333">
        <f t="shared" ca="1" si="501"/>
        <v>231761.03351445147</v>
      </c>
      <c r="BS242" s="333">
        <f t="shared" ca="1" si="501"/>
        <v>245352.58552047133</v>
      </c>
      <c r="BT242" s="333">
        <f t="shared" ca="1" si="501"/>
        <v>259067.29926166227</v>
      </c>
      <c r="BU242" s="333">
        <f t="shared" ca="1" si="501"/>
        <v>272903.34304276441</v>
      </c>
      <c r="BV242" s="333">
        <f t="shared" ca="1" si="501"/>
        <v>286858.9065494336</v>
      </c>
      <c r="BW242" s="333">
        <f t="shared" ca="1" si="501"/>
        <v>300932.20062372403</v>
      </c>
      <c r="BX242" s="333">
        <f t="shared" ca="1" si="501"/>
        <v>315121.45704179292</v>
      </c>
      <c r="BY242" s="333">
        <f t="shared" ca="1" si="501"/>
        <v>329424.92829380411</v>
      </c>
      <c r="BZ242" s="333">
        <f t="shared" ca="1" si="501"/>
        <v>343840.88736601139</v>
      </c>
      <c r="CA242" s="333">
        <f t="shared" ca="1" si="501"/>
        <v>358367.62752499979</v>
      </c>
      <c r="CB242" s="333">
        <f t="shared" ca="1" si="501"/>
        <v>363272.93700569769</v>
      </c>
      <c r="CC242" s="333">
        <f t="shared" ca="1" si="501"/>
        <v>368240.34891958832</v>
      </c>
      <c r="CD242" s="333">
        <f t="shared" ca="1" si="501"/>
        <v>372718.87798279565</v>
      </c>
      <c r="CE242" s="333">
        <f t="shared" ca="1" si="501"/>
        <v>376713.00102707854</v>
      </c>
      <c r="CF242" s="333">
        <f t="shared" ca="1" si="501"/>
        <v>380227.15751421329</v>
      </c>
      <c r="CG242" s="333">
        <f t="shared" ca="1" si="501"/>
        <v>383265.74983154639</v>
      </c>
      <c r="CH242" s="333">
        <f t="shared" ca="1" si="501"/>
        <v>385833.14358529134</v>
      </c>
      <c r="CI242" s="333">
        <f t="shared" ca="1" si="501"/>
        <v>387933.66789158568</v>
      </c>
      <c r="CJ242" s="333">
        <f t="shared" ca="1" si="501"/>
        <v>389571.61566532607</v>
      </c>
      <c r="CK242" s="333">
        <f t="shared" ca="1" si="501"/>
        <v>390751.2439067965</v>
      </c>
      <c r="CL242" s="333">
        <f t="shared" ca="1" si="501"/>
        <v>391476.77398610691</v>
      </c>
      <c r="CM242" s="333">
        <f t="shared" ca="1" si="501"/>
        <v>391752.39192545856</v>
      </c>
      <c r="CN242" s="333">
        <f>SUMIF($H$9:$CM$9,CN$3,$H242:$CM242)</f>
        <v>75600</v>
      </c>
      <c r="CO242" s="333">
        <f t="shared" ref="CO242:CT242" ca="1" si="502">SUMIF($H$9:$CM$9,CO$3,$H242:$CM242)</f>
        <v>254400</v>
      </c>
      <c r="CP242" s="333">
        <f t="shared" ca="1" si="502"/>
        <v>600604.31562184857</v>
      </c>
      <c r="CQ242" s="333">
        <f t="shared" ca="1" si="502"/>
        <v>1063112.4956367626</v>
      </c>
      <c r="CR242" s="333">
        <f t="shared" ca="1" si="502"/>
        <v>1830994.8495906747</v>
      </c>
      <c r="CS242" s="333">
        <f t="shared" ca="1" si="502"/>
        <v>3366879.6150420159</v>
      </c>
      <c r="CT242" s="333">
        <f t="shared" ca="1" si="502"/>
        <v>4581756.9092414845</v>
      </c>
      <c r="CU242" s="259">
        <v>1</v>
      </c>
      <c r="CY242" s="294"/>
    </row>
    <row r="243" spans="1:103" outlineLevel="1" x14ac:dyDescent="0.45">
      <c r="A243" s="71"/>
      <c r="B243" s="297"/>
      <c r="E243" s="304"/>
      <c r="H243" s="302"/>
      <c r="I243" s="302"/>
      <c r="J243" s="302"/>
      <c r="K243" s="302"/>
      <c r="L243" s="302"/>
      <c r="M243" s="302"/>
      <c r="N243" s="302"/>
      <c r="O243" s="302"/>
      <c r="P243" s="302"/>
      <c r="Q243" s="302"/>
      <c r="R243" s="302"/>
      <c r="S243" s="302"/>
      <c r="T243" s="302"/>
      <c r="U243" s="302"/>
      <c r="V243" s="302"/>
      <c r="W243" s="302"/>
      <c r="X243" s="302"/>
      <c r="Y243" s="302"/>
      <c r="Z243" s="302"/>
      <c r="AA243" s="302"/>
      <c r="AB243" s="302"/>
      <c r="AC243" s="302"/>
      <c r="AD243" s="302"/>
      <c r="AE243" s="302"/>
      <c r="AF243" s="302"/>
      <c r="AG243" s="302"/>
      <c r="AH243" s="302"/>
      <c r="AI243" s="302"/>
      <c r="AJ243" s="302"/>
      <c r="AK243" s="302"/>
      <c r="AL243" s="302"/>
      <c r="AM243" s="302"/>
      <c r="AN243" s="302"/>
      <c r="AO243" s="302"/>
      <c r="AP243" s="302"/>
      <c r="AQ243" s="302"/>
      <c r="AR243" s="302"/>
      <c r="AS243" s="302"/>
      <c r="AT243" s="302"/>
      <c r="AU243" s="302"/>
      <c r="AV243" s="302"/>
      <c r="AW243" s="302"/>
      <c r="AX243" s="302"/>
      <c r="AY243" s="302"/>
      <c r="AZ243" s="302"/>
      <c r="BA243" s="302"/>
      <c r="BB243" s="302"/>
      <c r="BC243" s="302"/>
      <c r="BD243" s="302"/>
      <c r="BE243" s="302"/>
      <c r="BF243" s="302"/>
      <c r="BG243" s="302"/>
      <c r="BH243" s="302"/>
      <c r="BI243" s="302"/>
      <c r="BJ243" s="302"/>
      <c r="BK243" s="302"/>
      <c r="BL243" s="302"/>
      <c r="BM243" s="302"/>
      <c r="BN243" s="302"/>
      <c r="BO243" s="302"/>
      <c r="BP243" s="302"/>
      <c r="BQ243" s="302"/>
      <c r="BR243" s="302"/>
      <c r="BS243" s="302"/>
      <c r="BT243" s="302"/>
      <c r="BU243" s="302"/>
      <c r="BV243" s="302"/>
      <c r="BW243" s="302"/>
      <c r="BX243" s="302"/>
      <c r="BY243" s="302"/>
      <c r="BZ243" s="302"/>
      <c r="CA243" s="302"/>
      <c r="CB243" s="302"/>
      <c r="CC243" s="302"/>
      <c r="CD243" s="302"/>
      <c r="CE243" s="302"/>
      <c r="CF243" s="302"/>
      <c r="CG243" s="302"/>
      <c r="CH243" s="302"/>
      <c r="CI243" s="302"/>
      <c r="CJ243" s="302"/>
      <c r="CK243" s="302"/>
      <c r="CL243" s="302"/>
      <c r="CM243" s="302"/>
      <c r="CN243" s="264"/>
      <c r="CO243" s="264"/>
      <c r="CP243" s="264"/>
      <c r="CQ243" s="264"/>
      <c r="CR243" s="264"/>
      <c r="CS243" s="264"/>
      <c r="CT243" s="264"/>
      <c r="CU243" s="259">
        <v>1</v>
      </c>
      <c r="CY243" s="294"/>
    </row>
    <row r="244" spans="1:103" outlineLevel="1" x14ac:dyDescent="0.45">
      <c r="A244" s="71"/>
      <c r="B244" s="297"/>
      <c r="D244" s="259" t="s">
        <v>425</v>
      </c>
      <c r="F244" s="259" t="s">
        <v>426</v>
      </c>
      <c r="H244" s="302">
        <f t="shared" ref="H244:O244" si="503">H230</f>
        <v>0</v>
      </c>
      <c r="I244" s="302">
        <f t="shared" si="503"/>
        <v>0</v>
      </c>
      <c r="J244" s="302">
        <f t="shared" si="503"/>
        <v>0</v>
      </c>
      <c r="K244" s="302">
        <f t="shared" si="503"/>
        <v>0</v>
      </c>
      <c r="L244" s="302">
        <f t="shared" si="503"/>
        <v>0</v>
      </c>
      <c r="M244" s="302">
        <f t="shared" si="503"/>
        <v>0</v>
      </c>
      <c r="N244" s="302">
        <f t="shared" si="503"/>
        <v>0</v>
      </c>
      <c r="O244" s="302">
        <f t="shared" si="503"/>
        <v>0</v>
      </c>
      <c r="P244" s="302">
        <f>P230</f>
        <v>0</v>
      </c>
      <c r="Q244" s="302">
        <f t="shared" ref="Q244:CB244" si="504">Q230</f>
        <v>0</v>
      </c>
      <c r="R244" s="302">
        <f t="shared" si="504"/>
        <v>0</v>
      </c>
      <c r="S244" s="302">
        <f t="shared" si="504"/>
        <v>0</v>
      </c>
      <c r="T244" s="302">
        <f t="shared" si="504"/>
        <v>0</v>
      </c>
      <c r="U244" s="302">
        <f t="shared" si="504"/>
        <v>0</v>
      </c>
      <c r="V244" s="302">
        <f t="shared" si="504"/>
        <v>0</v>
      </c>
      <c r="W244" s="302">
        <f t="shared" si="504"/>
        <v>0</v>
      </c>
      <c r="X244" s="302">
        <f t="shared" si="504"/>
        <v>0</v>
      </c>
      <c r="Y244" s="302">
        <f t="shared" si="504"/>
        <v>0</v>
      </c>
      <c r="Z244" s="302">
        <f t="shared" si="504"/>
        <v>0</v>
      </c>
      <c r="AA244" s="302">
        <f t="shared" si="504"/>
        <v>0</v>
      </c>
      <c r="AB244" s="302">
        <f t="shared" si="504"/>
        <v>0</v>
      </c>
      <c r="AC244" s="302">
        <f t="shared" si="504"/>
        <v>0</v>
      </c>
      <c r="AD244" s="302">
        <f t="shared" si="504"/>
        <v>0</v>
      </c>
      <c r="AE244" s="302">
        <f t="shared" si="504"/>
        <v>0</v>
      </c>
      <c r="AF244" s="302">
        <f t="shared" si="504"/>
        <v>0</v>
      </c>
      <c r="AG244" s="302">
        <f t="shared" si="504"/>
        <v>0</v>
      </c>
      <c r="AH244" s="302">
        <f t="shared" si="504"/>
        <v>0</v>
      </c>
      <c r="AI244" s="302">
        <f t="shared" si="504"/>
        <v>0</v>
      </c>
      <c r="AJ244" s="302">
        <f t="shared" si="504"/>
        <v>0</v>
      </c>
      <c r="AK244" s="302">
        <f t="shared" si="504"/>
        <v>0</v>
      </c>
      <c r="AL244" s="302">
        <f t="shared" si="504"/>
        <v>0</v>
      </c>
      <c r="AM244" s="302">
        <f t="shared" si="504"/>
        <v>0</v>
      </c>
      <c r="AN244" s="302">
        <f t="shared" si="504"/>
        <v>0</v>
      </c>
      <c r="AO244" s="302">
        <f t="shared" si="504"/>
        <v>0</v>
      </c>
      <c r="AP244" s="302">
        <f t="shared" si="504"/>
        <v>0</v>
      </c>
      <c r="AQ244" s="302">
        <f t="shared" si="504"/>
        <v>0</v>
      </c>
      <c r="AR244" s="302">
        <f t="shared" si="504"/>
        <v>0</v>
      </c>
      <c r="AS244" s="302">
        <f t="shared" si="504"/>
        <v>0</v>
      </c>
      <c r="AT244" s="302">
        <f t="shared" si="504"/>
        <v>0</v>
      </c>
      <c r="AU244" s="302">
        <f t="shared" si="504"/>
        <v>0</v>
      </c>
      <c r="AV244" s="302">
        <f t="shared" si="504"/>
        <v>0</v>
      </c>
      <c r="AW244" s="302">
        <f t="shared" si="504"/>
        <v>0</v>
      </c>
      <c r="AX244" s="302">
        <f t="shared" si="504"/>
        <v>0</v>
      </c>
      <c r="AY244" s="302">
        <f t="shared" si="504"/>
        <v>0</v>
      </c>
      <c r="AZ244" s="302">
        <f t="shared" si="504"/>
        <v>0</v>
      </c>
      <c r="BA244" s="302">
        <f t="shared" si="504"/>
        <v>0</v>
      </c>
      <c r="BB244" s="302">
        <f t="shared" si="504"/>
        <v>0</v>
      </c>
      <c r="BC244" s="302">
        <f t="shared" si="504"/>
        <v>0</v>
      </c>
      <c r="BD244" s="302">
        <f t="shared" si="504"/>
        <v>0</v>
      </c>
      <c r="BE244" s="302">
        <f t="shared" si="504"/>
        <v>0</v>
      </c>
      <c r="BF244" s="302">
        <f t="shared" si="504"/>
        <v>0</v>
      </c>
      <c r="BG244" s="302">
        <f t="shared" si="504"/>
        <v>0</v>
      </c>
      <c r="BH244" s="302">
        <f t="shared" si="504"/>
        <v>0</v>
      </c>
      <c r="BI244" s="302">
        <f t="shared" si="504"/>
        <v>0</v>
      </c>
      <c r="BJ244" s="302">
        <f t="shared" si="504"/>
        <v>0</v>
      </c>
      <c r="BK244" s="302">
        <f t="shared" si="504"/>
        <v>0</v>
      </c>
      <c r="BL244" s="302">
        <f t="shared" si="504"/>
        <v>0</v>
      </c>
      <c r="BM244" s="302">
        <f t="shared" si="504"/>
        <v>0</v>
      </c>
      <c r="BN244" s="302">
        <f t="shared" si="504"/>
        <v>0</v>
      </c>
      <c r="BO244" s="302">
        <f t="shared" si="504"/>
        <v>0</v>
      </c>
      <c r="BP244" s="302">
        <f t="shared" si="504"/>
        <v>0</v>
      </c>
      <c r="BQ244" s="302">
        <f t="shared" si="504"/>
        <v>0</v>
      </c>
      <c r="BR244" s="302">
        <f t="shared" si="504"/>
        <v>0</v>
      </c>
      <c r="BS244" s="302">
        <f t="shared" si="504"/>
        <v>0</v>
      </c>
      <c r="BT244" s="302">
        <f t="shared" si="504"/>
        <v>0</v>
      </c>
      <c r="BU244" s="302">
        <f t="shared" si="504"/>
        <v>0</v>
      </c>
      <c r="BV244" s="302">
        <f t="shared" si="504"/>
        <v>0</v>
      </c>
      <c r="BW244" s="302">
        <f t="shared" si="504"/>
        <v>0</v>
      </c>
      <c r="BX244" s="302">
        <f t="shared" si="504"/>
        <v>0</v>
      </c>
      <c r="BY244" s="302">
        <f t="shared" si="504"/>
        <v>0</v>
      </c>
      <c r="BZ244" s="302">
        <f t="shared" si="504"/>
        <v>0</v>
      </c>
      <c r="CA244" s="302">
        <f t="shared" si="504"/>
        <v>0</v>
      </c>
      <c r="CB244" s="302">
        <f t="shared" si="504"/>
        <v>0</v>
      </c>
      <c r="CC244" s="302">
        <f t="shared" ref="CC244:CM244" si="505">CC230</f>
        <v>0</v>
      </c>
      <c r="CD244" s="302">
        <f t="shared" si="505"/>
        <v>0</v>
      </c>
      <c r="CE244" s="302">
        <f t="shared" si="505"/>
        <v>0</v>
      </c>
      <c r="CF244" s="302">
        <f t="shared" si="505"/>
        <v>0</v>
      </c>
      <c r="CG244" s="302">
        <f t="shared" si="505"/>
        <v>0</v>
      </c>
      <c r="CH244" s="302">
        <f t="shared" si="505"/>
        <v>0</v>
      </c>
      <c r="CI244" s="302">
        <f t="shared" si="505"/>
        <v>0</v>
      </c>
      <c r="CJ244" s="302">
        <f t="shared" si="505"/>
        <v>0</v>
      </c>
      <c r="CK244" s="302">
        <f t="shared" si="505"/>
        <v>0</v>
      </c>
      <c r="CL244" s="302">
        <f t="shared" si="505"/>
        <v>0</v>
      </c>
      <c r="CM244" s="302">
        <f t="shared" si="505"/>
        <v>0</v>
      </c>
      <c r="CN244" s="264">
        <f t="shared" ref="CN244:CT244" si="506">SUMIF($H$9:$CM$9,CN$3,$H244:$CM244)</f>
        <v>0</v>
      </c>
      <c r="CO244" s="264">
        <f t="shared" si="506"/>
        <v>0</v>
      </c>
      <c r="CP244" s="264">
        <f t="shared" si="506"/>
        <v>0</v>
      </c>
      <c r="CQ244" s="264">
        <f t="shared" si="506"/>
        <v>0</v>
      </c>
      <c r="CR244" s="264">
        <f t="shared" si="506"/>
        <v>0</v>
      </c>
      <c r="CS244" s="264">
        <f t="shared" si="506"/>
        <v>0</v>
      </c>
      <c r="CT244" s="264">
        <f t="shared" si="506"/>
        <v>0</v>
      </c>
      <c r="CU244" s="259">
        <v>1</v>
      </c>
      <c r="CY244" s="294"/>
    </row>
    <row r="245" spans="1:103" outlineLevel="1" x14ac:dyDescent="0.45">
      <c r="A245" s="71"/>
      <c r="B245" s="297"/>
      <c r="D245" s="259" t="s">
        <v>455</v>
      </c>
      <c r="F245" s="259" t="str">
        <f>VLOOKUP($D245,assumption_lookup,MATCH("Unit",assumption_heading,0),0)</f>
        <v>£/message</v>
      </c>
      <c r="H245" s="351">
        <f t="shared" ref="H245:P245" si="507">VLOOKUP($D245,assumption_lookup,MATCH(H$9,assumption_heading,0),0)</f>
        <v>0</v>
      </c>
      <c r="I245" s="351">
        <f t="shared" si="507"/>
        <v>0</v>
      </c>
      <c r="J245" s="351">
        <f t="shared" si="507"/>
        <v>0</v>
      </c>
      <c r="K245" s="351">
        <f t="shared" si="507"/>
        <v>0</v>
      </c>
      <c r="L245" s="351">
        <f t="shared" si="507"/>
        <v>0</v>
      </c>
      <c r="M245" s="351">
        <f t="shared" si="507"/>
        <v>0</v>
      </c>
      <c r="N245" s="351">
        <f t="shared" si="507"/>
        <v>0</v>
      </c>
      <c r="O245" s="351">
        <f t="shared" si="507"/>
        <v>0</v>
      </c>
      <c r="P245" s="351">
        <f t="shared" si="507"/>
        <v>0</v>
      </c>
      <c r="Q245" s="351">
        <f t="shared" ref="Q245:BC245" si="508">VLOOKUP($D245,assumption_lookup,MATCH(Q$9,assumption_heading,0),0)</f>
        <v>0</v>
      </c>
      <c r="R245" s="351">
        <f t="shared" si="508"/>
        <v>0</v>
      </c>
      <c r="S245" s="351">
        <f t="shared" si="508"/>
        <v>0</v>
      </c>
      <c r="T245" s="351">
        <f t="shared" si="508"/>
        <v>0</v>
      </c>
      <c r="U245" s="351">
        <f t="shared" si="508"/>
        <v>0</v>
      </c>
      <c r="V245" s="351">
        <f t="shared" si="508"/>
        <v>0</v>
      </c>
      <c r="W245" s="351">
        <f t="shared" si="508"/>
        <v>0</v>
      </c>
      <c r="X245" s="351">
        <f t="shared" si="508"/>
        <v>0</v>
      </c>
      <c r="Y245" s="351">
        <f t="shared" si="508"/>
        <v>0</v>
      </c>
      <c r="Z245" s="351">
        <f t="shared" si="508"/>
        <v>0</v>
      </c>
      <c r="AA245" s="351">
        <f t="shared" si="508"/>
        <v>0</v>
      </c>
      <c r="AB245" s="351">
        <f t="shared" si="508"/>
        <v>0</v>
      </c>
      <c r="AC245" s="351">
        <f t="shared" si="508"/>
        <v>0</v>
      </c>
      <c r="AD245" s="351">
        <f t="shared" si="508"/>
        <v>0</v>
      </c>
      <c r="AE245" s="351">
        <f t="shared" si="508"/>
        <v>0</v>
      </c>
      <c r="AF245" s="351">
        <f t="shared" si="508"/>
        <v>0</v>
      </c>
      <c r="AG245" s="351">
        <f t="shared" si="508"/>
        <v>0</v>
      </c>
      <c r="AH245" s="351">
        <f t="shared" si="508"/>
        <v>0</v>
      </c>
      <c r="AI245" s="351">
        <f t="shared" si="508"/>
        <v>0</v>
      </c>
      <c r="AJ245" s="351">
        <f t="shared" si="508"/>
        <v>0</v>
      </c>
      <c r="AK245" s="351">
        <f t="shared" si="508"/>
        <v>0</v>
      </c>
      <c r="AL245" s="351">
        <f t="shared" si="508"/>
        <v>0</v>
      </c>
      <c r="AM245" s="351">
        <f t="shared" si="508"/>
        <v>0</v>
      </c>
      <c r="AN245" s="351">
        <f t="shared" si="508"/>
        <v>0</v>
      </c>
      <c r="AO245" s="351">
        <f t="shared" si="508"/>
        <v>0</v>
      </c>
      <c r="AP245" s="351">
        <f t="shared" si="508"/>
        <v>0</v>
      </c>
      <c r="AQ245" s="351">
        <f t="shared" si="508"/>
        <v>0</v>
      </c>
      <c r="AR245" s="351">
        <f t="shared" si="508"/>
        <v>0</v>
      </c>
      <c r="AS245" s="351">
        <f t="shared" si="508"/>
        <v>0</v>
      </c>
      <c r="AT245" s="351">
        <f t="shared" si="508"/>
        <v>0</v>
      </c>
      <c r="AU245" s="351">
        <f t="shared" si="508"/>
        <v>0</v>
      </c>
      <c r="AV245" s="351">
        <f t="shared" si="508"/>
        <v>0</v>
      </c>
      <c r="AW245" s="351">
        <f t="shared" si="508"/>
        <v>0</v>
      </c>
      <c r="AX245" s="351">
        <f t="shared" si="508"/>
        <v>0</v>
      </c>
      <c r="AY245" s="351">
        <f t="shared" si="508"/>
        <v>0</v>
      </c>
      <c r="AZ245" s="351">
        <f t="shared" si="508"/>
        <v>0</v>
      </c>
      <c r="BA245" s="351">
        <f t="shared" si="508"/>
        <v>0</v>
      </c>
      <c r="BB245" s="351">
        <f t="shared" si="508"/>
        <v>0</v>
      </c>
      <c r="BC245" s="351">
        <f t="shared" si="508"/>
        <v>0</v>
      </c>
      <c r="BD245" s="351">
        <f t="shared" ref="BD245:CM245" si="509">VLOOKUP($D245,assumption_lookup,MATCH(BD$6,assumptions_heading_monthly,0),0)</f>
        <v>0</v>
      </c>
      <c r="BE245" s="351">
        <f t="shared" si="509"/>
        <v>0</v>
      </c>
      <c r="BF245" s="351">
        <f t="shared" si="509"/>
        <v>0</v>
      </c>
      <c r="BG245" s="351">
        <f t="shared" si="509"/>
        <v>0</v>
      </c>
      <c r="BH245" s="351">
        <f t="shared" si="509"/>
        <v>0</v>
      </c>
      <c r="BI245" s="351">
        <f t="shared" si="509"/>
        <v>0</v>
      </c>
      <c r="BJ245" s="351">
        <f t="shared" si="509"/>
        <v>0</v>
      </c>
      <c r="BK245" s="351">
        <f t="shared" si="509"/>
        <v>0</v>
      </c>
      <c r="BL245" s="351">
        <f t="shared" si="509"/>
        <v>0</v>
      </c>
      <c r="BM245" s="351">
        <f t="shared" si="509"/>
        <v>0</v>
      </c>
      <c r="BN245" s="351">
        <f t="shared" si="509"/>
        <v>0</v>
      </c>
      <c r="BO245" s="351">
        <f t="shared" si="509"/>
        <v>0</v>
      </c>
      <c r="BP245" s="351">
        <f t="shared" si="509"/>
        <v>0</v>
      </c>
      <c r="BQ245" s="351">
        <f t="shared" si="509"/>
        <v>0</v>
      </c>
      <c r="BR245" s="351">
        <f t="shared" si="509"/>
        <v>0</v>
      </c>
      <c r="BS245" s="351">
        <f t="shared" si="509"/>
        <v>0</v>
      </c>
      <c r="BT245" s="351">
        <f t="shared" si="509"/>
        <v>0</v>
      </c>
      <c r="BU245" s="351">
        <f t="shared" si="509"/>
        <v>0</v>
      </c>
      <c r="BV245" s="351">
        <f t="shared" si="509"/>
        <v>0</v>
      </c>
      <c r="BW245" s="351">
        <f t="shared" si="509"/>
        <v>0</v>
      </c>
      <c r="BX245" s="351">
        <f t="shared" si="509"/>
        <v>0</v>
      </c>
      <c r="BY245" s="351">
        <f t="shared" si="509"/>
        <v>0</v>
      </c>
      <c r="BZ245" s="351">
        <f t="shared" si="509"/>
        <v>0</v>
      </c>
      <c r="CA245" s="351">
        <f t="shared" si="509"/>
        <v>0</v>
      </c>
      <c r="CB245" s="351">
        <f t="shared" si="509"/>
        <v>0</v>
      </c>
      <c r="CC245" s="351">
        <f t="shared" si="509"/>
        <v>0</v>
      </c>
      <c r="CD245" s="351">
        <f t="shared" si="509"/>
        <v>0</v>
      </c>
      <c r="CE245" s="351">
        <f t="shared" si="509"/>
        <v>0</v>
      </c>
      <c r="CF245" s="351">
        <f t="shared" si="509"/>
        <v>0</v>
      </c>
      <c r="CG245" s="351">
        <f t="shared" si="509"/>
        <v>0</v>
      </c>
      <c r="CH245" s="351">
        <f t="shared" si="509"/>
        <v>0</v>
      </c>
      <c r="CI245" s="351">
        <f t="shared" si="509"/>
        <v>0</v>
      </c>
      <c r="CJ245" s="351">
        <f t="shared" si="509"/>
        <v>0</v>
      </c>
      <c r="CK245" s="351">
        <f t="shared" si="509"/>
        <v>0</v>
      </c>
      <c r="CL245" s="351">
        <f t="shared" si="509"/>
        <v>0</v>
      </c>
      <c r="CM245" s="351">
        <f t="shared" si="509"/>
        <v>0</v>
      </c>
      <c r="CN245" s="341"/>
      <c r="CO245" s="341"/>
      <c r="CP245" s="341"/>
      <c r="CQ245" s="341"/>
      <c r="CR245" s="341"/>
      <c r="CS245" s="341"/>
      <c r="CT245" s="341"/>
      <c r="CU245" s="259">
        <v>1</v>
      </c>
      <c r="CY245" s="294"/>
    </row>
    <row r="246" spans="1:103" s="75" customFormat="1" outlineLevel="1" x14ac:dyDescent="0.45">
      <c r="A246" s="72" t="s">
        <v>444</v>
      </c>
      <c r="B246" s="297" t="s">
        <v>826</v>
      </c>
      <c r="D246" s="79" t="s">
        <v>116</v>
      </c>
      <c r="E246" s="80"/>
      <c r="F246" s="79" t="s">
        <v>164</v>
      </c>
      <c r="G246" s="79"/>
      <c r="H246" s="333">
        <f t="shared" ref="H246:O246" si="510">H244*H245</f>
        <v>0</v>
      </c>
      <c r="I246" s="333">
        <f t="shared" si="510"/>
        <v>0</v>
      </c>
      <c r="J246" s="333">
        <f t="shared" si="510"/>
        <v>0</v>
      </c>
      <c r="K246" s="333">
        <f t="shared" si="510"/>
        <v>0</v>
      </c>
      <c r="L246" s="333">
        <f t="shared" si="510"/>
        <v>0</v>
      </c>
      <c r="M246" s="333">
        <f t="shared" si="510"/>
        <v>0</v>
      </c>
      <c r="N246" s="333">
        <f t="shared" si="510"/>
        <v>0</v>
      </c>
      <c r="O246" s="333">
        <f t="shared" si="510"/>
        <v>0</v>
      </c>
      <c r="P246" s="333">
        <f>P244*P245</f>
        <v>0</v>
      </c>
      <c r="Q246" s="333">
        <f t="shared" ref="Q246:CB246" si="511">Q244*Q245</f>
        <v>0</v>
      </c>
      <c r="R246" s="333">
        <f t="shared" si="511"/>
        <v>0</v>
      </c>
      <c r="S246" s="333">
        <f t="shared" si="511"/>
        <v>0</v>
      </c>
      <c r="T246" s="333">
        <f t="shared" si="511"/>
        <v>0</v>
      </c>
      <c r="U246" s="333">
        <f t="shared" si="511"/>
        <v>0</v>
      </c>
      <c r="V246" s="333">
        <f t="shared" si="511"/>
        <v>0</v>
      </c>
      <c r="W246" s="333">
        <f t="shared" si="511"/>
        <v>0</v>
      </c>
      <c r="X246" s="333">
        <f t="shared" si="511"/>
        <v>0</v>
      </c>
      <c r="Y246" s="333">
        <f t="shared" si="511"/>
        <v>0</v>
      </c>
      <c r="Z246" s="333">
        <f t="shared" si="511"/>
        <v>0</v>
      </c>
      <c r="AA246" s="333">
        <f t="shared" si="511"/>
        <v>0</v>
      </c>
      <c r="AB246" s="333">
        <f t="shared" si="511"/>
        <v>0</v>
      </c>
      <c r="AC246" s="333">
        <f t="shared" si="511"/>
        <v>0</v>
      </c>
      <c r="AD246" s="333">
        <f t="shared" si="511"/>
        <v>0</v>
      </c>
      <c r="AE246" s="333">
        <f t="shared" si="511"/>
        <v>0</v>
      </c>
      <c r="AF246" s="333">
        <f t="shared" si="511"/>
        <v>0</v>
      </c>
      <c r="AG246" s="333">
        <f t="shared" si="511"/>
        <v>0</v>
      </c>
      <c r="AH246" s="333">
        <f t="shared" si="511"/>
        <v>0</v>
      </c>
      <c r="AI246" s="333">
        <f t="shared" si="511"/>
        <v>0</v>
      </c>
      <c r="AJ246" s="333">
        <f t="shared" si="511"/>
        <v>0</v>
      </c>
      <c r="AK246" s="333">
        <f t="shared" si="511"/>
        <v>0</v>
      </c>
      <c r="AL246" s="333">
        <f t="shared" si="511"/>
        <v>0</v>
      </c>
      <c r="AM246" s="333">
        <f t="shared" si="511"/>
        <v>0</v>
      </c>
      <c r="AN246" s="333">
        <f t="shared" si="511"/>
        <v>0</v>
      </c>
      <c r="AO246" s="333">
        <f t="shared" si="511"/>
        <v>0</v>
      </c>
      <c r="AP246" s="333">
        <f t="shared" si="511"/>
        <v>0</v>
      </c>
      <c r="AQ246" s="333">
        <f t="shared" si="511"/>
        <v>0</v>
      </c>
      <c r="AR246" s="333">
        <f t="shared" si="511"/>
        <v>0</v>
      </c>
      <c r="AS246" s="333">
        <f t="shared" si="511"/>
        <v>0</v>
      </c>
      <c r="AT246" s="333">
        <f t="shared" si="511"/>
        <v>0</v>
      </c>
      <c r="AU246" s="333">
        <f t="shared" si="511"/>
        <v>0</v>
      </c>
      <c r="AV246" s="333">
        <f t="shared" si="511"/>
        <v>0</v>
      </c>
      <c r="AW246" s="333">
        <f t="shared" si="511"/>
        <v>0</v>
      </c>
      <c r="AX246" s="333">
        <f t="shared" si="511"/>
        <v>0</v>
      </c>
      <c r="AY246" s="333">
        <f t="shared" si="511"/>
        <v>0</v>
      </c>
      <c r="AZ246" s="333">
        <f t="shared" si="511"/>
        <v>0</v>
      </c>
      <c r="BA246" s="333">
        <f t="shared" si="511"/>
        <v>0</v>
      </c>
      <c r="BB246" s="333">
        <f t="shared" si="511"/>
        <v>0</v>
      </c>
      <c r="BC246" s="333">
        <f t="shared" si="511"/>
        <v>0</v>
      </c>
      <c r="BD246" s="333">
        <f t="shared" si="511"/>
        <v>0</v>
      </c>
      <c r="BE246" s="333">
        <f t="shared" si="511"/>
        <v>0</v>
      </c>
      <c r="BF246" s="333">
        <f t="shared" si="511"/>
        <v>0</v>
      </c>
      <c r="BG246" s="333">
        <f t="shared" si="511"/>
        <v>0</v>
      </c>
      <c r="BH246" s="333">
        <f t="shared" si="511"/>
        <v>0</v>
      </c>
      <c r="BI246" s="333">
        <f t="shared" si="511"/>
        <v>0</v>
      </c>
      <c r="BJ246" s="333">
        <f t="shared" si="511"/>
        <v>0</v>
      </c>
      <c r="BK246" s="333">
        <f t="shared" si="511"/>
        <v>0</v>
      </c>
      <c r="BL246" s="333">
        <f t="shared" si="511"/>
        <v>0</v>
      </c>
      <c r="BM246" s="333">
        <f t="shared" si="511"/>
        <v>0</v>
      </c>
      <c r="BN246" s="333">
        <f t="shared" si="511"/>
        <v>0</v>
      </c>
      <c r="BO246" s="333">
        <f t="shared" si="511"/>
        <v>0</v>
      </c>
      <c r="BP246" s="333">
        <f t="shared" si="511"/>
        <v>0</v>
      </c>
      <c r="BQ246" s="333">
        <f t="shared" si="511"/>
        <v>0</v>
      </c>
      <c r="BR246" s="333">
        <f t="shared" si="511"/>
        <v>0</v>
      </c>
      <c r="BS246" s="333">
        <f t="shared" si="511"/>
        <v>0</v>
      </c>
      <c r="BT246" s="333">
        <f t="shared" si="511"/>
        <v>0</v>
      </c>
      <c r="BU246" s="333">
        <f t="shared" si="511"/>
        <v>0</v>
      </c>
      <c r="BV246" s="333">
        <f t="shared" si="511"/>
        <v>0</v>
      </c>
      <c r="BW246" s="333">
        <f t="shared" si="511"/>
        <v>0</v>
      </c>
      <c r="BX246" s="333">
        <f t="shared" si="511"/>
        <v>0</v>
      </c>
      <c r="BY246" s="333">
        <f t="shared" si="511"/>
        <v>0</v>
      </c>
      <c r="BZ246" s="333">
        <f t="shared" si="511"/>
        <v>0</v>
      </c>
      <c r="CA246" s="333">
        <f t="shared" si="511"/>
        <v>0</v>
      </c>
      <c r="CB246" s="333">
        <f t="shared" si="511"/>
        <v>0</v>
      </c>
      <c r="CC246" s="333">
        <f t="shared" ref="CC246:CM246" si="512">CC244*CC245</f>
        <v>0</v>
      </c>
      <c r="CD246" s="333">
        <f t="shared" si="512"/>
        <v>0</v>
      </c>
      <c r="CE246" s="333">
        <f t="shared" si="512"/>
        <v>0</v>
      </c>
      <c r="CF246" s="333">
        <f t="shared" si="512"/>
        <v>0</v>
      </c>
      <c r="CG246" s="333">
        <f t="shared" si="512"/>
        <v>0</v>
      </c>
      <c r="CH246" s="333">
        <f t="shared" si="512"/>
        <v>0</v>
      </c>
      <c r="CI246" s="333">
        <f t="shared" si="512"/>
        <v>0</v>
      </c>
      <c r="CJ246" s="333">
        <f t="shared" si="512"/>
        <v>0</v>
      </c>
      <c r="CK246" s="333">
        <f t="shared" si="512"/>
        <v>0</v>
      </c>
      <c r="CL246" s="333">
        <f t="shared" si="512"/>
        <v>0</v>
      </c>
      <c r="CM246" s="333">
        <f t="shared" si="512"/>
        <v>0</v>
      </c>
      <c r="CN246" s="333">
        <f>SUMIF($H$9:$CM$9,CN$3,$H246:$CM246)</f>
        <v>0</v>
      </c>
      <c r="CO246" s="333">
        <f t="shared" ref="CO246:CT246" si="513">SUMIF($H$9:$CM$9,CO$3,$H246:$CM246)</f>
        <v>0</v>
      </c>
      <c r="CP246" s="333">
        <f t="shared" si="513"/>
        <v>0</v>
      </c>
      <c r="CQ246" s="333">
        <f t="shared" si="513"/>
        <v>0</v>
      </c>
      <c r="CR246" s="333">
        <f t="shared" si="513"/>
        <v>0</v>
      </c>
      <c r="CS246" s="333">
        <f t="shared" si="513"/>
        <v>0</v>
      </c>
      <c r="CT246" s="333">
        <f t="shared" si="513"/>
        <v>0</v>
      </c>
      <c r="CU246" s="75">
        <v>1</v>
      </c>
      <c r="CY246" s="332"/>
    </row>
    <row r="247" spans="1:103" outlineLevel="1" x14ac:dyDescent="0.45">
      <c r="A247" s="71"/>
      <c r="B247" s="297"/>
      <c r="E247" s="304"/>
      <c r="H247" s="302"/>
      <c r="I247" s="302"/>
      <c r="J247" s="302"/>
      <c r="K247" s="302"/>
      <c r="L247" s="302"/>
      <c r="M247" s="302"/>
      <c r="N247" s="302"/>
      <c r="O247" s="302"/>
      <c r="P247" s="302"/>
      <c r="Q247" s="302"/>
      <c r="R247" s="302"/>
      <c r="S247" s="302"/>
      <c r="T247" s="302"/>
      <c r="U247" s="302"/>
      <c r="V247" s="302"/>
      <c r="W247" s="302"/>
      <c r="X247" s="302"/>
      <c r="Y247" s="302"/>
      <c r="Z247" s="302"/>
      <c r="AA247" s="302"/>
      <c r="AB247" s="302"/>
      <c r="AC247" s="302"/>
      <c r="AD247" s="302"/>
      <c r="AE247" s="302"/>
      <c r="AF247" s="302"/>
      <c r="AG247" s="302"/>
      <c r="AH247" s="302"/>
      <c r="AI247" s="302"/>
      <c r="AJ247" s="302"/>
      <c r="AK247" s="302"/>
      <c r="AL247" s="302"/>
      <c r="AM247" s="302"/>
      <c r="AN247" s="302"/>
      <c r="AO247" s="302"/>
      <c r="AP247" s="302"/>
      <c r="AQ247" s="302"/>
      <c r="AR247" s="302"/>
      <c r="AS247" s="302"/>
      <c r="AT247" s="302"/>
      <c r="AU247" s="302"/>
      <c r="AV247" s="302"/>
      <c r="AW247" s="302"/>
      <c r="AX247" s="302"/>
      <c r="AY247" s="302"/>
      <c r="AZ247" s="302"/>
      <c r="BA247" s="302"/>
      <c r="BB247" s="302"/>
      <c r="BC247" s="302"/>
      <c r="BD247" s="302"/>
      <c r="BE247" s="302"/>
      <c r="BF247" s="302"/>
      <c r="BG247" s="302"/>
      <c r="BH247" s="302"/>
      <c r="BI247" s="302"/>
      <c r="BJ247" s="302"/>
      <c r="BK247" s="302"/>
      <c r="BL247" s="302"/>
      <c r="BM247" s="302"/>
      <c r="BN247" s="302"/>
      <c r="BO247" s="302"/>
      <c r="BP247" s="302"/>
      <c r="BQ247" s="302"/>
      <c r="BR247" s="302"/>
      <c r="BS247" s="302"/>
      <c r="BT247" s="302"/>
      <c r="BU247" s="302"/>
      <c r="BV247" s="302"/>
      <c r="BW247" s="302"/>
      <c r="BX247" s="302"/>
      <c r="BY247" s="302"/>
      <c r="BZ247" s="302"/>
      <c r="CA247" s="302"/>
      <c r="CB247" s="302"/>
      <c r="CC247" s="302"/>
      <c r="CD247" s="302"/>
      <c r="CE247" s="302"/>
      <c r="CF247" s="302"/>
      <c r="CG247" s="302"/>
      <c r="CH247" s="302"/>
      <c r="CI247" s="302"/>
      <c r="CJ247" s="302"/>
      <c r="CK247" s="302"/>
      <c r="CL247" s="302"/>
      <c r="CM247" s="302"/>
      <c r="CU247" s="259">
        <v>1</v>
      </c>
      <c r="CY247" s="294"/>
    </row>
    <row r="248" spans="1:103" outlineLevel="1" x14ac:dyDescent="0.45">
      <c r="A248" s="71"/>
      <c r="B248" s="297"/>
      <c r="D248" s="262" t="s">
        <v>675</v>
      </c>
      <c r="E248" s="344"/>
      <c r="F248" s="312"/>
      <c r="G248" s="344"/>
      <c r="H248" s="352">
        <f>IF(H3&lt;Assumptions!$D$96,,IF(H3=Assumptions!$D$96,Assumptions!$D$95,G248+Calculation!H249))</f>
        <v>0</v>
      </c>
      <c r="I248" s="352">
        <f>IF(I3&lt;Assumptions!$D$96,,IF(I3=Assumptions!$D$96,Assumptions!$D$95,H248+Calculation!I249))</f>
        <v>0</v>
      </c>
      <c r="J248" s="352">
        <f>IF(J3&lt;Assumptions!$D$96,,IF(J3=Assumptions!$D$96,Assumptions!$D$95,I248+Calculation!J249))</f>
        <v>0</v>
      </c>
      <c r="K248" s="352">
        <f>IF(K3&lt;Assumptions!$D$96,,IF(K3=Assumptions!$D$96,Assumptions!$D$95,J248+Calculation!K249))</f>
        <v>0</v>
      </c>
      <c r="L248" s="352">
        <f>IF(L3&lt;Assumptions!$D$96,,IF(L3=Assumptions!$D$96,Assumptions!$D$95,K248+Calculation!L249))</f>
        <v>0</v>
      </c>
      <c r="M248" s="352">
        <f>IF(M3&lt;Assumptions!$D$96,,IF(M3=Assumptions!$D$96,Assumptions!$D$95,L248+Calculation!M249))</f>
        <v>0</v>
      </c>
      <c r="N248" s="352">
        <f>IF(N3&lt;Assumptions!$D$96,,IF(N3=Assumptions!$D$96,Assumptions!$D$95,M248+Calculation!N249))</f>
        <v>0</v>
      </c>
      <c r="O248" s="352">
        <f>IF(O3&lt;Assumptions!$D$96,,IF(O3=Assumptions!$D$96,Assumptions!$D$95,N248+Calculation!O249))</f>
        <v>0</v>
      </c>
      <c r="P248" s="352">
        <f>IF(P3&lt;Assumptions!$D$96,,IF(P3=Assumptions!$D$96,Assumptions!$D$95,O248+Calculation!P249))</f>
        <v>0</v>
      </c>
      <c r="Q248" s="352">
        <f>IF(Q3&lt;Assumptions!$D$96,,IF(Q3=Assumptions!$D$96,Assumptions!$D$95,P248+Calculation!Q249))</f>
        <v>0</v>
      </c>
      <c r="R248" s="352">
        <f>IF(R3&lt;Assumptions!$D$96,,IF(R3=Assumptions!$D$96,Assumptions!$D$95,Q248+Calculation!R249))</f>
        <v>0</v>
      </c>
      <c r="S248" s="352">
        <f>IF(S3&lt;Assumptions!$D$96,,IF(S3=Assumptions!$D$96,Assumptions!$D$95,R248+Calculation!S249))</f>
        <v>0</v>
      </c>
      <c r="T248" s="352">
        <f>IF(T3&lt;Assumptions!$D$96,,IF(T3=Assumptions!$D$96,Assumptions!$D$95,S248+Calculation!T249))</f>
        <v>0</v>
      </c>
      <c r="U248" s="352">
        <f>IF(U3&lt;Assumptions!$D$96,,IF(U3=Assumptions!$D$96,Assumptions!$D$95,T248+Calculation!U249))</f>
        <v>0</v>
      </c>
      <c r="V248" s="352">
        <f>IF(V3&lt;Assumptions!$D$96,,IF(V3=Assumptions!$D$96,Assumptions!$D$95,U248+Calculation!V249))</f>
        <v>0</v>
      </c>
      <c r="W248" s="352">
        <f>IF(W3&lt;Assumptions!$D$96,,IF(W3=Assumptions!$D$96,Assumptions!$D$95,V248+Calculation!W249))</f>
        <v>0</v>
      </c>
      <c r="X248" s="352">
        <f>IF(X3&lt;Assumptions!$D$96,,IF(X3=Assumptions!$D$96,Assumptions!$D$95,W248+Calculation!X249))</f>
        <v>0</v>
      </c>
      <c r="Y248" s="352">
        <f>IF(Y3&lt;Assumptions!$D$96,,IF(Y3=Assumptions!$D$96,Assumptions!$D$95,X248+Calculation!Y249))</f>
        <v>0</v>
      </c>
      <c r="Z248" s="352">
        <f>IF(Z3&lt;Assumptions!$D$96,,IF(Z3=Assumptions!$D$96,Assumptions!$D$95,Y248+Calculation!Z249))</f>
        <v>0</v>
      </c>
      <c r="AA248" s="352">
        <f>IF(AA3&lt;Assumptions!$D$96,,IF(AA3=Assumptions!$D$96,Assumptions!$D$95,Z248+Calculation!AA249))</f>
        <v>0</v>
      </c>
      <c r="AB248" s="352">
        <f>IF(AB3&lt;Assumptions!$D$96,,IF(AB3=Assumptions!$D$96,Assumptions!$D$95,AA248+Calculation!AB249))</f>
        <v>0</v>
      </c>
      <c r="AC248" s="352">
        <f>IF(AC3&lt;Assumptions!$D$96,,IF(AC3=Assumptions!$D$96,Assumptions!$D$95,AB248+Calculation!AC249))</f>
        <v>0</v>
      </c>
      <c r="AD248" s="352">
        <f>IF(AD3&lt;Assumptions!$D$96,,IF(AD3=Assumptions!$D$96,Assumptions!$D$95,AC248+Calculation!AD249))</f>
        <v>0</v>
      </c>
      <c r="AE248" s="352">
        <f>IF(AE3&lt;Assumptions!$D$96,,IF(AE3=Assumptions!$D$96,Assumptions!$D$95,AD248+Calculation!AE249))</f>
        <v>0</v>
      </c>
      <c r="AF248" s="352">
        <f>IF(AF3&lt;Assumptions!$D$96,,IF(AF3=Assumptions!$D$96,Assumptions!$D$95,AE248+Calculation!AF249))</f>
        <v>70</v>
      </c>
      <c r="AG248" s="352">
        <f>IF(AG3&lt;Assumptions!$D$96,,IF(AG3=Assumptions!$D$96,Assumptions!$D$95,AF248+Calculation!AG249))</f>
        <v>80</v>
      </c>
      <c r="AH248" s="352">
        <f>IF(AH3&lt;Assumptions!$D$96,,IF(AH3=Assumptions!$D$96,Assumptions!$D$95,AG248+Calculation!AH249))</f>
        <v>90</v>
      </c>
      <c r="AI248" s="352">
        <f>IF(AI3&lt;Assumptions!$D$96,,IF(AI3=Assumptions!$D$96,Assumptions!$D$95,AH248+Calculation!AI249))</f>
        <v>100</v>
      </c>
      <c r="AJ248" s="352">
        <f>IF(AJ3&lt;Assumptions!$D$96,,IF(AJ3=Assumptions!$D$96,Assumptions!$D$95,AI248+Calculation!AJ249))</f>
        <v>110</v>
      </c>
      <c r="AK248" s="352">
        <f>IF(AK3&lt;Assumptions!$D$96,,IF(AK3=Assumptions!$D$96,Assumptions!$D$95,AJ248+Calculation!AK249))</f>
        <v>120</v>
      </c>
      <c r="AL248" s="352">
        <f>IF(AL3&lt;Assumptions!$D$96,,IF(AL3=Assumptions!$D$96,Assumptions!$D$95,AK248+Calculation!AL249))</f>
        <v>130</v>
      </c>
      <c r="AM248" s="352">
        <f>IF(AM3&lt;Assumptions!$D$96,,IF(AM3=Assumptions!$D$96,Assumptions!$D$95,AL248+Calculation!AM249))</f>
        <v>140</v>
      </c>
      <c r="AN248" s="352">
        <f>IF(AN3&lt;Assumptions!$D$96,,IF(AN3=Assumptions!$D$96,Assumptions!$D$95,AM248+Calculation!AN249))</f>
        <v>150</v>
      </c>
      <c r="AO248" s="352">
        <f>IF(AO3&lt;Assumptions!$D$96,,IF(AO3=Assumptions!$D$96,Assumptions!$D$95,AN248+Calculation!AO249))</f>
        <v>160</v>
      </c>
      <c r="AP248" s="352">
        <f>IF(AP3&lt;Assumptions!$D$96,,IF(AP3=Assumptions!$D$96,Assumptions!$D$95,AO248+Calculation!AP249))</f>
        <v>170</v>
      </c>
      <c r="AQ248" s="352">
        <f>IF(AQ3&lt;Assumptions!$D$96,,IF(AQ3=Assumptions!$D$96,Assumptions!$D$95,AP248+Calculation!AQ249))</f>
        <v>180</v>
      </c>
      <c r="AR248" s="352">
        <f>IF(AR3&lt;Assumptions!$D$96,,IF(AR3=Assumptions!$D$96,Assumptions!$D$95,AQ248+Calculation!AR249))</f>
        <v>194</v>
      </c>
      <c r="AS248" s="352">
        <f>IF(AS3&lt;Assumptions!$D$96,,IF(AS3=Assumptions!$D$96,Assumptions!$D$95,AR248+Calculation!AS249))</f>
        <v>208</v>
      </c>
      <c r="AT248" s="352">
        <f>IF(AT3&lt;Assumptions!$D$96,,IF(AT3=Assumptions!$D$96,Assumptions!$D$95,AS248+Calculation!AT249))</f>
        <v>222</v>
      </c>
      <c r="AU248" s="352">
        <f>IF(AU3&lt;Assumptions!$D$96,,IF(AU3=Assumptions!$D$96,Assumptions!$D$95,AT248+Calculation!AU249))</f>
        <v>236</v>
      </c>
      <c r="AV248" s="352">
        <f>IF(AV3&lt;Assumptions!$D$96,,IF(AV3=Assumptions!$D$96,Assumptions!$D$95,AU248+Calculation!AV249))</f>
        <v>250</v>
      </c>
      <c r="AW248" s="352">
        <f>IF(AW3&lt;Assumptions!$D$96,,IF(AW3=Assumptions!$D$96,Assumptions!$D$95,AV248+Calculation!AW249))</f>
        <v>264</v>
      </c>
      <c r="AX248" s="352">
        <f>IF(AX3&lt;Assumptions!$D$96,,IF(AX3=Assumptions!$D$96,Assumptions!$D$95,AW248+Calculation!AX249))</f>
        <v>278</v>
      </c>
      <c r="AY248" s="352">
        <f>IF(AY3&lt;Assumptions!$D$96,,IF(AY3=Assumptions!$D$96,Assumptions!$D$95,AX248+Calculation!AY249))</f>
        <v>292</v>
      </c>
      <c r="AZ248" s="352">
        <f>IF(AZ3&lt;Assumptions!$D$96,,IF(AZ3=Assumptions!$D$96,Assumptions!$D$95,AY248+Calculation!AZ249))</f>
        <v>306</v>
      </c>
      <c r="BA248" s="352">
        <f>IF(BA3&lt;Assumptions!$D$96,,IF(BA3=Assumptions!$D$96,Assumptions!$D$95,AZ248+Calculation!BA249))</f>
        <v>320</v>
      </c>
      <c r="BB248" s="352">
        <f>IF(BB3&lt;Assumptions!$D$96,,IF(BB3=Assumptions!$D$96,Assumptions!$D$95,BA248+Calculation!BB249))</f>
        <v>334</v>
      </c>
      <c r="BC248" s="352">
        <f>IF(BC3&lt;Assumptions!$D$96,,IF(BC3=Assumptions!$D$96,Assumptions!$D$95,BB248+Calculation!BC249))</f>
        <v>348</v>
      </c>
      <c r="BD248" s="352">
        <f>IF(BD3&lt;Assumptions!$D$96,,IF(BD3=Assumptions!$D$96,Assumptions!$D$95,BC248+Calculation!BD249))</f>
        <v>378</v>
      </c>
      <c r="BE248" s="352">
        <f>IF(BE3&lt;Assumptions!$D$96,,IF(BE3=Assumptions!$D$96,Assumptions!$D$95,BD248+Calculation!BE249))</f>
        <v>408</v>
      </c>
      <c r="BF248" s="352">
        <f>IF(BF3&lt;Assumptions!$D$96,,IF(BF3=Assumptions!$D$96,Assumptions!$D$95,BE248+Calculation!BF249))</f>
        <v>438</v>
      </c>
      <c r="BG248" s="352">
        <f>IF(BG3&lt;Assumptions!$D$96,,IF(BG3=Assumptions!$D$96,Assumptions!$D$95,BF248+Calculation!BG249))</f>
        <v>468</v>
      </c>
      <c r="BH248" s="352">
        <f>IF(BH3&lt;Assumptions!$D$96,,IF(BH3=Assumptions!$D$96,Assumptions!$D$95,BG248+Calculation!BH249))</f>
        <v>498</v>
      </c>
      <c r="BI248" s="352">
        <f>IF(BI3&lt;Assumptions!$D$96,,IF(BI3=Assumptions!$D$96,Assumptions!$D$95,BH248+Calculation!BI249))</f>
        <v>528</v>
      </c>
      <c r="BJ248" s="352">
        <f>IF(BJ3&lt;Assumptions!$D$96,,IF(BJ3=Assumptions!$D$96,Assumptions!$D$95,BI248+Calculation!BJ249))</f>
        <v>558</v>
      </c>
      <c r="BK248" s="352">
        <f>IF(BK3&lt;Assumptions!$D$96,,IF(BK3=Assumptions!$D$96,Assumptions!$D$95,BJ248+Calculation!BK249))</f>
        <v>588</v>
      </c>
      <c r="BL248" s="352">
        <f>IF(BL3&lt;Assumptions!$D$96,,IF(BL3=Assumptions!$D$96,Assumptions!$D$95,BK248+Calculation!BL249))</f>
        <v>618</v>
      </c>
      <c r="BM248" s="352">
        <f>IF(BM3&lt;Assumptions!$D$96,,IF(BM3=Assumptions!$D$96,Assumptions!$D$95,BL248+Calculation!BM249))</f>
        <v>648</v>
      </c>
      <c r="BN248" s="352">
        <f>IF(BN3&lt;Assumptions!$D$96,,IF(BN3=Assumptions!$D$96,Assumptions!$D$95,BM248+Calculation!BN249))</f>
        <v>678</v>
      </c>
      <c r="BO248" s="352">
        <f>IF(BO3&lt;Assumptions!$D$96,,IF(BO3=Assumptions!$D$96,Assumptions!$D$95,BN248+Calculation!BO249))</f>
        <v>708</v>
      </c>
      <c r="BP248" s="352">
        <f>IF(BP3&lt;Assumptions!$D$96,,IF(BP3=Assumptions!$D$96,Assumptions!$D$95,BO248+Calculation!BP249))</f>
        <v>733</v>
      </c>
      <c r="BQ248" s="352">
        <f>IF(BQ3&lt;Assumptions!$D$96,,IF(BQ3=Assumptions!$D$96,Assumptions!$D$95,BP248+Calculation!BQ249))</f>
        <v>758</v>
      </c>
      <c r="BR248" s="352">
        <f>IF(BR3&lt;Assumptions!$D$96,,IF(BR3=Assumptions!$D$96,Assumptions!$D$95,BQ248+Calculation!BR249))</f>
        <v>783</v>
      </c>
      <c r="BS248" s="352">
        <f>IF(BS3&lt;Assumptions!$D$96,,IF(BS3=Assumptions!$D$96,Assumptions!$D$95,BR248+Calculation!BS249))</f>
        <v>808</v>
      </c>
      <c r="BT248" s="352">
        <f>IF(BT3&lt;Assumptions!$D$96,,IF(BT3=Assumptions!$D$96,Assumptions!$D$95,BS248+Calculation!BT249))</f>
        <v>833</v>
      </c>
      <c r="BU248" s="352">
        <f>IF(BU3&lt;Assumptions!$D$96,,IF(BU3=Assumptions!$D$96,Assumptions!$D$95,BT248+Calculation!BU249))</f>
        <v>858</v>
      </c>
      <c r="BV248" s="352">
        <f>IF(BV3&lt;Assumptions!$D$96,,IF(BV3=Assumptions!$D$96,Assumptions!$D$95,BU248+Calculation!BV249))</f>
        <v>883</v>
      </c>
      <c r="BW248" s="352">
        <f>IF(BW3&lt;Assumptions!$D$96,,IF(BW3=Assumptions!$D$96,Assumptions!$D$95,BV248+Calculation!BW249))</f>
        <v>908</v>
      </c>
      <c r="BX248" s="352">
        <f>IF(BX3&lt;Assumptions!$D$96,,IF(BX3=Assumptions!$D$96,Assumptions!$D$95,BW248+Calculation!BX249))</f>
        <v>933</v>
      </c>
      <c r="BY248" s="352">
        <f>IF(BY3&lt;Assumptions!$D$96,,IF(BY3=Assumptions!$D$96,Assumptions!$D$95,BX248+Calculation!BY249))</f>
        <v>958</v>
      </c>
      <c r="BZ248" s="352">
        <f>IF(BZ3&lt;Assumptions!$D$96,,IF(BZ3=Assumptions!$D$96,Assumptions!$D$95,BY248+Calculation!BZ249))</f>
        <v>983</v>
      </c>
      <c r="CA248" s="352">
        <f>IF(CA3&lt;Assumptions!$D$96,,IF(CA3=Assumptions!$D$96,Assumptions!$D$95,BZ248+Calculation!CA249))</f>
        <v>1008</v>
      </c>
      <c r="CB248" s="352">
        <f>IF(CB3&lt;Assumptions!$D$96,,IF(CB3=Assumptions!$D$96,Assumptions!$D$95,CA248+Calculation!CB249))</f>
        <v>1023</v>
      </c>
      <c r="CC248" s="352">
        <f>IF(CC3&lt;Assumptions!$D$96,,IF(CC3=Assumptions!$D$96,Assumptions!$D$95,CB248+Calculation!CC249))</f>
        <v>1038</v>
      </c>
      <c r="CD248" s="352">
        <f>IF(CD3&lt;Assumptions!$D$96,,IF(CD3=Assumptions!$D$96,Assumptions!$D$95,CC248+Calculation!CD249))</f>
        <v>1053</v>
      </c>
      <c r="CE248" s="352">
        <f>IF(CE3&lt;Assumptions!$D$96,,IF(CE3=Assumptions!$D$96,Assumptions!$D$95,CD248+Calculation!CE249))</f>
        <v>1068</v>
      </c>
      <c r="CF248" s="352">
        <f>IF(CF3&lt;Assumptions!$D$96,,IF(CF3=Assumptions!$D$96,Assumptions!$D$95,CE248+Calculation!CF249))</f>
        <v>1083</v>
      </c>
      <c r="CG248" s="352">
        <f>IF(CG3&lt;Assumptions!$D$96,,IF(CG3=Assumptions!$D$96,Assumptions!$D$95,CF248+Calculation!CG249))</f>
        <v>1098</v>
      </c>
      <c r="CH248" s="352">
        <f>IF(CH3&lt;Assumptions!$D$96,,IF(CH3=Assumptions!$D$96,Assumptions!$D$95,CG248+Calculation!CH249))</f>
        <v>1113</v>
      </c>
      <c r="CI248" s="352">
        <f>IF(CI3&lt;Assumptions!$D$96,,IF(CI3=Assumptions!$D$96,Assumptions!$D$95,CH248+Calculation!CI249))</f>
        <v>1128</v>
      </c>
      <c r="CJ248" s="352">
        <f>IF(CJ3&lt;Assumptions!$D$96,,IF(CJ3=Assumptions!$D$96,Assumptions!$D$95,CI248+Calculation!CJ249))</f>
        <v>1143</v>
      </c>
      <c r="CK248" s="352">
        <f>IF(CK3&lt;Assumptions!$D$96,,IF(CK3=Assumptions!$D$96,Assumptions!$D$95,CJ248+Calculation!CK249))</f>
        <v>1158</v>
      </c>
      <c r="CL248" s="352">
        <f>IF(CL3&lt;Assumptions!$D$96,,IF(CL3=Assumptions!$D$96,Assumptions!$D$95,CK248+Calculation!CL249))</f>
        <v>1173</v>
      </c>
      <c r="CM248" s="352">
        <f>IF(CM3&lt;Assumptions!$D$96,,IF(CM3=Assumptions!$D$96,Assumptions!$D$95,CL248+Calculation!CM249))</f>
        <v>1188</v>
      </c>
      <c r="CN248" s="341"/>
      <c r="CO248" s="341"/>
      <c r="CP248" s="341"/>
      <c r="CQ248" s="341"/>
      <c r="CR248" s="341"/>
      <c r="CS248" s="341"/>
      <c r="CT248" s="341"/>
      <c r="CU248" s="259">
        <v>1</v>
      </c>
      <c r="CY248" s="294"/>
    </row>
    <row r="249" spans="1:103" outlineLevel="1" x14ac:dyDescent="0.45">
      <c r="A249" s="71"/>
      <c r="B249" s="297"/>
      <c r="D249" s="262" t="s">
        <v>673</v>
      </c>
      <c r="E249" s="344"/>
      <c r="F249" s="312"/>
      <c r="G249" s="344"/>
      <c r="H249" s="352">
        <f>IF(H3&lt;=Assumptions!$D$96,,SUMIFS(Assumptions!$E$100:$K$100,Assumptions!$E$16:$K$16,H9))</f>
        <v>0</v>
      </c>
      <c r="I249" s="352">
        <f>IF(I3&lt;=Assumptions!$D$96,,SUMIFS(Assumptions!$E$100:$K$100,Assumptions!$E$16:$K$16,I9))</f>
        <v>0</v>
      </c>
      <c r="J249" s="352">
        <f>IF(J3&lt;=Assumptions!$D$96,,SUMIFS(Assumptions!$E$100:$K$100,Assumptions!$E$16:$K$16,J9))</f>
        <v>0</v>
      </c>
      <c r="K249" s="352">
        <f>IF(K3&lt;=Assumptions!$D$96,,SUMIFS(Assumptions!$E$100:$K$100,Assumptions!$E$16:$K$16,K9))</f>
        <v>0</v>
      </c>
      <c r="L249" s="352">
        <f>IF(L3&lt;=Assumptions!$D$96,,SUMIFS(Assumptions!$E$100:$K$100,Assumptions!$E$16:$K$16,L9))</f>
        <v>0</v>
      </c>
      <c r="M249" s="352">
        <f>IF(M3&lt;=Assumptions!$D$96,,SUMIFS(Assumptions!$E$100:$K$100,Assumptions!$E$16:$K$16,M9))</f>
        <v>0</v>
      </c>
      <c r="N249" s="352">
        <f>IF(N3&lt;=Assumptions!$D$96,,SUMIFS(Assumptions!$E$100:$K$100,Assumptions!$E$16:$K$16,N9))</f>
        <v>0</v>
      </c>
      <c r="O249" s="352">
        <f>IF(O3&lt;=Assumptions!$D$96,,SUMIFS(Assumptions!$E$100:$K$100,Assumptions!$E$16:$K$16,O9))</f>
        <v>0</v>
      </c>
      <c r="P249" s="352">
        <f>IF(P3&lt;=Assumptions!$D$96,,SUMIFS(Assumptions!$E$100:$K$100,Assumptions!$E$16:$K$16,P9))</f>
        <v>0</v>
      </c>
      <c r="Q249" s="352">
        <f>IF(Q3&lt;=Assumptions!$D$96,,SUMIFS(Assumptions!$E$100:$K$100,Assumptions!$E$16:$K$16,Q9))</f>
        <v>0</v>
      </c>
      <c r="R249" s="352">
        <f>IF(R3&lt;=Assumptions!$D$96,,SUMIFS(Assumptions!$E$100:$K$100,Assumptions!$E$16:$K$16,R9))</f>
        <v>0</v>
      </c>
      <c r="S249" s="352">
        <f>IF(S3&lt;=Assumptions!$D$96,,SUMIFS(Assumptions!$E$100:$K$100,Assumptions!$E$16:$K$16,S9))</f>
        <v>0</v>
      </c>
      <c r="T249" s="352">
        <f>IF(T3&lt;=Assumptions!$D$96,,SUMIFS(Assumptions!$E$100:$K$100,Assumptions!$E$16:$K$16,T9))</f>
        <v>0</v>
      </c>
      <c r="U249" s="352">
        <f>IF(U3&lt;=Assumptions!$D$96,,SUMIFS(Assumptions!$E$100:$K$100,Assumptions!$E$16:$K$16,U9))</f>
        <v>0</v>
      </c>
      <c r="V249" s="352">
        <f>IF(V3&lt;=Assumptions!$D$96,,SUMIFS(Assumptions!$E$100:$K$100,Assumptions!$E$16:$K$16,V9))</f>
        <v>0</v>
      </c>
      <c r="W249" s="352">
        <f>IF(W3&lt;=Assumptions!$D$96,,SUMIFS(Assumptions!$E$100:$K$100,Assumptions!$E$16:$K$16,W9))</f>
        <v>0</v>
      </c>
      <c r="X249" s="352">
        <f>IF(X3&lt;=Assumptions!$D$96,,SUMIFS(Assumptions!$E$100:$K$100,Assumptions!$E$16:$K$16,X9))</f>
        <v>0</v>
      </c>
      <c r="Y249" s="352">
        <f>IF(Y3&lt;=Assumptions!$D$96,,SUMIFS(Assumptions!$E$100:$K$100,Assumptions!$E$16:$K$16,Y9))</f>
        <v>0</v>
      </c>
      <c r="Z249" s="352">
        <f>IF(Z3&lt;=Assumptions!$D$96,,SUMIFS(Assumptions!$E$100:$K$100,Assumptions!$E$16:$K$16,Z9))</f>
        <v>0</v>
      </c>
      <c r="AA249" s="352">
        <f>IF(AA3&lt;=Assumptions!$D$96,,SUMIFS(Assumptions!$E$100:$K$100,Assumptions!$E$16:$K$16,AA9))</f>
        <v>0</v>
      </c>
      <c r="AB249" s="352">
        <f>IF(AB3&lt;=Assumptions!$D$96,,SUMIFS(Assumptions!$E$100:$K$100,Assumptions!$E$16:$K$16,AB9))</f>
        <v>0</v>
      </c>
      <c r="AC249" s="352">
        <f>IF(AC3&lt;=Assumptions!$D$96,,SUMIFS(Assumptions!$E$100:$K$100,Assumptions!$E$16:$K$16,AC9))</f>
        <v>0</v>
      </c>
      <c r="AD249" s="352">
        <f>IF(AD3&lt;=Assumptions!$D$96,,SUMIFS(Assumptions!$E$100:$K$100,Assumptions!$E$16:$K$16,AD9))</f>
        <v>0</v>
      </c>
      <c r="AE249" s="352">
        <f>IF(AE3&lt;=Assumptions!$D$96,,SUMIFS(Assumptions!$E$100:$K$100,Assumptions!$E$16:$K$16,AE9))</f>
        <v>0</v>
      </c>
      <c r="AF249" s="352">
        <f>IF(AF3&lt;=Assumptions!$D$96,,SUMIFS(Assumptions!$E$100:$K$100,Assumptions!$E$16:$K$16,AF9))</f>
        <v>0</v>
      </c>
      <c r="AG249" s="352">
        <f>IF(AG3&lt;=Assumptions!$D$96,,SUMIFS(Assumptions!$E$100:$K$100,Assumptions!$E$16:$K$16,AG9))</f>
        <v>10</v>
      </c>
      <c r="AH249" s="352">
        <f>IF(AH3&lt;=Assumptions!$D$96,,SUMIFS(Assumptions!$E$100:$K$100,Assumptions!$E$16:$K$16,AH9))</f>
        <v>10</v>
      </c>
      <c r="AI249" s="352">
        <f>IF(AI3&lt;=Assumptions!$D$96,,SUMIFS(Assumptions!$E$100:$K$100,Assumptions!$E$16:$K$16,AI9))</f>
        <v>10</v>
      </c>
      <c r="AJ249" s="352">
        <f>IF(AJ3&lt;=Assumptions!$D$96,,SUMIFS(Assumptions!$E$100:$K$100,Assumptions!$E$16:$K$16,AJ9))</f>
        <v>10</v>
      </c>
      <c r="AK249" s="352">
        <f>IF(AK3&lt;=Assumptions!$D$96,,SUMIFS(Assumptions!$E$100:$K$100,Assumptions!$E$16:$K$16,AK9))</f>
        <v>10</v>
      </c>
      <c r="AL249" s="352">
        <f>IF(AL3&lt;=Assumptions!$D$96,,SUMIFS(Assumptions!$E$100:$K$100,Assumptions!$E$16:$K$16,AL9))</f>
        <v>10</v>
      </c>
      <c r="AM249" s="352">
        <f>IF(AM3&lt;=Assumptions!$D$96,,SUMIFS(Assumptions!$E$100:$K$100,Assumptions!$E$16:$K$16,AM9))</f>
        <v>10</v>
      </c>
      <c r="AN249" s="352">
        <f>IF(AN3&lt;=Assumptions!$D$96,,SUMIFS(Assumptions!$E$100:$K$100,Assumptions!$E$16:$K$16,AN9))</f>
        <v>10</v>
      </c>
      <c r="AO249" s="352">
        <f>IF(AO3&lt;=Assumptions!$D$96,,SUMIFS(Assumptions!$E$100:$K$100,Assumptions!$E$16:$K$16,AO9))</f>
        <v>10</v>
      </c>
      <c r="AP249" s="352">
        <f>IF(AP3&lt;=Assumptions!$D$96,,SUMIFS(Assumptions!$E$100:$K$100,Assumptions!$E$16:$K$16,AP9))</f>
        <v>10</v>
      </c>
      <c r="AQ249" s="352">
        <f>IF(AQ3&lt;=Assumptions!$D$96,,SUMIFS(Assumptions!$E$100:$K$100,Assumptions!$E$16:$K$16,AQ9))</f>
        <v>10</v>
      </c>
      <c r="AR249" s="352">
        <f>IF(AR3&lt;=Assumptions!$D$96,,SUMIFS(Assumptions!$E$100:$K$100,Assumptions!$E$16:$K$16,AR9))</f>
        <v>14</v>
      </c>
      <c r="AS249" s="352">
        <f>IF(AS3&lt;=Assumptions!$D$96,,SUMIFS(Assumptions!$E$100:$K$100,Assumptions!$E$16:$K$16,AS9))</f>
        <v>14</v>
      </c>
      <c r="AT249" s="352">
        <f>IF(AT3&lt;=Assumptions!$D$96,,SUMIFS(Assumptions!$E$100:$K$100,Assumptions!$E$16:$K$16,AT9))</f>
        <v>14</v>
      </c>
      <c r="AU249" s="352">
        <f>IF(AU3&lt;=Assumptions!$D$96,,SUMIFS(Assumptions!$E$100:$K$100,Assumptions!$E$16:$K$16,AU9))</f>
        <v>14</v>
      </c>
      <c r="AV249" s="352">
        <f>IF(AV3&lt;=Assumptions!$D$96,,SUMIFS(Assumptions!$E$100:$K$100,Assumptions!$E$16:$K$16,AV9))</f>
        <v>14</v>
      </c>
      <c r="AW249" s="352">
        <f>IF(AW3&lt;=Assumptions!$D$96,,SUMIFS(Assumptions!$E$100:$K$100,Assumptions!$E$16:$K$16,AW9))</f>
        <v>14</v>
      </c>
      <c r="AX249" s="352">
        <f>IF(AX3&lt;=Assumptions!$D$96,,SUMIFS(Assumptions!$E$100:$K$100,Assumptions!$E$16:$K$16,AX9))</f>
        <v>14</v>
      </c>
      <c r="AY249" s="352">
        <f>IF(AY3&lt;=Assumptions!$D$96,,SUMIFS(Assumptions!$E$100:$K$100,Assumptions!$E$16:$K$16,AY9))</f>
        <v>14</v>
      </c>
      <c r="AZ249" s="352">
        <f>IF(AZ3&lt;=Assumptions!$D$96,,SUMIFS(Assumptions!$E$100:$K$100,Assumptions!$E$16:$K$16,AZ9))</f>
        <v>14</v>
      </c>
      <c r="BA249" s="352">
        <f>IF(BA3&lt;=Assumptions!$D$96,,SUMIFS(Assumptions!$E$100:$K$100,Assumptions!$E$16:$K$16,BA9))</f>
        <v>14</v>
      </c>
      <c r="BB249" s="352">
        <f>IF(BB3&lt;=Assumptions!$D$96,,SUMIFS(Assumptions!$E$100:$K$100,Assumptions!$E$16:$K$16,BB9))</f>
        <v>14</v>
      </c>
      <c r="BC249" s="352">
        <f>IF(BC3&lt;=Assumptions!$D$96,,SUMIFS(Assumptions!$E$100:$K$100,Assumptions!$E$16:$K$16,BC9))</f>
        <v>14</v>
      </c>
      <c r="BD249" s="352">
        <f>IF(BD3&lt;=Assumptions!$D$96,,SUMIFS(Assumptions!$E$100:$K$100,Assumptions!$E$16:$K$16,BD9))</f>
        <v>30</v>
      </c>
      <c r="BE249" s="352">
        <f>IF(BE3&lt;=Assumptions!$D$96,,SUMIFS(Assumptions!$E$100:$K$100,Assumptions!$E$16:$K$16,BE9))</f>
        <v>30</v>
      </c>
      <c r="BF249" s="352">
        <f>IF(BF3&lt;=Assumptions!$D$96,,SUMIFS(Assumptions!$E$100:$K$100,Assumptions!$E$16:$K$16,BF9))</f>
        <v>30</v>
      </c>
      <c r="BG249" s="352">
        <f>IF(BG3&lt;=Assumptions!$D$96,,SUMIFS(Assumptions!$E$100:$K$100,Assumptions!$E$16:$K$16,BG9))</f>
        <v>30</v>
      </c>
      <c r="BH249" s="352">
        <f>IF(BH3&lt;=Assumptions!$D$96,,SUMIFS(Assumptions!$E$100:$K$100,Assumptions!$E$16:$K$16,BH9))</f>
        <v>30</v>
      </c>
      <c r="BI249" s="352">
        <f>IF(BI3&lt;=Assumptions!$D$96,,SUMIFS(Assumptions!$E$100:$K$100,Assumptions!$E$16:$K$16,BI9))</f>
        <v>30</v>
      </c>
      <c r="BJ249" s="352">
        <f>IF(BJ3&lt;=Assumptions!$D$96,,SUMIFS(Assumptions!$E$100:$K$100,Assumptions!$E$16:$K$16,BJ9))</f>
        <v>30</v>
      </c>
      <c r="BK249" s="352">
        <f>IF(BK3&lt;=Assumptions!$D$96,,SUMIFS(Assumptions!$E$100:$K$100,Assumptions!$E$16:$K$16,BK9))</f>
        <v>30</v>
      </c>
      <c r="BL249" s="352">
        <f>IF(BL3&lt;=Assumptions!$D$96,,SUMIFS(Assumptions!$E$100:$K$100,Assumptions!$E$16:$K$16,BL9))</f>
        <v>30</v>
      </c>
      <c r="BM249" s="352">
        <f>IF(BM3&lt;=Assumptions!$D$96,,SUMIFS(Assumptions!$E$100:$K$100,Assumptions!$E$16:$K$16,BM9))</f>
        <v>30</v>
      </c>
      <c r="BN249" s="352">
        <f>IF(BN3&lt;=Assumptions!$D$96,,SUMIFS(Assumptions!$E$100:$K$100,Assumptions!$E$16:$K$16,BN9))</f>
        <v>30</v>
      </c>
      <c r="BO249" s="352">
        <f>IF(BO3&lt;=Assumptions!$D$96,,SUMIFS(Assumptions!$E$100:$K$100,Assumptions!$E$16:$K$16,BO9))</f>
        <v>30</v>
      </c>
      <c r="BP249" s="352">
        <f>IF(BP3&lt;=Assumptions!$D$96,,SUMIFS(Assumptions!$E$100:$K$100,Assumptions!$E$16:$K$16,BP9))</f>
        <v>25</v>
      </c>
      <c r="BQ249" s="352">
        <f>IF(BQ3&lt;=Assumptions!$D$96,,SUMIFS(Assumptions!$E$100:$K$100,Assumptions!$E$16:$K$16,BQ9))</f>
        <v>25</v>
      </c>
      <c r="BR249" s="352">
        <f>IF(BR3&lt;=Assumptions!$D$96,,SUMIFS(Assumptions!$E$100:$K$100,Assumptions!$E$16:$K$16,BR9))</f>
        <v>25</v>
      </c>
      <c r="BS249" s="352">
        <f>IF(BS3&lt;=Assumptions!$D$96,,SUMIFS(Assumptions!$E$100:$K$100,Assumptions!$E$16:$K$16,BS9))</f>
        <v>25</v>
      </c>
      <c r="BT249" s="352">
        <f>IF(BT3&lt;=Assumptions!$D$96,,SUMIFS(Assumptions!$E$100:$K$100,Assumptions!$E$16:$K$16,BT9))</f>
        <v>25</v>
      </c>
      <c r="BU249" s="352">
        <f>IF(BU3&lt;=Assumptions!$D$96,,SUMIFS(Assumptions!$E$100:$K$100,Assumptions!$E$16:$K$16,BU9))</f>
        <v>25</v>
      </c>
      <c r="BV249" s="352">
        <f>IF(BV3&lt;=Assumptions!$D$96,,SUMIFS(Assumptions!$E$100:$K$100,Assumptions!$E$16:$K$16,BV9))</f>
        <v>25</v>
      </c>
      <c r="BW249" s="352">
        <f>IF(BW$3&lt;=Assumptions!$D$96,,SUMIFS(Assumptions!100:100,assumptions_heading_monthly,BW$6))</f>
        <v>25</v>
      </c>
      <c r="BX249" s="352">
        <f>IF(BX$3&lt;=Assumptions!$D$96,,SUMIFS(Assumptions!100:100,assumptions_heading_monthly,BX$6))</f>
        <v>25</v>
      </c>
      <c r="BY249" s="352">
        <f>IF(BY$3&lt;=Assumptions!$D$96,,SUMIFS(Assumptions!100:100,assumptions_heading_monthly,BY$6))</f>
        <v>25</v>
      </c>
      <c r="BZ249" s="352">
        <f>IF(BZ$3&lt;=Assumptions!$D$96,,SUMIFS(Assumptions!100:100,assumptions_heading_monthly,BZ$6))</f>
        <v>25</v>
      </c>
      <c r="CA249" s="352">
        <f>IF(CA$3&lt;=Assumptions!$D$96,,SUMIFS(Assumptions!100:100,assumptions_heading_monthly,CA$6))</f>
        <v>25</v>
      </c>
      <c r="CB249" s="352">
        <f>IF(CB$3&lt;=Assumptions!$D$96,,SUMIFS(Assumptions!100:100,assumptions_heading_monthly,CB$6))</f>
        <v>15</v>
      </c>
      <c r="CC249" s="352">
        <f>IF(CC$3&lt;=Assumptions!$D$96,,SUMIFS(Assumptions!100:100,assumptions_heading_monthly,CC$6))</f>
        <v>15</v>
      </c>
      <c r="CD249" s="352">
        <f>IF(CD$3&lt;=Assumptions!$D$96,,SUMIFS(Assumptions!100:100,assumptions_heading_monthly,CD$6))</f>
        <v>15</v>
      </c>
      <c r="CE249" s="352">
        <f>IF(CE$3&lt;=Assumptions!$D$96,,SUMIFS(Assumptions!100:100,assumptions_heading_monthly,CE$6))</f>
        <v>15</v>
      </c>
      <c r="CF249" s="352">
        <f>IF(CF$3&lt;=Assumptions!$D$96,,SUMIFS(Assumptions!100:100,assumptions_heading_monthly,CF$6))</f>
        <v>15</v>
      </c>
      <c r="CG249" s="352">
        <f>IF(CG$3&lt;=Assumptions!$D$96,,SUMIFS(Assumptions!100:100,assumptions_heading_monthly,CG$6))</f>
        <v>15</v>
      </c>
      <c r="CH249" s="352">
        <f>IF(CH$3&lt;=Assumptions!$D$96,,SUMIFS(Assumptions!100:100,assumptions_heading_monthly,CH$6))</f>
        <v>15</v>
      </c>
      <c r="CI249" s="352">
        <f>IF(CI$3&lt;=Assumptions!$D$96,,SUMIFS(Assumptions!100:100,assumptions_heading_monthly,CI$6))</f>
        <v>15</v>
      </c>
      <c r="CJ249" s="352">
        <f>IF(CJ$3&lt;=Assumptions!$D$96,,SUMIFS(Assumptions!100:100,assumptions_heading_monthly,CJ$6))</f>
        <v>15</v>
      </c>
      <c r="CK249" s="352">
        <f>IF(CK$3&lt;=Assumptions!$D$96,,SUMIFS(Assumptions!100:100,assumptions_heading_monthly,CK$6))</f>
        <v>15</v>
      </c>
      <c r="CL249" s="352">
        <f>IF(CL$3&lt;=Assumptions!$D$96,,SUMIFS(Assumptions!100:100,assumptions_heading_monthly,CL$6))</f>
        <v>15</v>
      </c>
      <c r="CM249" s="352">
        <f>IF(CM$3&lt;=Assumptions!$D$96,,SUMIFS(Assumptions!100:100,assumptions_heading_monthly,CM$6))</f>
        <v>15</v>
      </c>
      <c r="CN249" s="341"/>
      <c r="CO249" s="341"/>
      <c r="CP249" s="341"/>
      <c r="CQ249" s="341"/>
      <c r="CR249" s="341"/>
      <c r="CS249" s="341"/>
      <c r="CT249" s="341"/>
      <c r="CU249" s="259">
        <v>1</v>
      </c>
      <c r="CY249" s="294"/>
    </row>
    <row r="250" spans="1:103" outlineLevel="1" x14ac:dyDescent="0.45">
      <c r="A250" s="71"/>
      <c r="B250" s="297"/>
      <c r="D250" s="262" t="s">
        <v>676</v>
      </c>
      <c r="E250" s="344"/>
      <c r="F250" s="312"/>
      <c r="G250" s="344"/>
      <c r="H250" s="352">
        <f>H222*Assumptions!$D$98</f>
        <v>0</v>
      </c>
      <c r="I250" s="352">
        <f>I222*Assumptions!$D$98</f>
        <v>25</v>
      </c>
      <c r="J250" s="352">
        <f>J222*Assumptions!$D$98</f>
        <v>25</v>
      </c>
      <c r="K250" s="352">
        <f>K222*Assumptions!$D$98</f>
        <v>25</v>
      </c>
      <c r="L250" s="352">
        <f>L222*Assumptions!$D$98</f>
        <v>25</v>
      </c>
      <c r="M250" s="352">
        <f>M222*Assumptions!$D$98</f>
        <v>25</v>
      </c>
      <c r="N250" s="352">
        <f>N222*Assumptions!$D$98</f>
        <v>25</v>
      </c>
      <c r="O250" s="352">
        <f>O222*Assumptions!$D$98</f>
        <v>25</v>
      </c>
      <c r="P250" s="352">
        <f>P222*Assumptions!$D$98</f>
        <v>25</v>
      </c>
      <c r="Q250" s="352">
        <f>Q222*Assumptions!$D$98</f>
        <v>31.666666666666664</v>
      </c>
      <c r="R250" s="352">
        <f>R222*Assumptions!$D$98</f>
        <v>38.333333333333329</v>
      </c>
      <c r="S250" s="352">
        <f>S222*Assumptions!$D$98</f>
        <v>45</v>
      </c>
      <c r="T250" s="352">
        <f>T222*Assumptions!$D$98</f>
        <v>51.666666666666664</v>
      </c>
      <c r="U250" s="352">
        <f>U222*Assumptions!$D$98</f>
        <v>58.333333333333329</v>
      </c>
      <c r="V250" s="352">
        <f>V222*Assumptions!$D$98</f>
        <v>65</v>
      </c>
      <c r="W250" s="352">
        <f>W222*Assumptions!$D$98</f>
        <v>71.666666666666657</v>
      </c>
      <c r="X250" s="352">
        <f>X222*Assumptions!$D$98</f>
        <v>78.333333333333329</v>
      </c>
      <c r="Y250" s="352">
        <f>Y222*Assumptions!$D$98</f>
        <v>85</v>
      </c>
      <c r="Z250" s="352">
        <f>Z222*Assumptions!$D$98</f>
        <v>91.666666666666657</v>
      </c>
      <c r="AA250" s="352">
        <f>AA222*Assumptions!$D$98</f>
        <v>98.333333333333329</v>
      </c>
      <c r="AB250" s="352">
        <f>AB222*Assumptions!$D$98</f>
        <v>105</v>
      </c>
      <c r="AC250" s="352">
        <f>AC222*Assumptions!$D$98</f>
        <v>111.66666666666666</v>
      </c>
      <c r="AD250" s="352">
        <f>AD222*Assumptions!$D$98</f>
        <v>118.33333333333333</v>
      </c>
      <c r="AE250" s="352">
        <f>AE222*Assumptions!$D$98</f>
        <v>125</v>
      </c>
      <c r="AF250" s="352">
        <f>AF222*Assumptions!$D$98</f>
        <v>131.66666666666666</v>
      </c>
      <c r="AG250" s="352">
        <f>AG222*Assumptions!$D$98</f>
        <v>147.4861860355162</v>
      </c>
      <c r="AH250" s="352">
        <f>AH222*Assumptions!$D$98</f>
        <v>163.20392214042079</v>
      </c>
      <c r="AI250" s="352">
        <f>AI222*Assumptions!$D$98</f>
        <v>178.82052985796534</v>
      </c>
      <c r="AJ250" s="352">
        <f>AJ222*Assumptions!$D$98</f>
        <v>194.33665985123906</v>
      </c>
      <c r="AK250" s="352">
        <f>AK222*Assumptions!$D$98</f>
        <v>209.75295859694535</v>
      </c>
      <c r="AL250" s="352">
        <f>AL222*Assumptions!$D$98</f>
        <v>225.07006841233698</v>
      </c>
      <c r="AM250" s="352">
        <f>AM222*Assumptions!$D$98</f>
        <v>240.28862748197815</v>
      </c>
      <c r="AN250" s="352">
        <f>AN222*Assumptions!$D$98</f>
        <v>255.40926988433438</v>
      </c>
      <c r="AO250" s="352">
        <f>AO222*Assumptions!$D$98</f>
        <v>270.43262561819125</v>
      </c>
      <c r="AP250" s="352">
        <f>AP222*Assumptions!$D$98</f>
        <v>285.35932062890322</v>
      </c>
      <c r="AQ250" s="352">
        <f>AQ222*Assumptions!$D$98</f>
        <v>300.18997683447338</v>
      </c>
      <c r="AR250" s="352">
        <f>AR222*Assumptions!$D$98</f>
        <v>314.92521215146581</v>
      </c>
      <c r="AS250" s="352">
        <f>AS222*Assumptions!$D$98</f>
        <v>329.56564052075072</v>
      </c>
      <c r="AT250" s="352">
        <f>AT222*Assumptions!$D$98</f>
        <v>344.11187193308422</v>
      </c>
      <c r="AU250" s="352">
        <f>AU222*Assumptions!$D$98</f>
        <v>358.56451245452382</v>
      </c>
      <c r="AV250" s="352">
        <f>AV222*Assumptions!$D$98</f>
        <v>372.92416425167937</v>
      </c>
      <c r="AW250" s="352">
        <f>AW222*Assumptions!$D$98</f>
        <v>387.19142561680292</v>
      </c>
      <c r="AX250" s="352">
        <f>AX222*Assumptions!$D$98</f>
        <v>401.36689099271587</v>
      </c>
      <c r="AY250" s="352">
        <f>AY222*Assumptions!$D$98</f>
        <v>415.45115099757692</v>
      </c>
      <c r="AZ250" s="352">
        <f>AZ222*Assumptions!$D$98</f>
        <v>429.44479244948963</v>
      </c>
      <c r="BA250" s="352">
        <f>BA222*Assumptions!$D$98</f>
        <v>443.34839839095213</v>
      </c>
      <c r="BB250" s="352">
        <f>BB222*Assumptions!$D$98</f>
        <v>457.16254811314963</v>
      </c>
      <c r="BC250" s="352">
        <f>BC222*Assumptions!$D$98</f>
        <v>470.88781718009045</v>
      </c>
      <c r="BD250" s="352">
        <f>BD222*Assumptions!$D$98</f>
        <v>484.52477745258659</v>
      </c>
      <c r="BE250" s="352">
        <f>BE222*Assumptions!$D$98</f>
        <v>511.40733044541395</v>
      </c>
      <c r="BF250" s="352">
        <f>BF222*Assumptions!$D$98</f>
        <v>538.11692028285165</v>
      </c>
      <c r="BG250" s="352">
        <f>BG222*Assumptions!$D$98</f>
        <v>564.65465981504951</v>
      </c>
      <c r="BH250" s="352">
        <f>BH222*Assumptions!$D$98</f>
        <v>591.0216547320457</v>
      </c>
      <c r="BI250" s="352">
        <f>BI222*Assumptions!$D$98</f>
        <v>617.21900360983568</v>
      </c>
      <c r="BJ250" s="352">
        <f>BJ222*Assumptions!$D$98</f>
        <v>643.24779795614359</v>
      </c>
      <c r="BK250" s="352">
        <f>BK222*Assumptions!$D$98</f>
        <v>669.10912225590039</v>
      </c>
      <c r="BL250" s="352">
        <f>BL222*Assumptions!$D$98</f>
        <v>694.80405401642793</v>
      </c>
      <c r="BM250" s="352">
        <f>BM222*Assumptions!$D$98</f>
        <v>720.33366381233373</v>
      </c>
      <c r="BN250" s="352">
        <f>BN222*Assumptions!$D$98</f>
        <v>745.69901533011603</v>
      </c>
      <c r="BO250" s="352">
        <f>BO222*Assumptions!$D$98</f>
        <v>770.90116541248221</v>
      </c>
      <c r="BP250" s="352">
        <f>BP222*Assumptions!$D$98</f>
        <v>795.94116410238166</v>
      </c>
      <c r="BQ250" s="352">
        <f>BQ222*Assumptions!$D$98</f>
        <v>839.5942174866841</v>
      </c>
      <c r="BR250" s="352">
        <f>BR222*Assumptions!$D$98</f>
        <v>882.89917529314971</v>
      </c>
      <c r="BS250" s="352">
        <f>BS222*Assumptions!$D$98</f>
        <v>925.85881328479877</v>
      </c>
      <c r="BT250" s="352">
        <f>BT222*Assumptions!$D$98</f>
        <v>968.47588509032767</v>
      </c>
      <c r="BU250" s="352">
        <f>BU222*Assumptions!$D$98</f>
        <v>1010.7531223806105</v>
      </c>
      <c r="BV250" s="352">
        <f>BV222*Assumptions!$D$98</f>
        <v>1052.6932350437946</v>
      </c>
      <c r="BW250" s="352">
        <f>BW222*Assumptions!$D$98</f>
        <v>1094.2989113589983</v>
      </c>
      <c r="BX250" s="352">
        <f>BX222*Assumptions!$D$98</f>
        <v>1135.572818168625</v>
      </c>
      <c r="BY250" s="352">
        <f>BY222*Assumptions!$D$98</f>
        <v>1176.5176010493024</v>
      </c>
      <c r="BZ250" s="352">
        <f>BZ222*Assumptions!$D$98</f>
        <v>1217.1358844814583</v>
      </c>
      <c r="CA250" s="352">
        <f>CA222*Assumptions!$D$98</f>
        <v>1257.4302720175451</v>
      </c>
      <c r="CB250" s="352">
        <f>CB222*Assumptions!$D$98</f>
        <v>1297.4033464489225</v>
      </c>
      <c r="CC250" s="352">
        <f>CC222*Assumptions!$D$98</f>
        <v>1339.055814253051</v>
      </c>
      <c r="CD250" s="352">
        <f>CD222*Assumptions!$D$98</f>
        <v>1380.4402888251718</v>
      </c>
      <c r="CE250" s="352">
        <f>CE222*Assumptions!$D$98</f>
        <v>1421.5584944418088</v>
      </c>
      <c r="CF250" s="352">
        <f>CF222*Assumptions!$D$98</f>
        <v>1462.4121442854389</v>
      </c>
      <c r="CG250" s="352">
        <f>CG222*Assumptions!$D$98</f>
        <v>1503.0029405158716</v>
      </c>
      <c r="CH250" s="352">
        <f>CH222*Assumptions!$D$98</f>
        <v>1543.332574341169</v>
      </c>
      <c r="CI250" s="352">
        <f>CI222*Assumptions!$D$98</f>
        <v>1583.4027260881087</v>
      </c>
      <c r="CJ250" s="352">
        <f>CJ222*Assumptions!$D$98</f>
        <v>1623.2150652721962</v>
      </c>
      <c r="CK250" s="352">
        <f>CK222*Assumptions!$D$98</f>
        <v>1662.7712506672237</v>
      </c>
      <c r="CL250" s="352">
        <f>CL222*Assumptions!$D$98</f>
        <v>1702.0729303743828</v>
      </c>
      <c r="CM250" s="352">
        <f>CM222*Assumptions!$D$98</f>
        <v>1741.1217418909321</v>
      </c>
      <c r="CN250" s="341"/>
      <c r="CO250" s="341"/>
      <c r="CP250" s="341"/>
      <c r="CQ250" s="341"/>
      <c r="CR250" s="341"/>
      <c r="CS250" s="341"/>
      <c r="CT250" s="341"/>
      <c r="CU250" s="259">
        <v>1</v>
      </c>
      <c r="CY250" s="294"/>
    </row>
    <row r="251" spans="1:103" outlineLevel="1" x14ac:dyDescent="0.45">
      <c r="A251" s="71"/>
      <c r="B251" s="297"/>
      <c r="D251" s="262" t="s">
        <v>677</v>
      </c>
      <c r="E251" s="344"/>
      <c r="F251" s="312"/>
      <c r="G251" s="344"/>
      <c r="H251" s="352">
        <f t="shared" ref="H251:O251" si="514">MIN(H250,H248)</f>
        <v>0</v>
      </c>
      <c r="I251" s="352">
        <f t="shared" si="514"/>
        <v>0</v>
      </c>
      <c r="J251" s="352">
        <f t="shared" si="514"/>
        <v>0</v>
      </c>
      <c r="K251" s="352">
        <f t="shared" si="514"/>
        <v>0</v>
      </c>
      <c r="L251" s="352">
        <f t="shared" si="514"/>
        <v>0</v>
      </c>
      <c r="M251" s="352">
        <f t="shared" si="514"/>
        <v>0</v>
      </c>
      <c r="N251" s="352">
        <f t="shared" si="514"/>
        <v>0</v>
      </c>
      <c r="O251" s="352">
        <f t="shared" si="514"/>
        <v>0</v>
      </c>
      <c r="P251" s="352">
        <f t="shared" ref="P251:BD251" si="515">MIN(P250,P248)</f>
        <v>0</v>
      </c>
      <c r="Q251" s="352">
        <f t="shared" si="515"/>
        <v>0</v>
      </c>
      <c r="R251" s="352">
        <f t="shared" si="515"/>
        <v>0</v>
      </c>
      <c r="S251" s="352">
        <f t="shared" si="515"/>
        <v>0</v>
      </c>
      <c r="T251" s="352">
        <f t="shared" si="515"/>
        <v>0</v>
      </c>
      <c r="U251" s="352">
        <f t="shared" si="515"/>
        <v>0</v>
      </c>
      <c r="V251" s="352">
        <f t="shared" si="515"/>
        <v>0</v>
      </c>
      <c r="W251" s="352">
        <f t="shared" si="515"/>
        <v>0</v>
      </c>
      <c r="X251" s="352">
        <f t="shared" si="515"/>
        <v>0</v>
      </c>
      <c r="Y251" s="352">
        <f t="shared" si="515"/>
        <v>0</v>
      </c>
      <c r="Z251" s="352">
        <f t="shared" si="515"/>
        <v>0</v>
      </c>
      <c r="AA251" s="352">
        <f t="shared" si="515"/>
        <v>0</v>
      </c>
      <c r="AB251" s="352">
        <f t="shared" si="515"/>
        <v>0</v>
      </c>
      <c r="AC251" s="352">
        <f t="shared" si="515"/>
        <v>0</v>
      </c>
      <c r="AD251" s="352">
        <f t="shared" si="515"/>
        <v>0</v>
      </c>
      <c r="AE251" s="352">
        <f t="shared" si="515"/>
        <v>0</v>
      </c>
      <c r="AF251" s="352">
        <f t="shared" si="515"/>
        <v>70</v>
      </c>
      <c r="AG251" s="352">
        <f t="shared" si="515"/>
        <v>80</v>
      </c>
      <c r="AH251" s="352">
        <f t="shared" si="515"/>
        <v>90</v>
      </c>
      <c r="AI251" s="352">
        <f t="shared" si="515"/>
        <v>100</v>
      </c>
      <c r="AJ251" s="352">
        <f t="shared" si="515"/>
        <v>110</v>
      </c>
      <c r="AK251" s="352">
        <f t="shared" si="515"/>
        <v>120</v>
      </c>
      <c r="AL251" s="352">
        <f t="shared" si="515"/>
        <v>130</v>
      </c>
      <c r="AM251" s="352">
        <f t="shared" si="515"/>
        <v>140</v>
      </c>
      <c r="AN251" s="352">
        <f t="shared" si="515"/>
        <v>150</v>
      </c>
      <c r="AO251" s="352">
        <f t="shared" si="515"/>
        <v>160</v>
      </c>
      <c r="AP251" s="352">
        <f t="shared" si="515"/>
        <v>170</v>
      </c>
      <c r="AQ251" s="352">
        <f t="shared" si="515"/>
        <v>180</v>
      </c>
      <c r="AR251" s="352">
        <f t="shared" si="515"/>
        <v>194</v>
      </c>
      <c r="AS251" s="352">
        <f t="shared" si="515"/>
        <v>208</v>
      </c>
      <c r="AT251" s="352">
        <f t="shared" si="515"/>
        <v>222</v>
      </c>
      <c r="AU251" s="352">
        <f t="shared" si="515"/>
        <v>236</v>
      </c>
      <c r="AV251" s="352">
        <f t="shared" si="515"/>
        <v>250</v>
      </c>
      <c r="AW251" s="352">
        <f t="shared" si="515"/>
        <v>264</v>
      </c>
      <c r="AX251" s="352">
        <f t="shared" si="515"/>
        <v>278</v>
      </c>
      <c r="AY251" s="352">
        <f t="shared" si="515"/>
        <v>292</v>
      </c>
      <c r="AZ251" s="352">
        <f t="shared" si="515"/>
        <v>306</v>
      </c>
      <c r="BA251" s="352">
        <f t="shared" si="515"/>
        <v>320</v>
      </c>
      <c r="BB251" s="352">
        <f t="shared" si="515"/>
        <v>334</v>
      </c>
      <c r="BC251" s="352">
        <f t="shared" si="515"/>
        <v>348</v>
      </c>
      <c r="BD251" s="352">
        <f t="shared" si="515"/>
        <v>378</v>
      </c>
      <c r="BE251" s="352">
        <f t="shared" ref="BE251:BF251" si="516">MIN(BE250,BE248)</f>
        <v>408</v>
      </c>
      <c r="BF251" s="352">
        <f t="shared" si="516"/>
        <v>438</v>
      </c>
      <c r="BG251" s="352">
        <f t="shared" ref="BG251:CM251" si="517">MIN(BG250,BG248)</f>
        <v>468</v>
      </c>
      <c r="BH251" s="352">
        <f t="shared" si="517"/>
        <v>498</v>
      </c>
      <c r="BI251" s="352">
        <f t="shared" si="517"/>
        <v>528</v>
      </c>
      <c r="BJ251" s="352">
        <f t="shared" si="517"/>
        <v>558</v>
      </c>
      <c r="BK251" s="352">
        <f t="shared" si="517"/>
        <v>588</v>
      </c>
      <c r="BL251" s="352">
        <f t="shared" si="517"/>
        <v>618</v>
      </c>
      <c r="BM251" s="352">
        <f t="shared" si="517"/>
        <v>648</v>
      </c>
      <c r="BN251" s="352">
        <f t="shared" si="517"/>
        <v>678</v>
      </c>
      <c r="BO251" s="352">
        <f t="shared" si="517"/>
        <v>708</v>
      </c>
      <c r="BP251" s="352">
        <f t="shared" si="517"/>
        <v>733</v>
      </c>
      <c r="BQ251" s="352">
        <f t="shared" si="517"/>
        <v>758</v>
      </c>
      <c r="BR251" s="352">
        <f t="shared" si="517"/>
        <v>783</v>
      </c>
      <c r="BS251" s="352">
        <f t="shared" si="517"/>
        <v>808</v>
      </c>
      <c r="BT251" s="352">
        <f t="shared" si="517"/>
        <v>833</v>
      </c>
      <c r="BU251" s="352">
        <f t="shared" si="517"/>
        <v>858</v>
      </c>
      <c r="BV251" s="352">
        <f t="shared" si="517"/>
        <v>883</v>
      </c>
      <c r="BW251" s="352">
        <f t="shared" si="517"/>
        <v>908</v>
      </c>
      <c r="BX251" s="352">
        <f t="shared" si="517"/>
        <v>933</v>
      </c>
      <c r="BY251" s="352">
        <f t="shared" si="517"/>
        <v>958</v>
      </c>
      <c r="BZ251" s="352">
        <f t="shared" si="517"/>
        <v>983</v>
      </c>
      <c r="CA251" s="352">
        <f t="shared" si="517"/>
        <v>1008</v>
      </c>
      <c r="CB251" s="352">
        <f t="shared" si="517"/>
        <v>1023</v>
      </c>
      <c r="CC251" s="352">
        <f t="shared" si="517"/>
        <v>1038</v>
      </c>
      <c r="CD251" s="352">
        <f t="shared" si="517"/>
        <v>1053</v>
      </c>
      <c r="CE251" s="352">
        <f t="shared" si="517"/>
        <v>1068</v>
      </c>
      <c r="CF251" s="352">
        <f t="shared" si="517"/>
        <v>1083</v>
      </c>
      <c r="CG251" s="352">
        <f t="shared" si="517"/>
        <v>1098</v>
      </c>
      <c r="CH251" s="352">
        <f t="shared" si="517"/>
        <v>1113</v>
      </c>
      <c r="CI251" s="352">
        <f t="shared" si="517"/>
        <v>1128</v>
      </c>
      <c r="CJ251" s="352">
        <f t="shared" si="517"/>
        <v>1143</v>
      </c>
      <c r="CK251" s="352">
        <f t="shared" si="517"/>
        <v>1158</v>
      </c>
      <c r="CL251" s="352">
        <f t="shared" si="517"/>
        <v>1173</v>
      </c>
      <c r="CM251" s="352">
        <f t="shared" si="517"/>
        <v>1188</v>
      </c>
      <c r="CN251" s="341"/>
      <c r="CO251" s="341"/>
      <c r="CP251" s="341"/>
      <c r="CQ251" s="341"/>
      <c r="CR251" s="341"/>
      <c r="CS251" s="341"/>
      <c r="CT251" s="341"/>
      <c r="CY251" s="294"/>
    </row>
    <row r="252" spans="1:103" outlineLevel="1" x14ac:dyDescent="0.45">
      <c r="A252" s="71"/>
      <c r="B252" s="297"/>
      <c r="D252" s="262" t="s">
        <v>672</v>
      </c>
      <c r="E252" s="344"/>
      <c r="F252" s="312"/>
      <c r="G252" s="344"/>
      <c r="H252" s="352">
        <f>SUMIFS(Assumptions!$E$101:$K$101,Assumptions!$E$16:$K$16,H9)</f>
        <v>40</v>
      </c>
      <c r="I252" s="352">
        <f>SUMIFS(Assumptions!$E$101:$K$101,Assumptions!$E$16:$K$16,I9)</f>
        <v>40</v>
      </c>
      <c r="J252" s="352">
        <f>SUMIFS(Assumptions!$E$101:$K$101,Assumptions!$E$16:$K$16,J9)</f>
        <v>40</v>
      </c>
      <c r="K252" s="352">
        <f>SUMIFS(Assumptions!$E$101:$K$101,Assumptions!$E$16:$K$16,K9)</f>
        <v>40</v>
      </c>
      <c r="L252" s="352">
        <f>SUMIFS(Assumptions!$E$101:$K$101,Assumptions!$E$16:$K$16,L9)</f>
        <v>40</v>
      </c>
      <c r="M252" s="352">
        <f>SUMIFS(Assumptions!$E$101:$K$101,Assumptions!$E$16:$K$16,M9)</f>
        <v>40</v>
      </c>
      <c r="N252" s="352">
        <f>SUMIFS(Assumptions!$E$101:$K$101,Assumptions!$E$16:$K$16,N9)</f>
        <v>40</v>
      </c>
      <c r="O252" s="352">
        <f>SUMIFS(Assumptions!$E$101:$K$101,Assumptions!$E$16:$K$16,O9)</f>
        <v>40</v>
      </c>
      <c r="P252" s="352">
        <f>SUMIFS(Assumptions!$E$101:$K$101,Assumptions!$E$16:$K$16,P9)</f>
        <v>40</v>
      </c>
      <c r="Q252" s="352">
        <f>SUMIFS(Assumptions!$E$101:$K$101,Assumptions!$E$16:$K$16,Q9)</f>
        <v>40</v>
      </c>
      <c r="R252" s="352">
        <f>SUMIFS(Assumptions!$E$101:$K$101,Assumptions!$E$16:$K$16,R9)</f>
        <v>40</v>
      </c>
      <c r="S252" s="352">
        <f>SUMIFS(Assumptions!$E$101:$K$101,Assumptions!$E$16:$K$16,S9)</f>
        <v>40</v>
      </c>
      <c r="T252" s="352">
        <f>SUMIFS(Assumptions!$E$101:$K$101,Assumptions!$E$16:$K$16,T9)</f>
        <v>40</v>
      </c>
      <c r="U252" s="352">
        <f>SUMIFS(Assumptions!$E$101:$K$101,Assumptions!$E$16:$K$16,U9)</f>
        <v>40</v>
      </c>
      <c r="V252" s="352">
        <f>SUMIFS(Assumptions!$E$101:$K$101,Assumptions!$E$16:$K$16,V9)</f>
        <v>40</v>
      </c>
      <c r="W252" s="352">
        <f>SUMIFS(Assumptions!$E$101:$K$101,Assumptions!$E$16:$K$16,W9)</f>
        <v>40</v>
      </c>
      <c r="X252" s="352">
        <f>SUMIFS(Assumptions!$E$101:$K$101,Assumptions!$E$16:$K$16,X9)</f>
        <v>40</v>
      </c>
      <c r="Y252" s="352">
        <f>SUMIFS(Assumptions!$E$101:$K$101,Assumptions!$E$16:$K$16,Y9)</f>
        <v>40</v>
      </c>
      <c r="Z252" s="352">
        <f>SUMIFS(Assumptions!$E$101:$K$101,Assumptions!$E$16:$K$16,Z9)</f>
        <v>40</v>
      </c>
      <c r="AA252" s="352">
        <f>SUMIFS(Assumptions!$E$101:$K$101,Assumptions!$E$16:$K$16,AA9)</f>
        <v>40</v>
      </c>
      <c r="AB252" s="352">
        <f>SUMIFS(Assumptions!$E$101:$K$101,Assumptions!$E$16:$K$16,AB9)</f>
        <v>40</v>
      </c>
      <c r="AC252" s="352">
        <f>SUMIFS(Assumptions!$E$101:$K$101,Assumptions!$E$16:$K$16,AC9)</f>
        <v>40</v>
      </c>
      <c r="AD252" s="352">
        <f>SUMIFS(Assumptions!$E$101:$K$101,Assumptions!$E$16:$K$16,AD9)</f>
        <v>40</v>
      </c>
      <c r="AE252" s="352">
        <f>SUMIFS(Assumptions!$E$101:$K$101,Assumptions!$E$16:$K$16,AE9)</f>
        <v>40</v>
      </c>
      <c r="AF252" s="352">
        <f>SUMIFS(Assumptions!$E$101:$K$101,Assumptions!$E$16:$K$16,AF9)</f>
        <v>40</v>
      </c>
      <c r="AG252" s="352">
        <f>SUMIFS(Assumptions!$E$101:$K$101,Assumptions!$E$16:$K$16,AG9)</f>
        <v>40</v>
      </c>
      <c r="AH252" s="352">
        <f>SUMIFS(Assumptions!$E$101:$K$101,Assumptions!$E$16:$K$16,AH9)</f>
        <v>40</v>
      </c>
      <c r="AI252" s="352">
        <f>SUMIFS(Assumptions!$E$101:$K$101,Assumptions!$E$16:$K$16,AI9)</f>
        <v>40</v>
      </c>
      <c r="AJ252" s="352">
        <f>SUMIFS(Assumptions!$E$101:$K$101,Assumptions!$E$16:$K$16,AJ9)</f>
        <v>40</v>
      </c>
      <c r="AK252" s="352">
        <f>SUMIFS(Assumptions!$E$101:$K$101,Assumptions!$E$16:$K$16,AK9)</f>
        <v>40</v>
      </c>
      <c r="AL252" s="352">
        <f>SUMIFS(Assumptions!$E$101:$K$101,Assumptions!$E$16:$K$16,AL9)</f>
        <v>40</v>
      </c>
      <c r="AM252" s="352">
        <f>SUMIFS(Assumptions!$E$101:$K$101,Assumptions!$E$16:$K$16,AM9)</f>
        <v>40</v>
      </c>
      <c r="AN252" s="352">
        <f>SUMIFS(Assumptions!$E$101:$K$101,Assumptions!$E$16:$K$16,AN9)</f>
        <v>40</v>
      </c>
      <c r="AO252" s="352">
        <f>SUMIFS(Assumptions!$E$101:$K$101,Assumptions!$E$16:$K$16,AO9)</f>
        <v>40</v>
      </c>
      <c r="AP252" s="352">
        <f>SUMIFS(Assumptions!$E$101:$K$101,Assumptions!$E$16:$K$16,AP9)</f>
        <v>40</v>
      </c>
      <c r="AQ252" s="352">
        <f>SUMIFS(Assumptions!$E$101:$K$101,Assumptions!$E$16:$K$16,AQ9)</f>
        <v>40</v>
      </c>
      <c r="AR252" s="352">
        <f>SUMIFS(Assumptions!$E$101:$K$101,Assumptions!$E$16:$K$16,AR9)</f>
        <v>53</v>
      </c>
      <c r="AS252" s="352">
        <f>SUMIFS(Assumptions!$E$101:$K$101,Assumptions!$E$16:$K$16,AS9)</f>
        <v>53</v>
      </c>
      <c r="AT252" s="352">
        <f>SUMIFS(Assumptions!$E$101:$K$101,Assumptions!$E$16:$K$16,AT9)</f>
        <v>53</v>
      </c>
      <c r="AU252" s="352">
        <f>SUMIFS(Assumptions!$E$101:$K$101,Assumptions!$E$16:$K$16,AU9)</f>
        <v>53</v>
      </c>
      <c r="AV252" s="352">
        <f>SUMIFS(Assumptions!$E$101:$K$101,Assumptions!$E$16:$K$16,AV9)</f>
        <v>53</v>
      </c>
      <c r="AW252" s="352">
        <f>SUMIFS(Assumptions!$E$101:$K$101,Assumptions!$E$16:$K$16,AW9)</f>
        <v>53</v>
      </c>
      <c r="AX252" s="352">
        <f>SUMIFS(Assumptions!$E$101:$K$101,Assumptions!$E$16:$K$16,AX9)</f>
        <v>53</v>
      </c>
      <c r="AY252" s="352">
        <f>SUMIFS(Assumptions!$E$101:$K$101,Assumptions!$E$16:$K$16,AY9)</f>
        <v>53</v>
      </c>
      <c r="AZ252" s="352">
        <f>SUMIFS(Assumptions!$E$101:$K$101,Assumptions!$E$16:$K$16,AZ9)</f>
        <v>53</v>
      </c>
      <c r="BA252" s="352">
        <f>SUMIFS(Assumptions!$E$101:$K$101,Assumptions!$E$16:$K$16,BA9)</f>
        <v>53</v>
      </c>
      <c r="BB252" s="352">
        <f>SUMIFS(Assumptions!$E$101:$K$101,Assumptions!$E$16:$K$16,BB9)</f>
        <v>53</v>
      </c>
      <c r="BC252" s="352">
        <f>SUMIFS(Assumptions!$E$101:$K$101,Assumptions!$E$16:$K$16,BC9)</f>
        <v>53</v>
      </c>
      <c r="BD252" s="352">
        <f>SUMIFS(Assumptions!$E$101:$K$101,Assumptions!$E$16:$K$16,BD9)</f>
        <v>80</v>
      </c>
      <c r="BE252" s="352">
        <f>SUMIFS(Assumptions!$E$101:$K$101,Assumptions!$E$16:$K$16,BE9)</f>
        <v>80</v>
      </c>
      <c r="BF252" s="352">
        <f>SUMIFS(Assumptions!$E$101:$K$101,Assumptions!$E$16:$K$16,BF9)</f>
        <v>80</v>
      </c>
      <c r="BG252" s="352">
        <f>SUMIFS(Assumptions!$E$101:$K$101,Assumptions!$E$16:$K$16,BG9)</f>
        <v>80</v>
      </c>
      <c r="BH252" s="352">
        <f>SUMIFS(Assumptions!$E$101:$K$101,Assumptions!$E$16:$K$16,BH9)</f>
        <v>80</v>
      </c>
      <c r="BI252" s="352">
        <f>SUMIFS(Assumptions!$E$101:$K$101,Assumptions!$E$16:$K$16,BI9)</f>
        <v>80</v>
      </c>
      <c r="BJ252" s="352">
        <f>SUMIFS(Assumptions!$E$101:$K$101,Assumptions!$E$16:$K$16,BJ9)</f>
        <v>80</v>
      </c>
      <c r="BK252" s="352">
        <f>SUMIFS(Assumptions!$E$101:$K$101,Assumptions!$E$16:$K$16,BK9)</f>
        <v>80</v>
      </c>
      <c r="BL252" s="352">
        <f>SUMIFS(Assumptions!$E$101:$K$101,Assumptions!$E$16:$K$16,BL9)</f>
        <v>80</v>
      </c>
      <c r="BM252" s="352">
        <f>SUMIFS(Assumptions!$E$101:$K$101,Assumptions!$E$16:$K$16,BM9)</f>
        <v>80</v>
      </c>
      <c r="BN252" s="352">
        <f>SUMIFS(Assumptions!$E$101:$K$101,Assumptions!$E$16:$K$16,BN9)</f>
        <v>80</v>
      </c>
      <c r="BO252" s="352">
        <f>SUMIFS(Assumptions!$E$101:$K$101,Assumptions!$E$16:$K$16,BO9)</f>
        <v>80</v>
      </c>
      <c r="BP252" s="352">
        <f>SUMIFS(Assumptions!$E$101:$K$101,Assumptions!$E$16:$K$16,BP9)</f>
        <v>70</v>
      </c>
      <c r="BQ252" s="352">
        <f>SUMIFS(Assumptions!$E$101:$K$101,Assumptions!$E$16:$K$16,BQ9)</f>
        <v>70</v>
      </c>
      <c r="BR252" s="352">
        <f>SUMIFS(Assumptions!$E$101:$K$101,Assumptions!$E$16:$K$16,BR9)</f>
        <v>70</v>
      </c>
      <c r="BS252" s="352">
        <f>SUMIFS(Assumptions!$E$101:$K$101,Assumptions!$E$16:$K$16,BS9)</f>
        <v>70</v>
      </c>
      <c r="BT252" s="352">
        <f>SUMIFS(Assumptions!$E$101:$K$101,Assumptions!$E$16:$K$16,BT9)</f>
        <v>70</v>
      </c>
      <c r="BU252" s="352">
        <f>SUMIFS(Assumptions!$E$101:$K$101,Assumptions!$E$16:$K$16,BU9)</f>
        <v>70</v>
      </c>
      <c r="BV252" s="352">
        <f>SUMIFS(Assumptions!$E$101:$K$101,Assumptions!$E$16:$K$16,BV9)</f>
        <v>70</v>
      </c>
      <c r="BW252" s="352">
        <f>SUMIFS(Assumptions!$E$101:$K$101,Assumptions!$E$16:$K$16,BW9)</f>
        <v>70</v>
      </c>
      <c r="BX252" s="352">
        <f>SUMIFS(Assumptions!$E$101:$K$101,Assumptions!$E$16:$K$16,BX9)</f>
        <v>70</v>
      </c>
      <c r="BY252" s="352">
        <f>SUMIFS(Assumptions!$E$101:$K$101,Assumptions!$E$16:$K$16,BY9)</f>
        <v>70</v>
      </c>
      <c r="BZ252" s="352">
        <f>SUMIFS(Assumptions!$E$101:$K$101,Assumptions!$E$16:$K$16,BZ9)</f>
        <v>70</v>
      </c>
      <c r="CA252" s="352">
        <f>SUMIFS(Assumptions!$E$101:$K$101,Assumptions!$E$16:$K$16,CA9)</f>
        <v>70</v>
      </c>
      <c r="CB252" s="352">
        <f>SUMIFS(Assumptions!$E$101:$K$101,Assumptions!$E$16:$K$16,CB9)</f>
        <v>70</v>
      </c>
      <c r="CC252" s="352">
        <f>SUMIFS(Assumptions!$E$101:$K$101,Assumptions!$E$16:$K$16,CC9)</f>
        <v>70</v>
      </c>
      <c r="CD252" s="352">
        <f>SUMIFS(Assumptions!$E$101:$K$101,Assumptions!$E$16:$K$16,CD9)</f>
        <v>70</v>
      </c>
      <c r="CE252" s="352">
        <f>SUMIFS(Assumptions!$E$101:$K$101,Assumptions!$E$16:$K$16,CE9)</f>
        <v>70</v>
      </c>
      <c r="CF252" s="352">
        <f>SUMIFS(Assumptions!$E$101:$K$101,Assumptions!$E$16:$K$16,CF9)</f>
        <v>70</v>
      </c>
      <c r="CG252" s="352">
        <f>SUMIFS(Assumptions!$E$101:$K$101,Assumptions!$E$16:$K$16,CG9)</f>
        <v>70</v>
      </c>
      <c r="CH252" s="352">
        <f>SUMIFS(Assumptions!$E$101:$K$101,Assumptions!$E$16:$K$16,CH9)</f>
        <v>70</v>
      </c>
      <c r="CI252" s="352">
        <f>SUMIFS(Assumptions!$E$101:$K$101,Assumptions!$E$16:$K$16,CI9)</f>
        <v>70</v>
      </c>
      <c r="CJ252" s="352">
        <f>SUMIFS(Assumptions!$E$101:$K$101,Assumptions!$E$16:$K$16,CJ9)</f>
        <v>70</v>
      </c>
      <c r="CK252" s="352">
        <f>SUMIFS(Assumptions!$E$101:$K$101,Assumptions!$E$16:$K$16,CK9)</f>
        <v>70</v>
      </c>
      <c r="CL252" s="352">
        <f>SUMIFS(Assumptions!$E$101:$K$101,Assumptions!$E$16:$K$16,CL9)</f>
        <v>70</v>
      </c>
      <c r="CM252" s="352">
        <f>SUMIFS(Assumptions!$E$101:$K$101,Assumptions!$E$16:$K$16,CM9)</f>
        <v>70</v>
      </c>
      <c r="CN252" s="341"/>
      <c r="CO252" s="341"/>
      <c r="CP252" s="341"/>
      <c r="CQ252" s="341"/>
      <c r="CR252" s="341"/>
      <c r="CS252" s="341"/>
      <c r="CT252" s="341"/>
      <c r="CY252" s="294"/>
    </row>
    <row r="253" spans="1:103" outlineLevel="1" x14ac:dyDescent="0.45">
      <c r="A253" s="71"/>
      <c r="B253" s="297"/>
      <c r="D253" s="262" t="s">
        <v>681</v>
      </c>
      <c r="E253" s="344"/>
      <c r="F253" s="312"/>
      <c r="G253" s="344"/>
      <c r="H253" s="352">
        <f t="shared" ref="H253:O253" si="518">H251*H252</f>
        <v>0</v>
      </c>
      <c r="I253" s="352">
        <f t="shared" si="518"/>
        <v>0</v>
      </c>
      <c r="J253" s="352">
        <f t="shared" si="518"/>
        <v>0</v>
      </c>
      <c r="K253" s="352">
        <f t="shared" si="518"/>
        <v>0</v>
      </c>
      <c r="L253" s="352">
        <f t="shared" si="518"/>
        <v>0</v>
      </c>
      <c r="M253" s="352">
        <f t="shared" si="518"/>
        <v>0</v>
      </c>
      <c r="N253" s="352">
        <f t="shared" si="518"/>
        <v>0</v>
      </c>
      <c r="O253" s="352">
        <f t="shared" si="518"/>
        <v>0</v>
      </c>
      <c r="P253" s="352">
        <f t="shared" ref="P253:BC253" si="519">P251*P252</f>
        <v>0</v>
      </c>
      <c r="Q253" s="352">
        <f t="shared" si="519"/>
        <v>0</v>
      </c>
      <c r="R253" s="352">
        <f t="shared" si="519"/>
        <v>0</v>
      </c>
      <c r="S253" s="352">
        <f t="shared" si="519"/>
        <v>0</v>
      </c>
      <c r="T253" s="352">
        <f t="shared" si="519"/>
        <v>0</v>
      </c>
      <c r="U253" s="352">
        <f t="shared" si="519"/>
        <v>0</v>
      </c>
      <c r="V253" s="352">
        <f t="shared" si="519"/>
        <v>0</v>
      </c>
      <c r="W253" s="352">
        <f t="shared" si="519"/>
        <v>0</v>
      </c>
      <c r="X253" s="352">
        <f t="shared" si="519"/>
        <v>0</v>
      </c>
      <c r="Y253" s="352">
        <f t="shared" si="519"/>
        <v>0</v>
      </c>
      <c r="Z253" s="352">
        <f t="shared" si="519"/>
        <v>0</v>
      </c>
      <c r="AA253" s="352">
        <f t="shared" si="519"/>
        <v>0</v>
      </c>
      <c r="AB253" s="352">
        <f t="shared" si="519"/>
        <v>0</v>
      </c>
      <c r="AC253" s="352">
        <f t="shared" si="519"/>
        <v>0</v>
      </c>
      <c r="AD253" s="352">
        <f t="shared" si="519"/>
        <v>0</v>
      </c>
      <c r="AE253" s="352">
        <f t="shared" si="519"/>
        <v>0</v>
      </c>
      <c r="AF253" s="352">
        <f t="shared" si="519"/>
        <v>2800</v>
      </c>
      <c r="AG253" s="352">
        <f t="shared" si="519"/>
        <v>3200</v>
      </c>
      <c r="AH253" s="352">
        <f t="shared" si="519"/>
        <v>3600</v>
      </c>
      <c r="AI253" s="352">
        <f t="shared" si="519"/>
        <v>4000</v>
      </c>
      <c r="AJ253" s="352">
        <f t="shared" si="519"/>
        <v>4400</v>
      </c>
      <c r="AK253" s="352">
        <f t="shared" si="519"/>
        <v>4800</v>
      </c>
      <c r="AL253" s="352">
        <f t="shared" si="519"/>
        <v>5200</v>
      </c>
      <c r="AM253" s="352">
        <f t="shared" si="519"/>
        <v>5600</v>
      </c>
      <c r="AN253" s="352">
        <f t="shared" si="519"/>
        <v>6000</v>
      </c>
      <c r="AO253" s="352">
        <f t="shared" si="519"/>
        <v>6400</v>
      </c>
      <c r="AP253" s="352">
        <f t="shared" si="519"/>
        <v>6800</v>
      </c>
      <c r="AQ253" s="352">
        <f t="shared" si="519"/>
        <v>7200</v>
      </c>
      <c r="AR253" s="352">
        <f t="shared" si="519"/>
        <v>10282</v>
      </c>
      <c r="AS253" s="352">
        <f t="shared" si="519"/>
        <v>11024</v>
      </c>
      <c r="AT253" s="352">
        <f t="shared" si="519"/>
        <v>11766</v>
      </c>
      <c r="AU253" s="352">
        <f t="shared" si="519"/>
        <v>12508</v>
      </c>
      <c r="AV253" s="352">
        <f t="shared" si="519"/>
        <v>13250</v>
      </c>
      <c r="AW253" s="352">
        <f t="shared" si="519"/>
        <v>13992</v>
      </c>
      <c r="AX253" s="352">
        <f t="shared" si="519"/>
        <v>14734</v>
      </c>
      <c r="AY253" s="352">
        <f t="shared" si="519"/>
        <v>15476</v>
      </c>
      <c r="AZ253" s="352">
        <f t="shared" si="519"/>
        <v>16218</v>
      </c>
      <c r="BA253" s="352">
        <f t="shared" si="519"/>
        <v>16960</v>
      </c>
      <c r="BB253" s="352">
        <f t="shared" si="519"/>
        <v>17702</v>
      </c>
      <c r="BC253" s="352">
        <f t="shared" si="519"/>
        <v>18444</v>
      </c>
      <c r="BD253" s="352">
        <f>BD251*BD252</f>
        <v>30240</v>
      </c>
      <c r="BE253" s="352">
        <f t="shared" ref="BE253:BF253" si="520">BE251*BE252</f>
        <v>32640</v>
      </c>
      <c r="BF253" s="352">
        <f t="shared" si="520"/>
        <v>35040</v>
      </c>
      <c r="BG253" s="352">
        <f t="shared" ref="BG253:CM253" si="521">BG251*BG252</f>
        <v>37440</v>
      </c>
      <c r="BH253" s="352">
        <f t="shared" si="521"/>
        <v>39840</v>
      </c>
      <c r="BI253" s="352">
        <f t="shared" si="521"/>
        <v>42240</v>
      </c>
      <c r="BJ253" s="352">
        <f t="shared" si="521"/>
        <v>44640</v>
      </c>
      <c r="BK253" s="352">
        <f t="shared" si="521"/>
        <v>47040</v>
      </c>
      <c r="BL253" s="352">
        <f t="shared" si="521"/>
        <v>49440</v>
      </c>
      <c r="BM253" s="352">
        <f t="shared" si="521"/>
        <v>51840</v>
      </c>
      <c r="BN253" s="352">
        <f t="shared" si="521"/>
        <v>54240</v>
      </c>
      <c r="BO253" s="352">
        <f t="shared" si="521"/>
        <v>56640</v>
      </c>
      <c r="BP253" s="352">
        <f t="shared" si="521"/>
        <v>51310</v>
      </c>
      <c r="BQ253" s="352">
        <f t="shared" si="521"/>
        <v>53060</v>
      </c>
      <c r="BR253" s="352">
        <f t="shared" si="521"/>
        <v>54810</v>
      </c>
      <c r="BS253" s="352">
        <f t="shared" si="521"/>
        <v>56560</v>
      </c>
      <c r="BT253" s="352">
        <f t="shared" si="521"/>
        <v>58310</v>
      </c>
      <c r="BU253" s="352">
        <f t="shared" si="521"/>
        <v>60060</v>
      </c>
      <c r="BV253" s="352">
        <f t="shared" si="521"/>
        <v>61810</v>
      </c>
      <c r="BW253" s="352">
        <f t="shared" si="521"/>
        <v>63560</v>
      </c>
      <c r="BX253" s="352">
        <f t="shared" si="521"/>
        <v>65310</v>
      </c>
      <c r="BY253" s="352">
        <f t="shared" si="521"/>
        <v>67060</v>
      </c>
      <c r="BZ253" s="352">
        <f t="shared" si="521"/>
        <v>68810</v>
      </c>
      <c r="CA253" s="352">
        <f t="shared" si="521"/>
        <v>70560</v>
      </c>
      <c r="CB253" s="352">
        <f t="shared" si="521"/>
        <v>71610</v>
      </c>
      <c r="CC253" s="352">
        <f t="shared" si="521"/>
        <v>72660</v>
      </c>
      <c r="CD253" s="352">
        <f t="shared" si="521"/>
        <v>73710</v>
      </c>
      <c r="CE253" s="352">
        <f t="shared" si="521"/>
        <v>74760</v>
      </c>
      <c r="CF253" s="352">
        <f t="shared" si="521"/>
        <v>75810</v>
      </c>
      <c r="CG253" s="352">
        <f t="shared" si="521"/>
        <v>76860</v>
      </c>
      <c r="CH253" s="352">
        <f t="shared" si="521"/>
        <v>77910</v>
      </c>
      <c r="CI253" s="352">
        <f t="shared" si="521"/>
        <v>78960</v>
      </c>
      <c r="CJ253" s="352">
        <f t="shared" si="521"/>
        <v>80010</v>
      </c>
      <c r="CK253" s="352">
        <f t="shared" si="521"/>
        <v>81060</v>
      </c>
      <c r="CL253" s="352">
        <f t="shared" si="521"/>
        <v>82110</v>
      </c>
      <c r="CM253" s="352">
        <f t="shared" si="521"/>
        <v>83160</v>
      </c>
      <c r="CN253" s="341"/>
      <c r="CO253" s="341"/>
      <c r="CP253" s="341"/>
      <c r="CQ253" s="341"/>
      <c r="CR253" s="341"/>
      <c r="CS253" s="341"/>
      <c r="CT253" s="341"/>
      <c r="CY253" s="294"/>
    </row>
    <row r="254" spans="1:103" outlineLevel="1" x14ac:dyDescent="0.45">
      <c r="A254" s="71"/>
      <c r="B254" s="297"/>
      <c r="D254" s="265" t="s">
        <v>682</v>
      </c>
      <c r="E254" s="344"/>
      <c r="F254" s="312"/>
      <c r="G254" s="344"/>
      <c r="H254" s="353">
        <f>H29</f>
        <v>0.96000000000000008</v>
      </c>
      <c r="I254" s="353">
        <f t="shared" ref="I254:O254" si="522">I29</f>
        <v>1.08</v>
      </c>
      <c r="J254" s="353">
        <f t="shared" si="522"/>
        <v>1.08</v>
      </c>
      <c r="K254" s="353">
        <f t="shared" si="522"/>
        <v>1.1400000000000001</v>
      </c>
      <c r="L254" s="353">
        <f t="shared" si="522"/>
        <v>1.08</v>
      </c>
      <c r="M254" s="353">
        <f t="shared" si="522"/>
        <v>1.08</v>
      </c>
      <c r="N254" s="353">
        <f t="shared" si="522"/>
        <v>1.08</v>
      </c>
      <c r="O254" s="353">
        <f t="shared" si="522"/>
        <v>0.60000000000000009</v>
      </c>
      <c r="P254" s="353">
        <f t="shared" ref="P254:BC254" si="523">P29</f>
        <v>1.08</v>
      </c>
      <c r="Q254" s="353">
        <f t="shared" si="523"/>
        <v>0.96000000000000008</v>
      </c>
      <c r="R254" s="353">
        <f t="shared" si="523"/>
        <v>1.0200000000000002</v>
      </c>
      <c r="S254" s="353">
        <f t="shared" si="523"/>
        <v>0.84000000000000208</v>
      </c>
      <c r="T254" s="353">
        <f t="shared" si="523"/>
        <v>0.96000000000000008</v>
      </c>
      <c r="U254" s="353">
        <f t="shared" si="523"/>
        <v>1.08</v>
      </c>
      <c r="V254" s="353">
        <f t="shared" si="523"/>
        <v>1.08</v>
      </c>
      <c r="W254" s="353">
        <f t="shared" si="523"/>
        <v>1.1400000000000001</v>
      </c>
      <c r="X254" s="353">
        <f t="shared" si="523"/>
        <v>1.08</v>
      </c>
      <c r="Y254" s="353">
        <f t="shared" si="523"/>
        <v>1.08</v>
      </c>
      <c r="Z254" s="353">
        <f t="shared" si="523"/>
        <v>1.08</v>
      </c>
      <c r="AA254" s="353">
        <f t="shared" si="523"/>
        <v>0.60000000000000009</v>
      </c>
      <c r="AB254" s="353">
        <f t="shared" si="523"/>
        <v>1.08</v>
      </c>
      <c r="AC254" s="353">
        <f t="shared" si="523"/>
        <v>0.96000000000000008</v>
      </c>
      <c r="AD254" s="353">
        <f t="shared" si="523"/>
        <v>1.0200000000000002</v>
      </c>
      <c r="AE254" s="353">
        <f t="shared" si="523"/>
        <v>0.84000000000000208</v>
      </c>
      <c r="AF254" s="353">
        <f t="shared" si="523"/>
        <v>0.96000000000000008</v>
      </c>
      <c r="AG254" s="353">
        <f t="shared" si="523"/>
        <v>1.08</v>
      </c>
      <c r="AH254" s="353">
        <f t="shared" si="523"/>
        <v>1.08</v>
      </c>
      <c r="AI254" s="353">
        <f t="shared" si="523"/>
        <v>1.1400000000000001</v>
      </c>
      <c r="AJ254" s="353">
        <f t="shared" si="523"/>
        <v>1.08</v>
      </c>
      <c r="AK254" s="353">
        <f t="shared" si="523"/>
        <v>1.08</v>
      </c>
      <c r="AL254" s="353">
        <f t="shared" si="523"/>
        <v>1.08</v>
      </c>
      <c r="AM254" s="353">
        <f t="shared" si="523"/>
        <v>0.60000000000000009</v>
      </c>
      <c r="AN254" s="353">
        <f t="shared" si="523"/>
        <v>1.08</v>
      </c>
      <c r="AO254" s="353">
        <f t="shared" si="523"/>
        <v>0.96000000000000008</v>
      </c>
      <c r="AP254" s="353">
        <f t="shared" si="523"/>
        <v>1.0200000000000002</v>
      </c>
      <c r="AQ254" s="353">
        <f t="shared" si="523"/>
        <v>0.84000000000000208</v>
      </c>
      <c r="AR254" s="353">
        <f t="shared" si="523"/>
        <v>0.96000000000000008</v>
      </c>
      <c r="AS254" s="353">
        <f t="shared" si="523"/>
        <v>1.08</v>
      </c>
      <c r="AT254" s="353">
        <f t="shared" si="523"/>
        <v>1.08</v>
      </c>
      <c r="AU254" s="353">
        <f t="shared" si="523"/>
        <v>1.1400000000000001</v>
      </c>
      <c r="AV254" s="353">
        <f t="shared" si="523"/>
        <v>1.08</v>
      </c>
      <c r="AW254" s="353">
        <f t="shared" si="523"/>
        <v>1.08</v>
      </c>
      <c r="AX254" s="353">
        <f t="shared" si="523"/>
        <v>1.08</v>
      </c>
      <c r="AY254" s="353">
        <f t="shared" si="523"/>
        <v>0.60000000000000009</v>
      </c>
      <c r="AZ254" s="353">
        <f t="shared" si="523"/>
        <v>1.08</v>
      </c>
      <c r="BA254" s="353">
        <f t="shared" si="523"/>
        <v>0.96000000000000008</v>
      </c>
      <c r="BB254" s="353">
        <f t="shared" si="523"/>
        <v>1.0200000000000002</v>
      </c>
      <c r="BC254" s="353">
        <f t="shared" si="523"/>
        <v>0.84000000000000208</v>
      </c>
      <c r="BD254" s="353">
        <f>BD29</f>
        <v>0.96000000000000008</v>
      </c>
      <c r="BE254" s="353">
        <f t="shared" ref="BE254:BF254" si="524">BE29</f>
        <v>1.08</v>
      </c>
      <c r="BF254" s="353">
        <f t="shared" si="524"/>
        <v>1.08</v>
      </c>
      <c r="BG254" s="353">
        <f t="shared" ref="BG254:CM254" si="525">BG29</f>
        <v>1.1400000000000001</v>
      </c>
      <c r="BH254" s="353">
        <f t="shared" si="525"/>
        <v>1.08</v>
      </c>
      <c r="BI254" s="353">
        <f t="shared" si="525"/>
        <v>1.08</v>
      </c>
      <c r="BJ254" s="353">
        <f t="shared" si="525"/>
        <v>1.08</v>
      </c>
      <c r="BK254" s="353">
        <f t="shared" si="525"/>
        <v>0.60000000000000009</v>
      </c>
      <c r="BL254" s="353">
        <f t="shared" si="525"/>
        <v>1.08</v>
      </c>
      <c r="BM254" s="353">
        <f t="shared" si="525"/>
        <v>0.96000000000000008</v>
      </c>
      <c r="BN254" s="353">
        <f t="shared" si="525"/>
        <v>1.0200000000000002</v>
      </c>
      <c r="BO254" s="353">
        <f t="shared" si="525"/>
        <v>0.84000000000000208</v>
      </c>
      <c r="BP254" s="353">
        <f t="shared" si="525"/>
        <v>0.96000000000000008</v>
      </c>
      <c r="BQ254" s="353">
        <f t="shared" si="525"/>
        <v>1.08</v>
      </c>
      <c r="BR254" s="353">
        <f t="shared" si="525"/>
        <v>1.08</v>
      </c>
      <c r="BS254" s="353">
        <f t="shared" si="525"/>
        <v>1.1400000000000001</v>
      </c>
      <c r="BT254" s="353">
        <f t="shared" si="525"/>
        <v>1.08</v>
      </c>
      <c r="BU254" s="353">
        <f t="shared" si="525"/>
        <v>1.08</v>
      </c>
      <c r="BV254" s="353">
        <f t="shared" si="525"/>
        <v>1.08</v>
      </c>
      <c r="BW254" s="353">
        <f t="shared" si="525"/>
        <v>0.60000000000000009</v>
      </c>
      <c r="BX254" s="353">
        <f t="shared" si="525"/>
        <v>1.08</v>
      </c>
      <c r="BY254" s="353">
        <f t="shared" si="525"/>
        <v>0.96000000000000008</v>
      </c>
      <c r="BZ254" s="353">
        <f t="shared" si="525"/>
        <v>1.0200000000000002</v>
      </c>
      <c r="CA254" s="353">
        <f t="shared" si="525"/>
        <v>0.84000000000000208</v>
      </c>
      <c r="CB254" s="353">
        <f t="shared" si="525"/>
        <v>0.96000000000000008</v>
      </c>
      <c r="CC254" s="353">
        <f t="shared" si="525"/>
        <v>1.08</v>
      </c>
      <c r="CD254" s="353">
        <f t="shared" si="525"/>
        <v>1.08</v>
      </c>
      <c r="CE254" s="353">
        <f t="shared" si="525"/>
        <v>1.1400000000000001</v>
      </c>
      <c r="CF254" s="353">
        <f t="shared" si="525"/>
        <v>1.08</v>
      </c>
      <c r="CG254" s="353">
        <f t="shared" si="525"/>
        <v>1.08</v>
      </c>
      <c r="CH254" s="353">
        <f t="shared" si="525"/>
        <v>1.08</v>
      </c>
      <c r="CI254" s="353">
        <f t="shared" si="525"/>
        <v>0.60000000000000009</v>
      </c>
      <c r="CJ254" s="353">
        <f t="shared" si="525"/>
        <v>1.08</v>
      </c>
      <c r="CK254" s="353">
        <f t="shared" si="525"/>
        <v>0.96000000000000008</v>
      </c>
      <c r="CL254" s="353">
        <f t="shared" si="525"/>
        <v>1.0200000000000002</v>
      </c>
      <c r="CM254" s="353">
        <f t="shared" si="525"/>
        <v>0.84000000000000208</v>
      </c>
      <c r="CN254" s="341"/>
      <c r="CO254" s="341"/>
      <c r="CP254" s="341"/>
      <c r="CQ254" s="341"/>
      <c r="CR254" s="341"/>
      <c r="CS254" s="341"/>
      <c r="CT254" s="341"/>
      <c r="CY254" s="294"/>
    </row>
    <row r="255" spans="1:103" outlineLevel="1" x14ac:dyDescent="0.45">
      <c r="A255" s="71"/>
      <c r="B255" s="297"/>
      <c r="D255" s="265" t="s">
        <v>683</v>
      </c>
      <c r="E255" s="344"/>
      <c r="F255" s="312"/>
      <c r="G255" s="344"/>
      <c r="H255" s="352">
        <f t="shared" ref="H255:O255" si="526">H253*H254</f>
        <v>0</v>
      </c>
      <c r="I255" s="352">
        <f t="shared" si="526"/>
        <v>0</v>
      </c>
      <c r="J255" s="352">
        <f t="shared" si="526"/>
        <v>0</v>
      </c>
      <c r="K255" s="352">
        <f t="shared" si="526"/>
        <v>0</v>
      </c>
      <c r="L255" s="352">
        <f t="shared" si="526"/>
        <v>0</v>
      </c>
      <c r="M255" s="352">
        <f t="shared" si="526"/>
        <v>0</v>
      </c>
      <c r="N255" s="352">
        <f t="shared" si="526"/>
        <v>0</v>
      </c>
      <c r="O255" s="352">
        <f t="shared" si="526"/>
        <v>0</v>
      </c>
      <c r="P255" s="352">
        <f t="shared" ref="P255:BD255" si="527">P253*P254</f>
        <v>0</v>
      </c>
      <c r="Q255" s="352">
        <f t="shared" si="527"/>
        <v>0</v>
      </c>
      <c r="R255" s="352">
        <f t="shared" si="527"/>
        <v>0</v>
      </c>
      <c r="S255" s="352">
        <f t="shared" si="527"/>
        <v>0</v>
      </c>
      <c r="T255" s="352">
        <f t="shared" si="527"/>
        <v>0</v>
      </c>
      <c r="U255" s="352">
        <f t="shared" si="527"/>
        <v>0</v>
      </c>
      <c r="V255" s="352">
        <f t="shared" si="527"/>
        <v>0</v>
      </c>
      <c r="W255" s="352">
        <f t="shared" si="527"/>
        <v>0</v>
      </c>
      <c r="X255" s="352">
        <f t="shared" si="527"/>
        <v>0</v>
      </c>
      <c r="Y255" s="352">
        <f t="shared" si="527"/>
        <v>0</v>
      </c>
      <c r="Z255" s="352">
        <f t="shared" si="527"/>
        <v>0</v>
      </c>
      <c r="AA255" s="352">
        <f t="shared" si="527"/>
        <v>0</v>
      </c>
      <c r="AB255" s="352">
        <f t="shared" si="527"/>
        <v>0</v>
      </c>
      <c r="AC255" s="352">
        <f t="shared" si="527"/>
        <v>0</v>
      </c>
      <c r="AD255" s="352">
        <f t="shared" si="527"/>
        <v>0</v>
      </c>
      <c r="AE255" s="352">
        <f t="shared" si="527"/>
        <v>0</v>
      </c>
      <c r="AF255" s="352">
        <f t="shared" si="527"/>
        <v>2688</v>
      </c>
      <c r="AG255" s="352">
        <f t="shared" si="527"/>
        <v>3456</v>
      </c>
      <c r="AH255" s="352">
        <f t="shared" si="527"/>
        <v>3888.0000000000005</v>
      </c>
      <c r="AI255" s="352">
        <f t="shared" si="527"/>
        <v>4560.0000000000009</v>
      </c>
      <c r="AJ255" s="352">
        <f t="shared" si="527"/>
        <v>4752</v>
      </c>
      <c r="AK255" s="352">
        <f t="shared" si="527"/>
        <v>5184</v>
      </c>
      <c r="AL255" s="352">
        <f t="shared" si="527"/>
        <v>5616</v>
      </c>
      <c r="AM255" s="352">
        <f t="shared" si="527"/>
        <v>3360.0000000000005</v>
      </c>
      <c r="AN255" s="352">
        <f t="shared" si="527"/>
        <v>6480</v>
      </c>
      <c r="AO255" s="352">
        <f t="shared" si="527"/>
        <v>6144.0000000000009</v>
      </c>
      <c r="AP255" s="352">
        <f t="shared" si="527"/>
        <v>6936.0000000000018</v>
      </c>
      <c r="AQ255" s="352">
        <f t="shared" si="527"/>
        <v>6048.0000000000146</v>
      </c>
      <c r="AR255" s="352">
        <f t="shared" si="527"/>
        <v>9870.7200000000012</v>
      </c>
      <c r="AS255" s="352">
        <f t="shared" si="527"/>
        <v>11905.92</v>
      </c>
      <c r="AT255" s="352">
        <f t="shared" si="527"/>
        <v>12707.28</v>
      </c>
      <c r="AU255" s="352">
        <f t="shared" si="527"/>
        <v>14259.12</v>
      </c>
      <c r="AV255" s="352">
        <f t="shared" si="527"/>
        <v>14310.000000000002</v>
      </c>
      <c r="AW255" s="352">
        <f t="shared" si="527"/>
        <v>15111.36</v>
      </c>
      <c r="AX255" s="352">
        <f t="shared" si="527"/>
        <v>15912.720000000001</v>
      </c>
      <c r="AY255" s="352">
        <f t="shared" si="527"/>
        <v>9285.6000000000022</v>
      </c>
      <c r="AZ255" s="352">
        <f t="shared" si="527"/>
        <v>17515.440000000002</v>
      </c>
      <c r="BA255" s="352">
        <f t="shared" si="527"/>
        <v>16281.600000000002</v>
      </c>
      <c r="BB255" s="352">
        <f t="shared" si="527"/>
        <v>18056.040000000005</v>
      </c>
      <c r="BC255" s="352">
        <f t="shared" si="527"/>
        <v>15492.960000000039</v>
      </c>
      <c r="BD255" s="352">
        <f t="shared" si="527"/>
        <v>29030.400000000001</v>
      </c>
      <c r="BE255" s="352">
        <f t="shared" ref="BE255:BF255" si="528">BE253*BE254</f>
        <v>35251.200000000004</v>
      </c>
      <c r="BF255" s="352">
        <f t="shared" si="528"/>
        <v>37843.200000000004</v>
      </c>
      <c r="BG255" s="352">
        <f t="shared" ref="BG255:CM255" si="529">BG253*BG254</f>
        <v>42681.600000000006</v>
      </c>
      <c r="BH255" s="352">
        <f t="shared" si="529"/>
        <v>43027.200000000004</v>
      </c>
      <c r="BI255" s="352">
        <f t="shared" si="529"/>
        <v>45619.200000000004</v>
      </c>
      <c r="BJ255" s="352">
        <f t="shared" si="529"/>
        <v>48211.200000000004</v>
      </c>
      <c r="BK255" s="352">
        <f t="shared" si="529"/>
        <v>28224.000000000004</v>
      </c>
      <c r="BL255" s="352">
        <f t="shared" si="529"/>
        <v>53395.200000000004</v>
      </c>
      <c r="BM255" s="352">
        <f t="shared" si="529"/>
        <v>49766.400000000001</v>
      </c>
      <c r="BN255" s="352">
        <f t="shared" si="529"/>
        <v>55324.80000000001</v>
      </c>
      <c r="BO255" s="352">
        <f t="shared" si="529"/>
        <v>47577.600000000115</v>
      </c>
      <c r="BP255" s="352">
        <f t="shared" si="529"/>
        <v>49257.600000000006</v>
      </c>
      <c r="BQ255" s="352">
        <f t="shared" si="529"/>
        <v>57304.800000000003</v>
      </c>
      <c r="BR255" s="352">
        <f t="shared" si="529"/>
        <v>59194.8</v>
      </c>
      <c r="BS255" s="352">
        <f t="shared" si="529"/>
        <v>64478.400000000009</v>
      </c>
      <c r="BT255" s="352">
        <f t="shared" si="529"/>
        <v>62974.8</v>
      </c>
      <c r="BU255" s="352">
        <f t="shared" si="529"/>
        <v>64864.800000000003</v>
      </c>
      <c r="BV255" s="352">
        <f t="shared" si="529"/>
        <v>66754.8</v>
      </c>
      <c r="BW255" s="352">
        <f t="shared" si="529"/>
        <v>38136.000000000007</v>
      </c>
      <c r="BX255" s="352">
        <f t="shared" si="529"/>
        <v>70534.8</v>
      </c>
      <c r="BY255" s="352">
        <f t="shared" si="529"/>
        <v>64377.600000000006</v>
      </c>
      <c r="BZ255" s="352">
        <f t="shared" si="529"/>
        <v>70186.200000000012</v>
      </c>
      <c r="CA255" s="352">
        <f t="shared" si="529"/>
        <v>59270.400000000147</v>
      </c>
      <c r="CB255" s="352">
        <f t="shared" si="529"/>
        <v>68745.600000000006</v>
      </c>
      <c r="CC255" s="352">
        <f t="shared" si="529"/>
        <v>78472.800000000003</v>
      </c>
      <c r="CD255" s="352">
        <f t="shared" si="529"/>
        <v>79606.8</v>
      </c>
      <c r="CE255" s="352">
        <f t="shared" si="529"/>
        <v>85226.400000000009</v>
      </c>
      <c r="CF255" s="352">
        <f t="shared" si="529"/>
        <v>81874.8</v>
      </c>
      <c r="CG255" s="352">
        <f t="shared" si="529"/>
        <v>83008.800000000003</v>
      </c>
      <c r="CH255" s="352">
        <f t="shared" si="529"/>
        <v>84142.8</v>
      </c>
      <c r="CI255" s="352">
        <f t="shared" si="529"/>
        <v>47376.000000000007</v>
      </c>
      <c r="CJ255" s="352">
        <f t="shared" si="529"/>
        <v>86410.8</v>
      </c>
      <c r="CK255" s="352">
        <f t="shared" si="529"/>
        <v>77817.600000000006</v>
      </c>
      <c r="CL255" s="352">
        <f t="shared" si="529"/>
        <v>83752.200000000026</v>
      </c>
      <c r="CM255" s="352">
        <f t="shared" si="529"/>
        <v>69854.400000000169</v>
      </c>
      <c r="CN255" s="341"/>
      <c r="CO255" s="341"/>
      <c r="CP255" s="341"/>
      <c r="CQ255" s="341"/>
      <c r="CR255" s="341"/>
      <c r="CS255" s="341"/>
      <c r="CT255" s="341"/>
      <c r="CY255" s="294"/>
    </row>
    <row r="256" spans="1:103" outlineLevel="1" x14ac:dyDescent="0.45">
      <c r="A256" s="71"/>
      <c r="B256" s="297"/>
      <c r="D256" s="266" t="s">
        <v>659</v>
      </c>
      <c r="E256" s="344"/>
      <c r="F256" s="312"/>
      <c r="G256" s="344"/>
      <c r="H256" s="354">
        <f>SUMIFS(Assumptions!$E$102:$K$102,Assumptions!$E$16:$K$16,H9)</f>
        <v>138</v>
      </c>
      <c r="I256" s="354">
        <f>SUMIFS(Assumptions!$E$102:$K$102,Assumptions!$E$16:$K$16,I9)</f>
        <v>138</v>
      </c>
      <c r="J256" s="354">
        <f>SUMIFS(Assumptions!$E$102:$K$102,Assumptions!$E$16:$K$16,J9)</f>
        <v>138</v>
      </c>
      <c r="K256" s="354">
        <f>SUMIFS(Assumptions!$E$102:$K$102,Assumptions!$E$16:$K$16,K9)</f>
        <v>138</v>
      </c>
      <c r="L256" s="354">
        <f>SUMIFS(Assumptions!$E$102:$K$102,Assumptions!$E$16:$K$16,L9)</f>
        <v>138</v>
      </c>
      <c r="M256" s="354">
        <f>SUMIFS(Assumptions!$E$102:$K$102,Assumptions!$E$16:$K$16,M9)</f>
        <v>138</v>
      </c>
      <c r="N256" s="354">
        <f>SUMIFS(Assumptions!$E$102:$K$102,Assumptions!$E$16:$K$16,N9)</f>
        <v>138</v>
      </c>
      <c r="O256" s="354">
        <f>SUMIFS(Assumptions!$E$102:$K$102,Assumptions!$E$16:$K$16,O9)</f>
        <v>138</v>
      </c>
      <c r="P256" s="354">
        <f>SUMIFS(Assumptions!$E$102:$K$102,Assumptions!$E$16:$K$16,P9)</f>
        <v>138</v>
      </c>
      <c r="Q256" s="354">
        <f>SUMIFS(Assumptions!$E$102:$K$102,Assumptions!$E$16:$K$16,Q9)</f>
        <v>138</v>
      </c>
      <c r="R256" s="354">
        <f>SUMIFS(Assumptions!$E$102:$K$102,Assumptions!$E$16:$K$16,R9)</f>
        <v>138</v>
      </c>
      <c r="S256" s="354">
        <f>SUMIFS(Assumptions!$E$102:$K$102,Assumptions!$E$16:$K$16,S9)</f>
        <v>138</v>
      </c>
      <c r="T256" s="354">
        <f>SUMIFS(Assumptions!$E$102:$K$102,Assumptions!$E$16:$K$16,T9)</f>
        <v>138</v>
      </c>
      <c r="U256" s="354">
        <f>SUMIFS(Assumptions!$E$102:$K$102,Assumptions!$E$16:$K$16,U9)</f>
        <v>138</v>
      </c>
      <c r="V256" s="354">
        <f>SUMIFS(Assumptions!$E$102:$K$102,Assumptions!$E$16:$K$16,V9)</f>
        <v>138</v>
      </c>
      <c r="W256" s="354">
        <f>SUMIFS(Assumptions!$E$102:$K$102,Assumptions!$E$16:$K$16,W9)</f>
        <v>138</v>
      </c>
      <c r="X256" s="354">
        <f>SUMIFS(Assumptions!$E$102:$K$102,Assumptions!$E$16:$K$16,X9)</f>
        <v>138</v>
      </c>
      <c r="Y256" s="354">
        <f>SUMIFS(Assumptions!$E$102:$K$102,Assumptions!$E$16:$K$16,Y9)</f>
        <v>138</v>
      </c>
      <c r="Z256" s="354">
        <f>SUMIFS(Assumptions!$E$102:$K$102,Assumptions!$E$16:$K$16,Z9)</f>
        <v>138</v>
      </c>
      <c r="AA256" s="354">
        <f>SUMIFS(Assumptions!$E$102:$K$102,Assumptions!$E$16:$K$16,AA9)</f>
        <v>138</v>
      </c>
      <c r="AB256" s="354">
        <f>SUMIFS(Assumptions!$E$102:$K$102,Assumptions!$E$16:$K$16,AB9)</f>
        <v>138</v>
      </c>
      <c r="AC256" s="354">
        <f>SUMIFS(Assumptions!$E$102:$K$102,Assumptions!$E$16:$K$16,AC9)</f>
        <v>138</v>
      </c>
      <c r="AD256" s="354">
        <f>SUMIFS(Assumptions!$E$102:$K$102,Assumptions!$E$16:$K$16,AD9)</f>
        <v>138</v>
      </c>
      <c r="AE256" s="354">
        <f>SUMIFS(Assumptions!$E$102:$K$102,Assumptions!$E$16:$K$16,AE9)</f>
        <v>138</v>
      </c>
      <c r="AF256" s="354">
        <f>SUMIFS(Assumptions!$E$102:$K$102,Assumptions!$E$16:$K$16,AF9)</f>
        <v>138</v>
      </c>
      <c r="AG256" s="354">
        <f>SUMIFS(Assumptions!$E$102:$K$102,Assumptions!$E$16:$K$16,AG9)</f>
        <v>138</v>
      </c>
      <c r="AH256" s="354">
        <f>SUMIFS(Assumptions!$E$102:$K$102,Assumptions!$E$16:$K$16,AH9)</f>
        <v>138</v>
      </c>
      <c r="AI256" s="354">
        <f>SUMIFS(Assumptions!$E$102:$K$102,Assumptions!$E$16:$K$16,AI9)</f>
        <v>138</v>
      </c>
      <c r="AJ256" s="354">
        <f>SUMIFS(Assumptions!$E$102:$K$102,Assumptions!$E$16:$K$16,AJ9)</f>
        <v>138</v>
      </c>
      <c r="AK256" s="354">
        <f>SUMIFS(Assumptions!$E$102:$K$102,Assumptions!$E$16:$K$16,AK9)</f>
        <v>138</v>
      </c>
      <c r="AL256" s="354">
        <f>SUMIFS(Assumptions!$E$102:$K$102,Assumptions!$E$16:$K$16,AL9)</f>
        <v>138</v>
      </c>
      <c r="AM256" s="354">
        <f>SUMIFS(Assumptions!$E$102:$K$102,Assumptions!$E$16:$K$16,AM9)</f>
        <v>138</v>
      </c>
      <c r="AN256" s="354">
        <f>SUMIFS(Assumptions!$E$102:$K$102,Assumptions!$E$16:$K$16,AN9)</f>
        <v>138</v>
      </c>
      <c r="AO256" s="354">
        <f>SUMIFS(Assumptions!$E$102:$K$102,Assumptions!$E$16:$K$16,AO9)</f>
        <v>138</v>
      </c>
      <c r="AP256" s="354">
        <f>SUMIFS(Assumptions!$E$102:$K$102,Assumptions!$E$16:$K$16,AP9)</f>
        <v>138</v>
      </c>
      <c r="AQ256" s="354">
        <f>SUMIFS(Assumptions!$E$102:$K$102,Assumptions!$E$16:$K$16,AQ9)</f>
        <v>138</v>
      </c>
      <c r="AR256" s="354">
        <f>SUMIFS(Assumptions!$E$102:$K$102,Assumptions!$E$16:$K$16,AR9)</f>
        <v>145</v>
      </c>
      <c r="AS256" s="354">
        <f>SUMIFS(Assumptions!$E$102:$K$102,Assumptions!$E$16:$K$16,AS9)</f>
        <v>145</v>
      </c>
      <c r="AT256" s="354">
        <f>SUMIFS(Assumptions!$E$102:$K$102,Assumptions!$E$16:$K$16,AT9)</f>
        <v>145</v>
      </c>
      <c r="AU256" s="354">
        <f>SUMIFS(Assumptions!$E$102:$K$102,Assumptions!$E$16:$K$16,AU9)</f>
        <v>145</v>
      </c>
      <c r="AV256" s="354">
        <f>SUMIFS(Assumptions!$E$102:$K$102,Assumptions!$E$16:$K$16,AV9)</f>
        <v>145</v>
      </c>
      <c r="AW256" s="354">
        <f>SUMIFS(Assumptions!$E$102:$K$102,Assumptions!$E$16:$K$16,AW9)</f>
        <v>145</v>
      </c>
      <c r="AX256" s="354">
        <f>SUMIFS(Assumptions!$E$102:$K$102,Assumptions!$E$16:$K$16,AX9)</f>
        <v>145</v>
      </c>
      <c r="AY256" s="354">
        <f>SUMIFS(Assumptions!$E$102:$K$102,Assumptions!$E$16:$K$16,AY9)</f>
        <v>145</v>
      </c>
      <c r="AZ256" s="354">
        <f>SUMIFS(Assumptions!$E$102:$K$102,Assumptions!$E$16:$K$16,AZ9)</f>
        <v>145</v>
      </c>
      <c r="BA256" s="354">
        <f>SUMIFS(Assumptions!$E$102:$K$102,Assumptions!$E$16:$K$16,BA9)</f>
        <v>145</v>
      </c>
      <c r="BB256" s="354">
        <f>SUMIFS(Assumptions!$E$102:$K$102,Assumptions!$E$16:$K$16,BB9)</f>
        <v>145</v>
      </c>
      <c r="BC256" s="354">
        <f>SUMIFS(Assumptions!$E$102:$K$102,Assumptions!$E$16:$K$16,BC9)</f>
        <v>145</v>
      </c>
      <c r="BD256" s="354">
        <f>SUMIFS(Assumptions!$E$102:$K$102,Assumptions!$E$16:$K$16,BD9)</f>
        <v>145</v>
      </c>
      <c r="BE256" s="354">
        <f>SUMIFS(Assumptions!$E$102:$K$102,Assumptions!$E$16:$K$16,BE9)</f>
        <v>145</v>
      </c>
      <c r="BF256" s="354">
        <f>SUMIFS(Assumptions!$E$102:$K$102,Assumptions!$E$16:$K$16,BF9)</f>
        <v>145</v>
      </c>
      <c r="BG256" s="354">
        <f>SUMIFS(Assumptions!$E$102:$K$102,Assumptions!$E$16:$K$16,BG9)</f>
        <v>145</v>
      </c>
      <c r="BH256" s="354">
        <f>SUMIFS(Assumptions!$E$102:$K$102,Assumptions!$E$16:$K$16,BH9)</f>
        <v>145</v>
      </c>
      <c r="BI256" s="354">
        <f>SUMIFS(Assumptions!$E$102:$K$102,Assumptions!$E$16:$K$16,BI9)</f>
        <v>145</v>
      </c>
      <c r="BJ256" s="354">
        <f>SUMIFS(Assumptions!$E$102:$K$102,Assumptions!$E$16:$K$16,BJ9)</f>
        <v>145</v>
      </c>
      <c r="BK256" s="354">
        <f>SUMIFS(Assumptions!$E$102:$K$102,Assumptions!$E$16:$K$16,BK9)</f>
        <v>145</v>
      </c>
      <c r="BL256" s="354">
        <f>SUMIFS(Assumptions!$E$102:$K$102,Assumptions!$E$16:$K$16,BL9)</f>
        <v>145</v>
      </c>
      <c r="BM256" s="354">
        <f>SUMIFS(Assumptions!$E$102:$K$102,Assumptions!$E$16:$K$16,BM9)</f>
        <v>145</v>
      </c>
      <c r="BN256" s="354">
        <f>SUMIFS(Assumptions!$E$102:$K$102,Assumptions!$E$16:$K$16,BN9)</f>
        <v>145</v>
      </c>
      <c r="BO256" s="354">
        <f>SUMIFS(Assumptions!$E$102:$K$102,Assumptions!$E$16:$K$16,BO9)</f>
        <v>145</v>
      </c>
      <c r="BP256" s="354">
        <f>SUMIFS(Assumptions!$E$102:$K$102,Assumptions!$E$16:$K$16,BP9)</f>
        <v>155</v>
      </c>
      <c r="BQ256" s="354">
        <f>SUMIFS(Assumptions!$E$102:$K$102,Assumptions!$E$16:$K$16,BQ9)</f>
        <v>155</v>
      </c>
      <c r="BR256" s="354">
        <f>SUMIFS(Assumptions!$E$102:$K$102,Assumptions!$E$16:$K$16,BR9)</f>
        <v>155</v>
      </c>
      <c r="BS256" s="354">
        <f>SUMIFS(Assumptions!$E$102:$K$102,Assumptions!$E$16:$K$16,BS9)</f>
        <v>155</v>
      </c>
      <c r="BT256" s="354">
        <f>SUMIFS(Assumptions!$E$102:$K$102,Assumptions!$E$16:$K$16,BT9)</f>
        <v>155</v>
      </c>
      <c r="BU256" s="354">
        <f>SUMIFS(Assumptions!$E$102:$K$102,Assumptions!$E$16:$K$16,BU9)</f>
        <v>155</v>
      </c>
      <c r="BV256" s="354">
        <f>SUMIFS(Assumptions!$E$102:$K$102,Assumptions!$E$16:$K$16,BV9)</f>
        <v>155</v>
      </c>
      <c r="BW256" s="354">
        <f>SUMIFS(Assumptions!$E$102:$K$102,Assumptions!$E$16:$K$16,BW9)</f>
        <v>155</v>
      </c>
      <c r="BX256" s="354">
        <f>SUMIFS(Assumptions!$E$102:$K$102,Assumptions!$E$16:$K$16,BX9)</f>
        <v>155</v>
      </c>
      <c r="BY256" s="354">
        <f>SUMIFS(Assumptions!$E$102:$K$102,Assumptions!$E$16:$K$16,BY9)</f>
        <v>155</v>
      </c>
      <c r="BZ256" s="354">
        <f>SUMIFS(Assumptions!$E$102:$K$102,Assumptions!$E$16:$K$16,BZ9)</f>
        <v>155</v>
      </c>
      <c r="CA256" s="354">
        <f>SUMIFS(Assumptions!$E$102:$K$102,Assumptions!$E$16:$K$16,CA9)</f>
        <v>155</v>
      </c>
      <c r="CB256" s="354">
        <f>SUMIFS(Assumptions!$E$102:$K$102,Assumptions!$E$16:$K$16,CB9)</f>
        <v>145</v>
      </c>
      <c r="CC256" s="354">
        <f>SUMIFS(Assumptions!$E$102:$K$102,Assumptions!$E$16:$K$16,CC9)</f>
        <v>145</v>
      </c>
      <c r="CD256" s="354">
        <f>SUMIFS(Assumptions!$E$102:$K$102,Assumptions!$E$16:$K$16,CD9)</f>
        <v>145</v>
      </c>
      <c r="CE256" s="354">
        <f>SUMIFS(Assumptions!$E$102:$K$102,Assumptions!$E$16:$K$16,CE9)</f>
        <v>145</v>
      </c>
      <c r="CF256" s="354">
        <f>SUMIFS(Assumptions!$E$102:$K$102,Assumptions!$E$16:$K$16,CF9)</f>
        <v>145</v>
      </c>
      <c r="CG256" s="354">
        <f>SUMIFS(Assumptions!$E$102:$K$102,Assumptions!$E$16:$K$16,CG9)</f>
        <v>145</v>
      </c>
      <c r="CH256" s="354">
        <f>SUMIFS(Assumptions!$E$102:$K$102,Assumptions!$E$16:$K$16,CH9)</f>
        <v>145</v>
      </c>
      <c r="CI256" s="354">
        <f>SUMIFS(Assumptions!$E$102:$K$102,Assumptions!$E$16:$K$16,CI9)</f>
        <v>145</v>
      </c>
      <c r="CJ256" s="354">
        <f>SUMIFS(Assumptions!$E$102:$K$102,Assumptions!$E$16:$K$16,CJ9)</f>
        <v>145</v>
      </c>
      <c r="CK256" s="354">
        <f>SUMIFS(Assumptions!$E$102:$K$102,Assumptions!$E$16:$K$16,CK9)</f>
        <v>145</v>
      </c>
      <c r="CL256" s="354">
        <f>SUMIFS(Assumptions!$E$102:$K$102,Assumptions!$E$16:$K$16,CL9)</f>
        <v>145</v>
      </c>
      <c r="CM256" s="354">
        <f>SUMIFS(Assumptions!$E$102:$K$102,Assumptions!$E$16:$K$16,CM9)</f>
        <v>145</v>
      </c>
      <c r="CN256" s="341"/>
      <c r="CO256" s="341"/>
      <c r="CP256" s="341"/>
      <c r="CQ256" s="341"/>
      <c r="CR256" s="341"/>
      <c r="CS256" s="341"/>
      <c r="CT256" s="341"/>
      <c r="CY256" s="294"/>
    </row>
    <row r="257" spans="1:103" outlineLevel="1" x14ac:dyDescent="0.45">
      <c r="A257" s="71"/>
      <c r="B257" s="297"/>
      <c r="D257" s="265" t="s">
        <v>671</v>
      </c>
      <c r="E257" s="344"/>
      <c r="F257" s="312"/>
      <c r="G257" s="344"/>
      <c r="H257" s="354">
        <f t="shared" ref="H257:O257" si="530">H255*H256</f>
        <v>0</v>
      </c>
      <c r="I257" s="354">
        <f t="shared" si="530"/>
        <v>0</v>
      </c>
      <c r="J257" s="354">
        <f t="shared" si="530"/>
        <v>0</v>
      </c>
      <c r="K257" s="354">
        <f t="shared" si="530"/>
        <v>0</v>
      </c>
      <c r="L257" s="354">
        <f t="shared" si="530"/>
        <v>0</v>
      </c>
      <c r="M257" s="354">
        <f t="shared" si="530"/>
        <v>0</v>
      </c>
      <c r="N257" s="354">
        <f t="shared" si="530"/>
        <v>0</v>
      </c>
      <c r="O257" s="354">
        <f t="shared" si="530"/>
        <v>0</v>
      </c>
      <c r="P257" s="354">
        <f t="shared" ref="P257:BD257" si="531">P255*P256</f>
        <v>0</v>
      </c>
      <c r="Q257" s="354">
        <f t="shared" si="531"/>
        <v>0</v>
      </c>
      <c r="R257" s="354">
        <f t="shared" si="531"/>
        <v>0</v>
      </c>
      <c r="S257" s="354">
        <f t="shared" si="531"/>
        <v>0</v>
      </c>
      <c r="T257" s="354">
        <f t="shared" si="531"/>
        <v>0</v>
      </c>
      <c r="U257" s="354">
        <f t="shared" si="531"/>
        <v>0</v>
      </c>
      <c r="V257" s="354">
        <f t="shared" si="531"/>
        <v>0</v>
      </c>
      <c r="W257" s="354">
        <f t="shared" si="531"/>
        <v>0</v>
      </c>
      <c r="X257" s="354">
        <f t="shared" si="531"/>
        <v>0</v>
      </c>
      <c r="Y257" s="354">
        <f t="shared" si="531"/>
        <v>0</v>
      </c>
      <c r="Z257" s="354">
        <f t="shared" si="531"/>
        <v>0</v>
      </c>
      <c r="AA257" s="354">
        <f t="shared" si="531"/>
        <v>0</v>
      </c>
      <c r="AB257" s="354">
        <f t="shared" si="531"/>
        <v>0</v>
      </c>
      <c r="AC257" s="354">
        <f t="shared" si="531"/>
        <v>0</v>
      </c>
      <c r="AD257" s="354">
        <f t="shared" si="531"/>
        <v>0</v>
      </c>
      <c r="AE257" s="354">
        <f t="shared" si="531"/>
        <v>0</v>
      </c>
      <c r="AF257" s="354">
        <f t="shared" si="531"/>
        <v>370944</v>
      </c>
      <c r="AG257" s="354">
        <f t="shared" si="531"/>
        <v>476928</v>
      </c>
      <c r="AH257" s="354">
        <f t="shared" si="531"/>
        <v>536544.00000000012</v>
      </c>
      <c r="AI257" s="354">
        <f t="shared" si="531"/>
        <v>629280.00000000012</v>
      </c>
      <c r="AJ257" s="354">
        <f t="shared" si="531"/>
        <v>655776</v>
      </c>
      <c r="AK257" s="354">
        <f t="shared" si="531"/>
        <v>715392</v>
      </c>
      <c r="AL257" s="354">
        <f t="shared" si="531"/>
        <v>775008</v>
      </c>
      <c r="AM257" s="354">
        <f t="shared" si="531"/>
        <v>463680.00000000006</v>
      </c>
      <c r="AN257" s="354">
        <f t="shared" si="531"/>
        <v>894240</v>
      </c>
      <c r="AO257" s="354">
        <f t="shared" si="531"/>
        <v>847872.00000000012</v>
      </c>
      <c r="AP257" s="354">
        <f t="shared" si="531"/>
        <v>957168.00000000023</v>
      </c>
      <c r="AQ257" s="354">
        <f t="shared" si="531"/>
        <v>834624.00000000198</v>
      </c>
      <c r="AR257" s="354">
        <f t="shared" si="531"/>
        <v>1431254.4000000001</v>
      </c>
      <c r="AS257" s="354">
        <f t="shared" si="531"/>
        <v>1726358.4</v>
      </c>
      <c r="AT257" s="354">
        <f t="shared" si="531"/>
        <v>1842555.6</v>
      </c>
      <c r="AU257" s="354">
        <f t="shared" si="531"/>
        <v>2067572.4000000001</v>
      </c>
      <c r="AV257" s="354">
        <f t="shared" si="531"/>
        <v>2074950.0000000002</v>
      </c>
      <c r="AW257" s="354">
        <f t="shared" si="531"/>
        <v>2191147.2000000002</v>
      </c>
      <c r="AX257" s="354">
        <f t="shared" si="531"/>
        <v>2307344.4000000004</v>
      </c>
      <c r="AY257" s="354">
        <f t="shared" si="531"/>
        <v>1346412.0000000002</v>
      </c>
      <c r="AZ257" s="354">
        <f t="shared" si="531"/>
        <v>2539738.8000000003</v>
      </c>
      <c r="BA257" s="354">
        <f t="shared" si="531"/>
        <v>2360832.0000000005</v>
      </c>
      <c r="BB257" s="354">
        <f t="shared" si="531"/>
        <v>2618125.8000000007</v>
      </c>
      <c r="BC257" s="354">
        <f t="shared" si="531"/>
        <v>2246479.2000000058</v>
      </c>
      <c r="BD257" s="354">
        <f t="shared" si="531"/>
        <v>4209408</v>
      </c>
      <c r="BE257" s="354">
        <f t="shared" ref="BE257:BF257" si="532">BE255*BE256</f>
        <v>5111424.0000000009</v>
      </c>
      <c r="BF257" s="354">
        <f t="shared" si="532"/>
        <v>5487264.0000000009</v>
      </c>
      <c r="BG257" s="354">
        <f t="shared" ref="BG257:CM257" si="533">BG255*BG256</f>
        <v>6188832.0000000009</v>
      </c>
      <c r="BH257" s="354">
        <f t="shared" si="533"/>
        <v>6238944.0000000009</v>
      </c>
      <c r="BI257" s="354">
        <f t="shared" si="533"/>
        <v>6614784.0000000009</v>
      </c>
      <c r="BJ257" s="354">
        <f t="shared" si="533"/>
        <v>6990624.0000000009</v>
      </c>
      <c r="BK257" s="354">
        <f t="shared" si="533"/>
        <v>4092480.0000000005</v>
      </c>
      <c r="BL257" s="354">
        <f t="shared" si="533"/>
        <v>7742304.0000000009</v>
      </c>
      <c r="BM257" s="354">
        <f t="shared" si="533"/>
        <v>7216128</v>
      </c>
      <c r="BN257" s="354">
        <f t="shared" si="533"/>
        <v>8022096.0000000019</v>
      </c>
      <c r="BO257" s="354">
        <f t="shared" si="533"/>
        <v>6898752.0000000168</v>
      </c>
      <c r="BP257" s="354">
        <f t="shared" si="533"/>
        <v>7634928.0000000009</v>
      </c>
      <c r="BQ257" s="354">
        <f t="shared" si="533"/>
        <v>8882244</v>
      </c>
      <c r="BR257" s="354">
        <f t="shared" si="533"/>
        <v>9175194</v>
      </c>
      <c r="BS257" s="354">
        <f t="shared" si="533"/>
        <v>9994152.0000000019</v>
      </c>
      <c r="BT257" s="354">
        <f t="shared" si="533"/>
        <v>9761094</v>
      </c>
      <c r="BU257" s="354">
        <f t="shared" si="533"/>
        <v>10054044</v>
      </c>
      <c r="BV257" s="354">
        <f t="shared" si="533"/>
        <v>10346994</v>
      </c>
      <c r="BW257" s="354">
        <f t="shared" si="533"/>
        <v>5911080.0000000009</v>
      </c>
      <c r="BX257" s="354">
        <f t="shared" si="533"/>
        <v>10932894</v>
      </c>
      <c r="BY257" s="354">
        <f t="shared" si="533"/>
        <v>9978528</v>
      </c>
      <c r="BZ257" s="354">
        <f t="shared" si="533"/>
        <v>10878861.000000002</v>
      </c>
      <c r="CA257" s="354">
        <f t="shared" si="533"/>
        <v>9186912.0000000224</v>
      </c>
      <c r="CB257" s="354">
        <f t="shared" si="533"/>
        <v>9968112</v>
      </c>
      <c r="CC257" s="354">
        <f t="shared" si="533"/>
        <v>11378556</v>
      </c>
      <c r="CD257" s="354">
        <f t="shared" si="533"/>
        <v>11542986</v>
      </c>
      <c r="CE257" s="354">
        <f t="shared" si="533"/>
        <v>12357828.000000002</v>
      </c>
      <c r="CF257" s="354">
        <f t="shared" si="533"/>
        <v>11871846</v>
      </c>
      <c r="CG257" s="354">
        <f t="shared" si="533"/>
        <v>12036276</v>
      </c>
      <c r="CH257" s="354">
        <f t="shared" si="533"/>
        <v>12200706</v>
      </c>
      <c r="CI257" s="354">
        <f t="shared" si="533"/>
        <v>6869520.0000000009</v>
      </c>
      <c r="CJ257" s="354">
        <f t="shared" si="533"/>
        <v>12529566</v>
      </c>
      <c r="CK257" s="354">
        <f t="shared" si="533"/>
        <v>11283552</v>
      </c>
      <c r="CL257" s="354">
        <f t="shared" si="533"/>
        <v>12144069.000000004</v>
      </c>
      <c r="CM257" s="354">
        <f t="shared" si="533"/>
        <v>10128888.000000024</v>
      </c>
      <c r="CN257" s="341"/>
      <c r="CO257" s="341"/>
      <c r="CP257" s="341"/>
      <c r="CQ257" s="341"/>
      <c r="CR257" s="341"/>
      <c r="CS257" s="341"/>
      <c r="CT257" s="341"/>
      <c r="CY257" s="294"/>
    </row>
    <row r="258" spans="1:103" outlineLevel="1" x14ac:dyDescent="0.45">
      <c r="A258" s="71"/>
      <c r="B258" s="297"/>
      <c r="D258" s="262"/>
      <c r="E258" s="344"/>
      <c r="F258" s="312"/>
      <c r="G258" s="344"/>
      <c r="H258" s="352"/>
      <c r="I258" s="352"/>
      <c r="J258" s="352"/>
      <c r="K258" s="352"/>
      <c r="L258" s="352"/>
      <c r="M258" s="352"/>
      <c r="N258" s="352"/>
      <c r="O258" s="352"/>
      <c r="P258" s="352"/>
      <c r="Q258" s="352"/>
      <c r="R258" s="352"/>
      <c r="S258" s="352"/>
      <c r="T258" s="352"/>
      <c r="U258" s="352"/>
      <c r="V258" s="352"/>
      <c r="W258" s="352"/>
      <c r="X258" s="352"/>
      <c r="Y258" s="352"/>
      <c r="Z258" s="352"/>
      <c r="AA258" s="352"/>
      <c r="AB258" s="352"/>
      <c r="AC258" s="352"/>
      <c r="AD258" s="352"/>
      <c r="AE258" s="352"/>
      <c r="AF258" s="352"/>
      <c r="AG258" s="352"/>
      <c r="AH258" s="352"/>
      <c r="AI258" s="352"/>
      <c r="AJ258" s="352"/>
      <c r="AK258" s="352"/>
      <c r="AL258" s="352"/>
      <c r="AM258" s="352"/>
      <c r="AN258" s="352"/>
      <c r="AO258" s="352"/>
      <c r="AP258" s="352"/>
      <c r="AQ258" s="352"/>
      <c r="AR258" s="352"/>
      <c r="AS258" s="352"/>
      <c r="AT258" s="352"/>
      <c r="AU258" s="352"/>
      <c r="AV258" s="352"/>
      <c r="AW258" s="352"/>
      <c r="AX258" s="352"/>
      <c r="AY258" s="352"/>
      <c r="AZ258" s="352"/>
      <c r="BA258" s="352"/>
      <c r="BB258" s="352"/>
      <c r="BC258" s="352"/>
      <c r="BD258" s="352"/>
      <c r="BE258" s="352"/>
      <c r="BF258" s="352"/>
      <c r="BG258" s="352"/>
      <c r="BH258" s="352"/>
      <c r="BI258" s="352"/>
      <c r="BJ258" s="352"/>
      <c r="BK258" s="352"/>
      <c r="BL258" s="352"/>
      <c r="BM258" s="352"/>
      <c r="BN258" s="352"/>
      <c r="BO258" s="352"/>
      <c r="BP258" s="352"/>
      <c r="BQ258" s="352"/>
      <c r="BR258" s="352"/>
      <c r="BS258" s="352"/>
      <c r="BT258" s="352"/>
      <c r="BU258" s="352"/>
      <c r="BV258" s="352"/>
      <c r="BW258" s="352"/>
      <c r="BX258" s="352"/>
      <c r="BY258" s="352"/>
      <c r="BZ258" s="352"/>
      <c r="CA258" s="352"/>
      <c r="CB258" s="352"/>
      <c r="CC258" s="352"/>
      <c r="CD258" s="352"/>
      <c r="CE258" s="352"/>
      <c r="CF258" s="352"/>
      <c r="CG258" s="352"/>
      <c r="CH258" s="352"/>
      <c r="CI258" s="352"/>
      <c r="CJ258" s="352"/>
      <c r="CK258" s="352"/>
      <c r="CL258" s="352"/>
      <c r="CM258" s="352"/>
      <c r="CN258" s="341"/>
      <c r="CO258" s="341"/>
      <c r="CP258" s="341"/>
      <c r="CQ258" s="341"/>
      <c r="CR258" s="341"/>
      <c r="CS258" s="341"/>
      <c r="CT258" s="341"/>
      <c r="CY258" s="294"/>
    </row>
    <row r="259" spans="1:103" outlineLevel="1" x14ac:dyDescent="0.45">
      <c r="A259" s="71"/>
      <c r="B259" s="297"/>
      <c r="D259" s="265" t="s">
        <v>670</v>
      </c>
      <c r="E259" s="344"/>
      <c r="F259" s="312"/>
      <c r="G259" s="344"/>
      <c r="H259" s="355">
        <f>Assumptions!$E$109</f>
        <v>1.1550000000000001E-2</v>
      </c>
      <c r="I259" s="355">
        <f>Assumptions!$E$109</f>
        <v>1.1550000000000001E-2</v>
      </c>
      <c r="J259" s="355">
        <f>Assumptions!$E$109</f>
        <v>1.1550000000000001E-2</v>
      </c>
      <c r="K259" s="355">
        <f>Assumptions!$E$109</f>
        <v>1.1550000000000001E-2</v>
      </c>
      <c r="L259" s="355">
        <f>Assumptions!$E$109</f>
        <v>1.1550000000000001E-2</v>
      </c>
      <c r="M259" s="355">
        <f>Assumptions!$E$109</f>
        <v>1.1550000000000001E-2</v>
      </c>
      <c r="N259" s="355">
        <f>Assumptions!$E$109</f>
        <v>1.1550000000000001E-2</v>
      </c>
      <c r="O259" s="355">
        <f>Assumptions!$E$109</f>
        <v>1.1550000000000001E-2</v>
      </c>
      <c r="P259" s="355">
        <f>Assumptions!$E$109</f>
        <v>1.1550000000000001E-2</v>
      </c>
      <c r="Q259" s="355">
        <f>Assumptions!$E$109</f>
        <v>1.1550000000000001E-2</v>
      </c>
      <c r="R259" s="355">
        <f>Assumptions!$E$109</f>
        <v>1.1550000000000001E-2</v>
      </c>
      <c r="S259" s="355">
        <f>Assumptions!$E$109</f>
        <v>1.1550000000000001E-2</v>
      </c>
      <c r="T259" s="355">
        <f>Assumptions!$E$109</f>
        <v>1.1550000000000001E-2</v>
      </c>
      <c r="U259" s="355">
        <f>Assumptions!$E$109</f>
        <v>1.1550000000000001E-2</v>
      </c>
      <c r="V259" s="355">
        <f>Assumptions!$E$109</f>
        <v>1.1550000000000001E-2</v>
      </c>
      <c r="W259" s="355">
        <f>Assumptions!$E$109</f>
        <v>1.1550000000000001E-2</v>
      </c>
      <c r="X259" s="355">
        <f>Assumptions!$E$109</f>
        <v>1.1550000000000001E-2</v>
      </c>
      <c r="Y259" s="355">
        <f>Assumptions!$E$109</f>
        <v>1.1550000000000001E-2</v>
      </c>
      <c r="Z259" s="355">
        <f>Assumptions!$E$109</f>
        <v>1.1550000000000001E-2</v>
      </c>
      <c r="AA259" s="355">
        <f>Assumptions!$E$109</f>
        <v>1.1550000000000001E-2</v>
      </c>
      <c r="AB259" s="355">
        <f>Assumptions!$E$109</f>
        <v>1.1550000000000001E-2</v>
      </c>
      <c r="AC259" s="355">
        <f>Assumptions!$E$109</f>
        <v>1.1550000000000001E-2</v>
      </c>
      <c r="AD259" s="355">
        <f>Assumptions!$E$109</f>
        <v>1.1550000000000001E-2</v>
      </c>
      <c r="AE259" s="355">
        <f>Assumptions!$E$109</f>
        <v>1.1550000000000001E-2</v>
      </c>
      <c r="AF259" s="355">
        <f>Assumptions!$E$109</f>
        <v>1.1550000000000001E-2</v>
      </c>
      <c r="AG259" s="355">
        <f>Assumptions!$E$109</f>
        <v>1.1550000000000001E-2</v>
      </c>
      <c r="AH259" s="355">
        <f>Assumptions!$E$109</f>
        <v>1.1550000000000001E-2</v>
      </c>
      <c r="AI259" s="355">
        <f>Assumptions!$E$109</f>
        <v>1.1550000000000001E-2</v>
      </c>
      <c r="AJ259" s="355">
        <f>Assumptions!$E$109</f>
        <v>1.1550000000000001E-2</v>
      </c>
      <c r="AK259" s="355">
        <f>Assumptions!$E$109</f>
        <v>1.1550000000000001E-2</v>
      </c>
      <c r="AL259" s="355">
        <f>Assumptions!$E$109</f>
        <v>1.1550000000000001E-2</v>
      </c>
      <c r="AM259" s="355">
        <f>Assumptions!$E$109</f>
        <v>1.1550000000000001E-2</v>
      </c>
      <c r="AN259" s="355">
        <f>Assumptions!$E$109</f>
        <v>1.1550000000000001E-2</v>
      </c>
      <c r="AO259" s="355">
        <f>Assumptions!$E$109</f>
        <v>1.1550000000000001E-2</v>
      </c>
      <c r="AP259" s="355">
        <f>Assumptions!$E$109</f>
        <v>1.1550000000000001E-2</v>
      </c>
      <c r="AQ259" s="355">
        <f>Assumptions!$E$109</f>
        <v>1.1550000000000001E-2</v>
      </c>
      <c r="AR259" s="355">
        <f>Assumptions!$E$109</f>
        <v>1.1550000000000001E-2</v>
      </c>
      <c r="AS259" s="355">
        <f>Assumptions!$E$109</f>
        <v>1.1550000000000001E-2</v>
      </c>
      <c r="AT259" s="355">
        <f>Assumptions!$E$109</f>
        <v>1.1550000000000001E-2</v>
      </c>
      <c r="AU259" s="355">
        <f>Assumptions!$E$109</f>
        <v>1.1550000000000001E-2</v>
      </c>
      <c r="AV259" s="355">
        <f>Assumptions!$E$109</f>
        <v>1.1550000000000001E-2</v>
      </c>
      <c r="AW259" s="355">
        <f>Assumptions!$E$109</f>
        <v>1.1550000000000001E-2</v>
      </c>
      <c r="AX259" s="355">
        <f>Assumptions!$E$109</f>
        <v>1.1550000000000001E-2</v>
      </c>
      <c r="AY259" s="355">
        <f>Assumptions!$E$109</f>
        <v>1.1550000000000001E-2</v>
      </c>
      <c r="AZ259" s="355">
        <f>Assumptions!$E$109</f>
        <v>1.1550000000000001E-2</v>
      </c>
      <c r="BA259" s="355">
        <f>Assumptions!$E$109</f>
        <v>1.1550000000000001E-2</v>
      </c>
      <c r="BB259" s="355">
        <f>Assumptions!$E$109</f>
        <v>1.1550000000000001E-2</v>
      </c>
      <c r="BC259" s="355">
        <f>Assumptions!$E$109</f>
        <v>1.1550000000000001E-2</v>
      </c>
      <c r="BD259" s="355">
        <f>Assumptions!$E$109</f>
        <v>1.1550000000000001E-2</v>
      </c>
      <c r="BE259" s="355">
        <f>Assumptions!$E$109</f>
        <v>1.1550000000000001E-2</v>
      </c>
      <c r="BF259" s="355">
        <f>Assumptions!$E$109</f>
        <v>1.1550000000000001E-2</v>
      </c>
      <c r="BG259" s="355">
        <f>Assumptions!$E$109</f>
        <v>1.1550000000000001E-2</v>
      </c>
      <c r="BH259" s="355">
        <f>Assumptions!$E$109</f>
        <v>1.1550000000000001E-2</v>
      </c>
      <c r="BI259" s="355">
        <f>Assumptions!$E$109</f>
        <v>1.1550000000000001E-2</v>
      </c>
      <c r="BJ259" s="355">
        <f>Assumptions!$E$109</f>
        <v>1.1550000000000001E-2</v>
      </c>
      <c r="BK259" s="355">
        <f>Assumptions!$E$109</f>
        <v>1.1550000000000001E-2</v>
      </c>
      <c r="BL259" s="355">
        <f>Assumptions!$E$109</f>
        <v>1.1550000000000001E-2</v>
      </c>
      <c r="BM259" s="355">
        <f>Assumptions!$E$109</f>
        <v>1.1550000000000001E-2</v>
      </c>
      <c r="BN259" s="355">
        <f>Assumptions!$E$109</f>
        <v>1.1550000000000001E-2</v>
      </c>
      <c r="BO259" s="355">
        <f>Assumptions!$E$109</f>
        <v>1.1550000000000001E-2</v>
      </c>
      <c r="BP259" s="355">
        <f>Assumptions!$E$109</f>
        <v>1.1550000000000001E-2</v>
      </c>
      <c r="BQ259" s="355">
        <f>Assumptions!$E$109</f>
        <v>1.1550000000000001E-2</v>
      </c>
      <c r="BR259" s="355">
        <f>Assumptions!$E$109</f>
        <v>1.1550000000000001E-2</v>
      </c>
      <c r="BS259" s="355">
        <f>Assumptions!$E$109</f>
        <v>1.1550000000000001E-2</v>
      </c>
      <c r="BT259" s="355">
        <f>Assumptions!$E$109</f>
        <v>1.1550000000000001E-2</v>
      </c>
      <c r="BU259" s="355">
        <f>Assumptions!$E$109</f>
        <v>1.1550000000000001E-2</v>
      </c>
      <c r="BV259" s="355">
        <f>Assumptions!$E$109</f>
        <v>1.1550000000000001E-2</v>
      </c>
      <c r="BW259" s="355">
        <f>Assumptions!$E$109</f>
        <v>1.1550000000000001E-2</v>
      </c>
      <c r="BX259" s="355">
        <f>Assumptions!$E$109</f>
        <v>1.1550000000000001E-2</v>
      </c>
      <c r="BY259" s="355">
        <f>Assumptions!$E$109</f>
        <v>1.1550000000000001E-2</v>
      </c>
      <c r="BZ259" s="355">
        <f>Assumptions!$E$109</f>
        <v>1.1550000000000001E-2</v>
      </c>
      <c r="CA259" s="355">
        <f>Assumptions!$E$109</f>
        <v>1.1550000000000001E-2</v>
      </c>
      <c r="CB259" s="355">
        <f>Assumptions!$E$109</f>
        <v>1.1550000000000001E-2</v>
      </c>
      <c r="CC259" s="355">
        <f>Assumptions!$E$109</f>
        <v>1.1550000000000001E-2</v>
      </c>
      <c r="CD259" s="355">
        <f>Assumptions!$E$109</f>
        <v>1.1550000000000001E-2</v>
      </c>
      <c r="CE259" s="355">
        <f>Assumptions!$E$109</f>
        <v>1.1550000000000001E-2</v>
      </c>
      <c r="CF259" s="355">
        <f>Assumptions!$E$109</f>
        <v>1.1550000000000001E-2</v>
      </c>
      <c r="CG259" s="355">
        <f>Assumptions!$E$109</f>
        <v>1.1550000000000001E-2</v>
      </c>
      <c r="CH259" s="355">
        <f>Assumptions!$E$109</f>
        <v>1.1550000000000001E-2</v>
      </c>
      <c r="CI259" s="355">
        <f>Assumptions!$E$109</f>
        <v>1.1550000000000001E-2</v>
      </c>
      <c r="CJ259" s="355">
        <f>Assumptions!$E$109</f>
        <v>1.1550000000000001E-2</v>
      </c>
      <c r="CK259" s="355">
        <f>Assumptions!$E$109</f>
        <v>1.1550000000000001E-2</v>
      </c>
      <c r="CL259" s="355">
        <f>Assumptions!$E$109</f>
        <v>1.1550000000000001E-2</v>
      </c>
      <c r="CM259" s="355">
        <f>Assumptions!$E$109</f>
        <v>1.1550000000000001E-2</v>
      </c>
      <c r="CN259" s="341"/>
      <c r="CO259" s="341"/>
      <c r="CP259" s="341"/>
      <c r="CQ259" s="341"/>
      <c r="CR259" s="341"/>
      <c r="CS259" s="341"/>
      <c r="CT259" s="341"/>
      <c r="CY259" s="294"/>
    </row>
    <row r="260" spans="1:103" outlineLevel="1" x14ac:dyDescent="0.45">
      <c r="A260" s="71"/>
      <c r="B260" s="297"/>
      <c r="D260" s="265" t="s">
        <v>669</v>
      </c>
      <c r="E260" s="344"/>
      <c r="F260" s="312"/>
      <c r="G260" s="344"/>
      <c r="H260" s="355">
        <f>Assumptions!$F$109</f>
        <v>6.4000000000000003E-3</v>
      </c>
      <c r="I260" s="355">
        <f>Assumptions!$F$109</f>
        <v>6.4000000000000003E-3</v>
      </c>
      <c r="J260" s="355">
        <f>Assumptions!$F$109</f>
        <v>6.4000000000000003E-3</v>
      </c>
      <c r="K260" s="355">
        <f>Assumptions!$F$109</f>
        <v>6.4000000000000003E-3</v>
      </c>
      <c r="L260" s="355">
        <f>Assumptions!$F$109</f>
        <v>6.4000000000000003E-3</v>
      </c>
      <c r="M260" s="355">
        <f>Assumptions!$F$109</f>
        <v>6.4000000000000003E-3</v>
      </c>
      <c r="N260" s="355">
        <f>Assumptions!$F$109</f>
        <v>6.4000000000000003E-3</v>
      </c>
      <c r="O260" s="355">
        <f>Assumptions!$F$109</f>
        <v>6.4000000000000003E-3</v>
      </c>
      <c r="P260" s="355">
        <f>Assumptions!$F$109</f>
        <v>6.4000000000000003E-3</v>
      </c>
      <c r="Q260" s="355">
        <f>Assumptions!$F$109</f>
        <v>6.4000000000000003E-3</v>
      </c>
      <c r="R260" s="355">
        <f>Assumptions!$F$109</f>
        <v>6.4000000000000003E-3</v>
      </c>
      <c r="S260" s="355">
        <f>Assumptions!$F$109</f>
        <v>6.4000000000000003E-3</v>
      </c>
      <c r="T260" s="355">
        <f>Assumptions!$F$109</f>
        <v>6.4000000000000003E-3</v>
      </c>
      <c r="U260" s="355">
        <f>Assumptions!$F$109</f>
        <v>6.4000000000000003E-3</v>
      </c>
      <c r="V260" s="355">
        <f>Assumptions!$F$109</f>
        <v>6.4000000000000003E-3</v>
      </c>
      <c r="W260" s="355">
        <f>Assumptions!$F$109</f>
        <v>6.4000000000000003E-3</v>
      </c>
      <c r="X260" s="355">
        <f>Assumptions!$F$109</f>
        <v>6.4000000000000003E-3</v>
      </c>
      <c r="Y260" s="355">
        <f>Assumptions!$F$109</f>
        <v>6.4000000000000003E-3</v>
      </c>
      <c r="Z260" s="355">
        <f>Assumptions!$F$109</f>
        <v>6.4000000000000003E-3</v>
      </c>
      <c r="AA260" s="355">
        <f>Assumptions!$F$109</f>
        <v>6.4000000000000003E-3</v>
      </c>
      <c r="AB260" s="355">
        <f>Assumptions!$F$109</f>
        <v>6.4000000000000003E-3</v>
      </c>
      <c r="AC260" s="355">
        <f>Assumptions!$F$109</f>
        <v>6.4000000000000003E-3</v>
      </c>
      <c r="AD260" s="355">
        <f>Assumptions!$F$109</f>
        <v>6.4000000000000003E-3</v>
      </c>
      <c r="AE260" s="355">
        <f>Assumptions!$F$109</f>
        <v>6.4000000000000003E-3</v>
      </c>
      <c r="AF260" s="355">
        <f>Assumptions!$F$109</f>
        <v>6.4000000000000003E-3</v>
      </c>
      <c r="AG260" s="355">
        <f>Assumptions!$F$109</f>
        <v>6.4000000000000003E-3</v>
      </c>
      <c r="AH260" s="355">
        <f>Assumptions!$F$109</f>
        <v>6.4000000000000003E-3</v>
      </c>
      <c r="AI260" s="355">
        <f>Assumptions!$F$109</f>
        <v>6.4000000000000003E-3</v>
      </c>
      <c r="AJ260" s="355">
        <f>Assumptions!$F$109</f>
        <v>6.4000000000000003E-3</v>
      </c>
      <c r="AK260" s="355">
        <f>Assumptions!$F$109</f>
        <v>6.4000000000000003E-3</v>
      </c>
      <c r="AL260" s="355">
        <f>Assumptions!$F$109</f>
        <v>6.4000000000000003E-3</v>
      </c>
      <c r="AM260" s="355">
        <f>Assumptions!$F$109</f>
        <v>6.4000000000000003E-3</v>
      </c>
      <c r="AN260" s="355">
        <f>Assumptions!$F$109</f>
        <v>6.4000000000000003E-3</v>
      </c>
      <c r="AO260" s="355">
        <f>Assumptions!$F$109</f>
        <v>6.4000000000000003E-3</v>
      </c>
      <c r="AP260" s="355">
        <f>Assumptions!$F$109</f>
        <v>6.4000000000000003E-3</v>
      </c>
      <c r="AQ260" s="355">
        <f>Assumptions!$F$109</f>
        <v>6.4000000000000003E-3</v>
      </c>
      <c r="AR260" s="355">
        <f>Assumptions!$F$109</f>
        <v>6.4000000000000003E-3</v>
      </c>
      <c r="AS260" s="355">
        <f>Assumptions!$F$109</f>
        <v>6.4000000000000003E-3</v>
      </c>
      <c r="AT260" s="355">
        <f>Assumptions!$F$109</f>
        <v>6.4000000000000003E-3</v>
      </c>
      <c r="AU260" s="355">
        <f>Assumptions!$F$109</f>
        <v>6.4000000000000003E-3</v>
      </c>
      <c r="AV260" s="355">
        <f>Assumptions!$F$109</f>
        <v>6.4000000000000003E-3</v>
      </c>
      <c r="AW260" s="355">
        <f>Assumptions!$F$109</f>
        <v>6.4000000000000003E-3</v>
      </c>
      <c r="AX260" s="355">
        <f>Assumptions!$F$109</f>
        <v>6.4000000000000003E-3</v>
      </c>
      <c r="AY260" s="355">
        <f>Assumptions!$F$109</f>
        <v>6.4000000000000003E-3</v>
      </c>
      <c r="AZ260" s="355">
        <f>Assumptions!$F$109</f>
        <v>6.4000000000000003E-3</v>
      </c>
      <c r="BA260" s="355">
        <f>Assumptions!$F$109</f>
        <v>6.4000000000000003E-3</v>
      </c>
      <c r="BB260" s="355">
        <f>Assumptions!$F$109</f>
        <v>6.4000000000000003E-3</v>
      </c>
      <c r="BC260" s="355">
        <f>Assumptions!$F$109</f>
        <v>6.4000000000000003E-3</v>
      </c>
      <c r="BD260" s="355">
        <f>Assumptions!$F$109</f>
        <v>6.4000000000000003E-3</v>
      </c>
      <c r="BE260" s="355">
        <f>Assumptions!$F$109</f>
        <v>6.4000000000000003E-3</v>
      </c>
      <c r="BF260" s="355">
        <f>Assumptions!$F$109</f>
        <v>6.4000000000000003E-3</v>
      </c>
      <c r="BG260" s="355">
        <f>Assumptions!$F$109</f>
        <v>6.4000000000000003E-3</v>
      </c>
      <c r="BH260" s="355">
        <f>Assumptions!$F$109</f>
        <v>6.4000000000000003E-3</v>
      </c>
      <c r="BI260" s="355">
        <f>Assumptions!$F$109</f>
        <v>6.4000000000000003E-3</v>
      </c>
      <c r="BJ260" s="355">
        <f>Assumptions!$F$109</f>
        <v>6.4000000000000003E-3</v>
      </c>
      <c r="BK260" s="355">
        <f>Assumptions!$F$109</f>
        <v>6.4000000000000003E-3</v>
      </c>
      <c r="BL260" s="355">
        <f>Assumptions!$F$109</f>
        <v>6.4000000000000003E-3</v>
      </c>
      <c r="BM260" s="355">
        <f>Assumptions!$F$109</f>
        <v>6.4000000000000003E-3</v>
      </c>
      <c r="BN260" s="355">
        <f>Assumptions!$F$109</f>
        <v>6.4000000000000003E-3</v>
      </c>
      <c r="BO260" s="355">
        <f>Assumptions!$F$109</f>
        <v>6.4000000000000003E-3</v>
      </c>
      <c r="BP260" s="355">
        <f>Assumptions!$F$109</f>
        <v>6.4000000000000003E-3</v>
      </c>
      <c r="BQ260" s="355">
        <f>Assumptions!$F$109</f>
        <v>6.4000000000000003E-3</v>
      </c>
      <c r="BR260" s="355">
        <f>Assumptions!$F$109</f>
        <v>6.4000000000000003E-3</v>
      </c>
      <c r="BS260" s="355">
        <f>Assumptions!$F$109</f>
        <v>6.4000000000000003E-3</v>
      </c>
      <c r="BT260" s="355">
        <f>Assumptions!$F$109</f>
        <v>6.4000000000000003E-3</v>
      </c>
      <c r="BU260" s="355">
        <f>Assumptions!$F$109</f>
        <v>6.4000000000000003E-3</v>
      </c>
      <c r="BV260" s="355">
        <f>Assumptions!$F$109</f>
        <v>6.4000000000000003E-3</v>
      </c>
      <c r="BW260" s="355">
        <f>Assumptions!$F$109</f>
        <v>6.4000000000000003E-3</v>
      </c>
      <c r="BX260" s="355">
        <f>Assumptions!$F$109</f>
        <v>6.4000000000000003E-3</v>
      </c>
      <c r="BY260" s="355">
        <f>Assumptions!$F$109</f>
        <v>6.4000000000000003E-3</v>
      </c>
      <c r="BZ260" s="355">
        <f>Assumptions!$F$109</f>
        <v>6.4000000000000003E-3</v>
      </c>
      <c r="CA260" s="355">
        <f>Assumptions!$F$109</f>
        <v>6.4000000000000003E-3</v>
      </c>
      <c r="CB260" s="355">
        <f>Assumptions!$F$109</f>
        <v>6.4000000000000003E-3</v>
      </c>
      <c r="CC260" s="355">
        <f>Assumptions!$F$109</f>
        <v>6.4000000000000003E-3</v>
      </c>
      <c r="CD260" s="355">
        <f>Assumptions!$F$109</f>
        <v>6.4000000000000003E-3</v>
      </c>
      <c r="CE260" s="355">
        <f>Assumptions!$F$109</f>
        <v>6.4000000000000003E-3</v>
      </c>
      <c r="CF260" s="355">
        <f>Assumptions!$F$109</f>
        <v>6.4000000000000003E-3</v>
      </c>
      <c r="CG260" s="355">
        <f>Assumptions!$F$109</f>
        <v>6.4000000000000003E-3</v>
      </c>
      <c r="CH260" s="355">
        <f>Assumptions!$F$109</f>
        <v>6.4000000000000003E-3</v>
      </c>
      <c r="CI260" s="355">
        <f>Assumptions!$F$109</f>
        <v>6.4000000000000003E-3</v>
      </c>
      <c r="CJ260" s="355">
        <f>Assumptions!$F$109</f>
        <v>6.4000000000000003E-3</v>
      </c>
      <c r="CK260" s="355">
        <f>Assumptions!$F$109</f>
        <v>6.4000000000000003E-3</v>
      </c>
      <c r="CL260" s="355">
        <f>Assumptions!$F$109</f>
        <v>6.4000000000000003E-3</v>
      </c>
      <c r="CM260" s="355">
        <f>Assumptions!$F$109</f>
        <v>6.4000000000000003E-3</v>
      </c>
      <c r="CN260" s="341"/>
      <c r="CO260" s="341"/>
      <c r="CP260" s="341"/>
      <c r="CQ260" s="341"/>
      <c r="CR260" s="341"/>
      <c r="CS260" s="341"/>
      <c r="CT260" s="341"/>
      <c r="CY260" s="294"/>
    </row>
    <row r="261" spans="1:103" outlineLevel="1" x14ac:dyDescent="0.45">
      <c r="A261" s="71"/>
      <c r="B261" s="297"/>
      <c r="D261" s="265" t="s">
        <v>668</v>
      </c>
      <c r="E261" s="344"/>
      <c r="F261" s="312"/>
      <c r="G261" s="344"/>
      <c r="H261" s="356">
        <f>Assumptions!$E$108</f>
        <v>0.15</v>
      </c>
      <c r="I261" s="356">
        <f>Assumptions!$E$108</f>
        <v>0.15</v>
      </c>
      <c r="J261" s="356">
        <f>Assumptions!$E$108</f>
        <v>0.15</v>
      </c>
      <c r="K261" s="356">
        <f>Assumptions!$E$108</f>
        <v>0.15</v>
      </c>
      <c r="L261" s="356">
        <f>Assumptions!$E$108</f>
        <v>0.15</v>
      </c>
      <c r="M261" s="356">
        <f>Assumptions!$E$108</f>
        <v>0.15</v>
      </c>
      <c r="N261" s="356">
        <f>Assumptions!$E$108</f>
        <v>0.15</v>
      </c>
      <c r="O261" s="356">
        <f>Assumptions!$E$108</f>
        <v>0.15</v>
      </c>
      <c r="P261" s="356">
        <f>Assumptions!$E$108</f>
        <v>0.15</v>
      </c>
      <c r="Q261" s="356">
        <f>Assumptions!$E$108</f>
        <v>0.15</v>
      </c>
      <c r="R261" s="356">
        <f>Assumptions!$E$108</f>
        <v>0.15</v>
      </c>
      <c r="S261" s="356">
        <f>Assumptions!$E$108</f>
        <v>0.15</v>
      </c>
      <c r="T261" s="356">
        <f>Assumptions!$E$108</f>
        <v>0.15</v>
      </c>
      <c r="U261" s="356">
        <f>Assumptions!$E$108</f>
        <v>0.15</v>
      </c>
      <c r="V261" s="356">
        <f>Assumptions!$E$108</f>
        <v>0.15</v>
      </c>
      <c r="W261" s="356">
        <f>Assumptions!$E$108</f>
        <v>0.15</v>
      </c>
      <c r="X261" s="356">
        <f>Assumptions!$E$108</f>
        <v>0.15</v>
      </c>
      <c r="Y261" s="356">
        <f>Assumptions!$E$108</f>
        <v>0.15</v>
      </c>
      <c r="Z261" s="356">
        <f>Assumptions!$E$108</f>
        <v>0.15</v>
      </c>
      <c r="AA261" s="356">
        <f>Assumptions!$E$108</f>
        <v>0.15</v>
      </c>
      <c r="AB261" s="356">
        <f>Assumptions!$E$108</f>
        <v>0.15</v>
      </c>
      <c r="AC261" s="356">
        <f>Assumptions!$E$108</f>
        <v>0.15</v>
      </c>
      <c r="AD261" s="356">
        <f>Assumptions!$E$108</f>
        <v>0.15</v>
      </c>
      <c r="AE261" s="356">
        <f>Assumptions!$E$108</f>
        <v>0.15</v>
      </c>
      <c r="AF261" s="356">
        <f>Assumptions!$E$108</f>
        <v>0.15</v>
      </c>
      <c r="AG261" s="356">
        <f>Assumptions!$E$108</f>
        <v>0.15</v>
      </c>
      <c r="AH261" s="356">
        <f>Assumptions!$E$108</f>
        <v>0.15</v>
      </c>
      <c r="AI261" s="356">
        <f>Assumptions!$E$108</f>
        <v>0.15</v>
      </c>
      <c r="AJ261" s="356">
        <f>Assumptions!$E$108</f>
        <v>0.15</v>
      </c>
      <c r="AK261" s="356">
        <f>Assumptions!$E$108</f>
        <v>0.15</v>
      </c>
      <c r="AL261" s="356">
        <f>Assumptions!$E$108</f>
        <v>0.15</v>
      </c>
      <c r="AM261" s="356">
        <f>Assumptions!$E$108</f>
        <v>0.15</v>
      </c>
      <c r="AN261" s="356">
        <f>Assumptions!$E$108</f>
        <v>0.15</v>
      </c>
      <c r="AO261" s="356">
        <f>Assumptions!$E$108</f>
        <v>0.15</v>
      </c>
      <c r="AP261" s="356">
        <f>Assumptions!$E$108</f>
        <v>0.15</v>
      </c>
      <c r="AQ261" s="356">
        <f>Assumptions!$E$108</f>
        <v>0.15</v>
      </c>
      <c r="AR261" s="356">
        <f>Assumptions!$E$108</f>
        <v>0.15</v>
      </c>
      <c r="AS261" s="356">
        <f>Assumptions!$E$108</f>
        <v>0.15</v>
      </c>
      <c r="AT261" s="356">
        <f>Assumptions!$E$108</f>
        <v>0.15</v>
      </c>
      <c r="AU261" s="356">
        <f>Assumptions!$E$108</f>
        <v>0.15</v>
      </c>
      <c r="AV261" s="356">
        <f>Assumptions!$E$108</f>
        <v>0.15</v>
      </c>
      <c r="AW261" s="356">
        <f>Assumptions!$E$108</f>
        <v>0.15</v>
      </c>
      <c r="AX261" s="356">
        <f>Assumptions!$E$108</f>
        <v>0.15</v>
      </c>
      <c r="AY261" s="356">
        <f>Assumptions!$E$108</f>
        <v>0.15</v>
      </c>
      <c r="AZ261" s="356">
        <f>Assumptions!$E$108</f>
        <v>0.15</v>
      </c>
      <c r="BA261" s="356">
        <f>Assumptions!$E$108</f>
        <v>0.15</v>
      </c>
      <c r="BB261" s="356">
        <f>Assumptions!$E$108</f>
        <v>0.15</v>
      </c>
      <c r="BC261" s="356">
        <f>Assumptions!$E$108</f>
        <v>0.15</v>
      </c>
      <c r="BD261" s="356">
        <f>Assumptions!$E$108</f>
        <v>0.15</v>
      </c>
      <c r="BE261" s="356">
        <f>Assumptions!$E$108</f>
        <v>0.15</v>
      </c>
      <c r="BF261" s="356">
        <f>Assumptions!$E$108</f>
        <v>0.15</v>
      </c>
      <c r="BG261" s="356">
        <f>Assumptions!$E$108</f>
        <v>0.15</v>
      </c>
      <c r="BH261" s="356">
        <f>Assumptions!$E$108</f>
        <v>0.15</v>
      </c>
      <c r="BI261" s="356">
        <f>Assumptions!$E$108</f>
        <v>0.15</v>
      </c>
      <c r="BJ261" s="356">
        <f>Assumptions!$E$108</f>
        <v>0.15</v>
      </c>
      <c r="BK261" s="356">
        <f>Assumptions!$E$108</f>
        <v>0.15</v>
      </c>
      <c r="BL261" s="356">
        <f>Assumptions!$E$108</f>
        <v>0.15</v>
      </c>
      <c r="BM261" s="356">
        <f>Assumptions!$E$108</f>
        <v>0.15</v>
      </c>
      <c r="BN261" s="356">
        <f>Assumptions!$E$108</f>
        <v>0.15</v>
      </c>
      <c r="BO261" s="356">
        <f>Assumptions!$E$108</f>
        <v>0.15</v>
      </c>
      <c r="BP261" s="356">
        <f>Assumptions!$E$108</f>
        <v>0.15</v>
      </c>
      <c r="BQ261" s="356">
        <f>Assumptions!$E$108</f>
        <v>0.15</v>
      </c>
      <c r="BR261" s="356">
        <f>Assumptions!$E$108</f>
        <v>0.15</v>
      </c>
      <c r="BS261" s="356">
        <f>Assumptions!$E$108</f>
        <v>0.15</v>
      </c>
      <c r="BT261" s="356">
        <f>Assumptions!$E$108</f>
        <v>0.15</v>
      </c>
      <c r="BU261" s="356">
        <f>Assumptions!$E$108</f>
        <v>0.15</v>
      </c>
      <c r="BV261" s="356">
        <f>Assumptions!$E$108</f>
        <v>0.15</v>
      </c>
      <c r="BW261" s="356">
        <f>Assumptions!$E$108</f>
        <v>0.15</v>
      </c>
      <c r="BX261" s="356">
        <f>Assumptions!$E$108</f>
        <v>0.15</v>
      </c>
      <c r="BY261" s="356">
        <f>Assumptions!$E$108</f>
        <v>0.15</v>
      </c>
      <c r="BZ261" s="356">
        <f>Assumptions!$E$108</f>
        <v>0.15</v>
      </c>
      <c r="CA261" s="356">
        <f>Assumptions!$E$108</f>
        <v>0.15</v>
      </c>
      <c r="CB261" s="356">
        <f>Assumptions!$E$108</f>
        <v>0.15</v>
      </c>
      <c r="CC261" s="356">
        <f>Assumptions!$E$108</f>
        <v>0.15</v>
      </c>
      <c r="CD261" s="356">
        <f>Assumptions!$E$108</f>
        <v>0.15</v>
      </c>
      <c r="CE261" s="356">
        <f>Assumptions!$E$108</f>
        <v>0.15</v>
      </c>
      <c r="CF261" s="356">
        <f>Assumptions!$E$108</f>
        <v>0.15</v>
      </c>
      <c r="CG261" s="356">
        <f>Assumptions!$E$108</f>
        <v>0.15</v>
      </c>
      <c r="CH261" s="356">
        <f>Assumptions!$E$108</f>
        <v>0.15</v>
      </c>
      <c r="CI261" s="356">
        <f>Assumptions!$E$108</f>
        <v>0.15</v>
      </c>
      <c r="CJ261" s="356">
        <f>Assumptions!$E$108</f>
        <v>0.15</v>
      </c>
      <c r="CK261" s="356">
        <f>Assumptions!$E$108</f>
        <v>0.15</v>
      </c>
      <c r="CL261" s="356">
        <f>Assumptions!$E$108</f>
        <v>0.15</v>
      </c>
      <c r="CM261" s="356">
        <f>Assumptions!$E$108</f>
        <v>0.15</v>
      </c>
      <c r="CN261" s="341"/>
      <c r="CO261" s="341"/>
      <c r="CP261" s="341"/>
      <c r="CQ261" s="341"/>
      <c r="CR261" s="341"/>
      <c r="CS261" s="341"/>
      <c r="CT261" s="341"/>
      <c r="CY261" s="294"/>
    </row>
    <row r="262" spans="1:103" outlineLevel="1" x14ac:dyDescent="0.45">
      <c r="A262" s="71"/>
      <c r="B262" s="297"/>
      <c r="D262" s="265" t="s">
        <v>667</v>
      </c>
      <c r="E262" s="344"/>
      <c r="F262" s="312"/>
      <c r="G262" s="344"/>
      <c r="H262" s="356">
        <f>Assumptions!$F$108</f>
        <v>0.15</v>
      </c>
      <c r="I262" s="356">
        <f>Assumptions!$F$108</f>
        <v>0.15</v>
      </c>
      <c r="J262" s="356">
        <f>Assumptions!$F$108</f>
        <v>0.15</v>
      </c>
      <c r="K262" s="356">
        <f>Assumptions!$F$108</f>
        <v>0.15</v>
      </c>
      <c r="L262" s="356">
        <f>Assumptions!$F$108</f>
        <v>0.15</v>
      </c>
      <c r="M262" s="356">
        <f>Assumptions!$F$108</f>
        <v>0.15</v>
      </c>
      <c r="N262" s="356">
        <f>Assumptions!$F$108</f>
        <v>0.15</v>
      </c>
      <c r="O262" s="356">
        <f>Assumptions!$F$108</f>
        <v>0.15</v>
      </c>
      <c r="P262" s="356">
        <f>Assumptions!$F$108</f>
        <v>0.15</v>
      </c>
      <c r="Q262" s="356">
        <f>Assumptions!$F$108</f>
        <v>0.15</v>
      </c>
      <c r="R262" s="356">
        <f>Assumptions!$F$108</f>
        <v>0.15</v>
      </c>
      <c r="S262" s="356">
        <f>Assumptions!$F$108</f>
        <v>0.15</v>
      </c>
      <c r="T262" s="356">
        <f>Assumptions!$F$108</f>
        <v>0.15</v>
      </c>
      <c r="U262" s="356">
        <f>Assumptions!$F$108</f>
        <v>0.15</v>
      </c>
      <c r="V262" s="356">
        <f>Assumptions!$F$108</f>
        <v>0.15</v>
      </c>
      <c r="W262" s="356">
        <f>Assumptions!$F$108</f>
        <v>0.15</v>
      </c>
      <c r="X262" s="356">
        <f>Assumptions!$F$108</f>
        <v>0.15</v>
      </c>
      <c r="Y262" s="356">
        <f>Assumptions!$F$108</f>
        <v>0.15</v>
      </c>
      <c r="Z262" s="356">
        <f>Assumptions!$F$108</f>
        <v>0.15</v>
      </c>
      <c r="AA262" s="356">
        <f>Assumptions!$F$108</f>
        <v>0.15</v>
      </c>
      <c r="AB262" s="356">
        <f>Assumptions!$F$108</f>
        <v>0.15</v>
      </c>
      <c r="AC262" s="356">
        <f>Assumptions!$F$108</f>
        <v>0.15</v>
      </c>
      <c r="AD262" s="356">
        <f>Assumptions!$F$108</f>
        <v>0.15</v>
      </c>
      <c r="AE262" s="356">
        <f>Assumptions!$F$108</f>
        <v>0.15</v>
      </c>
      <c r="AF262" s="356">
        <f>Assumptions!$F$108</f>
        <v>0.15</v>
      </c>
      <c r="AG262" s="356">
        <f>Assumptions!$F$108</f>
        <v>0.15</v>
      </c>
      <c r="AH262" s="356">
        <f>Assumptions!$F$108</f>
        <v>0.15</v>
      </c>
      <c r="AI262" s="356">
        <f>Assumptions!$F$108</f>
        <v>0.15</v>
      </c>
      <c r="AJ262" s="356">
        <f>Assumptions!$F$108</f>
        <v>0.15</v>
      </c>
      <c r="AK262" s="356">
        <f>Assumptions!$F$108</f>
        <v>0.15</v>
      </c>
      <c r="AL262" s="356">
        <f>Assumptions!$F$108</f>
        <v>0.15</v>
      </c>
      <c r="AM262" s="356">
        <f>Assumptions!$F$108</f>
        <v>0.15</v>
      </c>
      <c r="AN262" s="356">
        <f>Assumptions!$F$108</f>
        <v>0.15</v>
      </c>
      <c r="AO262" s="356">
        <f>Assumptions!$F$108</f>
        <v>0.15</v>
      </c>
      <c r="AP262" s="356">
        <f>Assumptions!$F$108</f>
        <v>0.15</v>
      </c>
      <c r="AQ262" s="356">
        <f>Assumptions!$F$108</f>
        <v>0.15</v>
      </c>
      <c r="AR262" s="356">
        <f>Assumptions!$F$108</f>
        <v>0.15</v>
      </c>
      <c r="AS262" s="356">
        <f>Assumptions!$F$108</f>
        <v>0.15</v>
      </c>
      <c r="AT262" s="356">
        <f>Assumptions!$F$108</f>
        <v>0.15</v>
      </c>
      <c r="AU262" s="356">
        <f>Assumptions!$F$108</f>
        <v>0.15</v>
      </c>
      <c r="AV262" s="356">
        <f>Assumptions!$F$108</f>
        <v>0.15</v>
      </c>
      <c r="AW262" s="356">
        <f>Assumptions!$F$108</f>
        <v>0.15</v>
      </c>
      <c r="AX262" s="356">
        <f>Assumptions!$F$108</f>
        <v>0.15</v>
      </c>
      <c r="AY262" s="356">
        <f>Assumptions!$F$108</f>
        <v>0.15</v>
      </c>
      <c r="AZ262" s="356">
        <f>Assumptions!$F$108</f>
        <v>0.15</v>
      </c>
      <c r="BA262" s="356">
        <f>Assumptions!$F$108</f>
        <v>0.15</v>
      </c>
      <c r="BB262" s="356">
        <f>Assumptions!$F$108</f>
        <v>0.15</v>
      </c>
      <c r="BC262" s="356">
        <f>Assumptions!$F$108</f>
        <v>0.15</v>
      </c>
      <c r="BD262" s="356">
        <f>Assumptions!$F$108</f>
        <v>0.15</v>
      </c>
      <c r="BE262" s="356">
        <f>Assumptions!$F$108</f>
        <v>0.15</v>
      </c>
      <c r="BF262" s="356">
        <f>Assumptions!$F$108</f>
        <v>0.15</v>
      </c>
      <c r="BG262" s="356">
        <f>Assumptions!$F$108</f>
        <v>0.15</v>
      </c>
      <c r="BH262" s="356">
        <f>Assumptions!$F$108</f>
        <v>0.15</v>
      </c>
      <c r="BI262" s="356">
        <f>Assumptions!$F$108</f>
        <v>0.15</v>
      </c>
      <c r="BJ262" s="356">
        <f>Assumptions!$F$108</f>
        <v>0.15</v>
      </c>
      <c r="BK262" s="356">
        <f>Assumptions!$F$108</f>
        <v>0.15</v>
      </c>
      <c r="BL262" s="356">
        <f>Assumptions!$F$108</f>
        <v>0.15</v>
      </c>
      <c r="BM262" s="356">
        <f>Assumptions!$F$108</f>
        <v>0.15</v>
      </c>
      <c r="BN262" s="356">
        <f>Assumptions!$F$108</f>
        <v>0.15</v>
      </c>
      <c r="BO262" s="356">
        <f>Assumptions!$F$108</f>
        <v>0.15</v>
      </c>
      <c r="BP262" s="356">
        <f>Assumptions!$F$108</f>
        <v>0.15</v>
      </c>
      <c r="BQ262" s="356">
        <f>Assumptions!$F$108</f>
        <v>0.15</v>
      </c>
      <c r="BR262" s="356">
        <f>Assumptions!$F$108</f>
        <v>0.15</v>
      </c>
      <c r="BS262" s="356">
        <f>Assumptions!$F$108</f>
        <v>0.15</v>
      </c>
      <c r="BT262" s="356">
        <f>Assumptions!$F$108</f>
        <v>0.15</v>
      </c>
      <c r="BU262" s="356">
        <f>Assumptions!$F$108</f>
        <v>0.15</v>
      </c>
      <c r="BV262" s="356">
        <f>Assumptions!$F$108</f>
        <v>0.15</v>
      </c>
      <c r="BW262" s="356">
        <f>Assumptions!$F$108</f>
        <v>0.15</v>
      </c>
      <c r="BX262" s="356">
        <f>Assumptions!$F$108</f>
        <v>0.15</v>
      </c>
      <c r="BY262" s="356">
        <f>Assumptions!$F$108</f>
        <v>0.15</v>
      </c>
      <c r="BZ262" s="356">
        <f>Assumptions!$F$108</f>
        <v>0.15</v>
      </c>
      <c r="CA262" s="356">
        <f>Assumptions!$F$108</f>
        <v>0.15</v>
      </c>
      <c r="CB262" s="356">
        <f>Assumptions!$F$108</f>
        <v>0.15</v>
      </c>
      <c r="CC262" s="356">
        <f>Assumptions!$F$108</f>
        <v>0.15</v>
      </c>
      <c r="CD262" s="356">
        <f>Assumptions!$F$108</f>
        <v>0.15</v>
      </c>
      <c r="CE262" s="356">
        <f>Assumptions!$F$108</f>
        <v>0.15</v>
      </c>
      <c r="CF262" s="356">
        <f>Assumptions!$F$108</f>
        <v>0.15</v>
      </c>
      <c r="CG262" s="356">
        <f>Assumptions!$F$108</f>
        <v>0.15</v>
      </c>
      <c r="CH262" s="356">
        <f>Assumptions!$F$108</f>
        <v>0.15</v>
      </c>
      <c r="CI262" s="356">
        <f>Assumptions!$F$108</f>
        <v>0.15</v>
      </c>
      <c r="CJ262" s="356">
        <f>Assumptions!$F$108</f>
        <v>0.15</v>
      </c>
      <c r="CK262" s="356">
        <f>Assumptions!$F$108</f>
        <v>0.15</v>
      </c>
      <c r="CL262" s="356">
        <f>Assumptions!$F$108</f>
        <v>0.15</v>
      </c>
      <c r="CM262" s="356">
        <f>Assumptions!$F$108</f>
        <v>0.15</v>
      </c>
      <c r="CN262" s="341"/>
      <c r="CO262" s="341"/>
      <c r="CP262" s="341"/>
      <c r="CQ262" s="341"/>
      <c r="CR262" s="341"/>
      <c r="CS262" s="341"/>
      <c r="CT262" s="341"/>
      <c r="CY262" s="294"/>
    </row>
    <row r="263" spans="1:103" outlineLevel="1" x14ac:dyDescent="0.45">
      <c r="A263" s="71"/>
      <c r="B263" s="297"/>
      <c r="D263" s="262"/>
      <c r="E263" s="344"/>
      <c r="F263" s="312"/>
      <c r="G263" s="344"/>
      <c r="H263" s="352"/>
      <c r="I263" s="352"/>
      <c r="J263" s="352"/>
      <c r="K263" s="352"/>
      <c r="L263" s="352"/>
      <c r="M263" s="352"/>
      <c r="N263" s="352"/>
      <c r="O263" s="352"/>
      <c r="P263" s="352"/>
      <c r="Q263" s="352"/>
      <c r="R263" s="352"/>
      <c r="S263" s="352"/>
      <c r="T263" s="352"/>
      <c r="U263" s="352"/>
      <c r="V263" s="352"/>
      <c r="W263" s="352"/>
      <c r="X263" s="352"/>
      <c r="Y263" s="352"/>
      <c r="Z263" s="352"/>
      <c r="AA263" s="352"/>
      <c r="AB263" s="352"/>
      <c r="AC263" s="352"/>
      <c r="AD263" s="352"/>
      <c r="AE263" s="352"/>
      <c r="AF263" s="352"/>
      <c r="AG263" s="352"/>
      <c r="AH263" s="352"/>
      <c r="AI263" s="352"/>
      <c r="AJ263" s="352"/>
      <c r="AK263" s="352"/>
      <c r="AL263" s="352"/>
      <c r="AM263" s="352"/>
      <c r="AN263" s="352"/>
      <c r="AO263" s="352"/>
      <c r="AP263" s="352"/>
      <c r="AQ263" s="352"/>
      <c r="AR263" s="352"/>
      <c r="AS263" s="352"/>
      <c r="AT263" s="352"/>
      <c r="AU263" s="352"/>
      <c r="AV263" s="352"/>
      <c r="AW263" s="352"/>
      <c r="AX263" s="352"/>
      <c r="AY263" s="352"/>
      <c r="AZ263" s="352"/>
      <c r="BA263" s="352"/>
      <c r="BB263" s="352"/>
      <c r="BC263" s="352"/>
      <c r="BD263" s="352"/>
      <c r="BE263" s="352"/>
      <c r="BF263" s="352"/>
      <c r="BG263" s="352"/>
      <c r="BH263" s="352"/>
      <c r="BI263" s="352"/>
      <c r="BJ263" s="352"/>
      <c r="BK263" s="352"/>
      <c r="BL263" s="352"/>
      <c r="BM263" s="352"/>
      <c r="BN263" s="352"/>
      <c r="BO263" s="352"/>
      <c r="BP263" s="352"/>
      <c r="BQ263" s="352"/>
      <c r="BR263" s="352"/>
      <c r="BS263" s="352"/>
      <c r="BT263" s="352"/>
      <c r="BU263" s="352"/>
      <c r="BV263" s="352"/>
      <c r="BW263" s="352"/>
      <c r="BX263" s="352"/>
      <c r="BY263" s="352"/>
      <c r="BZ263" s="352"/>
      <c r="CA263" s="352"/>
      <c r="CB263" s="352"/>
      <c r="CC263" s="352"/>
      <c r="CD263" s="352"/>
      <c r="CE263" s="352"/>
      <c r="CF263" s="352"/>
      <c r="CG263" s="352"/>
      <c r="CH263" s="352"/>
      <c r="CI263" s="352"/>
      <c r="CJ263" s="352"/>
      <c r="CK263" s="352"/>
      <c r="CL263" s="352"/>
      <c r="CM263" s="352"/>
      <c r="CN263" s="341"/>
      <c r="CO263" s="341"/>
      <c r="CP263" s="341"/>
      <c r="CQ263" s="341"/>
      <c r="CR263" s="341"/>
      <c r="CS263" s="341"/>
      <c r="CT263" s="341"/>
      <c r="CY263" s="294"/>
    </row>
    <row r="264" spans="1:103" outlineLevel="1" x14ac:dyDescent="0.45">
      <c r="A264" s="71"/>
      <c r="B264" s="297"/>
      <c r="D264" s="265" t="s">
        <v>666</v>
      </c>
      <c r="E264" s="344"/>
      <c r="F264" s="312"/>
      <c r="G264" s="344"/>
      <c r="H264" s="357">
        <f t="shared" ref="H264:O264" si="534">H257*H259+H255*H261</f>
        <v>0</v>
      </c>
      <c r="I264" s="357">
        <f t="shared" si="534"/>
        <v>0</v>
      </c>
      <c r="J264" s="357">
        <f>J257*J259+J255*J261</f>
        <v>0</v>
      </c>
      <c r="K264" s="357">
        <f t="shared" si="534"/>
        <v>0</v>
      </c>
      <c r="L264" s="357">
        <f t="shared" si="534"/>
        <v>0</v>
      </c>
      <c r="M264" s="357">
        <f t="shared" si="534"/>
        <v>0</v>
      </c>
      <c r="N264" s="357">
        <f t="shared" si="534"/>
        <v>0</v>
      </c>
      <c r="O264" s="357">
        <f t="shared" si="534"/>
        <v>0</v>
      </c>
      <c r="P264" s="357">
        <f t="shared" ref="P264:BB264" si="535">P257*P259+P255*P261</f>
        <v>0</v>
      </c>
      <c r="Q264" s="357">
        <f t="shared" si="535"/>
        <v>0</v>
      </c>
      <c r="R264" s="357">
        <f t="shared" si="535"/>
        <v>0</v>
      </c>
      <c r="S264" s="357">
        <f t="shared" si="535"/>
        <v>0</v>
      </c>
      <c r="T264" s="357">
        <f t="shared" si="535"/>
        <v>0</v>
      </c>
      <c r="U264" s="357">
        <f t="shared" si="535"/>
        <v>0</v>
      </c>
      <c r="V264" s="357">
        <f t="shared" si="535"/>
        <v>0</v>
      </c>
      <c r="W264" s="357">
        <f t="shared" si="535"/>
        <v>0</v>
      </c>
      <c r="X264" s="357">
        <f t="shared" si="535"/>
        <v>0</v>
      </c>
      <c r="Y264" s="357">
        <f t="shared" si="535"/>
        <v>0</v>
      </c>
      <c r="Z264" s="357">
        <f t="shared" si="535"/>
        <v>0</v>
      </c>
      <c r="AA264" s="357">
        <f t="shared" si="535"/>
        <v>0</v>
      </c>
      <c r="AB264" s="357">
        <f t="shared" si="535"/>
        <v>0</v>
      </c>
      <c r="AC264" s="357">
        <f t="shared" si="535"/>
        <v>0</v>
      </c>
      <c r="AD264" s="357">
        <f t="shared" si="535"/>
        <v>0</v>
      </c>
      <c r="AE264" s="357">
        <f t="shared" si="535"/>
        <v>0</v>
      </c>
      <c r="AF264" s="357">
        <f t="shared" si="535"/>
        <v>4687.6032000000005</v>
      </c>
      <c r="AG264" s="357">
        <f t="shared" si="535"/>
        <v>6026.9184000000005</v>
      </c>
      <c r="AH264" s="357">
        <f t="shared" si="535"/>
        <v>6780.2832000000017</v>
      </c>
      <c r="AI264" s="357">
        <f t="shared" si="535"/>
        <v>7952.184000000002</v>
      </c>
      <c r="AJ264" s="357">
        <f t="shared" si="535"/>
        <v>8287.0128000000004</v>
      </c>
      <c r="AK264" s="357">
        <f t="shared" si="535"/>
        <v>9040.3776000000016</v>
      </c>
      <c r="AL264" s="357">
        <f t="shared" si="535"/>
        <v>9793.742400000001</v>
      </c>
      <c r="AM264" s="357">
        <f t="shared" si="535"/>
        <v>5859.5040000000008</v>
      </c>
      <c r="AN264" s="357">
        <f t="shared" si="535"/>
        <v>11300.472000000002</v>
      </c>
      <c r="AO264" s="357">
        <f t="shared" si="535"/>
        <v>10714.521600000002</v>
      </c>
      <c r="AP264" s="357">
        <f t="shared" si="535"/>
        <v>12095.690400000003</v>
      </c>
      <c r="AQ264" s="357">
        <f>AQ257*AQ259+AQ255*AQ261</f>
        <v>10547.107200000026</v>
      </c>
      <c r="AR264" s="357">
        <f t="shared" si="535"/>
        <v>18011.596320000004</v>
      </c>
      <c r="AS264" s="357">
        <f t="shared" si="535"/>
        <v>21725.327519999999</v>
      </c>
      <c r="AT264" s="357">
        <f t="shared" si="535"/>
        <v>23187.609180000003</v>
      </c>
      <c r="AU264" s="357">
        <f t="shared" si="535"/>
        <v>26019.329220000003</v>
      </c>
      <c r="AV264" s="357">
        <f t="shared" si="535"/>
        <v>26112.172500000004</v>
      </c>
      <c r="AW264" s="357">
        <f t="shared" si="535"/>
        <v>27574.454160000005</v>
      </c>
      <c r="AX264" s="357">
        <f t="shared" si="535"/>
        <v>29036.735820000005</v>
      </c>
      <c r="AY264" s="357">
        <f t="shared" si="535"/>
        <v>16943.898600000004</v>
      </c>
      <c r="AZ264" s="357">
        <f t="shared" si="535"/>
        <v>31961.299140000006</v>
      </c>
      <c r="BA264" s="357">
        <f t="shared" si="535"/>
        <v>29709.849600000009</v>
      </c>
      <c r="BB264" s="357">
        <f t="shared" si="535"/>
        <v>32947.758990000009</v>
      </c>
      <c r="BC264" s="357">
        <f>BC257*BC259+BC255*BC261</f>
        <v>28270.778760000077</v>
      </c>
      <c r="BD264" s="357">
        <f t="shared" ref="BD264:CM264" si="536">BD257*BD259+BD255*BD261</f>
        <v>52973.222400000006</v>
      </c>
      <c r="BE264" s="357">
        <f t="shared" si="536"/>
        <v>64324.627200000017</v>
      </c>
      <c r="BF264" s="357">
        <f t="shared" si="536"/>
        <v>69054.37920000001</v>
      </c>
      <c r="BG264" s="357">
        <f t="shared" si="536"/>
        <v>77883.249600000025</v>
      </c>
      <c r="BH264" s="357">
        <f t="shared" si="536"/>
        <v>78513.883200000026</v>
      </c>
      <c r="BI264" s="357">
        <f t="shared" si="536"/>
        <v>83243.635200000019</v>
      </c>
      <c r="BJ264" s="357">
        <f t="shared" si="536"/>
        <v>87973.387200000026</v>
      </c>
      <c r="BK264" s="357">
        <f t="shared" si="536"/>
        <v>51501.744000000006</v>
      </c>
      <c r="BL264" s="357">
        <f t="shared" si="536"/>
        <v>97432.891200000013</v>
      </c>
      <c r="BM264" s="357">
        <f t="shared" si="536"/>
        <v>90811.238400000017</v>
      </c>
      <c r="BN264" s="357">
        <f t="shared" si="536"/>
        <v>100953.92880000004</v>
      </c>
      <c r="BO264" s="357">
        <f t="shared" si="536"/>
        <v>86817.225600000209</v>
      </c>
      <c r="BP264" s="357">
        <f t="shared" si="536"/>
        <v>95572.058400000024</v>
      </c>
      <c r="BQ264" s="357">
        <f t="shared" si="536"/>
        <v>111185.63820000002</v>
      </c>
      <c r="BR264" s="357">
        <f t="shared" si="536"/>
        <v>114852.71070000001</v>
      </c>
      <c r="BS264" s="357">
        <f t="shared" si="536"/>
        <v>125104.21560000003</v>
      </c>
      <c r="BT264" s="357">
        <f t="shared" si="536"/>
        <v>122186.85570000001</v>
      </c>
      <c r="BU264" s="357">
        <f t="shared" si="536"/>
        <v>125853.92820000001</v>
      </c>
      <c r="BV264" s="357">
        <f t="shared" si="536"/>
        <v>129521.00070000002</v>
      </c>
      <c r="BW264" s="357">
        <f t="shared" si="536"/>
        <v>73993.374000000011</v>
      </c>
      <c r="BX264" s="357">
        <f t="shared" si="536"/>
        <v>136855.14569999999</v>
      </c>
      <c r="BY264" s="357">
        <f t="shared" si="536"/>
        <v>124908.63840000001</v>
      </c>
      <c r="BZ264" s="357">
        <f t="shared" si="536"/>
        <v>136178.77455000003</v>
      </c>
      <c r="CA264" s="357">
        <f t="shared" si="536"/>
        <v>114999.3936000003</v>
      </c>
      <c r="CB264" s="357">
        <f t="shared" si="536"/>
        <v>125443.53360000001</v>
      </c>
      <c r="CC264" s="357">
        <f t="shared" si="536"/>
        <v>143193.24180000002</v>
      </c>
      <c r="CD264" s="357">
        <f t="shared" si="536"/>
        <v>145262.50830000002</v>
      </c>
      <c r="CE264" s="357">
        <f t="shared" si="536"/>
        <v>155516.87340000004</v>
      </c>
      <c r="CF264" s="357">
        <f t="shared" si="536"/>
        <v>149401.04130000001</v>
      </c>
      <c r="CG264" s="357">
        <f t="shared" si="536"/>
        <v>151470.30780000001</v>
      </c>
      <c r="CH264" s="357">
        <f t="shared" si="536"/>
        <v>153539.57430000004</v>
      </c>
      <c r="CI264" s="357">
        <f t="shared" si="536"/>
        <v>86449.356000000014</v>
      </c>
      <c r="CJ264" s="357">
        <f t="shared" si="536"/>
        <v>157678.1073</v>
      </c>
      <c r="CK264" s="357">
        <f t="shared" si="536"/>
        <v>141997.66560000001</v>
      </c>
      <c r="CL264" s="357">
        <f t="shared" si="536"/>
        <v>152826.82695000008</v>
      </c>
      <c r="CM264" s="357">
        <f t="shared" si="536"/>
        <v>127466.81640000033</v>
      </c>
      <c r="CN264" s="341"/>
      <c r="CO264" s="341"/>
      <c r="CP264" s="341"/>
      <c r="CQ264" s="341"/>
      <c r="CR264" s="341"/>
      <c r="CS264" s="341"/>
      <c r="CT264" s="341"/>
      <c r="CY264" s="294"/>
    </row>
    <row r="265" spans="1:103" outlineLevel="1" x14ac:dyDescent="0.45">
      <c r="A265" s="71"/>
      <c r="B265" s="297"/>
      <c r="D265" s="265" t="s">
        <v>665</v>
      </c>
      <c r="E265" s="344"/>
      <c r="F265" s="312"/>
      <c r="G265" s="344"/>
      <c r="H265" s="357">
        <f t="shared" ref="H265:O265" si="537">H257*H260+H255*H262</f>
        <v>0</v>
      </c>
      <c r="I265" s="357">
        <f t="shared" si="537"/>
        <v>0</v>
      </c>
      <c r="J265" s="357">
        <f t="shared" si="537"/>
        <v>0</v>
      </c>
      <c r="K265" s="357">
        <f t="shared" si="537"/>
        <v>0</v>
      </c>
      <c r="L265" s="357">
        <f t="shared" si="537"/>
        <v>0</v>
      </c>
      <c r="M265" s="357">
        <f t="shared" si="537"/>
        <v>0</v>
      </c>
      <c r="N265" s="357">
        <f t="shared" si="537"/>
        <v>0</v>
      </c>
      <c r="O265" s="357">
        <f t="shared" si="537"/>
        <v>0</v>
      </c>
      <c r="P265" s="357">
        <f t="shared" ref="P265:CA265" si="538">P257*P260+P255*P262</f>
        <v>0</v>
      </c>
      <c r="Q265" s="357">
        <f t="shared" si="538"/>
        <v>0</v>
      </c>
      <c r="R265" s="357">
        <f t="shared" si="538"/>
        <v>0</v>
      </c>
      <c r="S265" s="357">
        <f t="shared" si="538"/>
        <v>0</v>
      </c>
      <c r="T265" s="357">
        <f t="shared" si="538"/>
        <v>0</v>
      </c>
      <c r="U265" s="357">
        <f t="shared" si="538"/>
        <v>0</v>
      </c>
      <c r="V265" s="357">
        <f t="shared" si="538"/>
        <v>0</v>
      </c>
      <c r="W265" s="357">
        <f t="shared" si="538"/>
        <v>0</v>
      </c>
      <c r="X265" s="357">
        <f t="shared" si="538"/>
        <v>0</v>
      </c>
      <c r="Y265" s="357">
        <f t="shared" si="538"/>
        <v>0</v>
      </c>
      <c r="Z265" s="357">
        <f t="shared" si="538"/>
        <v>0</v>
      </c>
      <c r="AA265" s="357">
        <f t="shared" si="538"/>
        <v>0</v>
      </c>
      <c r="AB265" s="357">
        <f t="shared" si="538"/>
        <v>0</v>
      </c>
      <c r="AC265" s="357">
        <f t="shared" si="538"/>
        <v>0</v>
      </c>
      <c r="AD265" s="357">
        <f t="shared" si="538"/>
        <v>0</v>
      </c>
      <c r="AE265" s="357">
        <f t="shared" si="538"/>
        <v>0</v>
      </c>
      <c r="AF265" s="357">
        <f t="shared" si="538"/>
        <v>2777.2415999999998</v>
      </c>
      <c r="AG265" s="357">
        <f t="shared" si="538"/>
        <v>3570.7392000000004</v>
      </c>
      <c r="AH265" s="357">
        <f t="shared" si="538"/>
        <v>4017.0816000000013</v>
      </c>
      <c r="AI265" s="357">
        <f t="shared" si="538"/>
        <v>4711.3920000000007</v>
      </c>
      <c r="AJ265" s="357">
        <f t="shared" si="538"/>
        <v>4909.7664000000004</v>
      </c>
      <c r="AK265" s="357">
        <f t="shared" si="538"/>
        <v>5356.1088000000009</v>
      </c>
      <c r="AL265" s="357">
        <f t="shared" si="538"/>
        <v>5802.4511999999995</v>
      </c>
      <c r="AM265" s="357">
        <f t="shared" si="538"/>
        <v>3471.5520000000006</v>
      </c>
      <c r="AN265" s="357">
        <f t="shared" si="538"/>
        <v>6695.1360000000004</v>
      </c>
      <c r="AO265" s="357">
        <f t="shared" si="538"/>
        <v>6347.9808000000012</v>
      </c>
      <c r="AP265" s="357">
        <f t="shared" si="538"/>
        <v>7166.2752000000028</v>
      </c>
      <c r="AQ265" s="357">
        <f t="shared" si="538"/>
        <v>6248.7936000000154</v>
      </c>
      <c r="AR265" s="357">
        <f t="shared" si="538"/>
        <v>10640.636160000002</v>
      </c>
      <c r="AS265" s="357">
        <f t="shared" si="538"/>
        <v>12834.581760000001</v>
      </c>
      <c r="AT265" s="357">
        <f t="shared" si="538"/>
        <v>13698.447840000003</v>
      </c>
      <c r="AU265" s="357">
        <f t="shared" si="538"/>
        <v>15371.331360000002</v>
      </c>
      <c r="AV265" s="357">
        <f t="shared" si="538"/>
        <v>15426.180000000002</v>
      </c>
      <c r="AW265" s="357">
        <f t="shared" si="538"/>
        <v>16290.046080000002</v>
      </c>
      <c r="AX265" s="357">
        <f t="shared" si="538"/>
        <v>17153.912160000003</v>
      </c>
      <c r="AY265" s="357">
        <f t="shared" si="538"/>
        <v>10009.876800000002</v>
      </c>
      <c r="AZ265" s="357">
        <f t="shared" si="538"/>
        <v>18881.644320000003</v>
      </c>
      <c r="BA265" s="357">
        <f t="shared" si="538"/>
        <v>17551.564800000004</v>
      </c>
      <c r="BB265" s="357">
        <f t="shared" si="538"/>
        <v>19464.411120000004</v>
      </c>
      <c r="BC265" s="357">
        <f t="shared" si="538"/>
        <v>16701.410880000043</v>
      </c>
      <c r="BD265" s="357">
        <f>BD257*BD260+BD255*BD262</f>
        <v>31294.771200000003</v>
      </c>
      <c r="BE265" s="357">
        <f t="shared" si="538"/>
        <v>38000.793600000005</v>
      </c>
      <c r="BF265" s="357">
        <f t="shared" si="538"/>
        <v>40794.969600000011</v>
      </c>
      <c r="BG265" s="357">
        <f t="shared" si="538"/>
        <v>46010.764800000004</v>
      </c>
      <c r="BH265" s="357">
        <f t="shared" si="538"/>
        <v>46383.32160000001</v>
      </c>
      <c r="BI265" s="357">
        <f t="shared" si="538"/>
        <v>49177.497600000002</v>
      </c>
      <c r="BJ265" s="357">
        <f t="shared" si="538"/>
        <v>51971.673600000009</v>
      </c>
      <c r="BK265" s="357">
        <f t="shared" si="538"/>
        <v>30425.472000000002</v>
      </c>
      <c r="BL265" s="357">
        <f t="shared" si="538"/>
        <v>57560.025600000008</v>
      </c>
      <c r="BM265" s="357">
        <f t="shared" si="538"/>
        <v>53648.179199999999</v>
      </c>
      <c r="BN265" s="357">
        <f t="shared" si="538"/>
        <v>59640.134400000017</v>
      </c>
      <c r="BO265" s="357">
        <f t="shared" si="538"/>
        <v>51288.65280000012</v>
      </c>
      <c r="BP265" s="357">
        <f t="shared" si="538"/>
        <v>56252.179200000006</v>
      </c>
      <c r="BQ265" s="357">
        <f t="shared" si="538"/>
        <v>65442.081600000005</v>
      </c>
      <c r="BR265" s="357">
        <f t="shared" si="538"/>
        <v>67600.461599999995</v>
      </c>
      <c r="BS265" s="357">
        <f t="shared" si="538"/>
        <v>73634.332800000018</v>
      </c>
      <c r="BT265" s="357">
        <f t="shared" si="538"/>
        <v>71917.221600000004</v>
      </c>
      <c r="BU265" s="357">
        <f t="shared" si="538"/>
        <v>74075.601599999995</v>
      </c>
      <c r="BV265" s="357">
        <f t="shared" si="538"/>
        <v>76233.981599999999</v>
      </c>
      <c r="BW265" s="357">
        <f t="shared" si="538"/>
        <v>43551.312000000013</v>
      </c>
      <c r="BX265" s="357">
        <f t="shared" si="538"/>
        <v>80550.741600000008</v>
      </c>
      <c r="BY265" s="357">
        <f t="shared" si="538"/>
        <v>73519.219200000007</v>
      </c>
      <c r="BZ265" s="357">
        <f t="shared" si="538"/>
        <v>80152.640400000018</v>
      </c>
      <c r="CA265" s="357">
        <f t="shared" si="538"/>
        <v>67686.796800000171</v>
      </c>
      <c r="CB265" s="357">
        <f t="shared" ref="CB265:CM265" si="539">CB257*CB260+CB255*CB262</f>
        <v>74107.756800000003</v>
      </c>
      <c r="CC265" s="357">
        <f t="shared" si="539"/>
        <v>84593.678400000004</v>
      </c>
      <c r="CD265" s="357">
        <f t="shared" si="539"/>
        <v>85816.130400000009</v>
      </c>
      <c r="CE265" s="357">
        <f t="shared" si="539"/>
        <v>91874.059200000018</v>
      </c>
      <c r="CF265" s="357">
        <f t="shared" si="539"/>
        <v>88261.034400000004</v>
      </c>
      <c r="CG265" s="357">
        <f t="shared" si="539"/>
        <v>89483.486399999994</v>
      </c>
      <c r="CH265" s="357">
        <f t="shared" si="539"/>
        <v>90705.938399999999</v>
      </c>
      <c r="CI265" s="357">
        <f t="shared" si="539"/>
        <v>51071.328000000009</v>
      </c>
      <c r="CJ265" s="357">
        <f t="shared" si="539"/>
        <v>93150.842399999994</v>
      </c>
      <c r="CK265" s="357">
        <f t="shared" si="539"/>
        <v>83887.372799999997</v>
      </c>
      <c r="CL265" s="357">
        <f t="shared" si="539"/>
        <v>90284.871600000028</v>
      </c>
      <c r="CM265" s="357">
        <f t="shared" si="539"/>
        <v>75303.043200000189</v>
      </c>
      <c r="CN265" s="341"/>
      <c r="CO265" s="341"/>
      <c r="CP265" s="341"/>
      <c r="CQ265" s="341"/>
      <c r="CR265" s="341"/>
      <c r="CS265" s="341"/>
      <c r="CT265" s="341"/>
      <c r="CY265" s="294"/>
    </row>
    <row r="266" spans="1:103" outlineLevel="1" x14ac:dyDescent="0.45">
      <c r="A266" s="71"/>
      <c r="B266" s="297"/>
      <c r="D266" s="267" t="s">
        <v>664</v>
      </c>
      <c r="E266" s="358"/>
      <c r="F266" s="359"/>
      <c r="G266" s="358"/>
      <c r="H266" s="360">
        <f t="shared" ref="H266:O266" si="540">H264-H265</f>
        <v>0</v>
      </c>
      <c r="I266" s="360">
        <f t="shared" si="540"/>
        <v>0</v>
      </c>
      <c r="J266" s="360">
        <f t="shared" si="540"/>
        <v>0</v>
      </c>
      <c r="K266" s="360">
        <f t="shared" si="540"/>
        <v>0</v>
      </c>
      <c r="L266" s="360">
        <f t="shared" si="540"/>
        <v>0</v>
      </c>
      <c r="M266" s="360">
        <f t="shared" si="540"/>
        <v>0</v>
      </c>
      <c r="N266" s="360">
        <f t="shared" si="540"/>
        <v>0</v>
      </c>
      <c r="O266" s="360">
        <f t="shared" si="540"/>
        <v>0</v>
      </c>
      <c r="P266" s="360">
        <f t="shared" ref="P266:CA266" si="541">P264-P265</f>
        <v>0</v>
      </c>
      <c r="Q266" s="360">
        <f t="shared" si="541"/>
        <v>0</v>
      </c>
      <c r="R266" s="360">
        <f t="shared" si="541"/>
        <v>0</v>
      </c>
      <c r="S266" s="360">
        <f t="shared" si="541"/>
        <v>0</v>
      </c>
      <c r="T266" s="360">
        <f t="shared" si="541"/>
        <v>0</v>
      </c>
      <c r="U266" s="360">
        <f t="shared" si="541"/>
        <v>0</v>
      </c>
      <c r="V266" s="360">
        <f t="shared" si="541"/>
        <v>0</v>
      </c>
      <c r="W266" s="360">
        <f t="shared" si="541"/>
        <v>0</v>
      </c>
      <c r="X266" s="360">
        <f t="shared" si="541"/>
        <v>0</v>
      </c>
      <c r="Y266" s="360">
        <f t="shared" si="541"/>
        <v>0</v>
      </c>
      <c r="Z266" s="360">
        <f t="shared" si="541"/>
        <v>0</v>
      </c>
      <c r="AA266" s="360">
        <f t="shared" si="541"/>
        <v>0</v>
      </c>
      <c r="AB266" s="360">
        <f t="shared" si="541"/>
        <v>0</v>
      </c>
      <c r="AC266" s="360">
        <f t="shared" si="541"/>
        <v>0</v>
      </c>
      <c r="AD266" s="360">
        <f t="shared" si="541"/>
        <v>0</v>
      </c>
      <c r="AE266" s="360">
        <f t="shared" si="541"/>
        <v>0</v>
      </c>
      <c r="AF266" s="360">
        <f t="shared" si="541"/>
        <v>1910.3616000000006</v>
      </c>
      <c r="AG266" s="360">
        <f t="shared" si="541"/>
        <v>2456.1792</v>
      </c>
      <c r="AH266" s="360">
        <f t="shared" si="541"/>
        <v>2763.2016000000003</v>
      </c>
      <c r="AI266" s="360">
        <f t="shared" si="541"/>
        <v>3240.7920000000013</v>
      </c>
      <c r="AJ266" s="360">
        <f t="shared" si="541"/>
        <v>3377.2464</v>
      </c>
      <c r="AK266" s="360">
        <f t="shared" si="541"/>
        <v>3684.2688000000007</v>
      </c>
      <c r="AL266" s="360">
        <f t="shared" si="541"/>
        <v>3991.2912000000015</v>
      </c>
      <c r="AM266" s="360">
        <f t="shared" si="541"/>
        <v>2387.9520000000002</v>
      </c>
      <c r="AN266" s="360">
        <f t="shared" si="541"/>
        <v>4605.3360000000011</v>
      </c>
      <c r="AO266" s="360">
        <f t="shared" si="541"/>
        <v>4366.5408000000007</v>
      </c>
      <c r="AP266" s="360">
        <f t="shared" si="541"/>
        <v>4929.4152000000004</v>
      </c>
      <c r="AQ266" s="360">
        <f>AQ264-AQ265</f>
        <v>4298.3136000000104</v>
      </c>
      <c r="AR266" s="360">
        <f t="shared" si="541"/>
        <v>7370.9601600000024</v>
      </c>
      <c r="AS266" s="360">
        <f t="shared" si="541"/>
        <v>8890.745759999998</v>
      </c>
      <c r="AT266" s="360">
        <f t="shared" si="541"/>
        <v>9489.1613400000006</v>
      </c>
      <c r="AU266" s="360">
        <f t="shared" si="541"/>
        <v>10647.997860000001</v>
      </c>
      <c r="AV266" s="360">
        <f t="shared" si="541"/>
        <v>10685.992500000002</v>
      </c>
      <c r="AW266" s="360">
        <f t="shared" si="541"/>
        <v>11284.408080000003</v>
      </c>
      <c r="AX266" s="360">
        <f t="shared" si="541"/>
        <v>11882.823660000002</v>
      </c>
      <c r="AY266" s="360">
        <f t="shared" si="541"/>
        <v>6934.0218000000023</v>
      </c>
      <c r="AZ266" s="360">
        <f t="shared" si="541"/>
        <v>13079.654820000003</v>
      </c>
      <c r="BA266" s="360">
        <f t="shared" si="541"/>
        <v>12158.284800000005</v>
      </c>
      <c r="BB266" s="360">
        <f t="shared" si="541"/>
        <v>13483.347870000005</v>
      </c>
      <c r="BC266" s="360">
        <f t="shared" si="541"/>
        <v>11569.367880000034</v>
      </c>
      <c r="BD266" s="360">
        <f t="shared" si="541"/>
        <v>21678.451200000003</v>
      </c>
      <c r="BE266" s="360">
        <f t="shared" si="541"/>
        <v>26323.833600000013</v>
      </c>
      <c r="BF266" s="360">
        <f t="shared" si="541"/>
        <v>28259.409599999999</v>
      </c>
      <c r="BG266" s="360">
        <f t="shared" si="541"/>
        <v>31872.48480000002</v>
      </c>
      <c r="BH266" s="360">
        <f t="shared" si="541"/>
        <v>32130.561600000015</v>
      </c>
      <c r="BI266" s="360">
        <f t="shared" si="541"/>
        <v>34066.137600000016</v>
      </c>
      <c r="BJ266" s="360">
        <f t="shared" si="541"/>
        <v>36001.713600000017</v>
      </c>
      <c r="BK266" s="360">
        <f t="shared" si="541"/>
        <v>21076.272000000004</v>
      </c>
      <c r="BL266" s="360">
        <f t="shared" si="541"/>
        <v>39872.865600000005</v>
      </c>
      <c r="BM266" s="360">
        <f t="shared" si="541"/>
        <v>37163.059200000018</v>
      </c>
      <c r="BN266" s="360">
        <f t="shared" si="541"/>
        <v>41313.794400000021</v>
      </c>
      <c r="BO266" s="360">
        <f t="shared" si="541"/>
        <v>35528.572800000089</v>
      </c>
      <c r="BP266" s="360">
        <f t="shared" si="541"/>
        <v>39319.879200000018</v>
      </c>
      <c r="BQ266" s="360">
        <f t="shared" si="541"/>
        <v>45743.556600000011</v>
      </c>
      <c r="BR266" s="360">
        <f t="shared" si="541"/>
        <v>47252.249100000015</v>
      </c>
      <c r="BS266" s="360">
        <f t="shared" si="541"/>
        <v>51469.882800000007</v>
      </c>
      <c r="BT266" s="360">
        <f t="shared" si="541"/>
        <v>50269.63410000001</v>
      </c>
      <c r="BU266" s="360">
        <f t="shared" si="541"/>
        <v>51778.326600000015</v>
      </c>
      <c r="BV266" s="360">
        <f t="shared" si="541"/>
        <v>53287.01910000002</v>
      </c>
      <c r="BW266" s="360">
        <f t="shared" si="541"/>
        <v>30442.061999999998</v>
      </c>
      <c r="BX266" s="360">
        <f t="shared" si="541"/>
        <v>56304.404099999985</v>
      </c>
      <c r="BY266" s="360">
        <f t="shared" si="541"/>
        <v>51389.419200000004</v>
      </c>
      <c r="BZ266" s="360">
        <f t="shared" si="541"/>
        <v>56026.134150000013</v>
      </c>
      <c r="CA266" s="360">
        <f t="shared" si="541"/>
        <v>47312.59680000013</v>
      </c>
      <c r="CB266" s="360">
        <f t="shared" ref="CB266:CM266" si="542">CB264-CB265</f>
        <v>51335.776800000007</v>
      </c>
      <c r="CC266" s="360">
        <f t="shared" si="542"/>
        <v>58599.563400000014</v>
      </c>
      <c r="CD266" s="360">
        <f t="shared" si="542"/>
        <v>59446.377900000007</v>
      </c>
      <c r="CE266" s="360">
        <f t="shared" si="542"/>
        <v>63642.814200000023</v>
      </c>
      <c r="CF266" s="360">
        <f t="shared" si="542"/>
        <v>61140.006900000008</v>
      </c>
      <c r="CG266" s="360">
        <f t="shared" si="542"/>
        <v>61986.821400000015</v>
      </c>
      <c r="CH266" s="360">
        <f t="shared" si="542"/>
        <v>62833.635900000038</v>
      </c>
      <c r="CI266" s="360">
        <f t="shared" si="542"/>
        <v>35378.028000000006</v>
      </c>
      <c r="CJ266" s="360">
        <f t="shared" si="542"/>
        <v>64527.264900000009</v>
      </c>
      <c r="CK266" s="360">
        <f t="shared" si="542"/>
        <v>58110.29280000001</v>
      </c>
      <c r="CL266" s="360">
        <f t="shared" si="542"/>
        <v>62541.955350000047</v>
      </c>
      <c r="CM266" s="360">
        <f t="shared" si="542"/>
        <v>52163.773200000142</v>
      </c>
      <c r="CN266" s="341"/>
      <c r="CO266" s="341"/>
      <c r="CP266" s="341"/>
      <c r="CQ266" s="341"/>
      <c r="CR266" s="341"/>
      <c r="CS266" s="341"/>
      <c r="CT266" s="341"/>
      <c r="CY266" s="294"/>
    </row>
    <row r="267" spans="1:103" outlineLevel="1" x14ac:dyDescent="0.45">
      <c r="A267" s="71"/>
      <c r="B267" s="297"/>
      <c r="E267" s="337"/>
      <c r="H267" s="302"/>
      <c r="I267" s="302"/>
      <c r="J267" s="302"/>
      <c r="K267" s="302"/>
      <c r="L267" s="302"/>
      <c r="M267" s="302"/>
      <c r="N267" s="302"/>
      <c r="O267" s="302"/>
      <c r="P267" s="302"/>
      <c r="Q267" s="302"/>
      <c r="R267" s="302"/>
      <c r="S267" s="302"/>
      <c r="T267" s="302"/>
      <c r="U267" s="302"/>
      <c r="V267" s="302"/>
      <c r="W267" s="302"/>
      <c r="X267" s="302"/>
      <c r="Y267" s="302"/>
      <c r="Z267" s="302"/>
      <c r="AA267" s="302"/>
      <c r="AB267" s="302"/>
      <c r="AC267" s="302"/>
      <c r="AD267" s="302"/>
      <c r="AE267" s="302"/>
      <c r="AF267" s="302"/>
      <c r="AG267" s="302"/>
      <c r="AH267" s="302"/>
      <c r="AI267" s="302"/>
      <c r="AJ267" s="302"/>
      <c r="AK267" s="302"/>
      <c r="AL267" s="302"/>
      <c r="AM267" s="302"/>
      <c r="AN267" s="302"/>
      <c r="AO267" s="302"/>
      <c r="AP267" s="302"/>
      <c r="AQ267" s="302"/>
      <c r="AR267" s="302"/>
      <c r="AS267" s="302"/>
      <c r="AT267" s="302"/>
      <c r="AU267" s="302"/>
      <c r="AV267" s="302"/>
      <c r="AW267" s="302"/>
      <c r="AX267" s="302"/>
      <c r="AY267" s="302"/>
      <c r="AZ267" s="302"/>
      <c r="BA267" s="302"/>
      <c r="BB267" s="302"/>
      <c r="BC267" s="302"/>
      <c r="BD267" s="302"/>
      <c r="BE267" s="302"/>
      <c r="BF267" s="302"/>
      <c r="BG267" s="302"/>
      <c r="BH267" s="302"/>
      <c r="BI267" s="302"/>
      <c r="BJ267" s="302"/>
      <c r="BK267" s="302"/>
      <c r="BL267" s="302"/>
      <c r="BM267" s="302"/>
      <c r="BN267" s="302"/>
      <c r="BO267" s="302"/>
      <c r="BP267" s="302"/>
      <c r="BQ267" s="302"/>
      <c r="BR267" s="302"/>
      <c r="BS267" s="302"/>
      <c r="BT267" s="302"/>
      <c r="BU267" s="302"/>
      <c r="BV267" s="302"/>
      <c r="BW267" s="302"/>
      <c r="BX267" s="302"/>
      <c r="BY267" s="302"/>
      <c r="BZ267" s="302"/>
      <c r="CA267" s="302"/>
      <c r="CB267" s="302"/>
      <c r="CC267" s="302"/>
      <c r="CD267" s="302"/>
      <c r="CE267" s="302"/>
      <c r="CF267" s="302"/>
      <c r="CG267" s="302"/>
      <c r="CH267" s="302"/>
      <c r="CI267" s="302"/>
      <c r="CJ267" s="302"/>
      <c r="CK267" s="302"/>
      <c r="CL267" s="302"/>
      <c r="CM267" s="302"/>
      <c r="CN267" s="264"/>
      <c r="CO267" s="264"/>
      <c r="CP267" s="264"/>
      <c r="CQ267" s="264"/>
      <c r="CR267" s="264"/>
      <c r="CS267" s="264"/>
      <c r="CT267" s="264"/>
      <c r="CU267" s="259">
        <v>1</v>
      </c>
      <c r="CY267" s="294"/>
    </row>
    <row r="268" spans="1:103" s="75" customFormat="1" outlineLevel="1" x14ac:dyDescent="0.45">
      <c r="A268" s="72" t="s">
        <v>445</v>
      </c>
      <c r="B268" s="297" t="s">
        <v>808</v>
      </c>
      <c r="D268" s="79" t="s">
        <v>117</v>
      </c>
      <c r="E268" s="80"/>
      <c r="F268" s="79" t="s">
        <v>164</v>
      </c>
      <c r="G268" s="79"/>
      <c r="H268" s="361">
        <f t="shared" ref="H268:AM268" si="543">H264</f>
        <v>0</v>
      </c>
      <c r="I268" s="361">
        <f t="shared" si="543"/>
        <v>0</v>
      </c>
      <c r="J268" s="361">
        <f>J264</f>
        <v>0</v>
      </c>
      <c r="K268" s="361">
        <f t="shared" si="543"/>
        <v>0</v>
      </c>
      <c r="L268" s="361">
        <f t="shared" si="543"/>
        <v>0</v>
      </c>
      <c r="M268" s="361">
        <f t="shared" si="543"/>
        <v>0</v>
      </c>
      <c r="N268" s="361">
        <f t="shared" si="543"/>
        <v>0</v>
      </c>
      <c r="O268" s="361">
        <f t="shared" si="543"/>
        <v>0</v>
      </c>
      <c r="P268" s="361">
        <f t="shared" si="543"/>
        <v>0</v>
      </c>
      <c r="Q268" s="361">
        <f t="shared" si="543"/>
        <v>0</v>
      </c>
      <c r="R268" s="361">
        <f t="shared" si="543"/>
        <v>0</v>
      </c>
      <c r="S268" s="361">
        <f t="shared" si="543"/>
        <v>0</v>
      </c>
      <c r="T268" s="361">
        <f t="shared" si="543"/>
        <v>0</v>
      </c>
      <c r="U268" s="361">
        <f t="shared" si="543"/>
        <v>0</v>
      </c>
      <c r="V268" s="361">
        <f t="shared" si="543"/>
        <v>0</v>
      </c>
      <c r="W268" s="361">
        <f t="shared" si="543"/>
        <v>0</v>
      </c>
      <c r="X268" s="361">
        <f t="shared" si="543"/>
        <v>0</v>
      </c>
      <c r="Y268" s="361">
        <f t="shared" si="543"/>
        <v>0</v>
      </c>
      <c r="Z268" s="361">
        <f t="shared" si="543"/>
        <v>0</v>
      </c>
      <c r="AA268" s="361">
        <f t="shared" si="543"/>
        <v>0</v>
      </c>
      <c r="AB268" s="361">
        <f t="shared" si="543"/>
        <v>0</v>
      </c>
      <c r="AC268" s="361">
        <f t="shared" si="543"/>
        <v>0</v>
      </c>
      <c r="AD268" s="361">
        <f t="shared" si="543"/>
        <v>0</v>
      </c>
      <c r="AE268" s="361">
        <f t="shared" si="543"/>
        <v>0</v>
      </c>
      <c r="AF268" s="361">
        <f t="shared" si="543"/>
        <v>4687.6032000000005</v>
      </c>
      <c r="AG268" s="361">
        <f t="shared" si="543"/>
        <v>6026.9184000000005</v>
      </c>
      <c r="AH268" s="361">
        <f t="shared" si="543"/>
        <v>6780.2832000000017</v>
      </c>
      <c r="AI268" s="361">
        <f t="shared" si="543"/>
        <v>7952.184000000002</v>
      </c>
      <c r="AJ268" s="361">
        <f t="shared" si="543"/>
        <v>8287.0128000000004</v>
      </c>
      <c r="AK268" s="361">
        <f t="shared" si="543"/>
        <v>9040.3776000000016</v>
      </c>
      <c r="AL268" s="361">
        <f t="shared" si="543"/>
        <v>9793.742400000001</v>
      </c>
      <c r="AM268" s="361">
        <f t="shared" si="543"/>
        <v>5859.5040000000008</v>
      </c>
      <c r="AN268" s="361">
        <f t="shared" ref="AN268:CM268" si="544">AN264</f>
        <v>11300.472000000002</v>
      </c>
      <c r="AO268" s="361">
        <f t="shared" si="544"/>
        <v>10714.521600000002</v>
      </c>
      <c r="AP268" s="361">
        <f t="shared" si="544"/>
        <v>12095.690400000003</v>
      </c>
      <c r="AQ268" s="361">
        <f t="shared" si="544"/>
        <v>10547.107200000026</v>
      </c>
      <c r="AR268" s="361">
        <f t="shared" si="544"/>
        <v>18011.596320000004</v>
      </c>
      <c r="AS268" s="361">
        <f t="shared" si="544"/>
        <v>21725.327519999999</v>
      </c>
      <c r="AT268" s="361">
        <f t="shared" si="544"/>
        <v>23187.609180000003</v>
      </c>
      <c r="AU268" s="361">
        <f t="shared" si="544"/>
        <v>26019.329220000003</v>
      </c>
      <c r="AV268" s="361">
        <f t="shared" si="544"/>
        <v>26112.172500000004</v>
      </c>
      <c r="AW268" s="361">
        <f t="shared" si="544"/>
        <v>27574.454160000005</v>
      </c>
      <c r="AX268" s="361">
        <f t="shared" si="544"/>
        <v>29036.735820000005</v>
      </c>
      <c r="AY268" s="361">
        <f t="shared" si="544"/>
        <v>16943.898600000004</v>
      </c>
      <c r="AZ268" s="361">
        <f t="shared" si="544"/>
        <v>31961.299140000006</v>
      </c>
      <c r="BA268" s="361">
        <f>BA264</f>
        <v>29709.849600000009</v>
      </c>
      <c r="BB268" s="361">
        <f t="shared" si="544"/>
        <v>32947.758990000009</v>
      </c>
      <c r="BC268" s="361">
        <f t="shared" si="544"/>
        <v>28270.778760000077</v>
      </c>
      <c r="BD268" s="361">
        <f>BD264</f>
        <v>52973.222400000006</v>
      </c>
      <c r="BE268" s="361">
        <f t="shared" si="544"/>
        <v>64324.627200000017</v>
      </c>
      <c r="BF268" s="361">
        <f t="shared" si="544"/>
        <v>69054.37920000001</v>
      </c>
      <c r="BG268" s="361">
        <f t="shared" si="544"/>
        <v>77883.249600000025</v>
      </c>
      <c r="BH268" s="361">
        <f t="shared" si="544"/>
        <v>78513.883200000026</v>
      </c>
      <c r="BI268" s="361">
        <f t="shared" si="544"/>
        <v>83243.635200000019</v>
      </c>
      <c r="BJ268" s="361">
        <f t="shared" si="544"/>
        <v>87973.387200000026</v>
      </c>
      <c r="BK268" s="361">
        <f t="shared" si="544"/>
        <v>51501.744000000006</v>
      </c>
      <c r="BL268" s="361">
        <f t="shared" si="544"/>
        <v>97432.891200000013</v>
      </c>
      <c r="BM268" s="361">
        <f t="shared" si="544"/>
        <v>90811.238400000017</v>
      </c>
      <c r="BN268" s="361">
        <f t="shared" si="544"/>
        <v>100953.92880000004</v>
      </c>
      <c r="BO268" s="361">
        <f t="shared" si="544"/>
        <v>86817.225600000209</v>
      </c>
      <c r="BP268" s="361">
        <f t="shared" si="544"/>
        <v>95572.058400000024</v>
      </c>
      <c r="BQ268" s="361">
        <f t="shared" si="544"/>
        <v>111185.63820000002</v>
      </c>
      <c r="BR268" s="361">
        <f t="shared" si="544"/>
        <v>114852.71070000001</v>
      </c>
      <c r="BS268" s="361">
        <f t="shared" si="544"/>
        <v>125104.21560000003</v>
      </c>
      <c r="BT268" s="361">
        <f t="shared" si="544"/>
        <v>122186.85570000001</v>
      </c>
      <c r="BU268" s="361">
        <f t="shared" si="544"/>
        <v>125853.92820000001</v>
      </c>
      <c r="BV268" s="361">
        <f t="shared" si="544"/>
        <v>129521.00070000002</v>
      </c>
      <c r="BW268" s="361">
        <f t="shared" si="544"/>
        <v>73993.374000000011</v>
      </c>
      <c r="BX268" s="361">
        <f t="shared" si="544"/>
        <v>136855.14569999999</v>
      </c>
      <c r="BY268" s="361">
        <f t="shared" si="544"/>
        <v>124908.63840000001</v>
      </c>
      <c r="BZ268" s="361">
        <f t="shared" si="544"/>
        <v>136178.77455000003</v>
      </c>
      <c r="CA268" s="361">
        <f t="shared" si="544"/>
        <v>114999.3936000003</v>
      </c>
      <c r="CB268" s="361">
        <f t="shared" si="544"/>
        <v>125443.53360000001</v>
      </c>
      <c r="CC268" s="361">
        <f t="shared" si="544"/>
        <v>143193.24180000002</v>
      </c>
      <c r="CD268" s="361">
        <f t="shared" si="544"/>
        <v>145262.50830000002</v>
      </c>
      <c r="CE268" s="361">
        <f t="shared" si="544"/>
        <v>155516.87340000004</v>
      </c>
      <c r="CF268" s="361">
        <f t="shared" si="544"/>
        <v>149401.04130000001</v>
      </c>
      <c r="CG268" s="361">
        <f t="shared" si="544"/>
        <v>151470.30780000001</v>
      </c>
      <c r="CH268" s="361">
        <f t="shared" si="544"/>
        <v>153539.57430000004</v>
      </c>
      <c r="CI268" s="361">
        <f t="shared" si="544"/>
        <v>86449.356000000014</v>
      </c>
      <c r="CJ268" s="361">
        <f t="shared" si="544"/>
        <v>157678.1073</v>
      </c>
      <c r="CK268" s="361">
        <f t="shared" si="544"/>
        <v>141997.66560000001</v>
      </c>
      <c r="CL268" s="361">
        <f t="shared" si="544"/>
        <v>152826.82695000008</v>
      </c>
      <c r="CM268" s="361">
        <f t="shared" si="544"/>
        <v>127466.81640000033</v>
      </c>
      <c r="CN268" s="333">
        <f>SUMIF($H$9:$CM$9,CN$3,$H268:$CM268)</f>
        <v>0</v>
      </c>
      <c r="CO268" s="333">
        <f t="shared" ref="CO268:CT268" si="545">SUMIF($H$9:$CM$9,CO$3,$H268:$CM268)</f>
        <v>0</v>
      </c>
      <c r="CP268" s="333">
        <f t="shared" si="545"/>
        <v>103085.41680000005</v>
      </c>
      <c r="CQ268" s="333">
        <f t="shared" si="545"/>
        <v>311500.80981000012</v>
      </c>
      <c r="CR268" s="333">
        <f t="shared" si="545"/>
        <v>941483.41200000048</v>
      </c>
      <c r="CS268" s="333">
        <f t="shared" si="545"/>
        <v>1411211.7337500004</v>
      </c>
      <c r="CT268" s="333">
        <f t="shared" si="545"/>
        <v>1690245.8527500005</v>
      </c>
      <c r="CU268" s="75">
        <v>1</v>
      </c>
      <c r="CY268" s="332"/>
    </row>
    <row r="269" spans="1:103" outlineLevel="1" x14ac:dyDescent="0.45">
      <c r="A269" s="71"/>
      <c r="B269" s="297"/>
      <c r="H269" s="311"/>
      <c r="I269" s="311"/>
      <c r="J269" s="311"/>
      <c r="K269" s="311"/>
      <c r="L269" s="311"/>
      <c r="M269" s="311"/>
      <c r="N269" s="311"/>
      <c r="O269" s="311"/>
      <c r="P269" s="311"/>
      <c r="Q269" s="311"/>
      <c r="R269" s="311"/>
      <c r="S269" s="311"/>
      <c r="T269" s="311"/>
      <c r="U269" s="311"/>
      <c r="V269" s="311"/>
      <c r="W269" s="311"/>
      <c r="X269" s="311"/>
      <c r="Y269" s="311"/>
      <c r="Z269" s="311"/>
      <c r="AA269" s="311"/>
      <c r="AB269" s="311"/>
      <c r="AC269" s="311"/>
      <c r="AD269" s="311"/>
      <c r="AE269" s="311"/>
      <c r="AF269" s="311"/>
      <c r="AG269" s="311"/>
      <c r="AH269" s="311"/>
      <c r="AI269" s="311"/>
      <c r="AJ269" s="311"/>
      <c r="AK269" s="311"/>
      <c r="AL269" s="311"/>
      <c r="AM269" s="311"/>
      <c r="AN269" s="311"/>
      <c r="AO269" s="311"/>
      <c r="AP269" s="311"/>
      <c r="AQ269" s="311"/>
      <c r="AR269" s="311"/>
      <c r="AS269" s="311"/>
      <c r="AT269" s="311"/>
      <c r="AU269" s="311"/>
      <c r="AV269" s="311"/>
      <c r="AW269" s="311"/>
      <c r="AX269" s="311"/>
      <c r="AY269" s="311"/>
      <c r="AZ269" s="311"/>
      <c r="BA269" s="311"/>
      <c r="BB269" s="311"/>
      <c r="BC269" s="311"/>
      <c r="BD269" s="311"/>
      <c r="BE269" s="311"/>
      <c r="BF269" s="311"/>
      <c r="BG269" s="311"/>
      <c r="BH269" s="311"/>
      <c r="BI269" s="311"/>
      <c r="BJ269" s="311"/>
      <c r="BK269" s="311"/>
      <c r="BL269" s="311"/>
      <c r="BM269" s="311"/>
      <c r="BN269" s="311"/>
      <c r="BO269" s="311"/>
      <c r="BP269" s="311"/>
      <c r="BQ269" s="311"/>
      <c r="BR269" s="311"/>
      <c r="BS269" s="311"/>
      <c r="BT269" s="311"/>
      <c r="BU269" s="311"/>
      <c r="BV269" s="311"/>
      <c r="BW269" s="311"/>
      <c r="BX269" s="311"/>
      <c r="BY269" s="311"/>
      <c r="BZ269" s="311"/>
      <c r="CA269" s="311"/>
      <c r="CB269" s="311"/>
      <c r="CC269" s="311"/>
      <c r="CD269" s="311"/>
      <c r="CE269" s="311"/>
      <c r="CF269" s="311"/>
      <c r="CG269" s="311"/>
      <c r="CH269" s="311"/>
      <c r="CI269" s="311"/>
      <c r="CJ269" s="311"/>
      <c r="CK269" s="311"/>
      <c r="CL269" s="311"/>
      <c r="CM269" s="311"/>
      <c r="CN269" s="327"/>
      <c r="CO269" s="327"/>
      <c r="CP269" s="327"/>
      <c r="CQ269" s="327"/>
      <c r="CR269" s="327"/>
      <c r="CS269" s="327"/>
      <c r="CT269" s="327"/>
      <c r="CU269" s="259">
        <v>1</v>
      </c>
      <c r="CY269" s="294"/>
    </row>
    <row r="270" spans="1:103" outlineLevel="1" x14ac:dyDescent="0.45">
      <c r="A270" s="71" t="s">
        <v>332</v>
      </c>
      <c r="B270" s="297"/>
      <c r="D270" s="75" t="s">
        <v>110</v>
      </c>
      <c r="H270" s="321">
        <f>SUM(H242,H246,H268)</f>
        <v>0</v>
      </c>
      <c r="I270" s="321">
        <f t="shared" ref="I270:AM270" si="546">SUM(I242,I246,I268)</f>
        <v>6000</v>
      </c>
      <c r="J270" s="321">
        <f t="shared" si="546"/>
        <v>6000</v>
      </c>
      <c r="K270" s="321">
        <f t="shared" si="546"/>
        <v>6000</v>
      </c>
      <c r="L270" s="321">
        <f t="shared" si="546"/>
        <v>6000</v>
      </c>
      <c r="M270" s="321">
        <f t="shared" si="546"/>
        <v>6000</v>
      </c>
      <c r="N270" s="321">
        <f t="shared" si="546"/>
        <v>6000</v>
      </c>
      <c r="O270" s="321">
        <f t="shared" si="546"/>
        <v>6000</v>
      </c>
      <c r="P270" s="321">
        <f t="shared" si="546"/>
        <v>6000</v>
      </c>
      <c r="Q270" s="321">
        <f t="shared" si="546"/>
        <v>7600</v>
      </c>
      <c r="R270" s="321">
        <f t="shared" si="546"/>
        <v>9200</v>
      </c>
      <c r="S270" s="321">
        <f t="shared" si="546"/>
        <v>10800</v>
      </c>
      <c r="T270" s="321">
        <f t="shared" ca="1" si="546"/>
        <v>12400</v>
      </c>
      <c r="U270" s="321">
        <f t="shared" ca="1" si="546"/>
        <v>14000</v>
      </c>
      <c r="V270" s="321">
        <f t="shared" ca="1" si="546"/>
        <v>15600</v>
      </c>
      <c r="W270" s="321">
        <f t="shared" ca="1" si="546"/>
        <v>17200</v>
      </c>
      <c r="X270" s="321">
        <f t="shared" ca="1" si="546"/>
        <v>18800</v>
      </c>
      <c r="Y270" s="321">
        <f t="shared" ca="1" si="546"/>
        <v>20400</v>
      </c>
      <c r="Z270" s="321">
        <f t="shared" ca="1" si="546"/>
        <v>22000</v>
      </c>
      <c r="AA270" s="321">
        <f t="shared" ca="1" si="546"/>
        <v>23600</v>
      </c>
      <c r="AB270" s="321">
        <f t="shared" ca="1" si="546"/>
        <v>25200</v>
      </c>
      <c r="AC270" s="321">
        <f t="shared" ca="1" si="546"/>
        <v>26800</v>
      </c>
      <c r="AD270" s="321">
        <f t="shared" ca="1" si="546"/>
        <v>28400</v>
      </c>
      <c r="AE270" s="321">
        <f t="shared" ca="1" si="546"/>
        <v>30000</v>
      </c>
      <c r="AF270" s="321">
        <f t="shared" ca="1" si="546"/>
        <v>36123.019866666662</v>
      </c>
      <c r="AG270" s="321">
        <f t="shared" ca="1" si="546"/>
        <v>41054.887583435098</v>
      </c>
      <c r="AH270" s="321">
        <f t="shared" ca="1" si="546"/>
        <v>45337.209805674414</v>
      </c>
      <c r="AI270" s="321">
        <f t="shared" ca="1" si="546"/>
        <v>49975.008516621849</v>
      </c>
      <c r="AJ270" s="321">
        <f t="shared" ca="1" si="546"/>
        <v>53713.20704022712</v>
      </c>
      <c r="AK270" s="321">
        <f t="shared" ca="1" si="546"/>
        <v>57807.940473789778</v>
      </c>
      <c r="AL270" s="321">
        <f t="shared" ca="1" si="546"/>
        <v>61841.195720352909</v>
      </c>
      <c r="AM270" s="321">
        <f t="shared" ca="1" si="546"/>
        <v>61125.888320854952</v>
      </c>
      <c r="AN270" s="321">
        <f t="shared" ref="AN270:CM270" ca="1" si="547">SUM(AN242,AN246,AN268)</f>
        <v>69725.342486041453</v>
      </c>
      <c r="AO270" s="321">
        <f t="shared" ca="1" si="547"/>
        <v>72237.943928138484</v>
      </c>
      <c r="AP270" s="321">
        <f t="shared" ca="1" si="547"/>
        <v>76658.236692289312</v>
      </c>
      <c r="AQ270" s="321">
        <f t="shared" ca="1" si="547"/>
        <v>78089.851987756498</v>
      </c>
      <c r="AR270" s="321">
        <f t="shared" ca="1" si="547"/>
        <v>88869.769054079748</v>
      </c>
      <c r="AS270" s="321">
        <f t="shared" ca="1" si="547"/>
        <v>95877.59663716887</v>
      </c>
      <c r="AT270" s="321">
        <f t="shared" ca="1" si="547"/>
        <v>100612.7803649439</v>
      </c>
      <c r="AU270" s="321">
        <f t="shared" ca="1" si="547"/>
        <v>106696.3445222678</v>
      </c>
      <c r="AV270" s="321">
        <f t="shared" ca="1" si="547"/>
        <v>110020.1094566278</v>
      </c>
      <c r="AW270" s="321">
        <f t="shared" ca="1" si="547"/>
        <v>114692.5249237806</v>
      </c>
      <c r="AX270" s="321">
        <f t="shared" ca="1" si="547"/>
        <v>119344.28629336102</v>
      </c>
      <c r="AY270" s="321">
        <f t="shared" ca="1" si="547"/>
        <v>110420.40757445474</v>
      </c>
      <c r="AZ270" s="321">
        <f t="shared" ca="1" si="547"/>
        <v>128586.3774411351</v>
      </c>
      <c r="BA270" s="321">
        <f t="shared" ca="1" si="547"/>
        <v>129463.23923796415</v>
      </c>
      <c r="BB270" s="321">
        <f t="shared" ca="1" si="547"/>
        <v>135809.3323154586</v>
      </c>
      <c r="BC270" s="321">
        <f t="shared" ca="1" si="547"/>
        <v>134220.53762552034</v>
      </c>
      <c r="BD270" s="321">
        <f ca="1">SUM(BD242,BD246,BD268)</f>
        <v>163202.60927046338</v>
      </c>
      <c r="BE270" s="321">
        <f t="shared" ca="1" si="547"/>
        <v>181948.31320244513</v>
      </c>
      <c r="BF270" s="321">
        <f t="shared" ca="1" si="547"/>
        <v>194166.56316576293</v>
      </c>
      <c r="BG270" s="321">
        <f t="shared" ca="1" si="547"/>
        <v>210577.09465653653</v>
      </c>
      <c r="BH270" s="321">
        <f t="shared" ca="1" si="547"/>
        <v>218881.52619886072</v>
      </c>
      <c r="BI270" s="321">
        <f t="shared" ca="1" si="547"/>
        <v>231376.19606636043</v>
      </c>
      <c r="BJ270" s="321">
        <f t="shared" ca="1" si="547"/>
        <v>243960.97820436468</v>
      </c>
      <c r="BK270" s="321">
        <f t="shared" ca="1" si="547"/>
        <v>215433.47895269541</v>
      </c>
      <c r="BL270" s="321">
        <f t="shared" ca="1" si="547"/>
        <v>269396.89456906571</v>
      </c>
      <c r="BM270" s="321">
        <f t="shared" ca="1" si="547"/>
        <v>270894.65435308323</v>
      </c>
      <c r="BN270" s="321">
        <f t="shared" ca="1" si="547"/>
        <v>289242.93017085409</v>
      </c>
      <c r="BO270" s="321">
        <f t="shared" ca="1" si="547"/>
        <v>283397.02278018289</v>
      </c>
      <c r="BP270" s="321">
        <f t="shared" ca="1" si="547"/>
        <v>300526.908156363</v>
      </c>
      <c r="BQ270" s="321">
        <f t="shared" ca="1" si="547"/>
        <v>329480.13474653754</v>
      </c>
      <c r="BR270" s="321">
        <f t="shared" ca="1" si="547"/>
        <v>346613.74421445146</v>
      </c>
      <c r="BS270" s="321">
        <f t="shared" ca="1" si="547"/>
        <v>370456.80112047133</v>
      </c>
      <c r="BT270" s="321">
        <f t="shared" ca="1" si="547"/>
        <v>381254.15496166225</v>
      </c>
      <c r="BU270" s="321">
        <f t="shared" ca="1" si="547"/>
        <v>398757.27124276443</v>
      </c>
      <c r="BV270" s="321">
        <f t="shared" ca="1" si="547"/>
        <v>416379.90724943363</v>
      </c>
      <c r="BW270" s="321">
        <f t="shared" ca="1" si="547"/>
        <v>374925.57462372404</v>
      </c>
      <c r="BX270" s="321">
        <f t="shared" ca="1" si="547"/>
        <v>451976.60274179291</v>
      </c>
      <c r="BY270" s="321">
        <f t="shared" ca="1" si="547"/>
        <v>454333.56669380411</v>
      </c>
      <c r="BZ270" s="321">
        <f t="shared" ca="1" si="547"/>
        <v>480019.66191601142</v>
      </c>
      <c r="CA270" s="321">
        <f t="shared" ca="1" si="547"/>
        <v>473367.02112500009</v>
      </c>
      <c r="CB270" s="321">
        <f t="shared" ca="1" si="547"/>
        <v>488716.47060569772</v>
      </c>
      <c r="CC270" s="321">
        <f t="shared" ca="1" si="547"/>
        <v>511433.59071958833</v>
      </c>
      <c r="CD270" s="321">
        <f t="shared" ca="1" si="547"/>
        <v>517981.38628279569</v>
      </c>
      <c r="CE270" s="321">
        <f t="shared" ca="1" si="547"/>
        <v>532229.87442707852</v>
      </c>
      <c r="CF270" s="321">
        <f t="shared" ca="1" si="547"/>
        <v>529628.19881421328</v>
      </c>
      <c r="CG270" s="321">
        <f t="shared" ca="1" si="547"/>
        <v>534736.0576315464</v>
      </c>
      <c r="CH270" s="321">
        <f t="shared" ca="1" si="547"/>
        <v>539372.71788529144</v>
      </c>
      <c r="CI270" s="321">
        <f t="shared" ca="1" si="547"/>
        <v>474383.0238915857</v>
      </c>
      <c r="CJ270" s="321">
        <f t="shared" ca="1" si="547"/>
        <v>547249.72296532604</v>
      </c>
      <c r="CK270" s="321">
        <f t="shared" ca="1" si="547"/>
        <v>532748.90950679651</v>
      </c>
      <c r="CL270" s="321">
        <f t="shared" ca="1" si="547"/>
        <v>544303.60093610699</v>
      </c>
      <c r="CM270" s="321">
        <f t="shared" ca="1" si="547"/>
        <v>519219.20832545892</v>
      </c>
      <c r="CN270" s="321">
        <f>SUMIF($H$9:$CM$9,CN$3,$H270:$CM270)</f>
        <v>75600</v>
      </c>
      <c r="CO270" s="321">
        <f t="shared" ref="CO270:CT270" ca="1" si="548">SUMIF($H$9:$CM$9,CO$3,$H270:$CM270)</f>
        <v>254400</v>
      </c>
      <c r="CP270" s="321">
        <f t="shared" ca="1" si="548"/>
        <v>703689.73242184869</v>
      </c>
      <c r="CQ270" s="321">
        <f t="shared" ca="1" si="548"/>
        <v>1374613.3054467626</v>
      </c>
      <c r="CR270" s="321">
        <f t="shared" ca="1" si="548"/>
        <v>2772478.261590675</v>
      </c>
      <c r="CS270" s="321">
        <f t="shared" ca="1" si="548"/>
        <v>4778091.3487920156</v>
      </c>
      <c r="CT270" s="321">
        <f t="shared" ca="1" si="548"/>
        <v>6272002.761991486</v>
      </c>
      <c r="CU270" s="259">
        <v>1</v>
      </c>
      <c r="CY270" s="294" t="s">
        <v>310</v>
      </c>
    </row>
    <row r="271" spans="1:103" outlineLevel="1" x14ac:dyDescent="0.45">
      <c r="A271" s="71"/>
      <c r="B271" s="297"/>
      <c r="CU271" s="259">
        <v>1</v>
      </c>
      <c r="CY271" s="294"/>
    </row>
    <row r="272" spans="1:103" outlineLevel="1" x14ac:dyDescent="0.45">
      <c r="A272" s="71"/>
      <c r="B272" s="297"/>
      <c r="I272" s="357"/>
      <c r="J272" s="357"/>
      <c r="K272" s="357"/>
      <c r="L272" s="357"/>
      <c r="M272" s="357"/>
      <c r="N272" s="357"/>
      <c r="CU272" s="259">
        <v>1</v>
      </c>
      <c r="CY272" s="294"/>
    </row>
    <row r="273" spans="1:103" outlineLevel="1" x14ac:dyDescent="0.45">
      <c r="A273" s="71"/>
      <c r="B273" s="297"/>
      <c r="D273" s="260" t="s">
        <v>103</v>
      </c>
      <c r="E273" s="301"/>
      <c r="F273" s="301"/>
      <c r="G273" s="301"/>
      <c r="CU273" s="259">
        <v>1</v>
      </c>
      <c r="CY273" s="294"/>
    </row>
    <row r="274" spans="1:103" outlineLevel="1" x14ac:dyDescent="0.45">
      <c r="A274" s="71"/>
      <c r="B274" s="297"/>
      <c r="CU274" s="259">
        <v>1</v>
      </c>
      <c r="CY274" s="294"/>
    </row>
    <row r="275" spans="1:103" outlineLevel="1" x14ac:dyDescent="0.45">
      <c r="A275" s="71"/>
      <c r="B275" s="297"/>
      <c r="D275" s="259" t="s">
        <v>122</v>
      </c>
      <c r="F275" s="312" t="str">
        <f>VLOOKUP($D275,assumption_lookup,MATCH("Unit",assumption_heading,0),0)</f>
        <v>new venues/month</v>
      </c>
      <c r="H275" s="349">
        <f t="shared" ref="H275:P276" si="549">VLOOKUP($D275,assumption_lookup,MATCH(H$9,assumption_heading,0),0)</f>
        <v>7</v>
      </c>
      <c r="I275" s="349">
        <f t="shared" si="549"/>
        <v>7</v>
      </c>
      <c r="J275" s="349">
        <f t="shared" si="549"/>
        <v>7</v>
      </c>
      <c r="K275" s="349">
        <f t="shared" si="549"/>
        <v>7</v>
      </c>
      <c r="L275" s="349">
        <f t="shared" si="549"/>
        <v>7</v>
      </c>
      <c r="M275" s="349">
        <f t="shared" si="549"/>
        <v>7</v>
      </c>
      <c r="N275" s="349">
        <f t="shared" si="549"/>
        <v>7</v>
      </c>
      <c r="O275" s="349">
        <f t="shared" si="549"/>
        <v>7</v>
      </c>
      <c r="P275" s="349">
        <f t="shared" si="549"/>
        <v>7</v>
      </c>
      <c r="Q275" s="349">
        <f t="shared" ref="Q275:BC276" si="550">VLOOKUP($D275,assumption_lookup,MATCH(Q$9,assumption_heading,0),0)</f>
        <v>7</v>
      </c>
      <c r="R275" s="349">
        <f t="shared" si="550"/>
        <v>7</v>
      </c>
      <c r="S275" s="349">
        <f t="shared" si="550"/>
        <v>7</v>
      </c>
      <c r="T275" s="349">
        <f t="shared" si="550"/>
        <v>15</v>
      </c>
      <c r="U275" s="349">
        <f t="shared" si="550"/>
        <v>15</v>
      </c>
      <c r="V275" s="349">
        <f t="shared" si="550"/>
        <v>15</v>
      </c>
      <c r="W275" s="349">
        <f t="shared" si="550"/>
        <v>15</v>
      </c>
      <c r="X275" s="349">
        <f t="shared" si="550"/>
        <v>15</v>
      </c>
      <c r="Y275" s="349">
        <f t="shared" si="550"/>
        <v>15</v>
      </c>
      <c r="Z275" s="349">
        <f t="shared" si="550"/>
        <v>15</v>
      </c>
      <c r="AA275" s="349">
        <f t="shared" si="550"/>
        <v>15</v>
      </c>
      <c r="AB275" s="349">
        <f t="shared" si="550"/>
        <v>15</v>
      </c>
      <c r="AC275" s="349">
        <f t="shared" si="550"/>
        <v>15</v>
      </c>
      <c r="AD275" s="349">
        <f t="shared" si="550"/>
        <v>15</v>
      </c>
      <c r="AE275" s="349">
        <f t="shared" si="550"/>
        <v>15</v>
      </c>
      <c r="AF275" s="349">
        <f t="shared" si="550"/>
        <v>15</v>
      </c>
      <c r="AG275" s="349">
        <f t="shared" si="550"/>
        <v>15</v>
      </c>
      <c r="AH275" s="349">
        <f t="shared" si="550"/>
        <v>15</v>
      </c>
      <c r="AI275" s="349">
        <f t="shared" si="550"/>
        <v>15</v>
      </c>
      <c r="AJ275" s="349">
        <f t="shared" si="550"/>
        <v>15</v>
      </c>
      <c r="AK275" s="349">
        <f t="shared" si="550"/>
        <v>15</v>
      </c>
      <c r="AL275" s="349">
        <f t="shared" si="550"/>
        <v>15</v>
      </c>
      <c r="AM275" s="349">
        <f t="shared" si="550"/>
        <v>15</v>
      </c>
      <c r="AN275" s="349">
        <f t="shared" si="550"/>
        <v>15</v>
      </c>
      <c r="AO275" s="349">
        <f t="shared" si="550"/>
        <v>15</v>
      </c>
      <c r="AP275" s="349">
        <f t="shared" si="550"/>
        <v>15</v>
      </c>
      <c r="AQ275" s="349">
        <f t="shared" si="550"/>
        <v>15</v>
      </c>
      <c r="AR275" s="349">
        <f t="shared" si="550"/>
        <v>15</v>
      </c>
      <c r="AS275" s="349">
        <f t="shared" si="550"/>
        <v>15</v>
      </c>
      <c r="AT275" s="349">
        <f t="shared" si="550"/>
        <v>15</v>
      </c>
      <c r="AU275" s="349">
        <f t="shared" si="550"/>
        <v>15</v>
      </c>
      <c r="AV275" s="349">
        <f t="shared" si="550"/>
        <v>15</v>
      </c>
      <c r="AW275" s="349">
        <f t="shared" si="550"/>
        <v>15</v>
      </c>
      <c r="AX275" s="349">
        <f t="shared" si="550"/>
        <v>15</v>
      </c>
      <c r="AY275" s="349">
        <f t="shared" si="550"/>
        <v>15</v>
      </c>
      <c r="AZ275" s="349">
        <f t="shared" si="550"/>
        <v>15</v>
      </c>
      <c r="BA275" s="349">
        <f t="shared" si="550"/>
        <v>15</v>
      </c>
      <c r="BB275" s="349">
        <f t="shared" si="550"/>
        <v>15</v>
      </c>
      <c r="BC275" s="349">
        <f t="shared" si="550"/>
        <v>15</v>
      </c>
      <c r="BD275" s="349">
        <f t="shared" ref="BD275:BM276" si="551">VLOOKUP($D275,assumption_lookup,MATCH(BD$6,assumptions_heading_monthly,0),0)</f>
        <v>15</v>
      </c>
      <c r="BE275" s="349">
        <f t="shared" si="551"/>
        <v>15</v>
      </c>
      <c r="BF275" s="349">
        <f t="shared" si="551"/>
        <v>15</v>
      </c>
      <c r="BG275" s="349">
        <f t="shared" si="551"/>
        <v>15</v>
      </c>
      <c r="BH275" s="349">
        <f t="shared" si="551"/>
        <v>15</v>
      </c>
      <c r="BI275" s="349">
        <f t="shared" si="551"/>
        <v>15</v>
      </c>
      <c r="BJ275" s="349">
        <f t="shared" si="551"/>
        <v>15</v>
      </c>
      <c r="BK275" s="349">
        <f t="shared" si="551"/>
        <v>15</v>
      </c>
      <c r="BL275" s="349">
        <f t="shared" si="551"/>
        <v>15</v>
      </c>
      <c r="BM275" s="349">
        <f t="shared" si="551"/>
        <v>15</v>
      </c>
      <c r="BN275" s="349">
        <f t="shared" ref="BN275:BW276" si="552">VLOOKUP($D275,assumption_lookup,MATCH(BN$6,assumptions_heading_monthly,0),0)</f>
        <v>15</v>
      </c>
      <c r="BO275" s="349">
        <f t="shared" si="552"/>
        <v>15</v>
      </c>
      <c r="BP275" s="349">
        <f t="shared" si="552"/>
        <v>15</v>
      </c>
      <c r="BQ275" s="349">
        <f t="shared" si="552"/>
        <v>15</v>
      </c>
      <c r="BR275" s="349">
        <f t="shared" si="552"/>
        <v>15</v>
      </c>
      <c r="BS275" s="349">
        <f t="shared" si="552"/>
        <v>15</v>
      </c>
      <c r="BT275" s="349">
        <f t="shared" si="552"/>
        <v>15</v>
      </c>
      <c r="BU275" s="349">
        <f t="shared" si="552"/>
        <v>15</v>
      </c>
      <c r="BV275" s="349">
        <f t="shared" si="552"/>
        <v>15</v>
      </c>
      <c r="BW275" s="349">
        <f t="shared" si="552"/>
        <v>15</v>
      </c>
      <c r="BX275" s="349">
        <f t="shared" ref="BX275:CG276" si="553">VLOOKUP($D275,assumption_lookup,MATCH(BX$6,assumptions_heading_monthly,0),0)</f>
        <v>15</v>
      </c>
      <c r="BY275" s="349">
        <f t="shared" si="553"/>
        <v>15</v>
      </c>
      <c r="BZ275" s="349">
        <f t="shared" si="553"/>
        <v>15</v>
      </c>
      <c r="CA275" s="349">
        <f t="shared" si="553"/>
        <v>15</v>
      </c>
      <c r="CB275" s="349">
        <f t="shared" si="553"/>
        <v>15</v>
      </c>
      <c r="CC275" s="349">
        <f t="shared" si="553"/>
        <v>15</v>
      </c>
      <c r="CD275" s="349">
        <f t="shared" si="553"/>
        <v>15</v>
      </c>
      <c r="CE275" s="349">
        <f t="shared" si="553"/>
        <v>15</v>
      </c>
      <c r="CF275" s="349">
        <f t="shared" si="553"/>
        <v>15</v>
      </c>
      <c r="CG275" s="349">
        <f t="shared" si="553"/>
        <v>15</v>
      </c>
      <c r="CH275" s="349">
        <f t="shared" ref="CH275:CM276" si="554">VLOOKUP($D275,assumption_lookup,MATCH(CH$6,assumptions_heading_monthly,0),0)</f>
        <v>15</v>
      </c>
      <c r="CI275" s="349">
        <f t="shared" si="554"/>
        <v>15</v>
      </c>
      <c r="CJ275" s="349">
        <f t="shared" si="554"/>
        <v>15</v>
      </c>
      <c r="CK275" s="349">
        <f t="shared" si="554"/>
        <v>15</v>
      </c>
      <c r="CL275" s="349">
        <f t="shared" si="554"/>
        <v>15</v>
      </c>
      <c r="CM275" s="349">
        <f t="shared" si="554"/>
        <v>15</v>
      </c>
      <c r="CN275" s="341"/>
      <c r="CO275" s="341"/>
      <c r="CP275" s="341"/>
      <c r="CQ275" s="341"/>
      <c r="CR275" s="341"/>
      <c r="CS275" s="341"/>
      <c r="CT275" s="341"/>
      <c r="CU275" s="259">
        <v>1</v>
      </c>
      <c r="CY275" s="294"/>
    </row>
    <row r="276" spans="1:103" outlineLevel="1" x14ac:dyDescent="0.45">
      <c r="A276" s="71"/>
      <c r="B276" s="297"/>
      <c r="D276" s="259" t="s">
        <v>121</v>
      </c>
      <c r="F276" s="312" t="str">
        <f>VLOOKUP($D276,assumption_lookup,MATCH("Unit",assumption_heading,0),0)</f>
        <v>new venues/month</v>
      </c>
      <c r="H276" s="349">
        <f t="shared" si="549"/>
        <v>10</v>
      </c>
      <c r="I276" s="349">
        <f t="shared" si="549"/>
        <v>10</v>
      </c>
      <c r="J276" s="349">
        <f t="shared" si="549"/>
        <v>10</v>
      </c>
      <c r="K276" s="349">
        <f t="shared" si="549"/>
        <v>10</v>
      </c>
      <c r="L276" s="349">
        <f t="shared" si="549"/>
        <v>10</v>
      </c>
      <c r="M276" s="349">
        <f t="shared" si="549"/>
        <v>10</v>
      </c>
      <c r="N276" s="349">
        <f t="shared" si="549"/>
        <v>10</v>
      </c>
      <c r="O276" s="349">
        <f t="shared" si="549"/>
        <v>10</v>
      </c>
      <c r="P276" s="349">
        <f t="shared" si="549"/>
        <v>10</v>
      </c>
      <c r="Q276" s="349">
        <f t="shared" si="550"/>
        <v>10</v>
      </c>
      <c r="R276" s="349">
        <f t="shared" si="550"/>
        <v>10</v>
      </c>
      <c r="S276" s="349">
        <f t="shared" si="550"/>
        <v>10</v>
      </c>
      <c r="T276" s="349">
        <f t="shared" si="550"/>
        <v>10</v>
      </c>
      <c r="U276" s="349">
        <f t="shared" si="550"/>
        <v>10</v>
      </c>
      <c r="V276" s="349">
        <f t="shared" si="550"/>
        <v>10</v>
      </c>
      <c r="W276" s="349">
        <f t="shared" si="550"/>
        <v>10</v>
      </c>
      <c r="X276" s="349">
        <f t="shared" si="550"/>
        <v>10</v>
      </c>
      <c r="Y276" s="349">
        <f t="shared" si="550"/>
        <v>10</v>
      </c>
      <c r="Z276" s="349">
        <f t="shared" si="550"/>
        <v>10</v>
      </c>
      <c r="AA276" s="349">
        <f t="shared" si="550"/>
        <v>10</v>
      </c>
      <c r="AB276" s="349">
        <f t="shared" si="550"/>
        <v>10</v>
      </c>
      <c r="AC276" s="349">
        <f t="shared" si="550"/>
        <v>10</v>
      </c>
      <c r="AD276" s="349">
        <f t="shared" si="550"/>
        <v>10</v>
      </c>
      <c r="AE276" s="349">
        <f t="shared" si="550"/>
        <v>10</v>
      </c>
      <c r="AF276" s="349">
        <f t="shared" si="550"/>
        <v>10</v>
      </c>
      <c r="AG276" s="349">
        <f t="shared" si="550"/>
        <v>10</v>
      </c>
      <c r="AH276" s="349">
        <f t="shared" si="550"/>
        <v>10</v>
      </c>
      <c r="AI276" s="349">
        <f t="shared" si="550"/>
        <v>10</v>
      </c>
      <c r="AJ276" s="349">
        <f t="shared" si="550"/>
        <v>10</v>
      </c>
      <c r="AK276" s="349">
        <f t="shared" si="550"/>
        <v>10</v>
      </c>
      <c r="AL276" s="349">
        <f t="shared" si="550"/>
        <v>10</v>
      </c>
      <c r="AM276" s="349">
        <f t="shared" si="550"/>
        <v>10</v>
      </c>
      <c r="AN276" s="349">
        <f t="shared" si="550"/>
        <v>10</v>
      </c>
      <c r="AO276" s="349">
        <f t="shared" si="550"/>
        <v>10</v>
      </c>
      <c r="AP276" s="349">
        <f t="shared" si="550"/>
        <v>10</v>
      </c>
      <c r="AQ276" s="349">
        <f t="shared" si="550"/>
        <v>10</v>
      </c>
      <c r="AR276" s="349">
        <f t="shared" si="550"/>
        <v>10</v>
      </c>
      <c r="AS276" s="349">
        <f t="shared" si="550"/>
        <v>10</v>
      </c>
      <c r="AT276" s="349">
        <f t="shared" si="550"/>
        <v>10</v>
      </c>
      <c r="AU276" s="349">
        <f t="shared" si="550"/>
        <v>10</v>
      </c>
      <c r="AV276" s="349">
        <f t="shared" si="550"/>
        <v>10</v>
      </c>
      <c r="AW276" s="349">
        <f t="shared" si="550"/>
        <v>10</v>
      </c>
      <c r="AX276" s="349">
        <f t="shared" si="550"/>
        <v>10</v>
      </c>
      <c r="AY276" s="349">
        <f t="shared" si="550"/>
        <v>10</v>
      </c>
      <c r="AZ276" s="349">
        <f t="shared" si="550"/>
        <v>10</v>
      </c>
      <c r="BA276" s="349">
        <f t="shared" si="550"/>
        <v>10</v>
      </c>
      <c r="BB276" s="349">
        <f t="shared" si="550"/>
        <v>10</v>
      </c>
      <c r="BC276" s="349">
        <f t="shared" si="550"/>
        <v>10</v>
      </c>
      <c r="BD276" s="349">
        <f t="shared" si="551"/>
        <v>10</v>
      </c>
      <c r="BE276" s="349">
        <f t="shared" si="551"/>
        <v>10</v>
      </c>
      <c r="BF276" s="349">
        <f t="shared" si="551"/>
        <v>10</v>
      </c>
      <c r="BG276" s="349">
        <f t="shared" si="551"/>
        <v>10</v>
      </c>
      <c r="BH276" s="349">
        <f t="shared" si="551"/>
        <v>10</v>
      </c>
      <c r="BI276" s="349">
        <f t="shared" si="551"/>
        <v>10</v>
      </c>
      <c r="BJ276" s="349">
        <f t="shared" si="551"/>
        <v>10</v>
      </c>
      <c r="BK276" s="349">
        <f t="shared" si="551"/>
        <v>10</v>
      </c>
      <c r="BL276" s="349">
        <f t="shared" si="551"/>
        <v>10</v>
      </c>
      <c r="BM276" s="349">
        <f t="shared" si="551"/>
        <v>10</v>
      </c>
      <c r="BN276" s="349">
        <f t="shared" si="552"/>
        <v>10</v>
      </c>
      <c r="BO276" s="349">
        <f t="shared" si="552"/>
        <v>10</v>
      </c>
      <c r="BP276" s="349">
        <f t="shared" si="552"/>
        <v>10</v>
      </c>
      <c r="BQ276" s="349">
        <f t="shared" si="552"/>
        <v>10</v>
      </c>
      <c r="BR276" s="349">
        <f t="shared" si="552"/>
        <v>10</v>
      </c>
      <c r="BS276" s="349">
        <f t="shared" si="552"/>
        <v>10</v>
      </c>
      <c r="BT276" s="349">
        <f t="shared" si="552"/>
        <v>10</v>
      </c>
      <c r="BU276" s="349">
        <f t="shared" si="552"/>
        <v>10</v>
      </c>
      <c r="BV276" s="349">
        <f t="shared" si="552"/>
        <v>10</v>
      </c>
      <c r="BW276" s="349">
        <f t="shared" si="552"/>
        <v>10</v>
      </c>
      <c r="BX276" s="349">
        <f t="shared" si="553"/>
        <v>10</v>
      </c>
      <c r="BY276" s="349">
        <f t="shared" si="553"/>
        <v>10</v>
      </c>
      <c r="BZ276" s="349">
        <f t="shared" si="553"/>
        <v>10</v>
      </c>
      <c r="CA276" s="349">
        <f t="shared" si="553"/>
        <v>10</v>
      </c>
      <c r="CB276" s="349">
        <f t="shared" si="553"/>
        <v>10</v>
      </c>
      <c r="CC276" s="349">
        <f t="shared" si="553"/>
        <v>10</v>
      </c>
      <c r="CD276" s="349">
        <f t="shared" si="553"/>
        <v>10</v>
      </c>
      <c r="CE276" s="349">
        <f t="shared" si="553"/>
        <v>10</v>
      </c>
      <c r="CF276" s="349">
        <f t="shared" si="553"/>
        <v>10</v>
      </c>
      <c r="CG276" s="349">
        <f t="shared" si="553"/>
        <v>10</v>
      </c>
      <c r="CH276" s="349">
        <f t="shared" si="554"/>
        <v>10</v>
      </c>
      <c r="CI276" s="349">
        <f t="shared" si="554"/>
        <v>10</v>
      </c>
      <c r="CJ276" s="349">
        <f t="shared" si="554"/>
        <v>10</v>
      </c>
      <c r="CK276" s="349">
        <f t="shared" si="554"/>
        <v>10</v>
      </c>
      <c r="CL276" s="349">
        <f t="shared" si="554"/>
        <v>10</v>
      </c>
      <c r="CM276" s="349">
        <f t="shared" si="554"/>
        <v>10</v>
      </c>
      <c r="CN276" s="341"/>
      <c r="CO276" s="341"/>
      <c r="CP276" s="341"/>
      <c r="CQ276" s="341"/>
      <c r="CR276" s="341"/>
      <c r="CS276" s="341"/>
      <c r="CT276" s="341"/>
      <c r="CU276" s="259">
        <v>1</v>
      </c>
      <c r="CY276" s="294"/>
    </row>
    <row r="277" spans="1:103" outlineLevel="1" x14ac:dyDescent="0.45">
      <c r="A277" s="71"/>
      <c r="B277" s="297"/>
      <c r="D277" s="259" t="s">
        <v>120</v>
      </c>
      <c r="F277" s="259" t="s">
        <v>245</v>
      </c>
      <c r="H277" s="304">
        <f t="shared" ref="H277:O277" si="555">SUM(H275:H276)</f>
        <v>17</v>
      </c>
      <c r="I277" s="304">
        <f t="shared" si="555"/>
        <v>17</v>
      </c>
      <c r="J277" s="304">
        <f t="shared" si="555"/>
        <v>17</v>
      </c>
      <c r="K277" s="304">
        <f t="shared" si="555"/>
        <v>17</v>
      </c>
      <c r="L277" s="304">
        <f t="shared" si="555"/>
        <v>17</v>
      </c>
      <c r="M277" s="304">
        <f t="shared" si="555"/>
        <v>17</v>
      </c>
      <c r="N277" s="304">
        <f t="shared" si="555"/>
        <v>17</v>
      </c>
      <c r="O277" s="304">
        <f t="shared" si="555"/>
        <v>17</v>
      </c>
      <c r="P277" s="304">
        <f t="shared" ref="P277:AQ277" si="556">SUM(P275:P276)</f>
        <v>17</v>
      </c>
      <c r="Q277" s="304">
        <f t="shared" si="556"/>
        <v>17</v>
      </c>
      <c r="R277" s="304">
        <f t="shared" si="556"/>
        <v>17</v>
      </c>
      <c r="S277" s="304">
        <f t="shared" si="556"/>
        <v>17</v>
      </c>
      <c r="T277" s="304">
        <f t="shared" si="556"/>
        <v>25</v>
      </c>
      <c r="U277" s="304">
        <f t="shared" si="556"/>
        <v>25</v>
      </c>
      <c r="V277" s="304">
        <f t="shared" si="556"/>
        <v>25</v>
      </c>
      <c r="W277" s="304">
        <f t="shared" si="556"/>
        <v>25</v>
      </c>
      <c r="X277" s="304">
        <f t="shared" si="556"/>
        <v>25</v>
      </c>
      <c r="Y277" s="304">
        <f t="shared" si="556"/>
        <v>25</v>
      </c>
      <c r="Z277" s="304">
        <f t="shared" si="556"/>
        <v>25</v>
      </c>
      <c r="AA277" s="304">
        <f t="shared" si="556"/>
        <v>25</v>
      </c>
      <c r="AB277" s="304">
        <f t="shared" si="556"/>
        <v>25</v>
      </c>
      <c r="AC277" s="304">
        <f t="shared" si="556"/>
        <v>25</v>
      </c>
      <c r="AD277" s="304">
        <f t="shared" si="556"/>
        <v>25</v>
      </c>
      <c r="AE277" s="304">
        <f t="shared" si="556"/>
        <v>25</v>
      </c>
      <c r="AF277" s="304">
        <f t="shared" si="556"/>
        <v>25</v>
      </c>
      <c r="AG277" s="304">
        <f t="shared" si="556"/>
        <v>25</v>
      </c>
      <c r="AH277" s="304">
        <f t="shared" si="556"/>
        <v>25</v>
      </c>
      <c r="AI277" s="304">
        <f t="shared" si="556"/>
        <v>25</v>
      </c>
      <c r="AJ277" s="304">
        <f t="shared" si="556"/>
        <v>25</v>
      </c>
      <c r="AK277" s="304">
        <f t="shared" si="556"/>
        <v>25</v>
      </c>
      <c r="AL277" s="304">
        <f t="shared" si="556"/>
        <v>25</v>
      </c>
      <c r="AM277" s="304">
        <f t="shared" si="556"/>
        <v>25</v>
      </c>
      <c r="AN277" s="304">
        <f t="shared" si="556"/>
        <v>25</v>
      </c>
      <c r="AO277" s="304">
        <f t="shared" si="556"/>
        <v>25</v>
      </c>
      <c r="AP277" s="304">
        <f t="shared" si="556"/>
        <v>25</v>
      </c>
      <c r="AQ277" s="304">
        <f t="shared" si="556"/>
        <v>25</v>
      </c>
      <c r="AR277" s="304">
        <f t="shared" ref="AR277:CM277" si="557">SUM(AR275:AR276)</f>
        <v>25</v>
      </c>
      <c r="AS277" s="304">
        <f t="shared" si="557"/>
        <v>25</v>
      </c>
      <c r="AT277" s="304">
        <f t="shared" si="557"/>
        <v>25</v>
      </c>
      <c r="AU277" s="304">
        <f t="shared" si="557"/>
        <v>25</v>
      </c>
      <c r="AV277" s="304">
        <f t="shared" si="557"/>
        <v>25</v>
      </c>
      <c r="AW277" s="304">
        <f t="shared" si="557"/>
        <v>25</v>
      </c>
      <c r="AX277" s="304">
        <f t="shared" si="557"/>
        <v>25</v>
      </c>
      <c r="AY277" s="304">
        <f t="shared" si="557"/>
        <v>25</v>
      </c>
      <c r="AZ277" s="304">
        <f t="shared" si="557"/>
        <v>25</v>
      </c>
      <c r="BA277" s="304">
        <f t="shared" si="557"/>
        <v>25</v>
      </c>
      <c r="BB277" s="304">
        <f t="shared" si="557"/>
        <v>25</v>
      </c>
      <c r="BC277" s="304">
        <f t="shared" si="557"/>
        <v>25</v>
      </c>
      <c r="BD277" s="304">
        <f t="shared" si="557"/>
        <v>25</v>
      </c>
      <c r="BE277" s="304">
        <f t="shared" si="557"/>
        <v>25</v>
      </c>
      <c r="BF277" s="304">
        <f t="shared" si="557"/>
        <v>25</v>
      </c>
      <c r="BG277" s="304">
        <f t="shared" si="557"/>
        <v>25</v>
      </c>
      <c r="BH277" s="304">
        <f t="shared" si="557"/>
        <v>25</v>
      </c>
      <c r="BI277" s="304">
        <f t="shared" si="557"/>
        <v>25</v>
      </c>
      <c r="BJ277" s="304">
        <f t="shared" si="557"/>
        <v>25</v>
      </c>
      <c r="BK277" s="304">
        <f t="shared" si="557"/>
        <v>25</v>
      </c>
      <c r="BL277" s="304">
        <f t="shared" si="557"/>
        <v>25</v>
      </c>
      <c r="BM277" s="304">
        <f t="shared" si="557"/>
        <v>25</v>
      </c>
      <c r="BN277" s="304">
        <f t="shared" si="557"/>
        <v>25</v>
      </c>
      <c r="BO277" s="304">
        <f t="shared" si="557"/>
        <v>25</v>
      </c>
      <c r="BP277" s="304">
        <f t="shared" si="557"/>
        <v>25</v>
      </c>
      <c r="BQ277" s="304">
        <f t="shared" si="557"/>
        <v>25</v>
      </c>
      <c r="BR277" s="304">
        <f t="shared" si="557"/>
        <v>25</v>
      </c>
      <c r="BS277" s="304">
        <f t="shared" si="557"/>
        <v>25</v>
      </c>
      <c r="BT277" s="304">
        <f t="shared" si="557"/>
        <v>25</v>
      </c>
      <c r="BU277" s="304">
        <f t="shared" si="557"/>
        <v>25</v>
      </c>
      <c r="BV277" s="304">
        <f t="shared" si="557"/>
        <v>25</v>
      </c>
      <c r="BW277" s="304">
        <f t="shared" si="557"/>
        <v>25</v>
      </c>
      <c r="BX277" s="304">
        <f t="shared" si="557"/>
        <v>25</v>
      </c>
      <c r="BY277" s="304">
        <f t="shared" si="557"/>
        <v>25</v>
      </c>
      <c r="BZ277" s="304">
        <f t="shared" si="557"/>
        <v>25</v>
      </c>
      <c r="CA277" s="304">
        <f t="shared" si="557"/>
        <v>25</v>
      </c>
      <c r="CB277" s="304">
        <f t="shared" si="557"/>
        <v>25</v>
      </c>
      <c r="CC277" s="304">
        <f t="shared" si="557"/>
        <v>25</v>
      </c>
      <c r="CD277" s="304">
        <f t="shared" si="557"/>
        <v>25</v>
      </c>
      <c r="CE277" s="304">
        <f t="shared" si="557"/>
        <v>25</v>
      </c>
      <c r="CF277" s="304">
        <f t="shared" si="557"/>
        <v>25</v>
      </c>
      <c r="CG277" s="304">
        <f t="shared" si="557"/>
        <v>25</v>
      </c>
      <c r="CH277" s="304">
        <f t="shared" si="557"/>
        <v>25</v>
      </c>
      <c r="CI277" s="304">
        <f t="shared" si="557"/>
        <v>25</v>
      </c>
      <c r="CJ277" s="304">
        <f t="shared" si="557"/>
        <v>25</v>
      </c>
      <c r="CK277" s="304">
        <f t="shared" si="557"/>
        <v>25</v>
      </c>
      <c r="CL277" s="304">
        <f t="shared" si="557"/>
        <v>25</v>
      </c>
      <c r="CM277" s="304">
        <f t="shared" si="557"/>
        <v>25</v>
      </c>
      <c r="CN277" s="341"/>
      <c r="CO277" s="341"/>
      <c r="CP277" s="341"/>
      <c r="CQ277" s="341"/>
      <c r="CR277" s="341"/>
      <c r="CS277" s="341"/>
      <c r="CT277" s="341"/>
      <c r="CU277" s="259">
        <v>1</v>
      </c>
      <c r="CY277" s="294"/>
    </row>
    <row r="278" spans="1:103" outlineLevel="1" x14ac:dyDescent="0.45">
      <c r="A278" s="71"/>
      <c r="B278" s="297"/>
      <c r="D278" s="259" t="s">
        <v>123</v>
      </c>
      <c r="F278" s="259" t="s">
        <v>195</v>
      </c>
      <c r="H278" s="259">
        <f t="shared" ref="H278:AM278" si="558">ROUNDUP(H218/H277,0)</f>
        <v>2</v>
      </c>
      <c r="I278" s="259">
        <f t="shared" si="558"/>
        <v>2</v>
      </c>
      <c r="J278" s="259">
        <f t="shared" si="558"/>
        <v>2</v>
      </c>
      <c r="K278" s="259">
        <f t="shared" si="558"/>
        <v>2</v>
      </c>
      <c r="L278" s="259">
        <f t="shared" si="558"/>
        <v>2</v>
      </c>
      <c r="M278" s="259">
        <f t="shared" si="558"/>
        <v>2</v>
      </c>
      <c r="N278" s="259">
        <f t="shared" si="558"/>
        <v>2</v>
      </c>
      <c r="O278" s="259">
        <f t="shared" si="558"/>
        <v>2</v>
      </c>
      <c r="P278" s="259">
        <f t="shared" si="558"/>
        <v>2</v>
      </c>
      <c r="Q278" s="259">
        <f t="shared" si="558"/>
        <v>2</v>
      </c>
      <c r="R278" s="259">
        <f t="shared" si="558"/>
        <v>2</v>
      </c>
      <c r="S278" s="259">
        <f t="shared" si="558"/>
        <v>2</v>
      </c>
      <c r="T278" s="259">
        <f t="shared" si="558"/>
        <v>1</v>
      </c>
      <c r="U278" s="259">
        <f t="shared" si="558"/>
        <v>1</v>
      </c>
      <c r="V278" s="259">
        <f t="shared" si="558"/>
        <v>1</v>
      </c>
      <c r="W278" s="259">
        <f t="shared" si="558"/>
        <v>1</v>
      </c>
      <c r="X278" s="259">
        <f t="shared" si="558"/>
        <v>1</v>
      </c>
      <c r="Y278" s="259">
        <f t="shared" si="558"/>
        <v>1</v>
      </c>
      <c r="Z278" s="259">
        <f t="shared" si="558"/>
        <v>1</v>
      </c>
      <c r="AA278" s="259">
        <f t="shared" si="558"/>
        <v>1</v>
      </c>
      <c r="AB278" s="259">
        <f t="shared" si="558"/>
        <v>1</v>
      </c>
      <c r="AC278" s="259">
        <f t="shared" si="558"/>
        <v>1</v>
      </c>
      <c r="AD278" s="259">
        <f t="shared" si="558"/>
        <v>1</v>
      </c>
      <c r="AE278" s="259">
        <f t="shared" si="558"/>
        <v>1</v>
      </c>
      <c r="AF278" s="259">
        <f t="shared" si="558"/>
        <v>2</v>
      </c>
      <c r="AG278" s="259">
        <f t="shared" si="558"/>
        <v>2</v>
      </c>
      <c r="AH278" s="259">
        <f t="shared" si="558"/>
        <v>2</v>
      </c>
      <c r="AI278" s="259">
        <f t="shared" si="558"/>
        <v>2</v>
      </c>
      <c r="AJ278" s="259">
        <f t="shared" si="558"/>
        <v>2</v>
      </c>
      <c r="AK278" s="259">
        <f t="shared" si="558"/>
        <v>2</v>
      </c>
      <c r="AL278" s="259">
        <f t="shared" si="558"/>
        <v>2</v>
      </c>
      <c r="AM278" s="259">
        <f t="shared" si="558"/>
        <v>2</v>
      </c>
      <c r="AN278" s="259">
        <f t="shared" ref="AN278:CM278" si="559">ROUNDUP(AN218/AN277,0)</f>
        <v>2</v>
      </c>
      <c r="AO278" s="259">
        <f t="shared" si="559"/>
        <v>2</v>
      </c>
      <c r="AP278" s="259">
        <f t="shared" si="559"/>
        <v>2</v>
      </c>
      <c r="AQ278" s="259">
        <f t="shared" si="559"/>
        <v>2</v>
      </c>
      <c r="AR278" s="259">
        <f t="shared" si="559"/>
        <v>2</v>
      </c>
      <c r="AS278" s="259">
        <f t="shared" si="559"/>
        <v>2</v>
      </c>
      <c r="AT278" s="259">
        <f t="shared" si="559"/>
        <v>2</v>
      </c>
      <c r="AU278" s="259">
        <f t="shared" si="559"/>
        <v>2</v>
      </c>
      <c r="AV278" s="259">
        <f t="shared" si="559"/>
        <v>2</v>
      </c>
      <c r="AW278" s="259">
        <f t="shared" si="559"/>
        <v>2</v>
      </c>
      <c r="AX278" s="259">
        <f t="shared" si="559"/>
        <v>2</v>
      </c>
      <c r="AY278" s="259">
        <f t="shared" si="559"/>
        <v>2</v>
      </c>
      <c r="AZ278" s="259">
        <f t="shared" si="559"/>
        <v>2</v>
      </c>
      <c r="BA278" s="259">
        <f t="shared" si="559"/>
        <v>2</v>
      </c>
      <c r="BB278" s="259">
        <f t="shared" si="559"/>
        <v>2</v>
      </c>
      <c r="BC278" s="259">
        <f t="shared" si="559"/>
        <v>2</v>
      </c>
      <c r="BD278" s="259">
        <f>ROUNDUP(BD218/BD277,0)</f>
        <v>4</v>
      </c>
      <c r="BE278" s="259">
        <f t="shared" si="559"/>
        <v>4</v>
      </c>
      <c r="BF278" s="259">
        <f t="shared" si="559"/>
        <v>4</v>
      </c>
      <c r="BG278" s="259">
        <f t="shared" si="559"/>
        <v>4</v>
      </c>
      <c r="BH278" s="259">
        <f t="shared" si="559"/>
        <v>4</v>
      </c>
      <c r="BI278" s="259">
        <f t="shared" si="559"/>
        <v>4</v>
      </c>
      <c r="BJ278" s="259">
        <f t="shared" si="559"/>
        <v>4</v>
      </c>
      <c r="BK278" s="259">
        <f t="shared" si="559"/>
        <v>4</v>
      </c>
      <c r="BL278" s="259">
        <f t="shared" si="559"/>
        <v>4</v>
      </c>
      <c r="BM278" s="259">
        <f t="shared" si="559"/>
        <v>4</v>
      </c>
      <c r="BN278" s="259">
        <f t="shared" si="559"/>
        <v>4</v>
      </c>
      <c r="BO278" s="259">
        <f t="shared" si="559"/>
        <v>4</v>
      </c>
      <c r="BP278" s="259">
        <f t="shared" si="559"/>
        <v>6</v>
      </c>
      <c r="BQ278" s="259">
        <f t="shared" si="559"/>
        <v>6</v>
      </c>
      <c r="BR278" s="259">
        <f t="shared" si="559"/>
        <v>6</v>
      </c>
      <c r="BS278" s="259">
        <f t="shared" si="559"/>
        <v>6</v>
      </c>
      <c r="BT278" s="259">
        <f t="shared" si="559"/>
        <v>6</v>
      </c>
      <c r="BU278" s="259">
        <f t="shared" si="559"/>
        <v>6</v>
      </c>
      <c r="BV278" s="259">
        <f t="shared" si="559"/>
        <v>6</v>
      </c>
      <c r="BW278" s="259">
        <f t="shared" si="559"/>
        <v>6</v>
      </c>
      <c r="BX278" s="259">
        <f t="shared" si="559"/>
        <v>6</v>
      </c>
      <c r="BY278" s="259">
        <f t="shared" si="559"/>
        <v>6</v>
      </c>
      <c r="BZ278" s="259">
        <f t="shared" si="559"/>
        <v>6</v>
      </c>
      <c r="CA278" s="259">
        <f t="shared" si="559"/>
        <v>6</v>
      </c>
      <c r="CB278" s="259">
        <f t="shared" si="559"/>
        <v>6</v>
      </c>
      <c r="CC278" s="259">
        <f t="shared" si="559"/>
        <v>6</v>
      </c>
      <c r="CD278" s="259">
        <f t="shared" si="559"/>
        <v>6</v>
      </c>
      <c r="CE278" s="259">
        <f t="shared" si="559"/>
        <v>6</v>
      </c>
      <c r="CF278" s="259">
        <f t="shared" si="559"/>
        <v>6</v>
      </c>
      <c r="CG278" s="259">
        <f t="shared" si="559"/>
        <v>6</v>
      </c>
      <c r="CH278" s="259">
        <f t="shared" si="559"/>
        <v>6</v>
      </c>
      <c r="CI278" s="259">
        <f t="shared" si="559"/>
        <v>6</v>
      </c>
      <c r="CJ278" s="259">
        <f t="shared" si="559"/>
        <v>6</v>
      </c>
      <c r="CK278" s="259">
        <f t="shared" si="559"/>
        <v>6</v>
      </c>
      <c r="CL278" s="259">
        <f t="shared" si="559"/>
        <v>6</v>
      </c>
      <c r="CM278" s="259">
        <f t="shared" si="559"/>
        <v>6</v>
      </c>
      <c r="CN278" s="341"/>
      <c r="CO278" s="341"/>
      <c r="CP278" s="341"/>
      <c r="CQ278" s="341"/>
      <c r="CR278" s="341"/>
      <c r="CS278" s="341"/>
      <c r="CT278" s="341"/>
      <c r="CU278" s="259">
        <v>1</v>
      </c>
      <c r="CY278" s="294"/>
    </row>
    <row r="279" spans="1:103" outlineLevel="1" x14ac:dyDescent="0.45">
      <c r="A279" s="71"/>
      <c r="B279" s="297"/>
      <c r="D279" s="259" t="s">
        <v>124</v>
      </c>
      <c r="F279" s="312" t="s">
        <v>195</v>
      </c>
      <c r="H279" s="349"/>
      <c r="I279" s="349"/>
      <c r="J279" s="349"/>
      <c r="K279" s="349"/>
      <c r="L279" s="349"/>
      <c r="M279" s="349"/>
      <c r="N279" s="349"/>
      <c r="O279" s="349"/>
      <c r="P279" s="349"/>
      <c r="Q279" s="349"/>
      <c r="R279" s="349"/>
      <c r="S279" s="349"/>
      <c r="T279" s="349"/>
      <c r="U279" s="349"/>
      <c r="V279" s="349"/>
      <c r="W279" s="349"/>
      <c r="X279" s="349"/>
      <c r="Y279" s="349"/>
      <c r="Z279" s="349"/>
      <c r="AA279" s="349"/>
      <c r="AB279" s="349"/>
      <c r="AC279" s="349"/>
      <c r="AD279" s="349"/>
      <c r="AE279" s="349"/>
      <c r="AF279" s="349"/>
      <c r="AG279" s="349"/>
      <c r="AH279" s="349"/>
      <c r="AI279" s="349"/>
      <c r="AJ279" s="349"/>
      <c r="AK279" s="349"/>
      <c r="AL279" s="349"/>
      <c r="AM279" s="349"/>
      <c r="AN279" s="349"/>
      <c r="AO279" s="349"/>
      <c r="AP279" s="349"/>
      <c r="AQ279" s="349"/>
      <c r="AR279" s="349"/>
      <c r="AS279" s="349"/>
      <c r="AT279" s="349"/>
      <c r="AU279" s="349"/>
      <c r="AV279" s="349"/>
      <c r="AW279" s="349"/>
      <c r="AX279" s="349"/>
      <c r="AY279" s="349"/>
      <c r="AZ279" s="349"/>
      <c r="BA279" s="349"/>
      <c r="BB279" s="349"/>
      <c r="BC279" s="349"/>
      <c r="BD279" s="349"/>
      <c r="BE279" s="349"/>
      <c r="BF279" s="349"/>
      <c r="BG279" s="349"/>
      <c r="BH279" s="349"/>
      <c r="BI279" s="349"/>
      <c r="BJ279" s="349"/>
      <c r="BK279" s="349"/>
      <c r="BL279" s="349"/>
      <c r="BM279" s="349"/>
      <c r="BN279" s="349"/>
      <c r="BO279" s="349"/>
      <c r="BP279" s="349"/>
      <c r="BQ279" s="349"/>
      <c r="BR279" s="349"/>
      <c r="BS279" s="349"/>
      <c r="BT279" s="349"/>
      <c r="BU279" s="349"/>
      <c r="BV279" s="349"/>
      <c r="BW279" s="349"/>
      <c r="BX279" s="349"/>
      <c r="BY279" s="349"/>
      <c r="BZ279" s="349"/>
      <c r="CA279" s="349"/>
      <c r="CB279" s="349"/>
      <c r="CC279" s="349"/>
      <c r="CD279" s="349"/>
      <c r="CE279" s="349"/>
      <c r="CF279" s="349"/>
      <c r="CG279" s="349"/>
      <c r="CH279" s="349"/>
      <c r="CI279" s="349"/>
      <c r="CJ279" s="349"/>
      <c r="CK279" s="349"/>
      <c r="CL279" s="349"/>
      <c r="CM279" s="349"/>
      <c r="CN279" s="341"/>
      <c r="CO279" s="341"/>
      <c r="CP279" s="341"/>
      <c r="CQ279" s="341"/>
      <c r="CR279" s="341"/>
      <c r="CS279" s="341"/>
      <c r="CT279" s="341"/>
      <c r="CU279" s="259">
        <v>1</v>
      </c>
      <c r="CY279" s="294"/>
    </row>
    <row r="280" spans="1:103" s="75" customFormat="1" outlineLevel="1" x14ac:dyDescent="0.45">
      <c r="A280" s="72"/>
      <c r="B280" s="297"/>
      <c r="D280" s="79" t="s">
        <v>133</v>
      </c>
      <c r="E280" s="79"/>
      <c r="F280" s="79" t="s">
        <v>195</v>
      </c>
      <c r="G280" s="79"/>
      <c r="H280" s="79">
        <f t="shared" ref="H280:O280" si="560">SUM(H278:H279)</f>
        <v>2</v>
      </c>
      <c r="I280" s="79">
        <f t="shared" si="560"/>
        <v>2</v>
      </c>
      <c r="J280" s="79">
        <f t="shared" si="560"/>
        <v>2</v>
      </c>
      <c r="K280" s="79">
        <f t="shared" si="560"/>
        <v>2</v>
      </c>
      <c r="L280" s="79">
        <f t="shared" si="560"/>
        <v>2</v>
      </c>
      <c r="M280" s="79">
        <f t="shared" si="560"/>
        <v>2</v>
      </c>
      <c r="N280" s="79">
        <f t="shared" si="560"/>
        <v>2</v>
      </c>
      <c r="O280" s="79">
        <f t="shared" si="560"/>
        <v>2</v>
      </c>
      <c r="P280" s="79">
        <f t="shared" ref="P280:AP280" si="561">SUM(P278:P279)</f>
        <v>2</v>
      </c>
      <c r="Q280" s="79">
        <f t="shared" si="561"/>
        <v>2</v>
      </c>
      <c r="R280" s="79">
        <f t="shared" si="561"/>
        <v>2</v>
      </c>
      <c r="S280" s="79">
        <f t="shared" si="561"/>
        <v>2</v>
      </c>
      <c r="T280" s="79">
        <f t="shared" si="561"/>
        <v>1</v>
      </c>
      <c r="U280" s="79">
        <f t="shared" si="561"/>
        <v>1</v>
      </c>
      <c r="V280" s="79">
        <f t="shared" si="561"/>
        <v>1</v>
      </c>
      <c r="W280" s="79">
        <f t="shared" si="561"/>
        <v>1</v>
      </c>
      <c r="X280" s="79">
        <f t="shared" si="561"/>
        <v>1</v>
      </c>
      <c r="Y280" s="79">
        <f t="shared" si="561"/>
        <v>1</v>
      </c>
      <c r="Z280" s="79">
        <f t="shared" si="561"/>
        <v>1</v>
      </c>
      <c r="AA280" s="79">
        <f t="shared" si="561"/>
        <v>1</v>
      </c>
      <c r="AB280" s="79">
        <f t="shared" si="561"/>
        <v>1</v>
      </c>
      <c r="AC280" s="79">
        <f t="shared" si="561"/>
        <v>1</v>
      </c>
      <c r="AD280" s="79">
        <f t="shared" si="561"/>
        <v>1</v>
      </c>
      <c r="AE280" s="79">
        <f t="shared" si="561"/>
        <v>1</v>
      </c>
      <c r="AF280" s="79">
        <f t="shared" si="561"/>
        <v>2</v>
      </c>
      <c r="AG280" s="79">
        <f t="shared" si="561"/>
        <v>2</v>
      </c>
      <c r="AH280" s="79">
        <f t="shared" si="561"/>
        <v>2</v>
      </c>
      <c r="AI280" s="79">
        <f t="shared" si="561"/>
        <v>2</v>
      </c>
      <c r="AJ280" s="79">
        <f t="shared" si="561"/>
        <v>2</v>
      </c>
      <c r="AK280" s="79">
        <f t="shared" si="561"/>
        <v>2</v>
      </c>
      <c r="AL280" s="79">
        <f t="shared" si="561"/>
        <v>2</v>
      </c>
      <c r="AM280" s="79">
        <f t="shared" si="561"/>
        <v>2</v>
      </c>
      <c r="AN280" s="79">
        <f t="shared" si="561"/>
        <v>2</v>
      </c>
      <c r="AO280" s="79">
        <f t="shared" si="561"/>
        <v>2</v>
      </c>
      <c r="AP280" s="79">
        <f t="shared" si="561"/>
        <v>2</v>
      </c>
      <c r="AQ280" s="79">
        <f t="shared" ref="AQ280:CM280" si="562">SUM(AQ278:AQ279)</f>
        <v>2</v>
      </c>
      <c r="AR280" s="79">
        <f t="shared" si="562"/>
        <v>2</v>
      </c>
      <c r="AS280" s="79">
        <f t="shared" si="562"/>
        <v>2</v>
      </c>
      <c r="AT280" s="79">
        <f t="shared" si="562"/>
        <v>2</v>
      </c>
      <c r="AU280" s="79">
        <f t="shared" si="562"/>
        <v>2</v>
      </c>
      <c r="AV280" s="79">
        <f t="shared" si="562"/>
        <v>2</v>
      </c>
      <c r="AW280" s="79">
        <f t="shared" si="562"/>
        <v>2</v>
      </c>
      <c r="AX280" s="79">
        <f t="shared" si="562"/>
        <v>2</v>
      </c>
      <c r="AY280" s="79">
        <f t="shared" si="562"/>
        <v>2</v>
      </c>
      <c r="AZ280" s="79">
        <f t="shared" si="562"/>
        <v>2</v>
      </c>
      <c r="BA280" s="79">
        <f t="shared" si="562"/>
        <v>2</v>
      </c>
      <c r="BB280" s="79">
        <f t="shared" si="562"/>
        <v>2</v>
      </c>
      <c r="BC280" s="79">
        <f t="shared" si="562"/>
        <v>2</v>
      </c>
      <c r="BD280" s="79">
        <f>SUM(BD278:BD279)</f>
        <v>4</v>
      </c>
      <c r="BE280" s="79">
        <f t="shared" si="562"/>
        <v>4</v>
      </c>
      <c r="BF280" s="79">
        <f t="shared" si="562"/>
        <v>4</v>
      </c>
      <c r="BG280" s="79">
        <f t="shared" si="562"/>
        <v>4</v>
      </c>
      <c r="BH280" s="79">
        <f t="shared" si="562"/>
        <v>4</v>
      </c>
      <c r="BI280" s="79">
        <f t="shared" si="562"/>
        <v>4</v>
      </c>
      <c r="BJ280" s="79">
        <f t="shared" si="562"/>
        <v>4</v>
      </c>
      <c r="BK280" s="79">
        <f t="shared" si="562"/>
        <v>4</v>
      </c>
      <c r="BL280" s="79">
        <f t="shared" si="562"/>
        <v>4</v>
      </c>
      <c r="BM280" s="79">
        <f t="shared" si="562"/>
        <v>4</v>
      </c>
      <c r="BN280" s="79">
        <f t="shared" si="562"/>
        <v>4</v>
      </c>
      <c r="BO280" s="79">
        <f t="shared" si="562"/>
        <v>4</v>
      </c>
      <c r="BP280" s="79">
        <f t="shared" si="562"/>
        <v>6</v>
      </c>
      <c r="BQ280" s="79">
        <f t="shared" si="562"/>
        <v>6</v>
      </c>
      <c r="BR280" s="79">
        <f t="shared" si="562"/>
        <v>6</v>
      </c>
      <c r="BS280" s="79">
        <f t="shared" si="562"/>
        <v>6</v>
      </c>
      <c r="BT280" s="79">
        <f t="shared" si="562"/>
        <v>6</v>
      </c>
      <c r="BU280" s="79">
        <f t="shared" si="562"/>
        <v>6</v>
      </c>
      <c r="BV280" s="79">
        <f t="shared" si="562"/>
        <v>6</v>
      </c>
      <c r="BW280" s="79">
        <f t="shared" si="562"/>
        <v>6</v>
      </c>
      <c r="BX280" s="79">
        <f t="shared" si="562"/>
        <v>6</v>
      </c>
      <c r="BY280" s="79">
        <f t="shared" si="562"/>
        <v>6</v>
      </c>
      <c r="BZ280" s="79">
        <f t="shared" si="562"/>
        <v>6</v>
      </c>
      <c r="CA280" s="79">
        <f t="shared" si="562"/>
        <v>6</v>
      </c>
      <c r="CB280" s="79">
        <f t="shared" si="562"/>
        <v>6</v>
      </c>
      <c r="CC280" s="79">
        <f t="shared" si="562"/>
        <v>6</v>
      </c>
      <c r="CD280" s="79">
        <f t="shared" si="562"/>
        <v>6</v>
      </c>
      <c r="CE280" s="79">
        <f t="shared" si="562"/>
        <v>6</v>
      </c>
      <c r="CF280" s="79">
        <f t="shared" si="562"/>
        <v>6</v>
      </c>
      <c r="CG280" s="79">
        <f t="shared" si="562"/>
        <v>6</v>
      </c>
      <c r="CH280" s="79">
        <f t="shared" si="562"/>
        <v>6</v>
      </c>
      <c r="CI280" s="79">
        <f t="shared" si="562"/>
        <v>6</v>
      </c>
      <c r="CJ280" s="79">
        <f t="shared" si="562"/>
        <v>6</v>
      </c>
      <c r="CK280" s="79">
        <f t="shared" si="562"/>
        <v>6</v>
      </c>
      <c r="CL280" s="79">
        <f t="shared" si="562"/>
        <v>6</v>
      </c>
      <c r="CM280" s="79">
        <f t="shared" si="562"/>
        <v>6</v>
      </c>
      <c r="CU280" s="259">
        <v>1</v>
      </c>
      <c r="CV280" s="259"/>
      <c r="CW280" s="259"/>
      <c r="CX280" s="259"/>
      <c r="CY280" s="332"/>
    </row>
    <row r="281" spans="1:103" outlineLevel="1" x14ac:dyDescent="0.45">
      <c r="A281" s="71"/>
      <c r="B281" s="297"/>
      <c r="CN281" s="341"/>
      <c r="CO281" s="341"/>
      <c r="CP281" s="341"/>
      <c r="CQ281" s="341"/>
      <c r="CR281" s="341"/>
      <c r="CS281" s="341"/>
      <c r="CT281" s="341"/>
      <c r="CU281" s="259">
        <v>1</v>
      </c>
      <c r="CY281" s="294"/>
    </row>
    <row r="282" spans="1:103" outlineLevel="1" x14ac:dyDescent="0.45">
      <c r="A282" s="71"/>
      <c r="B282" s="297"/>
      <c r="D282" s="259" t="s">
        <v>125</v>
      </c>
      <c r="E282" s="259" t="s">
        <v>127</v>
      </c>
      <c r="F282" s="312" t="str">
        <f>VLOOKUP($D282,assumption_lookup,MATCH("Unit",assumption_heading,0),0)</f>
        <v>venues/month</v>
      </c>
      <c r="H282" s="349">
        <f t="shared" ref="H282:P283" si="563">VLOOKUP($D282,assumption_lookup,MATCH(H$9,assumption_heading,0),0)</f>
        <v>400</v>
      </c>
      <c r="I282" s="349">
        <f t="shared" si="563"/>
        <v>400</v>
      </c>
      <c r="J282" s="349">
        <f t="shared" si="563"/>
        <v>400</v>
      </c>
      <c r="K282" s="349">
        <f t="shared" si="563"/>
        <v>400</v>
      </c>
      <c r="L282" s="349">
        <f t="shared" si="563"/>
        <v>400</v>
      </c>
      <c r="M282" s="349">
        <f t="shared" si="563"/>
        <v>400</v>
      </c>
      <c r="N282" s="349">
        <f t="shared" si="563"/>
        <v>400</v>
      </c>
      <c r="O282" s="349">
        <f t="shared" si="563"/>
        <v>400</v>
      </c>
      <c r="P282" s="349">
        <f t="shared" si="563"/>
        <v>400</v>
      </c>
      <c r="Q282" s="349">
        <f t="shared" ref="Q282:BC283" si="564">VLOOKUP($D282,assumption_lookup,MATCH(Q$9,assumption_heading,0),0)</f>
        <v>400</v>
      </c>
      <c r="R282" s="349">
        <f t="shared" si="564"/>
        <v>400</v>
      </c>
      <c r="S282" s="349">
        <f t="shared" si="564"/>
        <v>400</v>
      </c>
      <c r="T282" s="349">
        <f t="shared" si="564"/>
        <v>300</v>
      </c>
      <c r="U282" s="349">
        <f t="shared" si="564"/>
        <v>300</v>
      </c>
      <c r="V282" s="349">
        <f t="shared" si="564"/>
        <v>300</v>
      </c>
      <c r="W282" s="349">
        <f t="shared" si="564"/>
        <v>300</v>
      </c>
      <c r="X282" s="349">
        <f t="shared" si="564"/>
        <v>300</v>
      </c>
      <c r="Y282" s="349">
        <f t="shared" si="564"/>
        <v>300</v>
      </c>
      <c r="Z282" s="349">
        <f t="shared" si="564"/>
        <v>300</v>
      </c>
      <c r="AA282" s="349">
        <f t="shared" si="564"/>
        <v>300</v>
      </c>
      <c r="AB282" s="349">
        <f t="shared" si="564"/>
        <v>300</v>
      </c>
      <c r="AC282" s="349">
        <f t="shared" si="564"/>
        <v>300</v>
      </c>
      <c r="AD282" s="349">
        <f t="shared" si="564"/>
        <v>300</v>
      </c>
      <c r="AE282" s="349">
        <f t="shared" si="564"/>
        <v>300</v>
      </c>
      <c r="AF282" s="349">
        <f t="shared" si="564"/>
        <v>250</v>
      </c>
      <c r="AG282" s="349">
        <f t="shared" si="564"/>
        <v>250</v>
      </c>
      <c r="AH282" s="349">
        <f t="shared" si="564"/>
        <v>250</v>
      </c>
      <c r="AI282" s="349">
        <f t="shared" si="564"/>
        <v>250</v>
      </c>
      <c r="AJ282" s="349">
        <f t="shared" si="564"/>
        <v>250</v>
      </c>
      <c r="AK282" s="349">
        <f t="shared" si="564"/>
        <v>250</v>
      </c>
      <c r="AL282" s="349">
        <f t="shared" si="564"/>
        <v>250</v>
      </c>
      <c r="AM282" s="349">
        <f t="shared" si="564"/>
        <v>250</v>
      </c>
      <c r="AN282" s="349">
        <f t="shared" si="564"/>
        <v>250</v>
      </c>
      <c r="AO282" s="349">
        <f t="shared" si="564"/>
        <v>250</v>
      </c>
      <c r="AP282" s="349">
        <f t="shared" si="564"/>
        <v>250</v>
      </c>
      <c r="AQ282" s="349">
        <f t="shared" si="564"/>
        <v>250</v>
      </c>
      <c r="AR282" s="349">
        <f t="shared" si="564"/>
        <v>250</v>
      </c>
      <c r="AS282" s="349">
        <f t="shared" si="564"/>
        <v>250</v>
      </c>
      <c r="AT282" s="349">
        <f t="shared" si="564"/>
        <v>250</v>
      </c>
      <c r="AU282" s="349">
        <f t="shared" si="564"/>
        <v>250</v>
      </c>
      <c r="AV282" s="349">
        <f t="shared" si="564"/>
        <v>250</v>
      </c>
      <c r="AW282" s="349">
        <f t="shared" si="564"/>
        <v>250</v>
      </c>
      <c r="AX282" s="349">
        <f t="shared" si="564"/>
        <v>250</v>
      </c>
      <c r="AY282" s="349">
        <f t="shared" si="564"/>
        <v>250</v>
      </c>
      <c r="AZ282" s="349">
        <f t="shared" si="564"/>
        <v>250</v>
      </c>
      <c r="BA282" s="349">
        <f t="shared" si="564"/>
        <v>250</v>
      </c>
      <c r="BB282" s="349">
        <f t="shared" si="564"/>
        <v>250</v>
      </c>
      <c r="BC282" s="349">
        <f t="shared" si="564"/>
        <v>250</v>
      </c>
      <c r="BD282" s="349">
        <f t="shared" ref="BD282:BM283" si="565">VLOOKUP($D282,assumption_lookup,MATCH(BD$6,assumptions_heading_monthly,0),0)</f>
        <v>250</v>
      </c>
      <c r="BE282" s="349">
        <f t="shared" si="565"/>
        <v>250</v>
      </c>
      <c r="BF282" s="349">
        <f t="shared" si="565"/>
        <v>250</v>
      </c>
      <c r="BG282" s="349">
        <f t="shared" si="565"/>
        <v>250</v>
      </c>
      <c r="BH282" s="349">
        <f t="shared" si="565"/>
        <v>250</v>
      </c>
      <c r="BI282" s="349">
        <f t="shared" si="565"/>
        <v>250</v>
      </c>
      <c r="BJ282" s="349">
        <f t="shared" si="565"/>
        <v>250</v>
      </c>
      <c r="BK282" s="349">
        <f t="shared" si="565"/>
        <v>250</v>
      </c>
      <c r="BL282" s="349">
        <f t="shared" si="565"/>
        <v>250</v>
      </c>
      <c r="BM282" s="349">
        <f t="shared" si="565"/>
        <v>250</v>
      </c>
      <c r="BN282" s="349">
        <f t="shared" ref="BN282:BW283" si="566">VLOOKUP($D282,assumption_lookup,MATCH(BN$6,assumptions_heading_monthly,0),0)</f>
        <v>250</v>
      </c>
      <c r="BO282" s="349">
        <f t="shared" si="566"/>
        <v>250</v>
      </c>
      <c r="BP282" s="349">
        <f t="shared" si="566"/>
        <v>250</v>
      </c>
      <c r="BQ282" s="349">
        <f t="shared" si="566"/>
        <v>250</v>
      </c>
      <c r="BR282" s="349">
        <f t="shared" si="566"/>
        <v>250</v>
      </c>
      <c r="BS282" s="349">
        <f t="shared" si="566"/>
        <v>250</v>
      </c>
      <c r="BT282" s="349">
        <f t="shared" si="566"/>
        <v>250</v>
      </c>
      <c r="BU282" s="349">
        <f t="shared" si="566"/>
        <v>250</v>
      </c>
      <c r="BV282" s="349">
        <f t="shared" si="566"/>
        <v>250</v>
      </c>
      <c r="BW282" s="349">
        <f t="shared" si="566"/>
        <v>250</v>
      </c>
      <c r="BX282" s="349">
        <f t="shared" ref="BX282:CG283" si="567">VLOOKUP($D282,assumption_lookup,MATCH(BX$6,assumptions_heading_monthly,0),0)</f>
        <v>250</v>
      </c>
      <c r="BY282" s="349">
        <f t="shared" si="567"/>
        <v>250</v>
      </c>
      <c r="BZ282" s="349">
        <f t="shared" si="567"/>
        <v>250</v>
      </c>
      <c r="CA282" s="349">
        <f t="shared" si="567"/>
        <v>250</v>
      </c>
      <c r="CB282" s="349">
        <f t="shared" si="567"/>
        <v>250</v>
      </c>
      <c r="CC282" s="349">
        <f t="shared" si="567"/>
        <v>250</v>
      </c>
      <c r="CD282" s="349">
        <f t="shared" si="567"/>
        <v>250</v>
      </c>
      <c r="CE282" s="349">
        <f t="shared" si="567"/>
        <v>250</v>
      </c>
      <c r="CF282" s="349">
        <f t="shared" si="567"/>
        <v>250</v>
      </c>
      <c r="CG282" s="349">
        <f t="shared" si="567"/>
        <v>250</v>
      </c>
      <c r="CH282" s="349">
        <f t="shared" ref="CH282:CM283" si="568">VLOOKUP($D282,assumption_lookup,MATCH(CH$6,assumptions_heading_monthly,0),0)</f>
        <v>250</v>
      </c>
      <c r="CI282" s="349">
        <f t="shared" si="568"/>
        <v>250</v>
      </c>
      <c r="CJ282" s="349">
        <f t="shared" si="568"/>
        <v>250</v>
      </c>
      <c r="CK282" s="349">
        <f t="shared" si="568"/>
        <v>250</v>
      </c>
      <c r="CL282" s="349">
        <f t="shared" si="568"/>
        <v>250</v>
      </c>
      <c r="CM282" s="349">
        <f t="shared" si="568"/>
        <v>250</v>
      </c>
      <c r="CN282" s="341"/>
      <c r="CO282" s="341"/>
      <c r="CP282" s="341"/>
      <c r="CQ282" s="341"/>
      <c r="CR282" s="341"/>
      <c r="CS282" s="341"/>
      <c r="CT282" s="341"/>
      <c r="CU282" s="259">
        <v>1</v>
      </c>
      <c r="CY282" s="294"/>
    </row>
    <row r="283" spans="1:103" outlineLevel="1" x14ac:dyDescent="0.45">
      <c r="A283" s="71"/>
      <c r="B283" s="297"/>
      <c r="D283" s="259" t="s">
        <v>247</v>
      </c>
      <c r="F283" s="312" t="str">
        <f>VLOOKUP($D283,assumption_lookup,MATCH("Unit",assumption_heading,0),0)</f>
        <v>venues/month</v>
      </c>
      <c r="H283" s="349">
        <f t="shared" si="563"/>
        <v>0</v>
      </c>
      <c r="I283" s="349">
        <f t="shared" si="563"/>
        <v>0</v>
      </c>
      <c r="J283" s="349">
        <f t="shared" si="563"/>
        <v>0</v>
      </c>
      <c r="K283" s="349">
        <f t="shared" si="563"/>
        <v>0</v>
      </c>
      <c r="L283" s="349">
        <f t="shared" si="563"/>
        <v>0</v>
      </c>
      <c r="M283" s="349">
        <f t="shared" si="563"/>
        <v>0</v>
      </c>
      <c r="N283" s="349">
        <f t="shared" si="563"/>
        <v>0</v>
      </c>
      <c r="O283" s="349">
        <f t="shared" si="563"/>
        <v>0</v>
      </c>
      <c r="P283" s="349">
        <f t="shared" si="563"/>
        <v>0</v>
      </c>
      <c r="Q283" s="349">
        <f t="shared" si="564"/>
        <v>0</v>
      </c>
      <c r="R283" s="349">
        <f t="shared" si="564"/>
        <v>0</v>
      </c>
      <c r="S283" s="349">
        <f t="shared" si="564"/>
        <v>0</v>
      </c>
      <c r="T283" s="349">
        <f t="shared" si="564"/>
        <v>0</v>
      </c>
      <c r="U283" s="349">
        <f t="shared" si="564"/>
        <v>0</v>
      </c>
      <c r="V283" s="349">
        <f t="shared" si="564"/>
        <v>0</v>
      </c>
      <c r="W283" s="349">
        <f t="shared" si="564"/>
        <v>0</v>
      </c>
      <c r="X283" s="349">
        <f t="shared" si="564"/>
        <v>0</v>
      </c>
      <c r="Y283" s="349">
        <f t="shared" si="564"/>
        <v>0</v>
      </c>
      <c r="Z283" s="349">
        <f t="shared" si="564"/>
        <v>0</v>
      </c>
      <c r="AA283" s="349">
        <f t="shared" si="564"/>
        <v>0</v>
      </c>
      <c r="AB283" s="349">
        <f t="shared" si="564"/>
        <v>0</v>
      </c>
      <c r="AC283" s="349">
        <f t="shared" si="564"/>
        <v>0</v>
      </c>
      <c r="AD283" s="349">
        <f t="shared" si="564"/>
        <v>0</v>
      </c>
      <c r="AE283" s="349">
        <f t="shared" si="564"/>
        <v>0</v>
      </c>
      <c r="AF283" s="349">
        <f t="shared" si="564"/>
        <v>0</v>
      </c>
      <c r="AG283" s="349">
        <f t="shared" si="564"/>
        <v>0</v>
      </c>
      <c r="AH283" s="349">
        <f t="shared" si="564"/>
        <v>0</v>
      </c>
      <c r="AI283" s="349">
        <f t="shared" si="564"/>
        <v>0</v>
      </c>
      <c r="AJ283" s="349">
        <f t="shared" si="564"/>
        <v>0</v>
      </c>
      <c r="AK283" s="349">
        <f t="shared" si="564"/>
        <v>0</v>
      </c>
      <c r="AL283" s="349">
        <f t="shared" si="564"/>
        <v>0</v>
      </c>
      <c r="AM283" s="349">
        <f t="shared" si="564"/>
        <v>0</v>
      </c>
      <c r="AN283" s="349">
        <f t="shared" si="564"/>
        <v>0</v>
      </c>
      <c r="AO283" s="349">
        <f t="shared" si="564"/>
        <v>0</v>
      </c>
      <c r="AP283" s="349">
        <f t="shared" si="564"/>
        <v>0</v>
      </c>
      <c r="AQ283" s="349">
        <f t="shared" si="564"/>
        <v>0</v>
      </c>
      <c r="AR283" s="349">
        <f t="shared" si="564"/>
        <v>0</v>
      </c>
      <c r="AS283" s="349">
        <f t="shared" si="564"/>
        <v>0</v>
      </c>
      <c r="AT283" s="349">
        <f t="shared" si="564"/>
        <v>0</v>
      </c>
      <c r="AU283" s="349">
        <f t="shared" si="564"/>
        <v>0</v>
      </c>
      <c r="AV283" s="349">
        <f t="shared" si="564"/>
        <v>0</v>
      </c>
      <c r="AW283" s="349">
        <f t="shared" si="564"/>
        <v>0</v>
      </c>
      <c r="AX283" s="349">
        <f t="shared" si="564"/>
        <v>0</v>
      </c>
      <c r="AY283" s="349">
        <f t="shared" si="564"/>
        <v>0</v>
      </c>
      <c r="AZ283" s="349">
        <f t="shared" si="564"/>
        <v>0</v>
      </c>
      <c r="BA283" s="349">
        <f t="shared" si="564"/>
        <v>0</v>
      </c>
      <c r="BB283" s="349">
        <f t="shared" si="564"/>
        <v>0</v>
      </c>
      <c r="BC283" s="349">
        <f t="shared" si="564"/>
        <v>0</v>
      </c>
      <c r="BD283" s="349">
        <f t="shared" si="565"/>
        <v>0</v>
      </c>
      <c r="BE283" s="349">
        <f t="shared" si="565"/>
        <v>0</v>
      </c>
      <c r="BF283" s="349">
        <f t="shared" si="565"/>
        <v>0</v>
      </c>
      <c r="BG283" s="349">
        <f t="shared" si="565"/>
        <v>0</v>
      </c>
      <c r="BH283" s="349">
        <f t="shared" si="565"/>
        <v>0</v>
      </c>
      <c r="BI283" s="349">
        <f t="shared" si="565"/>
        <v>0</v>
      </c>
      <c r="BJ283" s="349">
        <f t="shared" si="565"/>
        <v>0</v>
      </c>
      <c r="BK283" s="349">
        <f t="shared" si="565"/>
        <v>0</v>
      </c>
      <c r="BL283" s="349">
        <f t="shared" si="565"/>
        <v>0</v>
      </c>
      <c r="BM283" s="349">
        <f t="shared" si="565"/>
        <v>0</v>
      </c>
      <c r="BN283" s="349">
        <f t="shared" si="566"/>
        <v>0</v>
      </c>
      <c r="BO283" s="349">
        <f t="shared" si="566"/>
        <v>0</v>
      </c>
      <c r="BP283" s="349">
        <f t="shared" si="566"/>
        <v>0</v>
      </c>
      <c r="BQ283" s="349">
        <f t="shared" si="566"/>
        <v>0</v>
      </c>
      <c r="BR283" s="349">
        <f t="shared" si="566"/>
        <v>0</v>
      </c>
      <c r="BS283" s="349">
        <f t="shared" si="566"/>
        <v>0</v>
      </c>
      <c r="BT283" s="349">
        <f t="shared" si="566"/>
        <v>0</v>
      </c>
      <c r="BU283" s="349">
        <f t="shared" si="566"/>
        <v>0</v>
      </c>
      <c r="BV283" s="349">
        <f t="shared" si="566"/>
        <v>0</v>
      </c>
      <c r="BW283" s="349">
        <f t="shared" si="566"/>
        <v>0</v>
      </c>
      <c r="BX283" s="349">
        <f t="shared" si="567"/>
        <v>0</v>
      </c>
      <c r="BY283" s="349">
        <f t="shared" si="567"/>
        <v>0</v>
      </c>
      <c r="BZ283" s="349">
        <f t="shared" si="567"/>
        <v>0</v>
      </c>
      <c r="CA283" s="349">
        <f t="shared" si="567"/>
        <v>0</v>
      </c>
      <c r="CB283" s="349">
        <f t="shared" si="567"/>
        <v>0</v>
      </c>
      <c r="CC283" s="349">
        <f t="shared" si="567"/>
        <v>0</v>
      </c>
      <c r="CD283" s="349">
        <f t="shared" si="567"/>
        <v>0</v>
      </c>
      <c r="CE283" s="349">
        <f t="shared" si="567"/>
        <v>0</v>
      </c>
      <c r="CF283" s="349">
        <f t="shared" si="567"/>
        <v>0</v>
      </c>
      <c r="CG283" s="349">
        <f t="shared" si="567"/>
        <v>0</v>
      </c>
      <c r="CH283" s="349">
        <f t="shared" si="568"/>
        <v>0</v>
      </c>
      <c r="CI283" s="349">
        <f t="shared" si="568"/>
        <v>0</v>
      </c>
      <c r="CJ283" s="349">
        <f t="shared" si="568"/>
        <v>0</v>
      </c>
      <c r="CK283" s="349">
        <f t="shared" si="568"/>
        <v>0</v>
      </c>
      <c r="CL283" s="349">
        <f t="shared" si="568"/>
        <v>0</v>
      </c>
      <c r="CM283" s="349">
        <f t="shared" si="568"/>
        <v>0</v>
      </c>
      <c r="CN283" s="341"/>
      <c r="CO283" s="341"/>
      <c r="CP283" s="341"/>
      <c r="CQ283" s="341"/>
      <c r="CR283" s="341"/>
      <c r="CS283" s="341"/>
      <c r="CT283" s="341"/>
      <c r="CU283" s="259">
        <v>1</v>
      </c>
      <c r="CY283" s="294"/>
    </row>
    <row r="284" spans="1:103" outlineLevel="1" x14ac:dyDescent="0.45">
      <c r="A284" s="71"/>
      <c r="B284" s="297"/>
      <c r="D284" s="259" t="s">
        <v>128</v>
      </c>
      <c r="H284" s="349">
        <f t="shared" ref="H284:O284" si="569">SUM(H282:H283)</f>
        <v>400</v>
      </c>
      <c r="I284" s="349">
        <f t="shared" si="569"/>
        <v>400</v>
      </c>
      <c r="J284" s="349">
        <f t="shared" si="569"/>
        <v>400</v>
      </c>
      <c r="K284" s="349">
        <f t="shared" si="569"/>
        <v>400</v>
      </c>
      <c r="L284" s="349">
        <f t="shared" si="569"/>
        <v>400</v>
      </c>
      <c r="M284" s="349">
        <f t="shared" si="569"/>
        <v>400</v>
      </c>
      <c r="N284" s="349">
        <f t="shared" si="569"/>
        <v>400</v>
      </c>
      <c r="O284" s="349">
        <f t="shared" si="569"/>
        <v>400</v>
      </c>
      <c r="P284" s="349">
        <f t="shared" ref="P284:AQ284" si="570">SUM(P282:P283)</f>
        <v>400</v>
      </c>
      <c r="Q284" s="349">
        <f t="shared" si="570"/>
        <v>400</v>
      </c>
      <c r="R284" s="349">
        <f t="shared" si="570"/>
        <v>400</v>
      </c>
      <c r="S284" s="349">
        <f t="shared" si="570"/>
        <v>400</v>
      </c>
      <c r="T284" s="349">
        <f t="shared" si="570"/>
        <v>300</v>
      </c>
      <c r="U284" s="349">
        <f t="shared" si="570"/>
        <v>300</v>
      </c>
      <c r="V284" s="349">
        <f t="shared" si="570"/>
        <v>300</v>
      </c>
      <c r="W284" s="349">
        <f t="shared" si="570"/>
        <v>300</v>
      </c>
      <c r="X284" s="349">
        <f t="shared" si="570"/>
        <v>300</v>
      </c>
      <c r="Y284" s="349">
        <f t="shared" si="570"/>
        <v>300</v>
      </c>
      <c r="Z284" s="349">
        <f t="shared" si="570"/>
        <v>300</v>
      </c>
      <c r="AA284" s="349">
        <f t="shared" si="570"/>
        <v>300</v>
      </c>
      <c r="AB284" s="349">
        <f t="shared" si="570"/>
        <v>300</v>
      </c>
      <c r="AC284" s="349">
        <f t="shared" si="570"/>
        <v>300</v>
      </c>
      <c r="AD284" s="349">
        <f t="shared" si="570"/>
        <v>300</v>
      </c>
      <c r="AE284" s="349">
        <f t="shared" si="570"/>
        <v>300</v>
      </c>
      <c r="AF284" s="349">
        <f t="shared" si="570"/>
        <v>250</v>
      </c>
      <c r="AG284" s="349">
        <f t="shared" si="570"/>
        <v>250</v>
      </c>
      <c r="AH284" s="349">
        <f t="shared" si="570"/>
        <v>250</v>
      </c>
      <c r="AI284" s="349">
        <f t="shared" si="570"/>
        <v>250</v>
      </c>
      <c r="AJ284" s="349">
        <f t="shared" si="570"/>
        <v>250</v>
      </c>
      <c r="AK284" s="349">
        <f t="shared" si="570"/>
        <v>250</v>
      </c>
      <c r="AL284" s="349">
        <f t="shared" si="570"/>
        <v>250</v>
      </c>
      <c r="AM284" s="349">
        <f t="shared" si="570"/>
        <v>250</v>
      </c>
      <c r="AN284" s="349">
        <f t="shared" si="570"/>
        <v>250</v>
      </c>
      <c r="AO284" s="349">
        <f t="shared" si="570"/>
        <v>250</v>
      </c>
      <c r="AP284" s="349">
        <f t="shared" si="570"/>
        <v>250</v>
      </c>
      <c r="AQ284" s="349">
        <f t="shared" si="570"/>
        <v>250</v>
      </c>
      <c r="AR284" s="349">
        <f t="shared" ref="AR284:CM284" si="571">SUM(AR282:AR283)</f>
        <v>250</v>
      </c>
      <c r="AS284" s="349">
        <f t="shared" si="571"/>
        <v>250</v>
      </c>
      <c r="AT284" s="349">
        <f t="shared" si="571"/>
        <v>250</v>
      </c>
      <c r="AU284" s="349">
        <f t="shared" si="571"/>
        <v>250</v>
      </c>
      <c r="AV284" s="349">
        <f t="shared" si="571"/>
        <v>250</v>
      </c>
      <c r="AW284" s="349">
        <f t="shared" si="571"/>
        <v>250</v>
      </c>
      <c r="AX284" s="349">
        <f t="shared" si="571"/>
        <v>250</v>
      </c>
      <c r="AY284" s="349">
        <f t="shared" si="571"/>
        <v>250</v>
      </c>
      <c r="AZ284" s="349">
        <f t="shared" si="571"/>
        <v>250</v>
      </c>
      <c r="BA284" s="349">
        <f t="shared" si="571"/>
        <v>250</v>
      </c>
      <c r="BB284" s="349">
        <f t="shared" si="571"/>
        <v>250</v>
      </c>
      <c r="BC284" s="349">
        <f t="shared" si="571"/>
        <v>250</v>
      </c>
      <c r="BD284" s="349">
        <f t="shared" si="571"/>
        <v>250</v>
      </c>
      <c r="BE284" s="349">
        <f t="shared" si="571"/>
        <v>250</v>
      </c>
      <c r="BF284" s="349">
        <f t="shared" si="571"/>
        <v>250</v>
      </c>
      <c r="BG284" s="349">
        <f t="shared" si="571"/>
        <v>250</v>
      </c>
      <c r="BH284" s="349">
        <f t="shared" si="571"/>
        <v>250</v>
      </c>
      <c r="BI284" s="349">
        <f t="shared" si="571"/>
        <v>250</v>
      </c>
      <c r="BJ284" s="349">
        <f t="shared" si="571"/>
        <v>250</v>
      </c>
      <c r="BK284" s="349">
        <f t="shared" si="571"/>
        <v>250</v>
      </c>
      <c r="BL284" s="349">
        <f t="shared" si="571"/>
        <v>250</v>
      </c>
      <c r="BM284" s="349">
        <f t="shared" si="571"/>
        <v>250</v>
      </c>
      <c r="BN284" s="349">
        <f t="shared" si="571"/>
        <v>250</v>
      </c>
      <c r="BO284" s="349">
        <f t="shared" si="571"/>
        <v>250</v>
      </c>
      <c r="BP284" s="349">
        <f t="shared" si="571"/>
        <v>250</v>
      </c>
      <c r="BQ284" s="349">
        <f t="shared" si="571"/>
        <v>250</v>
      </c>
      <c r="BR284" s="349">
        <f t="shared" si="571"/>
        <v>250</v>
      </c>
      <c r="BS284" s="349">
        <f t="shared" si="571"/>
        <v>250</v>
      </c>
      <c r="BT284" s="349">
        <f t="shared" si="571"/>
        <v>250</v>
      </c>
      <c r="BU284" s="349">
        <f t="shared" si="571"/>
        <v>250</v>
      </c>
      <c r="BV284" s="349">
        <f t="shared" si="571"/>
        <v>250</v>
      </c>
      <c r="BW284" s="349">
        <f t="shared" si="571"/>
        <v>250</v>
      </c>
      <c r="BX284" s="349">
        <f t="shared" si="571"/>
        <v>250</v>
      </c>
      <c r="BY284" s="349">
        <f t="shared" si="571"/>
        <v>250</v>
      </c>
      <c r="BZ284" s="349">
        <f t="shared" si="571"/>
        <v>250</v>
      </c>
      <c r="CA284" s="349">
        <f t="shared" si="571"/>
        <v>250</v>
      </c>
      <c r="CB284" s="349">
        <f t="shared" si="571"/>
        <v>250</v>
      </c>
      <c r="CC284" s="349">
        <f t="shared" si="571"/>
        <v>250</v>
      </c>
      <c r="CD284" s="349">
        <f t="shared" si="571"/>
        <v>250</v>
      </c>
      <c r="CE284" s="349">
        <f t="shared" si="571"/>
        <v>250</v>
      </c>
      <c r="CF284" s="349">
        <f t="shared" si="571"/>
        <v>250</v>
      </c>
      <c r="CG284" s="349">
        <f t="shared" si="571"/>
        <v>250</v>
      </c>
      <c r="CH284" s="349">
        <f t="shared" si="571"/>
        <v>250</v>
      </c>
      <c r="CI284" s="349">
        <f t="shared" si="571"/>
        <v>250</v>
      </c>
      <c r="CJ284" s="349">
        <f t="shared" si="571"/>
        <v>250</v>
      </c>
      <c r="CK284" s="349">
        <f t="shared" si="571"/>
        <v>250</v>
      </c>
      <c r="CL284" s="349">
        <f t="shared" si="571"/>
        <v>250</v>
      </c>
      <c r="CM284" s="349">
        <f t="shared" si="571"/>
        <v>250</v>
      </c>
      <c r="CN284" s="341"/>
      <c r="CO284" s="341"/>
      <c r="CP284" s="341"/>
      <c r="CQ284" s="341"/>
      <c r="CR284" s="341"/>
      <c r="CS284" s="341"/>
      <c r="CT284" s="341"/>
      <c r="CU284" s="259">
        <v>1</v>
      </c>
      <c r="CY284" s="294"/>
    </row>
    <row r="285" spans="1:103" outlineLevel="1" x14ac:dyDescent="0.45">
      <c r="A285" s="71"/>
      <c r="B285" s="297"/>
      <c r="D285" s="259" t="s">
        <v>129</v>
      </c>
      <c r="H285" s="259">
        <f t="shared" ref="H285:AM285" si="572">ROUNDUP(H221/H282,0)</f>
        <v>1</v>
      </c>
      <c r="I285" s="259">
        <f t="shared" si="572"/>
        <v>1</v>
      </c>
      <c r="J285" s="259">
        <f t="shared" si="572"/>
        <v>1</v>
      </c>
      <c r="K285" s="259">
        <f t="shared" si="572"/>
        <v>1</v>
      </c>
      <c r="L285" s="259">
        <f t="shared" si="572"/>
        <v>1</v>
      </c>
      <c r="M285" s="259">
        <f t="shared" si="572"/>
        <v>1</v>
      </c>
      <c r="N285" s="259">
        <f t="shared" si="572"/>
        <v>1</v>
      </c>
      <c r="O285" s="259">
        <f t="shared" si="572"/>
        <v>1</v>
      </c>
      <c r="P285" s="259">
        <f t="shared" si="572"/>
        <v>1</v>
      </c>
      <c r="Q285" s="259">
        <f t="shared" si="572"/>
        <v>1</v>
      </c>
      <c r="R285" s="259">
        <f t="shared" si="572"/>
        <v>1</v>
      </c>
      <c r="S285" s="259">
        <f t="shared" si="572"/>
        <v>1</v>
      </c>
      <c r="T285" s="259">
        <f t="shared" si="572"/>
        <v>1</v>
      </c>
      <c r="U285" s="259">
        <f t="shared" si="572"/>
        <v>1</v>
      </c>
      <c r="V285" s="259">
        <f t="shared" si="572"/>
        <v>1</v>
      </c>
      <c r="W285" s="259">
        <f t="shared" si="572"/>
        <v>1</v>
      </c>
      <c r="X285" s="259">
        <f t="shared" si="572"/>
        <v>1</v>
      </c>
      <c r="Y285" s="259">
        <f t="shared" si="572"/>
        <v>1</v>
      </c>
      <c r="Z285" s="259">
        <f t="shared" si="572"/>
        <v>1</v>
      </c>
      <c r="AA285" s="259">
        <f t="shared" si="572"/>
        <v>2</v>
      </c>
      <c r="AB285" s="259">
        <f t="shared" si="572"/>
        <v>2</v>
      </c>
      <c r="AC285" s="259">
        <f t="shared" si="572"/>
        <v>2</v>
      </c>
      <c r="AD285" s="259">
        <f t="shared" si="572"/>
        <v>2</v>
      </c>
      <c r="AE285" s="259">
        <f t="shared" si="572"/>
        <v>2</v>
      </c>
      <c r="AF285" s="259">
        <f t="shared" si="572"/>
        <v>2</v>
      </c>
      <c r="AG285" s="259">
        <f t="shared" si="572"/>
        <v>2</v>
      </c>
      <c r="AH285" s="259">
        <f t="shared" si="572"/>
        <v>3</v>
      </c>
      <c r="AI285" s="259">
        <f t="shared" si="572"/>
        <v>3</v>
      </c>
      <c r="AJ285" s="259">
        <f t="shared" si="572"/>
        <v>3</v>
      </c>
      <c r="AK285" s="259">
        <f t="shared" si="572"/>
        <v>3</v>
      </c>
      <c r="AL285" s="259">
        <f t="shared" si="572"/>
        <v>3</v>
      </c>
      <c r="AM285" s="259">
        <f t="shared" si="572"/>
        <v>4</v>
      </c>
      <c r="AN285" s="259">
        <f t="shared" ref="AN285:CM285" si="573">ROUNDUP(AN221/AN282,0)</f>
        <v>4</v>
      </c>
      <c r="AO285" s="259">
        <f t="shared" si="573"/>
        <v>4</v>
      </c>
      <c r="AP285" s="259">
        <f t="shared" si="573"/>
        <v>4</v>
      </c>
      <c r="AQ285" s="259">
        <f t="shared" si="573"/>
        <v>4</v>
      </c>
      <c r="AR285" s="259">
        <f t="shared" si="573"/>
        <v>4</v>
      </c>
      <c r="AS285" s="259">
        <f t="shared" si="573"/>
        <v>5</v>
      </c>
      <c r="AT285" s="259">
        <f t="shared" si="573"/>
        <v>5</v>
      </c>
      <c r="AU285" s="259">
        <f t="shared" si="573"/>
        <v>5</v>
      </c>
      <c r="AV285" s="259">
        <f t="shared" si="573"/>
        <v>5</v>
      </c>
      <c r="AW285" s="259">
        <f t="shared" si="573"/>
        <v>5</v>
      </c>
      <c r="AX285" s="259">
        <f t="shared" si="573"/>
        <v>5</v>
      </c>
      <c r="AY285" s="259">
        <f t="shared" si="573"/>
        <v>6</v>
      </c>
      <c r="AZ285" s="259">
        <f t="shared" si="573"/>
        <v>6</v>
      </c>
      <c r="BA285" s="259">
        <f t="shared" si="573"/>
        <v>6</v>
      </c>
      <c r="BB285" s="259">
        <f t="shared" si="573"/>
        <v>6</v>
      </c>
      <c r="BC285" s="259">
        <f t="shared" si="573"/>
        <v>6</v>
      </c>
      <c r="BD285" s="259">
        <f t="shared" si="573"/>
        <v>7</v>
      </c>
      <c r="BE285" s="259">
        <f t="shared" si="573"/>
        <v>7</v>
      </c>
      <c r="BF285" s="259">
        <f t="shared" si="573"/>
        <v>7</v>
      </c>
      <c r="BG285" s="259">
        <f t="shared" si="573"/>
        <v>8</v>
      </c>
      <c r="BH285" s="259">
        <f t="shared" si="573"/>
        <v>8</v>
      </c>
      <c r="BI285" s="259">
        <f t="shared" si="573"/>
        <v>8</v>
      </c>
      <c r="BJ285" s="259">
        <f t="shared" si="573"/>
        <v>9</v>
      </c>
      <c r="BK285" s="259">
        <f t="shared" si="573"/>
        <v>9</v>
      </c>
      <c r="BL285" s="259">
        <f t="shared" si="573"/>
        <v>9</v>
      </c>
      <c r="BM285" s="259">
        <f t="shared" si="573"/>
        <v>9</v>
      </c>
      <c r="BN285" s="259">
        <f t="shared" si="573"/>
        <v>10</v>
      </c>
      <c r="BO285" s="259">
        <f t="shared" si="573"/>
        <v>10</v>
      </c>
      <c r="BP285" s="259">
        <f t="shared" si="573"/>
        <v>11</v>
      </c>
      <c r="BQ285" s="259">
        <f t="shared" si="573"/>
        <v>11</v>
      </c>
      <c r="BR285" s="259">
        <f t="shared" si="573"/>
        <v>12</v>
      </c>
      <c r="BS285" s="259">
        <f t="shared" si="573"/>
        <v>12</v>
      </c>
      <c r="BT285" s="259">
        <f t="shared" si="573"/>
        <v>13</v>
      </c>
      <c r="BU285" s="259">
        <f t="shared" si="573"/>
        <v>13</v>
      </c>
      <c r="BV285" s="259">
        <f t="shared" si="573"/>
        <v>14</v>
      </c>
      <c r="BW285" s="259">
        <f t="shared" si="573"/>
        <v>14</v>
      </c>
      <c r="BX285" s="259">
        <f t="shared" si="573"/>
        <v>15</v>
      </c>
      <c r="BY285" s="259">
        <f t="shared" si="573"/>
        <v>15</v>
      </c>
      <c r="BZ285" s="259">
        <f t="shared" si="573"/>
        <v>16</v>
      </c>
      <c r="CA285" s="259">
        <f t="shared" si="573"/>
        <v>16</v>
      </c>
      <c r="CB285" s="259">
        <f t="shared" si="573"/>
        <v>17</v>
      </c>
      <c r="CC285" s="259">
        <f t="shared" si="573"/>
        <v>17</v>
      </c>
      <c r="CD285" s="259">
        <f t="shared" si="573"/>
        <v>18</v>
      </c>
      <c r="CE285" s="259">
        <f t="shared" si="573"/>
        <v>18</v>
      </c>
      <c r="CF285" s="259">
        <f t="shared" si="573"/>
        <v>19</v>
      </c>
      <c r="CG285" s="259">
        <f t="shared" si="573"/>
        <v>19</v>
      </c>
      <c r="CH285" s="259">
        <f t="shared" si="573"/>
        <v>20</v>
      </c>
      <c r="CI285" s="259">
        <f t="shared" si="573"/>
        <v>20</v>
      </c>
      <c r="CJ285" s="259">
        <f t="shared" si="573"/>
        <v>20</v>
      </c>
      <c r="CK285" s="259">
        <f t="shared" si="573"/>
        <v>21</v>
      </c>
      <c r="CL285" s="259">
        <f t="shared" si="573"/>
        <v>21</v>
      </c>
      <c r="CM285" s="259">
        <f t="shared" si="573"/>
        <v>22</v>
      </c>
      <c r="CN285" s="341"/>
      <c r="CO285" s="341"/>
      <c r="CP285" s="341"/>
      <c r="CQ285" s="341"/>
      <c r="CR285" s="341"/>
      <c r="CS285" s="341"/>
      <c r="CT285" s="341"/>
      <c r="CU285" s="259">
        <v>1</v>
      </c>
      <c r="CY285" s="294"/>
    </row>
    <row r="286" spans="1:103" outlineLevel="1" x14ac:dyDescent="0.45">
      <c r="A286" s="71"/>
      <c r="B286" s="297"/>
      <c r="D286" s="259" t="s">
        <v>130</v>
      </c>
      <c r="E286" s="259" t="s">
        <v>2</v>
      </c>
      <c r="F286" s="312"/>
      <c r="H286" s="349"/>
      <c r="I286" s="349"/>
      <c r="J286" s="349"/>
      <c r="K286" s="349"/>
      <c r="L286" s="349"/>
      <c r="M286" s="349"/>
      <c r="N286" s="349"/>
      <c r="O286" s="349"/>
      <c r="P286" s="349"/>
      <c r="Q286" s="349"/>
      <c r="R286" s="349"/>
      <c r="S286" s="349"/>
      <c r="T286" s="349"/>
      <c r="U286" s="349"/>
      <c r="V286" s="349"/>
      <c r="W286" s="349"/>
      <c r="X286" s="349"/>
      <c r="Y286" s="349"/>
      <c r="Z286" s="349"/>
      <c r="AA286" s="349"/>
      <c r="AB286" s="349"/>
      <c r="AC286" s="349"/>
      <c r="AD286" s="349"/>
      <c r="AE286" s="349"/>
      <c r="AF286" s="349"/>
      <c r="AG286" s="349"/>
      <c r="AH286" s="349"/>
      <c r="AI286" s="349"/>
      <c r="AJ286" s="349"/>
      <c r="AK286" s="349"/>
      <c r="AL286" s="349"/>
      <c r="AM286" s="349"/>
      <c r="AN286" s="349"/>
      <c r="AO286" s="349"/>
      <c r="AP286" s="349"/>
      <c r="AQ286" s="349"/>
      <c r="AR286" s="349"/>
      <c r="AS286" s="349"/>
      <c r="AT286" s="349"/>
      <c r="AU286" s="349"/>
      <c r="AV286" s="349"/>
      <c r="AW286" s="349"/>
      <c r="AX286" s="349"/>
      <c r="AY286" s="349"/>
      <c r="AZ286" s="349"/>
      <c r="BA286" s="349"/>
      <c r="BB286" s="349"/>
      <c r="BC286" s="349"/>
      <c r="BD286" s="349"/>
      <c r="BE286" s="349"/>
      <c r="BF286" s="349"/>
      <c r="BG286" s="349"/>
      <c r="BH286" s="349"/>
      <c r="BI286" s="349"/>
      <c r="BJ286" s="349"/>
      <c r="BK286" s="349"/>
      <c r="BL286" s="349"/>
      <c r="BM286" s="349"/>
      <c r="BN286" s="349"/>
      <c r="BO286" s="349"/>
      <c r="BP286" s="349"/>
      <c r="BQ286" s="349"/>
      <c r="BR286" s="349"/>
      <c r="BS286" s="349"/>
      <c r="BT286" s="349"/>
      <c r="BU286" s="349"/>
      <c r="BV286" s="349"/>
      <c r="BW286" s="349"/>
      <c r="BX286" s="349"/>
      <c r="BY286" s="349"/>
      <c r="BZ286" s="349"/>
      <c r="CA286" s="349"/>
      <c r="CB286" s="349"/>
      <c r="CC286" s="349"/>
      <c r="CD286" s="349"/>
      <c r="CE286" s="349"/>
      <c r="CF286" s="349"/>
      <c r="CG286" s="349"/>
      <c r="CH286" s="349"/>
      <c r="CI286" s="349"/>
      <c r="CJ286" s="349"/>
      <c r="CK286" s="349"/>
      <c r="CL286" s="349"/>
      <c r="CM286" s="349"/>
      <c r="CN286" s="341"/>
      <c r="CO286" s="341"/>
      <c r="CP286" s="341"/>
      <c r="CQ286" s="341"/>
      <c r="CR286" s="341"/>
      <c r="CS286" s="341"/>
      <c r="CT286" s="341"/>
      <c r="CU286" s="259">
        <v>1</v>
      </c>
      <c r="CY286" s="294"/>
    </row>
    <row r="287" spans="1:103" s="75" customFormat="1" outlineLevel="1" x14ac:dyDescent="0.45">
      <c r="A287" s="72"/>
      <c r="B287" s="297"/>
      <c r="D287" s="79" t="s">
        <v>131</v>
      </c>
      <c r="E287" s="79"/>
      <c r="F287" s="79"/>
      <c r="G287" s="79"/>
      <c r="H287" s="79">
        <f t="shared" ref="H287:O287" si="574">SUM(H285:H286)</f>
        <v>1</v>
      </c>
      <c r="I287" s="79">
        <f t="shared" si="574"/>
        <v>1</v>
      </c>
      <c r="J287" s="79">
        <f t="shared" si="574"/>
        <v>1</v>
      </c>
      <c r="K287" s="79">
        <f t="shared" si="574"/>
        <v>1</v>
      </c>
      <c r="L287" s="79">
        <f t="shared" si="574"/>
        <v>1</v>
      </c>
      <c r="M287" s="79">
        <f t="shared" si="574"/>
        <v>1</v>
      </c>
      <c r="N287" s="79">
        <f t="shared" si="574"/>
        <v>1</v>
      </c>
      <c r="O287" s="79">
        <f t="shared" si="574"/>
        <v>1</v>
      </c>
      <c r="P287" s="79">
        <f t="shared" ref="P287:AP287" si="575">SUM(P285:P286)</f>
        <v>1</v>
      </c>
      <c r="Q287" s="79">
        <f t="shared" si="575"/>
        <v>1</v>
      </c>
      <c r="R287" s="79">
        <f t="shared" si="575"/>
        <v>1</v>
      </c>
      <c r="S287" s="79">
        <f t="shared" si="575"/>
        <v>1</v>
      </c>
      <c r="T287" s="79">
        <f t="shared" si="575"/>
        <v>1</v>
      </c>
      <c r="U287" s="79">
        <f t="shared" si="575"/>
        <v>1</v>
      </c>
      <c r="V287" s="79">
        <f t="shared" si="575"/>
        <v>1</v>
      </c>
      <c r="W287" s="79">
        <f t="shared" si="575"/>
        <v>1</v>
      </c>
      <c r="X287" s="79">
        <f t="shared" si="575"/>
        <v>1</v>
      </c>
      <c r="Y287" s="79">
        <f t="shared" si="575"/>
        <v>1</v>
      </c>
      <c r="Z287" s="79">
        <f t="shared" si="575"/>
        <v>1</v>
      </c>
      <c r="AA287" s="79">
        <f t="shared" si="575"/>
        <v>2</v>
      </c>
      <c r="AB287" s="79">
        <f t="shared" si="575"/>
        <v>2</v>
      </c>
      <c r="AC287" s="79">
        <f t="shared" si="575"/>
        <v>2</v>
      </c>
      <c r="AD287" s="79">
        <f t="shared" si="575"/>
        <v>2</v>
      </c>
      <c r="AE287" s="79">
        <f t="shared" si="575"/>
        <v>2</v>
      </c>
      <c r="AF287" s="79">
        <f t="shared" si="575"/>
        <v>2</v>
      </c>
      <c r="AG287" s="79">
        <f t="shared" si="575"/>
        <v>2</v>
      </c>
      <c r="AH287" s="79">
        <f t="shared" si="575"/>
        <v>3</v>
      </c>
      <c r="AI287" s="79">
        <f t="shared" si="575"/>
        <v>3</v>
      </c>
      <c r="AJ287" s="79">
        <f t="shared" si="575"/>
        <v>3</v>
      </c>
      <c r="AK287" s="79">
        <f t="shared" si="575"/>
        <v>3</v>
      </c>
      <c r="AL287" s="79">
        <f t="shared" si="575"/>
        <v>3</v>
      </c>
      <c r="AM287" s="79">
        <f t="shared" si="575"/>
        <v>4</v>
      </c>
      <c r="AN287" s="79">
        <f t="shared" si="575"/>
        <v>4</v>
      </c>
      <c r="AO287" s="79">
        <f t="shared" si="575"/>
        <v>4</v>
      </c>
      <c r="AP287" s="79">
        <f t="shared" si="575"/>
        <v>4</v>
      </c>
      <c r="AQ287" s="79">
        <f t="shared" ref="AQ287:CM287" si="576">SUM(AQ285:AQ286)</f>
        <v>4</v>
      </c>
      <c r="AR287" s="79">
        <f t="shared" si="576"/>
        <v>4</v>
      </c>
      <c r="AS287" s="79">
        <f t="shared" si="576"/>
        <v>5</v>
      </c>
      <c r="AT287" s="79">
        <f t="shared" si="576"/>
        <v>5</v>
      </c>
      <c r="AU287" s="79">
        <f t="shared" si="576"/>
        <v>5</v>
      </c>
      <c r="AV287" s="79">
        <f t="shared" si="576"/>
        <v>5</v>
      </c>
      <c r="AW287" s="79">
        <f t="shared" si="576"/>
        <v>5</v>
      </c>
      <c r="AX287" s="79">
        <f t="shared" si="576"/>
        <v>5</v>
      </c>
      <c r="AY287" s="79">
        <f t="shared" si="576"/>
        <v>6</v>
      </c>
      <c r="AZ287" s="79">
        <f t="shared" si="576"/>
        <v>6</v>
      </c>
      <c r="BA287" s="79">
        <f t="shared" si="576"/>
        <v>6</v>
      </c>
      <c r="BB287" s="79">
        <f t="shared" si="576"/>
        <v>6</v>
      </c>
      <c r="BC287" s="79">
        <f t="shared" si="576"/>
        <v>6</v>
      </c>
      <c r="BD287" s="79">
        <f t="shared" si="576"/>
        <v>7</v>
      </c>
      <c r="BE287" s="79">
        <f t="shared" si="576"/>
        <v>7</v>
      </c>
      <c r="BF287" s="79">
        <f t="shared" si="576"/>
        <v>7</v>
      </c>
      <c r="BG287" s="79">
        <f t="shared" si="576"/>
        <v>8</v>
      </c>
      <c r="BH287" s="79">
        <f t="shared" si="576"/>
        <v>8</v>
      </c>
      <c r="BI287" s="79">
        <f t="shared" si="576"/>
        <v>8</v>
      </c>
      <c r="BJ287" s="79">
        <f t="shared" si="576"/>
        <v>9</v>
      </c>
      <c r="BK287" s="79">
        <f t="shared" si="576"/>
        <v>9</v>
      </c>
      <c r="BL287" s="79">
        <f t="shared" si="576"/>
        <v>9</v>
      </c>
      <c r="BM287" s="79">
        <f t="shared" si="576"/>
        <v>9</v>
      </c>
      <c r="BN287" s="79">
        <f t="shared" si="576"/>
        <v>10</v>
      </c>
      <c r="BO287" s="79">
        <f t="shared" si="576"/>
        <v>10</v>
      </c>
      <c r="BP287" s="79">
        <f t="shared" si="576"/>
        <v>11</v>
      </c>
      <c r="BQ287" s="79">
        <f t="shared" si="576"/>
        <v>11</v>
      </c>
      <c r="BR287" s="79">
        <f t="shared" si="576"/>
        <v>12</v>
      </c>
      <c r="BS287" s="79">
        <f t="shared" si="576"/>
        <v>12</v>
      </c>
      <c r="BT287" s="79">
        <f t="shared" si="576"/>
        <v>13</v>
      </c>
      <c r="BU287" s="79">
        <f t="shared" si="576"/>
        <v>13</v>
      </c>
      <c r="BV287" s="79">
        <f t="shared" si="576"/>
        <v>14</v>
      </c>
      <c r="BW287" s="79">
        <f t="shared" si="576"/>
        <v>14</v>
      </c>
      <c r="BX287" s="79">
        <f t="shared" si="576"/>
        <v>15</v>
      </c>
      <c r="BY287" s="79">
        <f t="shared" si="576"/>
        <v>15</v>
      </c>
      <c r="BZ287" s="79">
        <f t="shared" si="576"/>
        <v>16</v>
      </c>
      <c r="CA287" s="79">
        <f t="shared" si="576"/>
        <v>16</v>
      </c>
      <c r="CB287" s="79">
        <f t="shared" si="576"/>
        <v>17</v>
      </c>
      <c r="CC287" s="79">
        <f t="shared" si="576"/>
        <v>17</v>
      </c>
      <c r="CD287" s="79">
        <f t="shared" si="576"/>
        <v>18</v>
      </c>
      <c r="CE287" s="79">
        <f t="shared" si="576"/>
        <v>18</v>
      </c>
      <c r="CF287" s="79">
        <f t="shared" si="576"/>
        <v>19</v>
      </c>
      <c r="CG287" s="79">
        <f t="shared" si="576"/>
        <v>19</v>
      </c>
      <c r="CH287" s="79">
        <f t="shared" si="576"/>
        <v>20</v>
      </c>
      <c r="CI287" s="79">
        <f t="shared" si="576"/>
        <v>20</v>
      </c>
      <c r="CJ287" s="79">
        <f t="shared" si="576"/>
        <v>20</v>
      </c>
      <c r="CK287" s="79">
        <f t="shared" si="576"/>
        <v>21</v>
      </c>
      <c r="CL287" s="79">
        <f t="shared" si="576"/>
        <v>21</v>
      </c>
      <c r="CM287" s="79">
        <f t="shared" si="576"/>
        <v>22</v>
      </c>
      <c r="CU287" s="75">
        <v>1</v>
      </c>
      <c r="CY287" s="332"/>
    </row>
    <row r="288" spans="1:103" outlineLevel="1" x14ac:dyDescent="0.45">
      <c r="A288" s="71"/>
      <c r="B288" s="297"/>
      <c r="CU288" s="259">
        <v>1</v>
      </c>
      <c r="CY288" s="294"/>
    </row>
    <row r="289" spans="1:103" s="75" customFormat="1" outlineLevel="1" x14ac:dyDescent="0.45">
      <c r="A289" s="72" t="s">
        <v>333</v>
      </c>
      <c r="B289" s="297"/>
      <c r="D289" s="79" t="s">
        <v>132</v>
      </c>
      <c r="E289" s="79"/>
      <c r="F289" s="79"/>
      <c r="G289" s="79"/>
      <c r="H289" s="79">
        <f t="shared" ref="H289:O289" si="577">SUM(H280,H287)</f>
        <v>3</v>
      </c>
      <c r="I289" s="79">
        <f t="shared" si="577"/>
        <v>3</v>
      </c>
      <c r="J289" s="79">
        <f t="shared" si="577"/>
        <v>3</v>
      </c>
      <c r="K289" s="79">
        <f t="shared" si="577"/>
        <v>3</v>
      </c>
      <c r="L289" s="79">
        <f t="shared" si="577"/>
        <v>3</v>
      </c>
      <c r="M289" s="79">
        <f t="shared" si="577"/>
        <v>3</v>
      </c>
      <c r="N289" s="79">
        <f t="shared" si="577"/>
        <v>3</v>
      </c>
      <c r="O289" s="79">
        <f t="shared" si="577"/>
        <v>3</v>
      </c>
      <c r="P289" s="79">
        <f t="shared" ref="P289:AQ289" si="578">SUM(P280,P287)</f>
        <v>3</v>
      </c>
      <c r="Q289" s="79">
        <f t="shared" si="578"/>
        <v>3</v>
      </c>
      <c r="R289" s="79">
        <f t="shared" si="578"/>
        <v>3</v>
      </c>
      <c r="S289" s="79">
        <f t="shared" si="578"/>
        <v>3</v>
      </c>
      <c r="T289" s="79">
        <f t="shared" si="578"/>
        <v>2</v>
      </c>
      <c r="U289" s="79">
        <f t="shared" si="578"/>
        <v>2</v>
      </c>
      <c r="V289" s="79">
        <f t="shared" si="578"/>
        <v>2</v>
      </c>
      <c r="W289" s="79">
        <f t="shared" si="578"/>
        <v>2</v>
      </c>
      <c r="X289" s="79">
        <f t="shared" si="578"/>
        <v>2</v>
      </c>
      <c r="Y289" s="79">
        <f t="shared" si="578"/>
        <v>2</v>
      </c>
      <c r="Z289" s="79">
        <f t="shared" si="578"/>
        <v>2</v>
      </c>
      <c r="AA289" s="79">
        <f t="shared" si="578"/>
        <v>3</v>
      </c>
      <c r="AB289" s="79">
        <f t="shared" si="578"/>
        <v>3</v>
      </c>
      <c r="AC289" s="79">
        <f t="shared" si="578"/>
        <v>3</v>
      </c>
      <c r="AD289" s="79">
        <f t="shared" si="578"/>
        <v>3</v>
      </c>
      <c r="AE289" s="79">
        <f t="shared" si="578"/>
        <v>3</v>
      </c>
      <c r="AF289" s="79">
        <f t="shared" si="578"/>
        <v>4</v>
      </c>
      <c r="AG289" s="79">
        <f t="shared" si="578"/>
        <v>4</v>
      </c>
      <c r="AH289" s="79">
        <f t="shared" si="578"/>
        <v>5</v>
      </c>
      <c r="AI289" s="79">
        <f t="shared" si="578"/>
        <v>5</v>
      </c>
      <c r="AJ289" s="79">
        <f t="shared" si="578"/>
        <v>5</v>
      </c>
      <c r="AK289" s="79">
        <f t="shared" si="578"/>
        <v>5</v>
      </c>
      <c r="AL289" s="79">
        <f t="shared" si="578"/>
        <v>5</v>
      </c>
      <c r="AM289" s="79">
        <f t="shared" si="578"/>
        <v>6</v>
      </c>
      <c r="AN289" s="79">
        <f t="shared" si="578"/>
        <v>6</v>
      </c>
      <c r="AO289" s="79">
        <f t="shared" si="578"/>
        <v>6</v>
      </c>
      <c r="AP289" s="79">
        <f t="shared" si="578"/>
        <v>6</v>
      </c>
      <c r="AQ289" s="79">
        <f t="shared" si="578"/>
        <v>6</v>
      </c>
      <c r="AR289" s="79">
        <f t="shared" ref="AR289:CM289" si="579">SUM(AR280,AR287)</f>
        <v>6</v>
      </c>
      <c r="AS289" s="79">
        <f t="shared" si="579"/>
        <v>7</v>
      </c>
      <c r="AT289" s="79">
        <f t="shared" si="579"/>
        <v>7</v>
      </c>
      <c r="AU289" s="79">
        <f t="shared" si="579"/>
        <v>7</v>
      </c>
      <c r="AV289" s="79">
        <f t="shared" si="579"/>
        <v>7</v>
      </c>
      <c r="AW289" s="79">
        <f t="shared" si="579"/>
        <v>7</v>
      </c>
      <c r="AX289" s="79">
        <f t="shared" si="579"/>
        <v>7</v>
      </c>
      <c r="AY289" s="79">
        <f t="shared" si="579"/>
        <v>8</v>
      </c>
      <c r="AZ289" s="79">
        <f t="shared" si="579"/>
        <v>8</v>
      </c>
      <c r="BA289" s="79">
        <f t="shared" si="579"/>
        <v>8</v>
      </c>
      <c r="BB289" s="79">
        <f t="shared" si="579"/>
        <v>8</v>
      </c>
      <c r="BC289" s="79">
        <f t="shared" si="579"/>
        <v>8</v>
      </c>
      <c r="BD289" s="79">
        <f>SUM(BD280,BD287)</f>
        <v>11</v>
      </c>
      <c r="BE289" s="79">
        <f t="shared" si="579"/>
        <v>11</v>
      </c>
      <c r="BF289" s="79">
        <f t="shared" si="579"/>
        <v>11</v>
      </c>
      <c r="BG289" s="79">
        <f t="shared" si="579"/>
        <v>12</v>
      </c>
      <c r="BH289" s="79">
        <f t="shared" si="579"/>
        <v>12</v>
      </c>
      <c r="BI289" s="79">
        <f t="shared" si="579"/>
        <v>12</v>
      </c>
      <c r="BJ289" s="79">
        <f t="shared" si="579"/>
        <v>13</v>
      </c>
      <c r="BK289" s="79">
        <f t="shared" si="579"/>
        <v>13</v>
      </c>
      <c r="BL289" s="79">
        <f t="shared" si="579"/>
        <v>13</v>
      </c>
      <c r="BM289" s="79">
        <f t="shared" si="579"/>
        <v>13</v>
      </c>
      <c r="BN289" s="79">
        <f t="shared" si="579"/>
        <v>14</v>
      </c>
      <c r="BO289" s="79">
        <f t="shared" si="579"/>
        <v>14</v>
      </c>
      <c r="BP289" s="79">
        <f t="shared" si="579"/>
        <v>17</v>
      </c>
      <c r="BQ289" s="79">
        <f t="shared" si="579"/>
        <v>17</v>
      </c>
      <c r="BR289" s="79">
        <f t="shared" si="579"/>
        <v>18</v>
      </c>
      <c r="BS289" s="79">
        <f t="shared" si="579"/>
        <v>18</v>
      </c>
      <c r="BT289" s="79">
        <f t="shared" si="579"/>
        <v>19</v>
      </c>
      <c r="BU289" s="79">
        <f t="shared" si="579"/>
        <v>19</v>
      </c>
      <c r="BV289" s="79">
        <f t="shared" si="579"/>
        <v>20</v>
      </c>
      <c r="BW289" s="79">
        <f t="shared" si="579"/>
        <v>20</v>
      </c>
      <c r="BX289" s="79">
        <f t="shared" si="579"/>
        <v>21</v>
      </c>
      <c r="BY289" s="79">
        <f t="shared" si="579"/>
        <v>21</v>
      </c>
      <c r="BZ289" s="79">
        <f t="shared" si="579"/>
        <v>22</v>
      </c>
      <c r="CA289" s="79">
        <f t="shared" si="579"/>
        <v>22</v>
      </c>
      <c r="CB289" s="79">
        <f t="shared" si="579"/>
        <v>23</v>
      </c>
      <c r="CC289" s="79">
        <f t="shared" si="579"/>
        <v>23</v>
      </c>
      <c r="CD289" s="79">
        <f t="shared" si="579"/>
        <v>24</v>
      </c>
      <c r="CE289" s="79">
        <f t="shared" si="579"/>
        <v>24</v>
      </c>
      <c r="CF289" s="79">
        <f t="shared" si="579"/>
        <v>25</v>
      </c>
      <c r="CG289" s="79">
        <f t="shared" si="579"/>
        <v>25</v>
      </c>
      <c r="CH289" s="79">
        <f t="shared" si="579"/>
        <v>26</v>
      </c>
      <c r="CI289" s="79">
        <f t="shared" si="579"/>
        <v>26</v>
      </c>
      <c r="CJ289" s="79">
        <f t="shared" si="579"/>
        <v>26</v>
      </c>
      <c r="CK289" s="79">
        <f t="shared" si="579"/>
        <v>27</v>
      </c>
      <c r="CL289" s="79">
        <f t="shared" si="579"/>
        <v>27</v>
      </c>
      <c r="CM289" s="79">
        <f t="shared" si="579"/>
        <v>28</v>
      </c>
      <c r="CU289" s="75">
        <v>1</v>
      </c>
      <c r="CY289" s="332" t="s">
        <v>2</v>
      </c>
    </row>
    <row r="290" spans="1:103" outlineLevel="1" x14ac:dyDescent="0.45">
      <c r="A290" s="71"/>
      <c r="B290" s="297"/>
      <c r="CU290" s="259">
        <v>1</v>
      </c>
      <c r="CY290" s="294"/>
    </row>
    <row r="291" spans="1:103" outlineLevel="1" x14ac:dyDescent="0.45">
      <c r="A291" s="71"/>
      <c r="B291" s="297"/>
      <c r="D291" s="259" t="s">
        <v>468</v>
      </c>
      <c r="F291" s="312" t="str">
        <f>VLOOKUP($D291,assumption_lookup,MATCH("Unit",assumption_heading,0),0)</f>
        <v>£/fte/month</v>
      </c>
      <c r="H291" s="304">
        <f t="shared" ref="H291:O291" si="580">VLOOKUP($D291,assumption_lookup,MATCH(H$9,assumption_heading,0),0)</f>
        <v>5000</v>
      </c>
      <c r="I291" s="304">
        <f t="shared" si="580"/>
        <v>5000</v>
      </c>
      <c r="J291" s="304">
        <f t="shared" si="580"/>
        <v>5000</v>
      </c>
      <c r="K291" s="304">
        <f t="shared" si="580"/>
        <v>5000</v>
      </c>
      <c r="L291" s="304">
        <f t="shared" si="580"/>
        <v>5000</v>
      </c>
      <c r="M291" s="304">
        <f t="shared" si="580"/>
        <v>5000</v>
      </c>
      <c r="N291" s="304">
        <f t="shared" si="580"/>
        <v>5000</v>
      </c>
      <c r="O291" s="304">
        <f t="shared" si="580"/>
        <v>5000</v>
      </c>
      <c r="P291" s="304">
        <f t="shared" ref="P291:BC291" si="581">VLOOKUP($D291,assumption_lookup,MATCH(P$9,assumption_heading,0),0)</f>
        <v>5000</v>
      </c>
      <c r="Q291" s="304">
        <f t="shared" si="581"/>
        <v>5000</v>
      </c>
      <c r="R291" s="304">
        <f t="shared" si="581"/>
        <v>5000</v>
      </c>
      <c r="S291" s="304">
        <f t="shared" si="581"/>
        <v>5000</v>
      </c>
      <c r="T291" s="304">
        <f t="shared" si="581"/>
        <v>5000</v>
      </c>
      <c r="U291" s="304">
        <f t="shared" si="581"/>
        <v>5000</v>
      </c>
      <c r="V291" s="304">
        <f t="shared" si="581"/>
        <v>5000</v>
      </c>
      <c r="W291" s="304">
        <f t="shared" si="581"/>
        <v>5000</v>
      </c>
      <c r="X291" s="304">
        <f t="shared" si="581"/>
        <v>5000</v>
      </c>
      <c r="Y291" s="304">
        <f t="shared" si="581"/>
        <v>5000</v>
      </c>
      <c r="Z291" s="304">
        <f t="shared" si="581"/>
        <v>5000</v>
      </c>
      <c r="AA291" s="304">
        <f t="shared" si="581"/>
        <v>5000</v>
      </c>
      <c r="AB291" s="304">
        <f t="shared" si="581"/>
        <v>5000</v>
      </c>
      <c r="AC291" s="304">
        <f t="shared" si="581"/>
        <v>5000</v>
      </c>
      <c r="AD291" s="304">
        <f t="shared" si="581"/>
        <v>5000</v>
      </c>
      <c r="AE291" s="304">
        <f t="shared" si="581"/>
        <v>5000</v>
      </c>
      <c r="AF291" s="304">
        <f t="shared" si="581"/>
        <v>5000</v>
      </c>
      <c r="AG291" s="304">
        <f t="shared" si="581"/>
        <v>5000</v>
      </c>
      <c r="AH291" s="304">
        <f t="shared" si="581"/>
        <v>5000</v>
      </c>
      <c r="AI291" s="304">
        <f t="shared" si="581"/>
        <v>5000</v>
      </c>
      <c r="AJ291" s="304">
        <f t="shared" si="581"/>
        <v>5000</v>
      </c>
      <c r="AK291" s="304">
        <f t="shared" si="581"/>
        <v>5000</v>
      </c>
      <c r="AL291" s="304">
        <f t="shared" si="581"/>
        <v>5000</v>
      </c>
      <c r="AM291" s="304">
        <f t="shared" si="581"/>
        <v>5000</v>
      </c>
      <c r="AN291" s="304">
        <f t="shared" si="581"/>
        <v>5000</v>
      </c>
      <c r="AO291" s="304">
        <f t="shared" si="581"/>
        <v>5000</v>
      </c>
      <c r="AP291" s="304">
        <f t="shared" si="581"/>
        <v>5000</v>
      </c>
      <c r="AQ291" s="304">
        <f t="shared" si="581"/>
        <v>5000</v>
      </c>
      <c r="AR291" s="304">
        <f t="shared" si="581"/>
        <v>5000</v>
      </c>
      <c r="AS291" s="304">
        <f t="shared" si="581"/>
        <v>5000</v>
      </c>
      <c r="AT291" s="304">
        <f t="shared" si="581"/>
        <v>5000</v>
      </c>
      <c r="AU291" s="304">
        <f t="shared" si="581"/>
        <v>5000</v>
      </c>
      <c r="AV291" s="304">
        <f t="shared" si="581"/>
        <v>5000</v>
      </c>
      <c r="AW291" s="304">
        <f t="shared" si="581"/>
        <v>5000</v>
      </c>
      <c r="AX291" s="304">
        <f t="shared" si="581"/>
        <v>5000</v>
      </c>
      <c r="AY291" s="304">
        <f t="shared" si="581"/>
        <v>5000</v>
      </c>
      <c r="AZ291" s="304">
        <f t="shared" si="581"/>
        <v>5000</v>
      </c>
      <c r="BA291" s="304">
        <f t="shared" si="581"/>
        <v>5000</v>
      </c>
      <c r="BB291" s="304">
        <f t="shared" si="581"/>
        <v>5000</v>
      </c>
      <c r="BC291" s="304">
        <f t="shared" si="581"/>
        <v>5000</v>
      </c>
      <c r="BD291" s="304">
        <f t="shared" ref="BD291:CM291" si="582">VLOOKUP($D291,assumption_lookup,MATCH(BD$6,assumptions_heading_monthly,0),0)</f>
        <v>5000</v>
      </c>
      <c r="BE291" s="304">
        <f t="shared" si="582"/>
        <v>5000</v>
      </c>
      <c r="BF291" s="304">
        <f t="shared" si="582"/>
        <v>5000</v>
      </c>
      <c r="BG291" s="304">
        <f t="shared" si="582"/>
        <v>5000</v>
      </c>
      <c r="BH291" s="304">
        <f t="shared" si="582"/>
        <v>5000</v>
      </c>
      <c r="BI291" s="304">
        <f t="shared" si="582"/>
        <v>5000</v>
      </c>
      <c r="BJ291" s="304">
        <f t="shared" si="582"/>
        <v>5000</v>
      </c>
      <c r="BK291" s="304">
        <f t="shared" si="582"/>
        <v>5000</v>
      </c>
      <c r="BL291" s="304">
        <f t="shared" si="582"/>
        <v>5000</v>
      </c>
      <c r="BM291" s="304">
        <f t="shared" si="582"/>
        <v>5000</v>
      </c>
      <c r="BN291" s="304">
        <f t="shared" si="582"/>
        <v>5000</v>
      </c>
      <c r="BO291" s="304">
        <f t="shared" si="582"/>
        <v>5000</v>
      </c>
      <c r="BP291" s="304">
        <f t="shared" si="582"/>
        <v>5000</v>
      </c>
      <c r="BQ291" s="304">
        <f t="shared" si="582"/>
        <v>5000</v>
      </c>
      <c r="BR291" s="304">
        <f t="shared" si="582"/>
        <v>5000</v>
      </c>
      <c r="BS291" s="304">
        <f t="shared" si="582"/>
        <v>5000</v>
      </c>
      <c r="BT291" s="304">
        <f t="shared" si="582"/>
        <v>5000</v>
      </c>
      <c r="BU291" s="304">
        <f t="shared" si="582"/>
        <v>5000</v>
      </c>
      <c r="BV291" s="304">
        <f t="shared" si="582"/>
        <v>5000</v>
      </c>
      <c r="BW291" s="304">
        <f t="shared" si="582"/>
        <v>5000</v>
      </c>
      <c r="BX291" s="304">
        <f t="shared" si="582"/>
        <v>5000</v>
      </c>
      <c r="BY291" s="304">
        <f t="shared" si="582"/>
        <v>5000</v>
      </c>
      <c r="BZ291" s="304">
        <f t="shared" si="582"/>
        <v>5000</v>
      </c>
      <c r="CA291" s="304">
        <f t="shared" si="582"/>
        <v>5000</v>
      </c>
      <c r="CB291" s="304">
        <f t="shared" si="582"/>
        <v>5000</v>
      </c>
      <c r="CC291" s="304">
        <f t="shared" si="582"/>
        <v>5000</v>
      </c>
      <c r="CD291" s="304">
        <f t="shared" si="582"/>
        <v>5000</v>
      </c>
      <c r="CE291" s="304">
        <f t="shared" si="582"/>
        <v>5000</v>
      </c>
      <c r="CF291" s="304">
        <f t="shared" si="582"/>
        <v>5000</v>
      </c>
      <c r="CG291" s="304">
        <f t="shared" si="582"/>
        <v>5000</v>
      </c>
      <c r="CH291" s="304">
        <f t="shared" si="582"/>
        <v>5000</v>
      </c>
      <c r="CI291" s="304">
        <f t="shared" si="582"/>
        <v>5000</v>
      </c>
      <c r="CJ291" s="304">
        <f t="shared" si="582"/>
        <v>5000</v>
      </c>
      <c r="CK291" s="304">
        <f t="shared" si="582"/>
        <v>5000</v>
      </c>
      <c r="CL291" s="304">
        <f t="shared" si="582"/>
        <v>5000</v>
      </c>
      <c r="CM291" s="304">
        <f t="shared" si="582"/>
        <v>5000</v>
      </c>
      <c r="CN291" s="264">
        <f t="shared" ref="CN291:CT291" si="583">SUMIF($H$9:$CM$9,CN$3,$H291:$CM291)</f>
        <v>60000</v>
      </c>
      <c r="CO291" s="264">
        <f t="shared" si="583"/>
        <v>60000</v>
      </c>
      <c r="CP291" s="264">
        <f t="shared" si="583"/>
        <v>60000</v>
      </c>
      <c r="CQ291" s="264">
        <f t="shared" si="583"/>
        <v>60000</v>
      </c>
      <c r="CR291" s="264">
        <f t="shared" si="583"/>
        <v>60000</v>
      </c>
      <c r="CS291" s="264">
        <f t="shared" si="583"/>
        <v>60000</v>
      </c>
      <c r="CT291" s="264">
        <f t="shared" si="583"/>
        <v>60000</v>
      </c>
      <c r="CU291" s="259">
        <v>1</v>
      </c>
      <c r="CY291" s="294"/>
    </row>
    <row r="292" spans="1:103" outlineLevel="1" x14ac:dyDescent="0.45">
      <c r="A292" s="71"/>
      <c r="B292" s="297" t="s">
        <v>830</v>
      </c>
      <c r="D292" s="259" t="s">
        <v>887</v>
      </c>
      <c r="E292" s="451" t="s">
        <v>890</v>
      </c>
      <c r="F292" s="451"/>
      <c r="H292" s="302">
        <f t="shared" ref="H292:O292" si="584">H291*H289</f>
        <v>15000</v>
      </c>
      <c r="I292" s="302">
        <f t="shared" si="584"/>
        <v>15000</v>
      </c>
      <c r="J292" s="302">
        <f t="shared" si="584"/>
        <v>15000</v>
      </c>
      <c r="K292" s="302">
        <f t="shared" si="584"/>
        <v>15000</v>
      </c>
      <c r="L292" s="302">
        <f t="shared" si="584"/>
        <v>15000</v>
      </c>
      <c r="M292" s="302">
        <f t="shared" si="584"/>
        <v>15000</v>
      </c>
      <c r="N292" s="302">
        <f t="shared" si="584"/>
        <v>15000</v>
      </c>
      <c r="O292" s="302">
        <f t="shared" si="584"/>
        <v>15000</v>
      </c>
      <c r="P292" s="302">
        <f>P291*P289</f>
        <v>15000</v>
      </c>
      <c r="Q292" s="302">
        <f t="shared" ref="Q292:AQ292" si="585">Q291*Q289</f>
        <v>15000</v>
      </c>
      <c r="R292" s="302">
        <f t="shared" si="585"/>
        <v>15000</v>
      </c>
      <c r="S292" s="302">
        <f t="shared" si="585"/>
        <v>15000</v>
      </c>
      <c r="T292" s="302">
        <f t="shared" si="585"/>
        <v>10000</v>
      </c>
      <c r="U292" s="302">
        <f t="shared" si="585"/>
        <v>10000</v>
      </c>
      <c r="V292" s="302">
        <f t="shared" si="585"/>
        <v>10000</v>
      </c>
      <c r="W292" s="302">
        <f t="shared" si="585"/>
        <v>10000</v>
      </c>
      <c r="X292" s="302">
        <f t="shared" si="585"/>
        <v>10000</v>
      </c>
      <c r="Y292" s="302">
        <f t="shared" si="585"/>
        <v>10000</v>
      </c>
      <c r="Z292" s="302">
        <f t="shared" si="585"/>
        <v>10000</v>
      </c>
      <c r="AA292" s="302">
        <f t="shared" si="585"/>
        <v>15000</v>
      </c>
      <c r="AB292" s="302">
        <f t="shared" si="585"/>
        <v>15000</v>
      </c>
      <c r="AC292" s="302">
        <f t="shared" si="585"/>
        <v>15000</v>
      </c>
      <c r="AD292" s="302">
        <f t="shared" si="585"/>
        <v>15000</v>
      </c>
      <c r="AE292" s="302">
        <f t="shared" si="585"/>
        <v>15000</v>
      </c>
      <c r="AF292" s="302">
        <f t="shared" si="585"/>
        <v>20000</v>
      </c>
      <c r="AG292" s="302">
        <f t="shared" si="585"/>
        <v>20000</v>
      </c>
      <c r="AH292" s="302">
        <f t="shared" si="585"/>
        <v>25000</v>
      </c>
      <c r="AI292" s="302">
        <f t="shared" si="585"/>
        <v>25000</v>
      </c>
      <c r="AJ292" s="302">
        <f t="shared" si="585"/>
        <v>25000</v>
      </c>
      <c r="AK292" s="302">
        <f t="shared" si="585"/>
        <v>25000</v>
      </c>
      <c r="AL292" s="302">
        <f t="shared" si="585"/>
        <v>25000</v>
      </c>
      <c r="AM292" s="302">
        <f t="shared" si="585"/>
        <v>30000</v>
      </c>
      <c r="AN292" s="302">
        <f t="shared" si="585"/>
        <v>30000</v>
      </c>
      <c r="AO292" s="302">
        <f t="shared" si="585"/>
        <v>30000</v>
      </c>
      <c r="AP292" s="302">
        <f t="shared" si="585"/>
        <v>30000</v>
      </c>
      <c r="AQ292" s="302">
        <f t="shared" si="585"/>
        <v>30000</v>
      </c>
      <c r="AR292" s="302">
        <f t="shared" ref="AR292:BC292" si="586">AR291*AR289</f>
        <v>30000</v>
      </c>
      <c r="AS292" s="302">
        <f t="shared" si="586"/>
        <v>35000</v>
      </c>
      <c r="AT292" s="302">
        <f t="shared" si="586"/>
        <v>35000</v>
      </c>
      <c r="AU292" s="302">
        <f t="shared" si="586"/>
        <v>35000</v>
      </c>
      <c r="AV292" s="302">
        <f t="shared" si="586"/>
        <v>35000</v>
      </c>
      <c r="AW292" s="302">
        <f t="shared" si="586"/>
        <v>35000</v>
      </c>
      <c r="AX292" s="302">
        <f t="shared" si="586"/>
        <v>35000</v>
      </c>
      <c r="AY292" s="302">
        <f t="shared" si="586"/>
        <v>40000</v>
      </c>
      <c r="AZ292" s="302">
        <f t="shared" si="586"/>
        <v>40000</v>
      </c>
      <c r="BA292" s="302">
        <f t="shared" si="586"/>
        <v>40000</v>
      </c>
      <c r="BB292" s="302">
        <f t="shared" si="586"/>
        <v>40000</v>
      </c>
      <c r="BC292" s="302">
        <f t="shared" si="586"/>
        <v>40000</v>
      </c>
      <c r="BD292" s="453">
        <f>SUMIF('Staff Costs'!$D:$D,$D292,'Staff Costs'!U:U)</f>
        <v>0</v>
      </c>
      <c r="BE292" s="453">
        <f>SUMIF('Staff Costs'!$D:$D,$D292,'Staff Costs'!V:V)</f>
        <v>0</v>
      </c>
      <c r="BF292" s="453">
        <f>SUMIF('Staff Costs'!$D:$D,$D292,'Staff Costs'!W:W)</f>
        <v>0</v>
      </c>
      <c r="BG292" s="453">
        <f>SUMIF('Staff Costs'!$D:$D,$D292,'Staff Costs'!X:X)</f>
        <v>0</v>
      </c>
      <c r="BH292" s="453">
        <f>SUMIF('Staff Costs'!$D:$D,$D292,'Staff Costs'!Y:Y)</f>
        <v>0</v>
      </c>
      <c r="BI292" s="453">
        <f>SUMIF('Staff Costs'!$D:$D,$D292,'Staff Costs'!Z:Z)</f>
        <v>0</v>
      </c>
      <c r="BJ292" s="453">
        <f>SUMIF('Staff Costs'!$D:$D,$D292,'Staff Costs'!AA:AA)</f>
        <v>0</v>
      </c>
      <c r="BK292" s="453">
        <f>SUMIF('Staff Costs'!$D:$D,$D292,'Staff Costs'!AB:AB)</f>
        <v>0</v>
      </c>
      <c r="BL292" s="453">
        <f>SUMIF('Staff Costs'!$D:$D,$D292,'Staff Costs'!AC:AC)</f>
        <v>0</v>
      </c>
      <c r="BM292" s="453">
        <f>SUMIF('Staff Costs'!$D:$D,$D292,'Staff Costs'!AD:AD)</f>
        <v>0</v>
      </c>
      <c r="BN292" s="453">
        <f>SUMIF('Staff Costs'!$D:$D,$D292,'Staff Costs'!AE:AE)</f>
        <v>0</v>
      </c>
      <c r="BO292" s="453">
        <f>SUMIF('Staff Costs'!$D:$D,$D292,'Staff Costs'!AF:AF)</f>
        <v>0</v>
      </c>
      <c r="BP292" s="453">
        <f>SUMIF('Staff Costs'!$D:$D,$D292,'Staff Costs'!AG:AG)</f>
        <v>0</v>
      </c>
      <c r="BQ292" s="453">
        <f>SUMIF('Staff Costs'!$D:$D,$D292,'Staff Costs'!AH:AH)</f>
        <v>0</v>
      </c>
      <c r="BR292" s="453">
        <f>SUMIF('Staff Costs'!$D:$D,$D292,'Staff Costs'!AI:AI)</f>
        <v>0</v>
      </c>
      <c r="BS292" s="453">
        <f>SUMIF('Staff Costs'!$D:$D,$D292,'Staff Costs'!AJ:AJ)</f>
        <v>0</v>
      </c>
      <c r="BT292" s="453">
        <f>SUMIF('Staff Costs'!$D:$D,$D292,'Staff Costs'!AK:AK)</f>
        <v>0</v>
      </c>
      <c r="BU292" s="453">
        <f>SUMIF('Staff Costs'!$D:$D,$D292,'Staff Costs'!AL:AL)</f>
        <v>0</v>
      </c>
      <c r="BV292" s="453">
        <f>SUMIF('Staff Costs'!$D:$D,$D292,'Staff Costs'!AM:AM)</f>
        <v>0</v>
      </c>
      <c r="BW292" s="453">
        <f>SUMIF('Staff Costs'!$D:$D,$D292,'Staff Costs'!AN:AN)</f>
        <v>0</v>
      </c>
      <c r="BX292" s="453">
        <f>SUMIF('Staff Costs'!$D:$D,$D292,'Staff Costs'!AO:AO)</f>
        <v>0</v>
      </c>
      <c r="BY292" s="453">
        <f>SUMIF('Staff Costs'!$D:$D,$D292,'Staff Costs'!AP:AP)</f>
        <v>0</v>
      </c>
      <c r="BZ292" s="453">
        <f>SUMIF('Staff Costs'!$D:$D,$D292,'Staff Costs'!AQ:AQ)</f>
        <v>0</v>
      </c>
      <c r="CA292" s="453">
        <f>SUMIF('Staff Costs'!$D:$D,$D292,'Staff Costs'!AR:AR)</f>
        <v>0</v>
      </c>
      <c r="CB292" s="453">
        <f>SUMIF('Staff Costs'!$D:$D,$D292,'Staff Costs'!AS:AS)</f>
        <v>0</v>
      </c>
      <c r="CC292" s="453">
        <f>SUMIF('Staff Costs'!$D:$D,$D292,'Staff Costs'!AT:AT)</f>
        <v>0</v>
      </c>
      <c r="CD292" s="453">
        <f>SUMIF('Staff Costs'!$D:$D,$D292,'Staff Costs'!AU:AU)</f>
        <v>0</v>
      </c>
      <c r="CE292" s="453">
        <f>SUMIF('Staff Costs'!$D:$D,$D292,'Staff Costs'!AV:AV)</f>
        <v>0</v>
      </c>
      <c r="CF292" s="453">
        <f>SUMIF('Staff Costs'!$D:$D,$D292,'Staff Costs'!AW:AW)</f>
        <v>0</v>
      </c>
      <c r="CG292" s="453">
        <f>SUMIF('Staff Costs'!$D:$D,$D292,'Staff Costs'!AX:AX)</f>
        <v>0</v>
      </c>
      <c r="CH292" s="453">
        <f>SUMIF('Staff Costs'!$D:$D,$D292,'Staff Costs'!AY:AY)</f>
        <v>0</v>
      </c>
      <c r="CI292" s="453">
        <f>SUMIF('Staff Costs'!$D:$D,$D292,'Staff Costs'!AZ:AZ)</f>
        <v>0</v>
      </c>
      <c r="CJ292" s="453">
        <f>SUMIF('Staff Costs'!$D:$D,$D292,'Staff Costs'!BA:BA)</f>
        <v>0</v>
      </c>
      <c r="CK292" s="453">
        <f>SUMIF('Staff Costs'!$D:$D,$D292,'Staff Costs'!BB:BB)</f>
        <v>0</v>
      </c>
      <c r="CL292" s="453">
        <f>SUMIF('Staff Costs'!$D:$D,$D292,'Staff Costs'!BC:BC)</f>
        <v>0</v>
      </c>
      <c r="CM292" s="453">
        <f>SUMIF('Staff Costs'!$D:$D,$D292,'Staff Costs'!BD:BD)</f>
        <v>0</v>
      </c>
      <c r="CN292" s="453">
        <f>SUMIF('Staff Costs'!$D:$D,$D292,'Staff Costs'!BE:BE)</f>
        <v>0</v>
      </c>
      <c r="CO292" s="453">
        <f>SUMIF('Staff Costs'!$D:$D,$D292,'Staff Costs'!BF:BF)</f>
        <v>0</v>
      </c>
      <c r="CP292" s="453">
        <f>SUMIF('Staff Costs'!$D:$D,$D292,'Staff Costs'!BG:BG)</f>
        <v>0</v>
      </c>
      <c r="CQ292" s="453">
        <f>SUMIF('Staff Costs'!$D:$D,$D292,'Staff Costs'!BH:BH)</f>
        <v>0</v>
      </c>
      <c r="CR292" s="453">
        <f>SUMIF('Staff Costs'!$D:$D,$D292,'Staff Costs'!BI:BI)</f>
        <v>0</v>
      </c>
      <c r="CS292" s="453">
        <f>SUMIF('Staff Costs'!$D:$D,$D292,'Staff Costs'!BJ:BJ)</f>
        <v>0</v>
      </c>
      <c r="CT292" s="453">
        <f>SUMIF('Staff Costs'!$D:$D,$D292,'Staff Costs'!BK:BK)</f>
        <v>0</v>
      </c>
      <c r="CU292" s="451">
        <v>1</v>
      </c>
      <c r="CY292" s="294"/>
    </row>
    <row r="293" spans="1:103" outlineLevel="1" x14ac:dyDescent="0.45">
      <c r="A293" s="71"/>
      <c r="B293" s="297"/>
      <c r="D293" s="259" t="s">
        <v>459</v>
      </c>
      <c r="E293" s="75"/>
      <c r="F293" s="312" t="str">
        <f>VLOOKUP($D293,assumption_lookup,MATCH("Unit",assumption_heading,0),0)</f>
        <v>% 12mth revenue</v>
      </c>
      <c r="H293" s="311">
        <f t="shared" ref="H293:O295" si="587">VLOOKUP($D293,assumption_lookup,MATCH(H$9,assumption_heading,0),0)</f>
        <v>0.05</v>
      </c>
      <c r="I293" s="311">
        <f t="shared" si="587"/>
        <v>0.05</v>
      </c>
      <c r="J293" s="311">
        <f t="shared" si="587"/>
        <v>0.05</v>
      </c>
      <c r="K293" s="311">
        <f t="shared" si="587"/>
        <v>0.05</v>
      </c>
      <c r="L293" s="311">
        <f t="shared" si="587"/>
        <v>0.05</v>
      </c>
      <c r="M293" s="311">
        <f t="shared" si="587"/>
        <v>0.05</v>
      </c>
      <c r="N293" s="311">
        <f t="shared" si="587"/>
        <v>0.05</v>
      </c>
      <c r="O293" s="311">
        <f t="shared" si="587"/>
        <v>0.05</v>
      </c>
      <c r="P293" s="311">
        <f t="shared" ref="P293:BE295" si="588">VLOOKUP($D293,assumption_lookup,MATCH(P$9,assumption_heading,0),0)</f>
        <v>0.05</v>
      </c>
      <c r="Q293" s="311">
        <f t="shared" si="588"/>
        <v>0.05</v>
      </c>
      <c r="R293" s="311">
        <f t="shared" si="588"/>
        <v>0.05</v>
      </c>
      <c r="S293" s="311">
        <f t="shared" si="588"/>
        <v>0.05</v>
      </c>
      <c r="T293" s="311">
        <f t="shared" si="588"/>
        <v>0.05</v>
      </c>
      <c r="U293" s="311">
        <f t="shared" si="588"/>
        <v>0.05</v>
      </c>
      <c r="V293" s="311">
        <f t="shared" si="588"/>
        <v>0.05</v>
      </c>
      <c r="W293" s="311">
        <f t="shared" si="588"/>
        <v>0.05</v>
      </c>
      <c r="X293" s="311">
        <f t="shared" si="588"/>
        <v>0.05</v>
      </c>
      <c r="Y293" s="311">
        <f t="shared" si="588"/>
        <v>0.05</v>
      </c>
      <c r="Z293" s="311">
        <f t="shared" si="588"/>
        <v>0.05</v>
      </c>
      <c r="AA293" s="311">
        <f t="shared" si="588"/>
        <v>0.05</v>
      </c>
      <c r="AB293" s="311">
        <f t="shared" si="588"/>
        <v>0.05</v>
      </c>
      <c r="AC293" s="311">
        <f t="shared" si="588"/>
        <v>0.05</v>
      </c>
      <c r="AD293" s="311">
        <f t="shared" si="588"/>
        <v>0.05</v>
      </c>
      <c r="AE293" s="311">
        <f t="shared" si="588"/>
        <v>0.05</v>
      </c>
      <c r="AF293" s="311">
        <f t="shared" si="588"/>
        <v>0.05</v>
      </c>
      <c r="AG293" s="311">
        <f t="shared" si="588"/>
        <v>0.05</v>
      </c>
      <c r="AH293" s="311">
        <f t="shared" si="588"/>
        <v>0.05</v>
      </c>
      <c r="AI293" s="311">
        <f t="shared" si="588"/>
        <v>0.05</v>
      </c>
      <c r="AJ293" s="311">
        <f t="shared" si="588"/>
        <v>0.05</v>
      </c>
      <c r="AK293" s="311">
        <f t="shared" si="588"/>
        <v>0.05</v>
      </c>
      <c r="AL293" s="311">
        <f t="shared" si="588"/>
        <v>0.05</v>
      </c>
      <c r="AM293" s="311">
        <f t="shared" si="588"/>
        <v>0.05</v>
      </c>
      <c r="AN293" s="311">
        <f t="shared" si="588"/>
        <v>0.05</v>
      </c>
      <c r="AO293" s="311">
        <f t="shared" si="588"/>
        <v>0.05</v>
      </c>
      <c r="AP293" s="311">
        <f t="shared" si="588"/>
        <v>0.05</v>
      </c>
      <c r="AQ293" s="311">
        <f t="shared" si="588"/>
        <v>0.05</v>
      </c>
      <c r="AR293" s="311">
        <f t="shared" si="588"/>
        <v>0.05</v>
      </c>
      <c r="AS293" s="311">
        <f t="shared" si="588"/>
        <v>0.05</v>
      </c>
      <c r="AT293" s="311">
        <f t="shared" si="588"/>
        <v>0.05</v>
      </c>
      <c r="AU293" s="311">
        <f t="shared" si="588"/>
        <v>0.05</v>
      </c>
      <c r="AV293" s="311">
        <f t="shared" si="588"/>
        <v>0.05</v>
      </c>
      <c r="AW293" s="311">
        <f t="shared" si="588"/>
        <v>0.05</v>
      </c>
      <c r="AX293" s="311">
        <f t="shared" si="588"/>
        <v>0.05</v>
      </c>
      <c r="AY293" s="311">
        <f t="shared" si="588"/>
        <v>0.05</v>
      </c>
      <c r="AZ293" s="311">
        <f t="shared" si="588"/>
        <v>0.05</v>
      </c>
      <c r="BA293" s="311">
        <f t="shared" si="588"/>
        <v>0.05</v>
      </c>
      <c r="BB293" s="311">
        <f t="shared" si="588"/>
        <v>0.05</v>
      </c>
      <c r="BC293" s="311">
        <f t="shared" si="588"/>
        <v>0.05</v>
      </c>
      <c r="BD293" s="311">
        <f>VLOOKUP($D293,assumption_lookup,MATCH(BD$6,assumptions_heading_monthly,0),0)</f>
        <v>0.05</v>
      </c>
      <c r="BE293" s="311">
        <f t="shared" ref="BE293:CM293" si="589">VLOOKUP($D293,assumption_lookup,MATCH(BE$6,assumptions_heading_monthly,0),0)</f>
        <v>0.05</v>
      </c>
      <c r="BF293" s="311">
        <f t="shared" si="589"/>
        <v>0.05</v>
      </c>
      <c r="BG293" s="311">
        <f t="shared" si="589"/>
        <v>0.05</v>
      </c>
      <c r="BH293" s="311">
        <f t="shared" si="589"/>
        <v>0.05</v>
      </c>
      <c r="BI293" s="311">
        <f t="shared" si="589"/>
        <v>0.05</v>
      </c>
      <c r="BJ293" s="311">
        <f t="shared" si="589"/>
        <v>0.05</v>
      </c>
      <c r="BK293" s="311">
        <f t="shared" si="589"/>
        <v>0.05</v>
      </c>
      <c r="BL293" s="311">
        <f t="shared" si="589"/>
        <v>0.05</v>
      </c>
      <c r="BM293" s="311">
        <f t="shared" si="589"/>
        <v>0.05</v>
      </c>
      <c r="BN293" s="311">
        <f t="shared" si="589"/>
        <v>0.05</v>
      </c>
      <c r="BO293" s="311">
        <f t="shared" si="589"/>
        <v>0.05</v>
      </c>
      <c r="BP293" s="311">
        <f t="shared" si="589"/>
        <v>0.05</v>
      </c>
      <c r="BQ293" s="311">
        <f t="shared" si="589"/>
        <v>0.05</v>
      </c>
      <c r="BR293" s="311">
        <f t="shared" si="589"/>
        <v>0.05</v>
      </c>
      <c r="BS293" s="311">
        <f t="shared" si="589"/>
        <v>0.05</v>
      </c>
      <c r="BT293" s="311">
        <f t="shared" si="589"/>
        <v>0.05</v>
      </c>
      <c r="BU293" s="311">
        <f t="shared" si="589"/>
        <v>0.05</v>
      </c>
      <c r="BV293" s="311">
        <f t="shared" si="589"/>
        <v>0.05</v>
      </c>
      <c r="BW293" s="311">
        <f t="shared" si="589"/>
        <v>0.05</v>
      </c>
      <c r="BX293" s="311">
        <f t="shared" si="589"/>
        <v>0.05</v>
      </c>
      <c r="BY293" s="311">
        <f t="shared" si="589"/>
        <v>0.05</v>
      </c>
      <c r="BZ293" s="311">
        <f t="shared" si="589"/>
        <v>0.05</v>
      </c>
      <c r="CA293" s="311">
        <f t="shared" si="589"/>
        <v>0.05</v>
      </c>
      <c r="CB293" s="311">
        <f t="shared" si="589"/>
        <v>0.05</v>
      </c>
      <c r="CC293" s="311">
        <f t="shared" si="589"/>
        <v>0.05</v>
      </c>
      <c r="CD293" s="311">
        <f t="shared" si="589"/>
        <v>0.05</v>
      </c>
      <c r="CE293" s="311">
        <f t="shared" si="589"/>
        <v>0.05</v>
      </c>
      <c r="CF293" s="311">
        <f t="shared" si="589"/>
        <v>0.05</v>
      </c>
      <c r="CG293" s="311">
        <f t="shared" si="589"/>
        <v>0.05</v>
      </c>
      <c r="CH293" s="311">
        <f t="shared" si="589"/>
        <v>0.05</v>
      </c>
      <c r="CI293" s="311">
        <f t="shared" si="589"/>
        <v>0.05</v>
      </c>
      <c r="CJ293" s="311">
        <f t="shared" si="589"/>
        <v>0.05</v>
      </c>
      <c r="CK293" s="311">
        <f t="shared" si="589"/>
        <v>0.05</v>
      </c>
      <c r="CL293" s="311">
        <f t="shared" si="589"/>
        <v>0.05</v>
      </c>
      <c r="CM293" s="311">
        <f t="shared" si="589"/>
        <v>0.05</v>
      </c>
      <c r="CN293" s="341"/>
      <c r="CO293" s="341"/>
      <c r="CP293" s="341"/>
      <c r="CQ293" s="341"/>
      <c r="CR293" s="341"/>
      <c r="CS293" s="341"/>
      <c r="CT293" s="341"/>
      <c r="CU293" s="259">
        <v>1</v>
      </c>
      <c r="CY293" s="294"/>
    </row>
    <row r="294" spans="1:103" outlineLevel="1" x14ac:dyDescent="0.45">
      <c r="A294" s="71"/>
      <c r="B294" s="297" t="s">
        <v>831</v>
      </c>
      <c r="D294" s="259" t="s">
        <v>460</v>
      </c>
      <c r="E294" s="75"/>
      <c r="F294" s="312" t="s">
        <v>164</v>
      </c>
      <c r="H294" s="264">
        <f t="shared" ref="H294:AM294" si="590">H293*H241*H218*12</f>
        <v>960</v>
      </c>
      <c r="I294" s="264">
        <f t="shared" si="590"/>
        <v>960</v>
      </c>
      <c r="J294" s="264">
        <f t="shared" si="590"/>
        <v>960</v>
      </c>
      <c r="K294" s="264">
        <f t="shared" si="590"/>
        <v>960</v>
      </c>
      <c r="L294" s="264">
        <f t="shared" si="590"/>
        <v>960</v>
      </c>
      <c r="M294" s="264">
        <f t="shared" si="590"/>
        <v>960</v>
      </c>
      <c r="N294" s="264">
        <f t="shared" si="590"/>
        <v>960</v>
      </c>
      <c r="O294" s="264">
        <f t="shared" si="590"/>
        <v>960</v>
      </c>
      <c r="P294" s="264">
        <f t="shared" si="590"/>
        <v>960</v>
      </c>
      <c r="Q294" s="264">
        <f t="shared" si="590"/>
        <v>960</v>
      </c>
      <c r="R294" s="264">
        <f t="shared" si="590"/>
        <v>960</v>
      </c>
      <c r="S294" s="264">
        <f t="shared" si="590"/>
        <v>960</v>
      </c>
      <c r="T294" s="264">
        <f t="shared" ca="1" si="590"/>
        <v>960</v>
      </c>
      <c r="U294" s="264">
        <f t="shared" ca="1" si="590"/>
        <v>960</v>
      </c>
      <c r="V294" s="264">
        <f t="shared" ca="1" si="590"/>
        <v>960</v>
      </c>
      <c r="W294" s="264">
        <f t="shared" ca="1" si="590"/>
        <v>960</v>
      </c>
      <c r="X294" s="264">
        <f t="shared" ca="1" si="590"/>
        <v>960</v>
      </c>
      <c r="Y294" s="264">
        <f t="shared" ca="1" si="590"/>
        <v>960</v>
      </c>
      <c r="Z294" s="264">
        <f t="shared" ca="1" si="590"/>
        <v>960</v>
      </c>
      <c r="AA294" s="264">
        <f t="shared" ca="1" si="590"/>
        <v>960</v>
      </c>
      <c r="AB294" s="264">
        <f t="shared" ca="1" si="590"/>
        <v>960</v>
      </c>
      <c r="AC294" s="264">
        <f t="shared" ca="1" si="590"/>
        <v>960</v>
      </c>
      <c r="AD294" s="264">
        <f t="shared" ca="1" si="590"/>
        <v>960</v>
      </c>
      <c r="AE294" s="264">
        <f t="shared" ca="1" si="590"/>
        <v>960</v>
      </c>
      <c r="AF294" s="264">
        <f t="shared" ca="1" si="590"/>
        <v>2387.5</v>
      </c>
      <c r="AG294" s="264">
        <f t="shared" ca="1" si="590"/>
        <v>2375</v>
      </c>
      <c r="AH294" s="264">
        <f t="shared" ca="1" si="590"/>
        <v>2362.4999999999995</v>
      </c>
      <c r="AI294" s="264">
        <f t="shared" ca="1" si="590"/>
        <v>2350</v>
      </c>
      <c r="AJ294" s="264">
        <f t="shared" ca="1" si="590"/>
        <v>2337.4999999999991</v>
      </c>
      <c r="AK294" s="264">
        <f t="shared" ca="1" si="590"/>
        <v>2324.9999999999991</v>
      </c>
      <c r="AL294" s="264">
        <f t="shared" ca="1" si="590"/>
        <v>2312.4999999999991</v>
      </c>
      <c r="AM294" s="264">
        <f t="shared" ca="1" si="590"/>
        <v>2299.9999999999991</v>
      </c>
      <c r="AN294" s="264">
        <f t="shared" ref="AN294:CM294" ca="1" si="591">AN293*AN241*AN218*12</f>
        <v>2287.4999999999991</v>
      </c>
      <c r="AO294" s="264">
        <f t="shared" ca="1" si="591"/>
        <v>2274.9999999999982</v>
      </c>
      <c r="AP294" s="264">
        <f t="shared" ca="1" si="591"/>
        <v>2262.4999999999986</v>
      </c>
      <c r="AQ294" s="264">
        <f t="shared" ca="1" si="591"/>
        <v>2249.9999999999982</v>
      </c>
      <c r="AR294" s="264">
        <f t="shared" ca="1" si="591"/>
        <v>2249.9999999999982</v>
      </c>
      <c r="AS294" s="264">
        <f t="shared" ca="1" si="591"/>
        <v>2249.9999999999982</v>
      </c>
      <c r="AT294" s="264">
        <f t="shared" ca="1" si="591"/>
        <v>2249.9999999999982</v>
      </c>
      <c r="AU294" s="264">
        <f t="shared" ca="1" si="591"/>
        <v>2249.9999999999982</v>
      </c>
      <c r="AV294" s="264">
        <f t="shared" ca="1" si="591"/>
        <v>2249.9999999999982</v>
      </c>
      <c r="AW294" s="264">
        <f t="shared" ca="1" si="591"/>
        <v>2249.9999999999982</v>
      </c>
      <c r="AX294" s="264">
        <f t="shared" ca="1" si="591"/>
        <v>2249.9999999999982</v>
      </c>
      <c r="AY294" s="264">
        <f t="shared" ca="1" si="591"/>
        <v>2249.9999999999982</v>
      </c>
      <c r="AZ294" s="264">
        <f t="shared" ca="1" si="591"/>
        <v>2249.9999999999982</v>
      </c>
      <c r="BA294" s="264">
        <f t="shared" ca="1" si="591"/>
        <v>2249.9999999999982</v>
      </c>
      <c r="BB294" s="264">
        <f t="shared" ca="1" si="591"/>
        <v>2249.9999999999982</v>
      </c>
      <c r="BC294" s="264">
        <f t="shared" ca="1" si="591"/>
        <v>2249.9999999999982</v>
      </c>
      <c r="BD294" s="264">
        <f ca="1">BD293*BD241*BD218*12</f>
        <v>4094.9999999999973</v>
      </c>
      <c r="BE294" s="264">
        <f t="shared" ca="1" si="591"/>
        <v>4139.9999999999964</v>
      </c>
      <c r="BF294" s="264">
        <f t="shared" ca="1" si="591"/>
        <v>4184.9999999999964</v>
      </c>
      <c r="BG294" s="264">
        <f t="shared" ca="1" si="591"/>
        <v>4229.9999999999964</v>
      </c>
      <c r="BH294" s="264">
        <f t="shared" ca="1" si="591"/>
        <v>4274.9999999999964</v>
      </c>
      <c r="BI294" s="264">
        <f t="shared" ca="1" si="591"/>
        <v>4319.9999999999964</v>
      </c>
      <c r="BJ294" s="264">
        <f t="shared" ca="1" si="591"/>
        <v>4364.9999999999955</v>
      </c>
      <c r="BK294" s="264">
        <f t="shared" ca="1" si="591"/>
        <v>4409.9999999999945</v>
      </c>
      <c r="BL294" s="264">
        <f t="shared" ca="1" si="591"/>
        <v>4454.9999999999955</v>
      </c>
      <c r="BM294" s="264">
        <f t="shared" ca="1" si="591"/>
        <v>4499.9999999999945</v>
      </c>
      <c r="BN294" s="264">
        <f t="shared" ca="1" si="591"/>
        <v>4544.9999999999936</v>
      </c>
      <c r="BO294" s="264">
        <f t="shared" ca="1" si="591"/>
        <v>4589.9999999999945</v>
      </c>
      <c r="BP294" s="264">
        <f t="shared" ca="1" si="591"/>
        <v>7724.9999999999891</v>
      </c>
      <c r="BQ294" s="264">
        <f t="shared" ca="1" si="591"/>
        <v>7799.9999999999909</v>
      </c>
      <c r="BR294" s="264">
        <f t="shared" ca="1" si="591"/>
        <v>7874.9999999999891</v>
      </c>
      <c r="BS294" s="264">
        <f t="shared" ca="1" si="591"/>
        <v>7949.9999999999873</v>
      </c>
      <c r="BT294" s="264">
        <f t="shared" ca="1" si="591"/>
        <v>8024.9999999999873</v>
      </c>
      <c r="BU294" s="264">
        <f t="shared" ca="1" si="591"/>
        <v>8099.9999999999873</v>
      </c>
      <c r="BV294" s="264">
        <f t="shared" ca="1" si="591"/>
        <v>8174.9999999999873</v>
      </c>
      <c r="BW294" s="264">
        <f t="shared" ca="1" si="591"/>
        <v>8249.9999999999854</v>
      </c>
      <c r="BX294" s="264">
        <f t="shared" ca="1" si="591"/>
        <v>8324.9999999999854</v>
      </c>
      <c r="BY294" s="264">
        <f t="shared" ca="1" si="591"/>
        <v>8399.9999999999854</v>
      </c>
      <c r="BZ294" s="264">
        <f t="shared" ca="1" si="591"/>
        <v>8474.9999999999854</v>
      </c>
      <c r="CA294" s="264">
        <f t="shared" ca="1" si="591"/>
        <v>8549.9999999999854</v>
      </c>
      <c r="CB294" s="264">
        <f t="shared" ca="1" si="591"/>
        <v>8399.9999999999854</v>
      </c>
      <c r="CC294" s="264">
        <f t="shared" ca="1" si="591"/>
        <v>8249.9999999999836</v>
      </c>
      <c r="CD294" s="264">
        <f t="shared" ca="1" si="591"/>
        <v>8099.9999999999836</v>
      </c>
      <c r="CE294" s="264">
        <f t="shared" ca="1" si="591"/>
        <v>7949.9999999999836</v>
      </c>
      <c r="CF294" s="264">
        <f t="shared" ca="1" si="591"/>
        <v>7799.9999999999836</v>
      </c>
      <c r="CG294" s="264">
        <f t="shared" ca="1" si="591"/>
        <v>7649.9999999999818</v>
      </c>
      <c r="CH294" s="264">
        <f t="shared" ca="1" si="591"/>
        <v>7499.9999999999809</v>
      </c>
      <c r="CI294" s="264">
        <f t="shared" ca="1" si="591"/>
        <v>7349.9999999999818</v>
      </c>
      <c r="CJ294" s="264">
        <f t="shared" ca="1" si="591"/>
        <v>7199.9999999999809</v>
      </c>
      <c r="CK294" s="264">
        <f t="shared" ca="1" si="591"/>
        <v>7049.9999999999809</v>
      </c>
      <c r="CL294" s="264">
        <f t="shared" ca="1" si="591"/>
        <v>6899.9999999999809</v>
      </c>
      <c r="CM294" s="264">
        <f t="shared" ca="1" si="591"/>
        <v>6749.99999999998</v>
      </c>
      <c r="CN294" s="264">
        <f t="shared" ref="CN294:CT294" si="592">SUMIF($H$9:$CM$9,CN$3,$H294:$CM294)</f>
        <v>11520</v>
      </c>
      <c r="CO294" s="264">
        <f t="shared" ca="1" si="592"/>
        <v>11520</v>
      </c>
      <c r="CP294" s="264">
        <f t="shared" ca="1" si="592"/>
        <v>27825</v>
      </c>
      <c r="CQ294" s="264">
        <f t="shared" ca="1" si="592"/>
        <v>26999.999999999985</v>
      </c>
      <c r="CR294" s="264">
        <f t="shared" ca="1" si="592"/>
        <v>52109.999999999942</v>
      </c>
      <c r="CS294" s="264">
        <f t="shared" ca="1" si="592"/>
        <v>97649.99999999984</v>
      </c>
      <c r="CT294" s="264">
        <f t="shared" ca="1" si="592"/>
        <v>90899.999999999811</v>
      </c>
      <c r="CU294" s="259">
        <v>1</v>
      </c>
      <c r="CY294" s="294"/>
    </row>
    <row r="295" spans="1:103" outlineLevel="1" x14ac:dyDescent="0.45">
      <c r="A295" s="71"/>
      <c r="B295" s="297"/>
      <c r="D295" s="259" t="s">
        <v>383</v>
      </c>
      <c r="E295" s="75"/>
      <c r="F295" s="312" t="str">
        <f>VLOOKUP($D295,assumption_lookup,MATCH("Unit",assumption_heading,0),0)</f>
        <v>%</v>
      </c>
      <c r="H295" s="311">
        <f t="shared" si="587"/>
        <v>0.11799999999999999</v>
      </c>
      <c r="I295" s="311">
        <f t="shared" si="587"/>
        <v>0.11799999999999999</v>
      </c>
      <c r="J295" s="311">
        <f t="shared" si="587"/>
        <v>0.11799999999999999</v>
      </c>
      <c r="K295" s="311">
        <f t="shared" si="587"/>
        <v>0.11799999999999999</v>
      </c>
      <c r="L295" s="311">
        <f t="shared" si="587"/>
        <v>0.11799999999999999</v>
      </c>
      <c r="M295" s="311">
        <f t="shared" si="587"/>
        <v>0.11799999999999999</v>
      </c>
      <c r="N295" s="311">
        <f t="shared" si="587"/>
        <v>0.11799999999999999</v>
      </c>
      <c r="O295" s="311">
        <f t="shared" si="587"/>
        <v>0.11799999999999999</v>
      </c>
      <c r="P295" s="311">
        <f t="shared" si="588"/>
        <v>0.11799999999999999</v>
      </c>
      <c r="Q295" s="311">
        <f t="shared" si="588"/>
        <v>0.11799999999999999</v>
      </c>
      <c r="R295" s="311">
        <f t="shared" si="588"/>
        <v>0.11799999999999999</v>
      </c>
      <c r="S295" s="311">
        <f t="shared" si="588"/>
        <v>0.11799999999999999</v>
      </c>
      <c r="T295" s="311">
        <f t="shared" si="588"/>
        <v>0.11799999999999999</v>
      </c>
      <c r="U295" s="311">
        <f t="shared" si="588"/>
        <v>0.11799999999999999</v>
      </c>
      <c r="V295" s="311">
        <f t="shared" si="588"/>
        <v>0.11799999999999999</v>
      </c>
      <c r="W295" s="311">
        <f t="shared" si="588"/>
        <v>0.11799999999999999</v>
      </c>
      <c r="X295" s="311">
        <f t="shared" si="588"/>
        <v>0.11799999999999999</v>
      </c>
      <c r="Y295" s="311">
        <f t="shared" si="588"/>
        <v>0.11799999999999999</v>
      </c>
      <c r="Z295" s="311">
        <f t="shared" si="588"/>
        <v>0.11799999999999999</v>
      </c>
      <c r="AA295" s="311">
        <f t="shared" si="588"/>
        <v>0.11799999999999999</v>
      </c>
      <c r="AB295" s="311">
        <f t="shared" si="588"/>
        <v>0.11799999999999999</v>
      </c>
      <c r="AC295" s="311">
        <f t="shared" si="588"/>
        <v>0.11799999999999999</v>
      </c>
      <c r="AD295" s="311">
        <f t="shared" si="588"/>
        <v>0.11799999999999999</v>
      </c>
      <c r="AE295" s="311">
        <f t="shared" si="588"/>
        <v>0.11799999999999999</v>
      </c>
      <c r="AF295" s="311">
        <f t="shared" si="588"/>
        <v>0.11799999999999999</v>
      </c>
      <c r="AG295" s="311">
        <f t="shared" si="588"/>
        <v>0.11799999999999999</v>
      </c>
      <c r="AH295" s="311">
        <f t="shared" si="588"/>
        <v>0.11799999999999999</v>
      </c>
      <c r="AI295" s="311">
        <f t="shared" si="588"/>
        <v>0.11799999999999999</v>
      </c>
      <c r="AJ295" s="311">
        <f t="shared" si="588"/>
        <v>0.11799999999999999</v>
      </c>
      <c r="AK295" s="311">
        <f t="shared" si="588"/>
        <v>0.11799999999999999</v>
      </c>
      <c r="AL295" s="311">
        <f t="shared" si="588"/>
        <v>0.11799999999999999</v>
      </c>
      <c r="AM295" s="311">
        <f t="shared" si="588"/>
        <v>0.11799999999999999</v>
      </c>
      <c r="AN295" s="311">
        <f t="shared" si="588"/>
        <v>0.11799999999999999</v>
      </c>
      <c r="AO295" s="311">
        <f t="shared" si="588"/>
        <v>0.11799999999999999</v>
      </c>
      <c r="AP295" s="311">
        <f t="shared" si="588"/>
        <v>0.11799999999999999</v>
      </c>
      <c r="AQ295" s="311">
        <f t="shared" si="588"/>
        <v>0.11799999999999999</v>
      </c>
      <c r="AR295" s="311">
        <f t="shared" si="588"/>
        <v>0.11799999999999999</v>
      </c>
      <c r="AS295" s="311">
        <f t="shared" si="588"/>
        <v>0.11799999999999999</v>
      </c>
      <c r="AT295" s="311">
        <f t="shared" si="588"/>
        <v>0.11799999999999999</v>
      </c>
      <c r="AU295" s="311">
        <f t="shared" si="588"/>
        <v>0.11799999999999999</v>
      </c>
      <c r="AV295" s="311">
        <f t="shared" si="588"/>
        <v>0.11799999999999999</v>
      </c>
      <c r="AW295" s="311">
        <f t="shared" si="588"/>
        <v>0.11799999999999999</v>
      </c>
      <c r="AX295" s="311">
        <f t="shared" si="588"/>
        <v>0.11799999999999999</v>
      </c>
      <c r="AY295" s="311">
        <f t="shared" si="588"/>
        <v>0.11799999999999999</v>
      </c>
      <c r="AZ295" s="311">
        <f t="shared" si="588"/>
        <v>0.11799999999999999</v>
      </c>
      <c r="BA295" s="311">
        <f t="shared" si="588"/>
        <v>0.11799999999999999</v>
      </c>
      <c r="BB295" s="311">
        <f t="shared" si="588"/>
        <v>0.11799999999999999</v>
      </c>
      <c r="BC295" s="311">
        <f t="shared" si="588"/>
        <v>0.11799999999999999</v>
      </c>
      <c r="BD295" s="311">
        <f t="shared" si="588"/>
        <v>0.11799999999999999</v>
      </c>
      <c r="BE295" s="311">
        <f t="shared" si="588"/>
        <v>0.11799999999999999</v>
      </c>
      <c r="BF295" s="311">
        <f t="shared" ref="BF295:CM295" si="593">VLOOKUP($D295,assumption_lookup,MATCH(BF$9,assumption_heading,0),0)</f>
        <v>0.11799999999999999</v>
      </c>
      <c r="BG295" s="311">
        <f t="shared" si="593"/>
        <v>0.11799999999999999</v>
      </c>
      <c r="BH295" s="311">
        <f t="shared" si="593"/>
        <v>0.11799999999999999</v>
      </c>
      <c r="BI295" s="311">
        <f t="shared" si="593"/>
        <v>0.11799999999999999</v>
      </c>
      <c r="BJ295" s="311">
        <f t="shared" si="593"/>
        <v>0.11799999999999999</v>
      </c>
      <c r="BK295" s="311">
        <f t="shared" si="593"/>
        <v>0.11799999999999999</v>
      </c>
      <c r="BL295" s="311">
        <f t="shared" si="593"/>
        <v>0.11799999999999999</v>
      </c>
      <c r="BM295" s="311">
        <f t="shared" si="593"/>
        <v>0.11799999999999999</v>
      </c>
      <c r="BN295" s="311">
        <f t="shared" si="593"/>
        <v>0.11799999999999999</v>
      </c>
      <c r="BO295" s="311">
        <f t="shared" si="593"/>
        <v>0.11799999999999999</v>
      </c>
      <c r="BP295" s="311">
        <f t="shared" si="593"/>
        <v>0.11799999999999999</v>
      </c>
      <c r="BQ295" s="311">
        <f t="shared" si="593"/>
        <v>0.11799999999999999</v>
      </c>
      <c r="BR295" s="311">
        <f t="shared" si="593"/>
        <v>0.11799999999999999</v>
      </c>
      <c r="BS295" s="311">
        <f t="shared" si="593"/>
        <v>0.11799999999999999</v>
      </c>
      <c r="BT295" s="311">
        <f t="shared" si="593"/>
        <v>0.11799999999999999</v>
      </c>
      <c r="BU295" s="311">
        <f t="shared" si="593"/>
        <v>0.11799999999999999</v>
      </c>
      <c r="BV295" s="311">
        <f t="shared" si="593"/>
        <v>0.11799999999999999</v>
      </c>
      <c r="BW295" s="311">
        <f t="shared" si="593"/>
        <v>0.11799999999999999</v>
      </c>
      <c r="BX295" s="311">
        <f t="shared" si="593"/>
        <v>0.11799999999999999</v>
      </c>
      <c r="BY295" s="311">
        <f t="shared" si="593"/>
        <v>0.11799999999999999</v>
      </c>
      <c r="BZ295" s="311">
        <f t="shared" si="593"/>
        <v>0.11799999999999999</v>
      </c>
      <c r="CA295" s="311">
        <f t="shared" si="593"/>
        <v>0.11799999999999999</v>
      </c>
      <c r="CB295" s="311">
        <f t="shared" si="593"/>
        <v>0.11799999999999999</v>
      </c>
      <c r="CC295" s="311">
        <f t="shared" si="593"/>
        <v>0.11799999999999999</v>
      </c>
      <c r="CD295" s="311">
        <f t="shared" si="593"/>
        <v>0.11799999999999999</v>
      </c>
      <c r="CE295" s="311">
        <f t="shared" si="593"/>
        <v>0.11799999999999999</v>
      </c>
      <c r="CF295" s="311">
        <f t="shared" si="593"/>
        <v>0.11799999999999999</v>
      </c>
      <c r="CG295" s="311">
        <f t="shared" si="593"/>
        <v>0.11799999999999999</v>
      </c>
      <c r="CH295" s="311">
        <f t="shared" si="593"/>
        <v>0.11799999999999999</v>
      </c>
      <c r="CI295" s="311">
        <f t="shared" si="593"/>
        <v>0.11799999999999999</v>
      </c>
      <c r="CJ295" s="311">
        <f t="shared" si="593"/>
        <v>0.11799999999999999</v>
      </c>
      <c r="CK295" s="311">
        <f t="shared" si="593"/>
        <v>0.11799999999999999</v>
      </c>
      <c r="CL295" s="311">
        <f t="shared" si="593"/>
        <v>0.11799999999999999</v>
      </c>
      <c r="CM295" s="311">
        <f t="shared" si="593"/>
        <v>0.11799999999999999</v>
      </c>
      <c r="CN295" s="341"/>
      <c r="CO295" s="341"/>
      <c r="CP295" s="341"/>
      <c r="CQ295" s="341"/>
      <c r="CR295" s="341"/>
      <c r="CS295" s="341"/>
      <c r="CT295" s="341"/>
      <c r="CU295" s="259">
        <v>1</v>
      </c>
      <c r="CY295" s="294"/>
    </row>
    <row r="296" spans="1:103" outlineLevel="1" x14ac:dyDescent="0.45">
      <c r="A296" s="71"/>
      <c r="B296" s="297" t="s">
        <v>831</v>
      </c>
      <c r="D296" s="259" t="s">
        <v>889</v>
      </c>
      <c r="E296" s="75"/>
      <c r="F296" s="312" t="s">
        <v>164</v>
      </c>
      <c r="H296" s="317">
        <f>SUM(H292,H294)*H295</f>
        <v>1883.28</v>
      </c>
      <c r="I296" s="317">
        <f>SUM(I292,I294)*I295</f>
        <v>1883.28</v>
      </c>
      <c r="J296" s="317">
        <f t="shared" ref="J296:BC296" si="594">SUM(J292,J294)*J295</f>
        <v>1883.28</v>
      </c>
      <c r="K296" s="317">
        <f t="shared" si="594"/>
        <v>1883.28</v>
      </c>
      <c r="L296" s="317">
        <f t="shared" si="594"/>
        <v>1883.28</v>
      </c>
      <c r="M296" s="317">
        <f t="shared" si="594"/>
        <v>1883.28</v>
      </c>
      <c r="N296" s="317">
        <f t="shared" si="594"/>
        <v>1883.28</v>
      </c>
      <c r="O296" s="317">
        <f t="shared" si="594"/>
        <v>1883.28</v>
      </c>
      <c r="P296" s="317">
        <f t="shared" si="594"/>
        <v>1883.28</v>
      </c>
      <c r="Q296" s="317">
        <f t="shared" si="594"/>
        <v>1883.28</v>
      </c>
      <c r="R296" s="317">
        <f t="shared" si="594"/>
        <v>1883.28</v>
      </c>
      <c r="S296" s="317">
        <f t="shared" si="594"/>
        <v>1883.28</v>
      </c>
      <c r="T296" s="317">
        <f t="shared" ca="1" si="594"/>
        <v>1293.28</v>
      </c>
      <c r="U296" s="317">
        <f t="shared" ca="1" si="594"/>
        <v>1293.28</v>
      </c>
      <c r="V296" s="317">
        <f t="shared" ca="1" si="594"/>
        <v>1293.28</v>
      </c>
      <c r="W296" s="317">
        <f t="shared" ca="1" si="594"/>
        <v>1293.28</v>
      </c>
      <c r="X296" s="317">
        <f t="shared" ca="1" si="594"/>
        <v>1293.28</v>
      </c>
      <c r="Y296" s="317">
        <f t="shared" ca="1" si="594"/>
        <v>1293.28</v>
      </c>
      <c r="Z296" s="317">
        <f t="shared" ca="1" si="594"/>
        <v>1293.28</v>
      </c>
      <c r="AA296" s="317">
        <f t="shared" ca="1" si="594"/>
        <v>1883.28</v>
      </c>
      <c r="AB296" s="317">
        <f t="shared" ca="1" si="594"/>
        <v>1883.28</v>
      </c>
      <c r="AC296" s="317">
        <f t="shared" ca="1" si="594"/>
        <v>1883.28</v>
      </c>
      <c r="AD296" s="317">
        <f t="shared" ca="1" si="594"/>
        <v>1883.28</v>
      </c>
      <c r="AE296" s="317">
        <f t="shared" ca="1" si="594"/>
        <v>1883.28</v>
      </c>
      <c r="AF296" s="317">
        <f t="shared" ca="1" si="594"/>
        <v>2641.7249999999999</v>
      </c>
      <c r="AG296" s="317">
        <f t="shared" ca="1" si="594"/>
        <v>2640.25</v>
      </c>
      <c r="AH296" s="317">
        <f t="shared" ca="1" si="594"/>
        <v>3228.7749999999996</v>
      </c>
      <c r="AI296" s="317">
        <f t="shared" ca="1" si="594"/>
        <v>3227.2999999999997</v>
      </c>
      <c r="AJ296" s="317">
        <f t="shared" ca="1" si="594"/>
        <v>3225.8249999999998</v>
      </c>
      <c r="AK296" s="317">
        <f t="shared" ca="1" si="594"/>
        <v>3224.35</v>
      </c>
      <c r="AL296" s="317">
        <f t="shared" ca="1" si="594"/>
        <v>3222.875</v>
      </c>
      <c r="AM296" s="317">
        <f t="shared" ca="1" si="594"/>
        <v>3811.3999999999996</v>
      </c>
      <c r="AN296" s="317">
        <f t="shared" ca="1" si="594"/>
        <v>3809.9249999999997</v>
      </c>
      <c r="AO296" s="317">
        <f t="shared" ca="1" si="594"/>
        <v>3808.45</v>
      </c>
      <c r="AP296" s="317">
        <f t="shared" ca="1" si="594"/>
        <v>3806.9749999999999</v>
      </c>
      <c r="AQ296" s="317">
        <f t="shared" ca="1" si="594"/>
        <v>3805.5</v>
      </c>
      <c r="AR296" s="317">
        <f t="shared" ca="1" si="594"/>
        <v>3805.5</v>
      </c>
      <c r="AS296" s="317">
        <f t="shared" ca="1" si="594"/>
        <v>4395.5</v>
      </c>
      <c r="AT296" s="317">
        <f t="shared" ca="1" si="594"/>
        <v>4395.5</v>
      </c>
      <c r="AU296" s="317">
        <f t="shared" ca="1" si="594"/>
        <v>4395.5</v>
      </c>
      <c r="AV296" s="317">
        <f t="shared" ca="1" si="594"/>
        <v>4395.5</v>
      </c>
      <c r="AW296" s="317">
        <f t="shared" ca="1" si="594"/>
        <v>4395.5</v>
      </c>
      <c r="AX296" s="317">
        <f t="shared" ca="1" si="594"/>
        <v>4395.5</v>
      </c>
      <c r="AY296" s="317">
        <f t="shared" ca="1" si="594"/>
        <v>4985.5</v>
      </c>
      <c r="AZ296" s="317">
        <f t="shared" ca="1" si="594"/>
        <v>4985.5</v>
      </c>
      <c r="BA296" s="317">
        <f t="shared" ca="1" si="594"/>
        <v>4985.5</v>
      </c>
      <c r="BB296" s="317">
        <f t="shared" ca="1" si="594"/>
        <v>4985.5</v>
      </c>
      <c r="BC296" s="317">
        <f t="shared" ca="1" si="594"/>
        <v>4985.5</v>
      </c>
      <c r="BD296" s="454">
        <f ca="1">BD294*BD295</f>
        <v>483.20999999999964</v>
      </c>
      <c r="BE296" s="454">
        <f t="shared" ref="BE296:CT296" ca="1" si="595">BE294*BE295</f>
        <v>488.51999999999953</v>
      </c>
      <c r="BF296" s="454">
        <f t="shared" ca="1" si="595"/>
        <v>493.82999999999953</v>
      </c>
      <c r="BG296" s="454">
        <f t="shared" ca="1" si="595"/>
        <v>499.13999999999953</v>
      </c>
      <c r="BH296" s="454">
        <f t="shared" ca="1" si="595"/>
        <v>504.44999999999953</v>
      </c>
      <c r="BI296" s="454">
        <f t="shared" ca="1" si="595"/>
        <v>509.75999999999954</v>
      </c>
      <c r="BJ296" s="454">
        <f t="shared" ca="1" si="595"/>
        <v>515.06999999999948</v>
      </c>
      <c r="BK296" s="454">
        <f t="shared" ca="1" si="595"/>
        <v>520.37999999999931</v>
      </c>
      <c r="BL296" s="454">
        <f t="shared" ca="1" si="595"/>
        <v>525.68999999999949</v>
      </c>
      <c r="BM296" s="454">
        <f t="shared" ca="1" si="595"/>
        <v>530.99999999999932</v>
      </c>
      <c r="BN296" s="454">
        <f t="shared" ca="1" si="595"/>
        <v>536.30999999999926</v>
      </c>
      <c r="BO296" s="454">
        <f t="shared" ca="1" si="595"/>
        <v>541.61999999999932</v>
      </c>
      <c r="BP296" s="454">
        <f t="shared" ca="1" si="595"/>
        <v>911.5499999999987</v>
      </c>
      <c r="BQ296" s="454">
        <f t="shared" ca="1" si="595"/>
        <v>920.39999999999884</v>
      </c>
      <c r="BR296" s="454">
        <f t="shared" ca="1" si="595"/>
        <v>929.24999999999864</v>
      </c>
      <c r="BS296" s="454">
        <f t="shared" ca="1" si="595"/>
        <v>938.09999999999843</v>
      </c>
      <c r="BT296" s="454">
        <f t="shared" ca="1" si="595"/>
        <v>946.94999999999845</v>
      </c>
      <c r="BU296" s="454">
        <f t="shared" ca="1" si="595"/>
        <v>955.79999999999848</v>
      </c>
      <c r="BV296" s="454">
        <f t="shared" ca="1" si="595"/>
        <v>964.6499999999985</v>
      </c>
      <c r="BW296" s="454">
        <f t="shared" ca="1" si="595"/>
        <v>973.49999999999818</v>
      </c>
      <c r="BX296" s="454">
        <f t="shared" ca="1" si="595"/>
        <v>982.3499999999982</v>
      </c>
      <c r="BY296" s="454">
        <f t="shared" ca="1" si="595"/>
        <v>991.19999999999823</v>
      </c>
      <c r="BZ296" s="454">
        <f t="shared" ca="1" si="595"/>
        <v>1000.0499999999982</v>
      </c>
      <c r="CA296" s="454">
        <f t="shared" ca="1" si="595"/>
        <v>1008.8999999999983</v>
      </c>
      <c r="CB296" s="454">
        <f t="shared" ca="1" si="595"/>
        <v>991.19999999999823</v>
      </c>
      <c r="CC296" s="454">
        <f t="shared" ca="1" si="595"/>
        <v>973.49999999999807</v>
      </c>
      <c r="CD296" s="454">
        <f t="shared" ca="1" si="595"/>
        <v>955.79999999999802</v>
      </c>
      <c r="CE296" s="454">
        <f t="shared" ca="1" si="595"/>
        <v>938.09999999999798</v>
      </c>
      <c r="CF296" s="454">
        <f t="shared" ca="1" si="595"/>
        <v>920.39999999999804</v>
      </c>
      <c r="CG296" s="454">
        <f t="shared" ca="1" si="595"/>
        <v>902.69999999999777</v>
      </c>
      <c r="CH296" s="454">
        <f t="shared" ca="1" si="595"/>
        <v>884.99999999999773</v>
      </c>
      <c r="CI296" s="454">
        <f t="shared" ca="1" si="595"/>
        <v>867.29999999999779</v>
      </c>
      <c r="CJ296" s="454">
        <f t="shared" ca="1" si="595"/>
        <v>849.59999999999775</v>
      </c>
      <c r="CK296" s="454">
        <f t="shared" ca="1" si="595"/>
        <v>831.8999999999977</v>
      </c>
      <c r="CL296" s="454">
        <f t="shared" ca="1" si="595"/>
        <v>814.19999999999766</v>
      </c>
      <c r="CM296" s="454">
        <f t="shared" ca="1" si="595"/>
        <v>796.49999999999761</v>
      </c>
      <c r="CN296" s="454">
        <f t="shared" si="595"/>
        <v>0</v>
      </c>
      <c r="CO296" s="454">
        <f t="shared" ca="1" si="595"/>
        <v>0</v>
      </c>
      <c r="CP296" s="454">
        <f t="shared" ca="1" si="595"/>
        <v>0</v>
      </c>
      <c r="CQ296" s="454">
        <f t="shared" ca="1" si="595"/>
        <v>0</v>
      </c>
      <c r="CR296" s="454">
        <f t="shared" ca="1" si="595"/>
        <v>0</v>
      </c>
      <c r="CS296" s="454">
        <f t="shared" ca="1" si="595"/>
        <v>0</v>
      </c>
      <c r="CT296" s="454">
        <f t="shared" ca="1" si="595"/>
        <v>0</v>
      </c>
      <c r="CU296" s="451">
        <v>1</v>
      </c>
      <c r="CY296" s="294"/>
    </row>
    <row r="297" spans="1:103" outlineLevel="1" x14ac:dyDescent="0.45">
      <c r="A297" s="72" t="s">
        <v>334</v>
      </c>
      <c r="B297" s="297"/>
      <c r="D297" s="75" t="s">
        <v>104</v>
      </c>
      <c r="E297" s="75"/>
      <c r="F297" s="329" t="s">
        <v>164</v>
      </c>
      <c r="G297" s="75"/>
      <c r="H297" s="330">
        <f>SUM(H292,H294,H296)</f>
        <v>17843.28</v>
      </c>
      <c r="I297" s="330">
        <f t="shared" ref="I297:O297" si="596">SUM(I292,I294,I296)</f>
        <v>17843.28</v>
      </c>
      <c r="J297" s="330">
        <f t="shared" si="596"/>
        <v>17843.28</v>
      </c>
      <c r="K297" s="330">
        <f t="shared" si="596"/>
        <v>17843.28</v>
      </c>
      <c r="L297" s="330">
        <f t="shared" si="596"/>
        <v>17843.28</v>
      </c>
      <c r="M297" s="330">
        <f t="shared" si="596"/>
        <v>17843.28</v>
      </c>
      <c r="N297" s="330">
        <f t="shared" si="596"/>
        <v>17843.28</v>
      </c>
      <c r="O297" s="330">
        <f t="shared" si="596"/>
        <v>17843.28</v>
      </c>
      <c r="P297" s="330">
        <f>SUM(P292,P294,P296)</f>
        <v>17843.28</v>
      </c>
      <c r="Q297" s="330">
        <f t="shared" ref="Q297:CB297" si="597">SUM(Q292,Q294,Q296)</f>
        <v>17843.28</v>
      </c>
      <c r="R297" s="330">
        <f t="shared" si="597"/>
        <v>17843.28</v>
      </c>
      <c r="S297" s="330">
        <f t="shared" si="597"/>
        <v>17843.28</v>
      </c>
      <c r="T297" s="330">
        <f t="shared" ca="1" si="597"/>
        <v>12253.28</v>
      </c>
      <c r="U297" s="330">
        <f t="shared" ca="1" si="597"/>
        <v>12253.28</v>
      </c>
      <c r="V297" s="330">
        <f t="shared" ca="1" si="597"/>
        <v>12253.28</v>
      </c>
      <c r="W297" s="330">
        <f t="shared" ca="1" si="597"/>
        <v>12253.28</v>
      </c>
      <c r="X297" s="330">
        <f t="shared" ca="1" si="597"/>
        <v>12253.28</v>
      </c>
      <c r="Y297" s="330">
        <f t="shared" ca="1" si="597"/>
        <v>12253.28</v>
      </c>
      <c r="Z297" s="330">
        <f t="shared" ca="1" si="597"/>
        <v>12253.28</v>
      </c>
      <c r="AA297" s="330">
        <f t="shared" ca="1" si="597"/>
        <v>17843.28</v>
      </c>
      <c r="AB297" s="330">
        <f t="shared" ca="1" si="597"/>
        <v>17843.28</v>
      </c>
      <c r="AC297" s="330">
        <f t="shared" ca="1" si="597"/>
        <v>17843.28</v>
      </c>
      <c r="AD297" s="330">
        <f t="shared" ca="1" si="597"/>
        <v>17843.28</v>
      </c>
      <c r="AE297" s="330">
        <f t="shared" ca="1" si="597"/>
        <v>17843.28</v>
      </c>
      <c r="AF297" s="330">
        <f t="shared" ca="1" si="597"/>
        <v>25029.224999999999</v>
      </c>
      <c r="AG297" s="330">
        <f t="shared" ca="1" si="597"/>
        <v>25015.25</v>
      </c>
      <c r="AH297" s="330">
        <f t="shared" ca="1" si="597"/>
        <v>30591.275000000001</v>
      </c>
      <c r="AI297" s="330">
        <f t="shared" ca="1" si="597"/>
        <v>30577.3</v>
      </c>
      <c r="AJ297" s="330">
        <f t="shared" ca="1" si="597"/>
        <v>30563.325000000001</v>
      </c>
      <c r="AK297" s="330">
        <f t="shared" ca="1" si="597"/>
        <v>30549.35</v>
      </c>
      <c r="AL297" s="330">
        <f t="shared" ca="1" si="597"/>
        <v>30535.375</v>
      </c>
      <c r="AM297" s="330">
        <f t="shared" ca="1" si="597"/>
        <v>36111.4</v>
      </c>
      <c r="AN297" s="330">
        <f t="shared" ca="1" si="597"/>
        <v>36097.425000000003</v>
      </c>
      <c r="AO297" s="330">
        <f t="shared" ca="1" si="597"/>
        <v>36083.449999999997</v>
      </c>
      <c r="AP297" s="330">
        <f t="shared" ca="1" si="597"/>
        <v>36069.474999999999</v>
      </c>
      <c r="AQ297" s="330">
        <f t="shared" ca="1" si="597"/>
        <v>36055.5</v>
      </c>
      <c r="AR297" s="330">
        <f t="shared" ca="1" si="597"/>
        <v>36055.5</v>
      </c>
      <c r="AS297" s="330">
        <f t="shared" ca="1" si="597"/>
        <v>41645.5</v>
      </c>
      <c r="AT297" s="330">
        <f t="shared" ca="1" si="597"/>
        <v>41645.5</v>
      </c>
      <c r="AU297" s="330">
        <f t="shared" ca="1" si="597"/>
        <v>41645.5</v>
      </c>
      <c r="AV297" s="330">
        <f t="shared" ca="1" si="597"/>
        <v>41645.5</v>
      </c>
      <c r="AW297" s="330">
        <f t="shared" ca="1" si="597"/>
        <v>41645.5</v>
      </c>
      <c r="AX297" s="330">
        <f t="shared" ca="1" si="597"/>
        <v>41645.5</v>
      </c>
      <c r="AY297" s="330">
        <f t="shared" ca="1" si="597"/>
        <v>47235.5</v>
      </c>
      <c r="AZ297" s="330">
        <f t="shared" ca="1" si="597"/>
        <v>47235.5</v>
      </c>
      <c r="BA297" s="330">
        <f t="shared" ca="1" si="597"/>
        <v>47235.5</v>
      </c>
      <c r="BB297" s="330">
        <f t="shared" ca="1" si="597"/>
        <v>47235.5</v>
      </c>
      <c r="BC297" s="330">
        <f t="shared" ca="1" si="597"/>
        <v>47235.5</v>
      </c>
      <c r="BD297" s="330">
        <f ca="1">SUM(BD292,BD294,BD296)</f>
        <v>4578.2099999999973</v>
      </c>
      <c r="BE297" s="330">
        <f t="shared" ca="1" si="597"/>
        <v>4628.5199999999959</v>
      </c>
      <c r="BF297" s="330">
        <f t="shared" ca="1" si="597"/>
        <v>4678.8299999999963</v>
      </c>
      <c r="BG297" s="330">
        <f t="shared" ca="1" si="597"/>
        <v>4729.1399999999958</v>
      </c>
      <c r="BH297" s="330">
        <f t="shared" ca="1" si="597"/>
        <v>4779.4499999999962</v>
      </c>
      <c r="BI297" s="330">
        <f t="shared" ca="1" si="597"/>
        <v>4829.7599999999957</v>
      </c>
      <c r="BJ297" s="330">
        <f t="shared" ca="1" si="597"/>
        <v>4880.0699999999952</v>
      </c>
      <c r="BK297" s="330">
        <f t="shared" ca="1" si="597"/>
        <v>4930.3799999999937</v>
      </c>
      <c r="BL297" s="330">
        <f t="shared" ca="1" si="597"/>
        <v>4980.6899999999951</v>
      </c>
      <c r="BM297" s="330">
        <f t="shared" ca="1" si="597"/>
        <v>5030.9999999999936</v>
      </c>
      <c r="BN297" s="330">
        <f t="shared" ca="1" si="597"/>
        <v>5081.3099999999931</v>
      </c>
      <c r="BO297" s="330">
        <f t="shared" ca="1" si="597"/>
        <v>5131.6199999999935</v>
      </c>
      <c r="BP297" s="330">
        <f t="shared" ca="1" si="597"/>
        <v>8636.5499999999884</v>
      </c>
      <c r="BQ297" s="330">
        <f t="shared" ca="1" si="597"/>
        <v>8720.3999999999905</v>
      </c>
      <c r="BR297" s="330">
        <f t="shared" ca="1" si="597"/>
        <v>8804.2499999999873</v>
      </c>
      <c r="BS297" s="330">
        <f t="shared" ca="1" si="597"/>
        <v>8888.0999999999858</v>
      </c>
      <c r="BT297" s="330">
        <f t="shared" ca="1" si="597"/>
        <v>8971.9499999999862</v>
      </c>
      <c r="BU297" s="330">
        <f t="shared" ca="1" si="597"/>
        <v>9055.7999999999865</v>
      </c>
      <c r="BV297" s="330">
        <f t="shared" ca="1" si="597"/>
        <v>9139.6499999999851</v>
      </c>
      <c r="BW297" s="330">
        <f t="shared" ca="1" si="597"/>
        <v>9223.4999999999836</v>
      </c>
      <c r="BX297" s="330">
        <f t="shared" ca="1" si="597"/>
        <v>9307.349999999984</v>
      </c>
      <c r="BY297" s="330">
        <f t="shared" ca="1" si="597"/>
        <v>9391.1999999999844</v>
      </c>
      <c r="BZ297" s="330">
        <f t="shared" ca="1" si="597"/>
        <v>9475.0499999999829</v>
      </c>
      <c r="CA297" s="330">
        <f t="shared" ca="1" si="597"/>
        <v>9558.8999999999833</v>
      </c>
      <c r="CB297" s="330">
        <f t="shared" ca="1" si="597"/>
        <v>9391.1999999999844</v>
      </c>
      <c r="CC297" s="330">
        <f t="shared" ref="CC297:CM297" ca="1" si="598">SUM(CC292,CC294,CC296)</f>
        <v>9223.4999999999818</v>
      </c>
      <c r="CD297" s="330">
        <f t="shared" ca="1" si="598"/>
        <v>9055.7999999999811</v>
      </c>
      <c r="CE297" s="330">
        <f t="shared" ca="1" si="598"/>
        <v>8888.0999999999822</v>
      </c>
      <c r="CF297" s="330">
        <f t="shared" ca="1" si="598"/>
        <v>8720.3999999999814</v>
      </c>
      <c r="CG297" s="330">
        <f t="shared" ca="1" si="598"/>
        <v>8552.6999999999789</v>
      </c>
      <c r="CH297" s="330">
        <f t="shared" ca="1" si="598"/>
        <v>8384.9999999999782</v>
      </c>
      <c r="CI297" s="330">
        <f t="shared" ca="1" si="598"/>
        <v>8217.2999999999793</v>
      </c>
      <c r="CJ297" s="330">
        <f t="shared" ca="1" si="598"/>
        <v>8049.5999999999785</v>
      </c>
      <c r="CK297" s="330">
        <f t="shared" ca="1" si="598"/>
        <v>7881.8999999999787</v>
      </c>
      <c r="CL297" s="330">
        <f t="shared" ca="1" si="598"/>
        <v>7714.1999999999789</v>
      </c>
      <c r="CM297" s="330">
        <f t="shared" ca="1" si="598"/>
        <v>7546.4999999999773</v>
      </c>
      <c r="CN297" s="333">
        <f t="shared" ref="CN297:CT297" si="599">SUMIF($H$9:$CM$9,CN$3,$H297:$CM297)</f>
        <v>214119.36</v>
      </c>
      <c r="CO297" s="333">
        <f t="shared" ca="1" si="599"/>
        <v>174989.36</v>
      </c>
      <c r="CP297" s="333">
        <f t="shared" ca="1" si="599"/>
        <v>383278.35</v>
      </c>
      <c r="CQ297" s="333">
        <f t="shared" ca="1" si="599"/>
        <v>522106</v>
      </c>
      <c r="CR297" s="333">
        <f t="shared" ca="1" si="599"/>
        <v>58258.97999999993</v>
      </c>
      <c r="CS297" s="333">
        <f t="shared" ca="1" si="599"/>
        <v>109172.69999999982</v>
      </c>
      <c r="CT297" s="333">
        <f t="shared" ca="1" si="599"/>
        <v>101626.19999999976</v>
      </c>
      <c r="CU297" s="259">
        <v>1</v>
      </c>
      <c r="CY297" s="294"/>
    </row>
    <row r="298" spans="1:103" outlineLevel="1" x14ac:dyDescent="0.45">
      <c r="A298" s="71"/>
      <c r="B298" s="297"/>
      <c r="D298" s="75"/>
      <c r="E298" s="75"/>
      <c r="F298" s="75"/>
      <c r="G298" s="75"/>
      <c r="H298" s="362"/>
      <c r="I298" s="362"/>
      <c r="J298" s="362"/>
      <c r="K298" s="362"/>
      <c r="L298" s="362"/>
      <c r="M298" s="362"/>
      <c r="N298" s="362"/>
      <c r="O298" s="362"/>
      <c r="P298" s="362"/>
      <c r="Q298" s="362"/>
      <c r="R298" s="362"/>
      <c r="S298" s="362"/>
      <c r="T298" s="362"/>
      <c r="U298" s="362"/>
      <c r="V298" s="362"/>
      <c r="W298" s="362"/>
      <c r="X298" s="362"/>
      <c r="Y298" s="362"/>
      <c r="Z298" s="362"/>
      <c r="AA298" s="362"/>
      <c r="AB298" s="362"/>
      <c r="AC298" s="362"/>
      <c r="AD298" s="362"/>
      <c r="AE298" s="362"/>
      <c r="AF298" s="362"/>
      <c r="AG298" s="362"/>
      <c r="AH298" s="362"/>
      <c r="AI298" s="362"/>
      <c r="AJ298" s="362"/>
      <c r="AK298" s="362"/>
      <c r="AL298" s="362"/>
      <c r="AM298" s="362"/>
      <c r="AN298" s="362"/>
      <c r="AO298" s="362"/>
      <c r="AP298" s="362"/>
      <c r="AQ298" s="362"/>
      <c r="AR298" s="362"/>
      <c r="AS298" s="362"/>
      <c r="AT298" s="362"/>
      <c r="AU298" s="362"/>
      <c r="AV298" s="362"/>
      <c r="AW298" s="362"/>
      <c r="AX298" s="362"/>
      <c r="AY298" s="362"/>
      <c r="AZ298" s="362"/>
      <c r="BA298" s="362"/>
      <c r="BB298" s="362"/>
      <c r="BC298" s="362"/>
      <c r="BD298" s="362"/>
      <c r="BE298" s="362"/>
      <c r="BF298" s="362"/>
      <c r="BG298" s="362"/>
      <c r="BH298" s="362"/>
      <c r="BI298" s="362"/>
      <c r="BJ298" s="362"/>
      <c r="BK298" s="362"/>
      <c r="BL298" s="362"/>
      <c r="BM298" s="362"/>
      <c r="BN298" s="362"/>
      <c r="BO298" s="362"/>
      <c r="BP298" s="362"/>
      <c r="BQ298" s="362"/>
      <c r="BR298" s="362"/>
      <c r="BS298" s="362"/>
      <c r="BT298" s="362"/>
      <c r="BU298" s="362"/>
      <c r="BV298" s="362"/>
      <c r="BW298" s="362"/>
      <c r="BX298" s="362"/>
      <c r="BY298" s="362"/>
      <c r="BZ298" s="362"/>
      <c r="CA298" s="362"/>
      <c r="CB298" s="362"/>
      <c r="CC298" s="362"/>
      <c r="CD298" s="362"/>
      <c r="CE298" s="362"/>
      <c r="CF298" s="362"/>
      <c r="CG298" s="362"/>
      <c r="CH298" s="362"/>
      <c r="CI298" s="362"/>
      <c r="CJ298" s="362"/>
      <c r="CK298" s="362"/>
      <c r="CL298" s="362"/>
      <c r="CM298" s="362"/>
      <c r="CN298" s="362"/>
      <c r="CO298" s="362"/>
      <c r="CP298" s="362"/>
      <c r="CQ298" s="362"/>
      <c r="CR298" s="362"/>
      <c r="CS298" s="362"/>
      <c r="CT298" s="362"/>
      <c r="CU298" s="259">
        <v>1</v>
      </c>
      <c r="CY298" s="294"/>
    </row>
    <row r="299" spans="1:103" outlineLevel="1" x14ac:dyDescent="0.45">
      <c r="A299" s="71"/>
      <c r="B299" s="297"/>
      <c r="D299" s="268" t="s">
        <v>249</v>
      </c>
      <c r="E299" s="75"/>
      <c r="F299" s="312" t="str">
        <f>VLOOKUP($D299,assumption_lookup,MATCH("Unit",assumption_heading,0),0)</f>
        <v>£/fte/wk</v>
      </c>
      <c r="H299" s="349">
        <f t="shared" ref="H299:P299" si="600">VLOOKUP($D299,assumption_lookup,MATCH(H$9,assumption_heading,0),0)</f>
        <v>66</v>
      </c>
      <c r="I299" s="349">
        <f t="shared" si="600"/>
        <v>66</v>
      </c>
      <c r="J299" s="349">
        <f t="shared" si="600"/>
        <v>66</v>
      </c>
      <c r="K299" s="349">
        <f t="shared" si="600"/>
        <v>66</v>
      </c>
      <c r="L299" s="349">
        <f t="shared" si="600"/>
        <v>66</v>
      </c>
      <c r="M299" s="349">
        <f t="shared" si="600"/>
        <v>66</v>
      </c>
      <c r="N299" s="349">
        <f t="shared" si="600"/>
        <v>66</v>
      </c>
      <c r="O299" s="349">
        <f t="shared" si="600"/>
        <v>66</v>
      </c>
      <c r="P299" s="349">
        <f t="shared" si="600"/>
        <v>66</v>
      </c>
      <c r="Q299" s="349">
        <f t="shared" ref="Q299:BC299" si="601">VLOOKUP($D299,assumption_lookup,MATCH(Q$9,assumption_heading,0),0)</f>
        <v>66</v>
      </c>
      <c r="R299" s="349">
        <f t="shared" si="601"/>
        <v>66</v>
      </c>
      <c r="S299" s="349">
        <f t="shared" si="601"/>
        <v>66</v>
      </c>
      <c r="T299" s="349">
        <f t="shared" si="601"/>
        <v>70</v>
      </c>
      <c r="U299" s="349">
        <f t="shared" si="601"/>
        <v>70</v>
      </c>
      <c r="V299" s="349">
        <f t="shared" si="601"/>
        <v>70</v>
      </c>
      <c r="W299" s="349">
        <f t="shared" si="601"/>
        <v>70</v>
      </c>
      <c r="X299" s="349">
        <f t="shared" si="601"/>
        <v>70</v>
      </c>
      <c r="Y299" s="349">
        <f t="shared" si="601"/>
        <v>70</v>
      </c>
      <c r="Z299" s="349">
        <f t="shared" si="601"/>
        <v>70</v>
      </c>
      <c r="AA299" s="349">
        <f t="shared" si="601"/>
        <v>70</v>
      </c>
      <c r="AB299" s="349">
        <f t="shared" si="601"/>
        <v>70</v>
      </c>
      <c r="AC299" s="349">
        <f t="shared" si="601"/>
        <v>70</v>
      </c>
      <c r="AD299" s="349">
        <f t="shared" si="601"/>
        <v>70</v>
      </c>
      <c r="AE299" s="349">
        <f t="shared" si="601"/>
        <v>70</v>
      </c>
      <c r="AF299" s="349">
        <f t="shared" si="601"/>
        <v>80</v>
      </c>
      <c r="AG299" s="349">
        <f t="shared" si="601"/>
        <v>80</v>
      </c>
      <c r="AH299" s="349">
        <f t="shared" si="601"/>
        <v>80</v>
      </c>
      <c r="AI299" s="349">
        <f t="shared" si="601"/>
        <v>80</v>
      </c>
      <c r="AJ299" s="349">
        <f t="shared" si="601"/>
        <v>80</v>
      </c>
      <c r="AK299" s="349">
        <f t="shared" si="601"/>
        <v>80</v>
      </c>
      <c r="AL299" s="349">
        <f t="shared" si="601"/>
        <v>80</v>
      </c>
      <c r="AM299" s="349">
        <f t="shared" si="601"/>
        <v>80</v>
      </c>
      <c r="AN299" s="349">
        <f t="shared" si="601"/>
        <v>80</v>
      </c>
      <c r="AO299" s="349">
        <f t="shared" si="601"/>
        <v>80</v>
      </c>
      <c r="AP299" s="349">
        <f t="shared" si="601"/>
        <v>80</v>
      </c>
      <c r="AQ299" s="349">
        <f t="shared" si="601"/>
        <v>80</v>
      </c>
      <c r="AR299" s="349">
        <f t="shared" si="601"/>
        <v>80</v>
      </c>
      <c r="AS299" s="349">
        <f t="shared" si="601"/>
        <v>80</v>
      </c>
      <c r="AT299" s="349">
        <f t="shared" si="601"/>
        <v>80</v>
      </c>
      <c r="AU299" s="349">
        <f t="shared" si="601"/>
        <v>80</v>
      </c>
      <c r="AV299" s="349">
        <f t="shared" si="601"/>
        <v>80</v>
      </c>
      <c r="AW299" s="349">
        <f t="shared" si="601"/>
        <v>80</v>
      </c>
      <c r="AX299" s="349">
        <f t="shared" si="601"/>
        <v>80</v>
      </c>
      <c r="AY299" s="349">
        <f t="shared" si="601"/>
        <v>80</v>
      </c>
      <c r="AZ299" s="349">
        <f t="shared" si="601"/>
        <v>80</v>
      </c>
      <c r="BA299" s="349">
        <f t="shared" si="601"/>
        <v>80</v>
      </c>
      <c r="BB299" s="349">
        <f t="shared" si="601"/>
        <v>80</v>
      </c>
      <c r="BC299" s="349">
        <f t="shared" si="601"/>
        <v>80</v>
      </c>
      <c r="BD299" s="349">
        <f t="shared" ref="BD299:CM299" si="602">VLOOKUP($D299,assumption_lookup,MATCH(BD$6,assumptions_heading_monthly,0),0)</f>
        <v>80</v>
      </c>
      <c r="BE299" s="349">
        <f t="shared" si="602"/>
        <v>80</v>
      </c>
      <c r="BF299" s="349">
        <f t="shared" si="602"/>
        <v>80</v>
      </c>
      <c r="BG299" s="349">
        <f t="shared" si="602"/>
        <v>80</v>
      </c>
      <c r="BH299" s="349">
        <f t="shared" si="602"/>
        <v>80</v>
      </c>
      <c r="BI299" s="349">
        <f t="shared" si="602"/>
        <v>80</v>
      </c>
      <c r="BJ299" s="349">
        <f t="shared" si="602"/>
        <v>80</v>
      </c>
      <c r="BK299" s="349">
        <f t="shared" si="602"/>
        <v>80</v>
      </c>
      <c r="BL299" s="349">
        <f t="shared" si="602"/>
        <v>80</v>
      </c>
      <c r="BM299" s="349">
        <f t="shared" si="602"/>
        <v>80</v>
      </c>
      <c r="BN299" s="349">
        <f t="shared" si="602"/>
        <v>80</v>
      </c>
      <c r="BO299" s="349">
        <f t="shared" si="602"/>
        <v>80</v>
      </c>
      <c r="BP299" s="349">
        <f t="shared" si="602"/>
        <v>80</v>
      </c>
      <c r="BQ299" s="349">
        <f t="shared" si="602"/>
        <v>80</v>
      </c>
      <c r="BR299" s="349">
        <f t="shared" si="602"/>
        <v>80</v>
      </c>
      <c r="BS299" s="349">
        <f t="shared" si="602"/>
        <v>80</v>
      </c>
      <c r="BT299" s="349">
        <f t="shared" si="602"/>
        <v>80</v>
      </c>
      <c r="BU299" s="349">
        <f t="shared" si="602"/>
        <v>80</v>
      </c>
      <c r="BV299" s="349">
        <f t="shared" si="602"/>
        <v>80</v>
      </c>
      <c r="BW299" s="349">
        <f t="shared" si="602"/>
        <v>80</v>
      </c>
      <c r="BX299" s="349">
        <f t="shared" si="602"/>
        <v>80</v>
      </c>
      <c r="BY299" s="349">
        <f t="shared" si="602"/>
        <v>80</v>
      </c>
      <c r="BZ299" s="349">
        <f t="shared" si="602"/>
        <v>80</v>
      </c>
      <c r="CA299" s="349">
        <f t="shared" si="602"/>
        <v>80</v>
      </c>
      <c r="CB299" s="349">
        <f t="shared" si="602"/>
        <v>80</v>
      </c>
      <c r="CC299" s="349">
        <f t="shared" si="602"/>
        <v>80</v>
      </c>
      <c r="CD299" s="349">
        <f t="shared" si="602"/>
        <v>80</v>
      </c>
      <c r="CE299" s="349">
        <f t="shared" si="602"/>
        <v>80</v>
      </c>
      <c r="CF299" s="349">
        <f t="shared" si="602"/>
        <v>80</v>
      </c>
      <c r="CG299" s="349">
        <f t="shared" si="602"/>
        <v>80</v>
      </c>
      <c r="CH299" s="349">
        <f t="shared" si="602"/>
        <v>80</v>
      </c>
      <c r="CI299" s="349">
        <f t="shared" si="602"/>
        <v>80</v>
      </c>
      <c r="CJ299" s="349">
        <f t="shared" si="602"/>
        <v>80</v>
      </c>
      <c r="CK299" s="349">
        <f t="shared" si="602"/>
        <v>80</v>
      </c>
      <c r="CL299" s="349">
        <f t="shared" si="602"/>
        <v>80</v>
      </c>
      <c r="CM299" s="349">
        <f t="shared" si="602"/>
        <v>80</v>
      </c>
      <c r="CN299" s="341"/>
      <c r="CO299" s="341"/>
      <c r="CP299" s="341"/>
      <c r="CQ299" s="341"/>
      <c r="CR299" s="341"/>
      <c r="CS299" s="341"/>
      <c r="CT299" s="341"/>
      <c r="CU299" s="259">
        <v>1</v>
      </c>
      <c r="CY299" s="294"/>
    </row>
    <row r="300" spans="1:103" outlineLevel="1" x14ac:dyDescent="0.45">
      <c r="A300" s="72" t="s">
        <v>705</v>
      </c>
      <c r="B300" s="297" t="s">
        <v>832</v>
      </c>
      <c r="D300" s="268" t="s">
        <v>119</v>
      </c>
      <c r="E300" s="75"/>
      <c r="F300" s="312" t="s">
        <v>164</v>
      </c>
      <c r="H300" s="349">
        <f t="shared" ref="H300:O300" si="603">H299*4.5*H280</f>
        <v>594</v>
      </c>
      <c r="I300" s="349">
        <f t="shared" si="603"/>
        <v>594</v>
      </c>
      <c r="J300" s="349">
        <f t="shared" si="603"/>
        <v>594</v>
      </c>
      <c r="K300" s="349">
        <f t="shared" si="603"/>
        <v>594</v>
      </c>
      <c r="L300" s="349">
        <f t="shared" si="603"/>
        <v>594</v>
      </c>
      <c r="M300" s="349">
        <f t="shared" si="603"/>
        <v>594</v>
      </c>
      <c r="N300" s="349">
        <f t="shared" si="603"/>
        <v>594</v>
      </c>
      <c r="O300" s="349">
        <f t="shared" si="603"/>
        <v>594</v>
      </c>
      <c r="P300" s="349">
        <f t="shared" ref="P300:AU300" si="604">P299*4.5*P280</f>
        <v>594</v>
      </c>
      <c r="Q300" s="349">
        <f t="shared" si="604"/>
        <v>594</v>
      </c>
      <c r="R300" s="349">
        <f t="shared" si="604"/>
        <v>594</v>
      </c>
      <c r="S300" s="349">
        <f t="shared" si="604"/>
        <v>594</v>
      </c>
      <c r="T300" s="349">
        <f t="shared" si="604"/>
        <v>315</v>
      </c>
      <c r="U300" s="349">
        <f t="shared" si="604"/>
        <v>315</v>
      </c>
      <c r="V300" s="349">
        <f t="shared" si="604"/>
        <v>315</v>
      </c>
      <c r="W300" s="349">
        <f t="shared" si="604"/>
        <v>315</v>
      </c>
      <c r="X300" s="349">
        <f t="shared" si="604"/>
        <v>315</v>
      </c>
      <c r="Y300" s="349">
        <f t="shared" si="604"/>
        <v>315</v>
      </c>
      <c r="Z300" s="349">
        <f t="shared" si="604"/>
        <v>315</v>
      </c>
      <c r="AA300" s="349">
        <f t="shared" si="604"/>
        <v>315</v>
      </c>
      <c r="AB300" s="349">
        <f t="shared" si="604"/>
        <v>315</v>
      </c>
      <c r="AC300" s="349">
        <f t="shared" si="604"/>
        <v>315</v>
      </c>
      <c r="AD300" s="349">
        <f t="shared" si="604"/>
        <v>315</v>
      </c>
      <c r="AE300" s="349">
        <f t="shared" si="604"/>
        <v>315</v>
      </c>
      <c r="AF300" s="349">
        <f t="shared" si="604"/>
        <v>720</v>
      </c>
      <c r="AG300" s="349">
        <f t="shared" si="604"/>
        <v>720</v>
      </c>
      <c r="AH300" s="349">
        <f t="shared" si="604"/>
        <v>720</v>
      </c>
      <c r="AI300" s="349">
        <f t="shared" si="604"/>
        <v>720</v>
      </c>
      <c r="AJ300" s="349">
        <f t="shared" si="604"/>
        <v>720</v>
      </c>
      <c r="AK300" s="349">
        <f t="shared" si="604"/>
        <v>720</v>
      </c>
      <c r="AL300" s="349">
        <f t="shared" si="604"/>
        <v>720</v>
      </c>
      <c r="AM300" s="349">
        <f t="shared" si="604"/>
        <v>720</v>
      </c>
      <c r="AN300" s="349">
        <f t="shared" si="604"/>
        <v>720</v>
      </c>
      <c r="AO300" s="349">
        <f t="shared" si="604"/>
        <v>720</v>
      </c>
      <c r="AP300" s="349">
        <f t="shared" si="604"/>
        <v>720</v>
      </c>
      <c r="AQ300" s="349">
        <f t="shared" si="604"/>
        <v>720</v>
      </c>
      <c r="AR300" s="349">
        <f t="shared" si="604"/>
        <v>720</v>
      </c>
      <c r="AS300" s="349">
        <f t="shared" si="604"/>
        <v>720</v>
      </c>
      <c r="AT300" s="349">
        <f t="shared" si="604"/>
        <v>720</v>
      </c>
      <c r="AU300" s="349">
        <f t="shared" si="604"/>
        <v>720</v>
      </c>
      <c r="AV300" s="349">
        <f t="shared" ref="AV300:CM300" si="605">AV299*4.5*AV280</f>
        <v>720</v>
      </c>
      <c r="AW300" s="349">
        <f t="shared" si="605"/>
        <v>720</v>
      </c>
      <c r="AX300" s="349">
        <f t="shared" si="605"/>
        <v>720</v>
      </c>
      <c r="AY300" s="349">
        <f t="shared" si="605"/>
        <v>720</v>
      </c>
      <c r="AZ300" s="349">
        <f t="shared" si="605"/>
        <v>720</v>
      </c>
      <c r="BA300" s="349">
        <f t="shared" si="605"/>
        <v>720</v>
      </c>
      <c r="BB300" s="349">
        <f t="shared" si="605"/>
        <v>720</v>
      </c>
      <c r="BC300" s="349">
        <f t="shared" si="605"/>
        <v>720</v>
      </c>
      <c r="BD300" s="349">
        <f t="shared" si="605"/>
        <v>1440</v>
      </c>
      <c r="BE300" s="349">
        <f t="shared" si="605"/>
        <v>1440</v>
      </c>
      <c r="BF300" s="349">
        <f t="shared" si="605"/>
        <v>1440</v>
      </c>
      <c r="BG300" s="349">
        <f t="shared" si="605"/>
        <v>1440</v>
      </c>
      <c r="BH300" s="349">
        <f t="shared" si="605"/>
        <v>1440</v>
      </c>
      <c r="BI300" s="349">
        <f t="shared" si="605"/>
        <v>1440</v>
      </c>
      <c r="BJ300" s="349">
        <f t="shared" si="605"/>
        <v>1440</v>
      </c>
      <c r="BK300" s="349">
        <f t="shared" si="605"/>
        <v>1440</v>
      </c>
      <c r="BL300" s="349">
        <f t="shared" si="605"/>
        <v>1440</v>
      </c>
      <c r="BM300" s="349">
        <f t="shared" si="605"/>
        <v>1440</v>
      </c>
      <c r="BN300" s="349">
        <f t="shared" si="605"/>
        <v>1440</v>
      </c>
      <c r="BO300" s="349">
        <f t="shared" si="605"/>
        <v>1440</v>
      </c>
      <c r="BP300" s="349">
        <f t="shared" si="605"/>
        <v>2160</v>
      </c>
      <c r="BQ300" s="349">
        <f t="shared" si="605"/>
        <v>2160</v>
      </c>
      <c r="BR300" s="349">
        <f t="shared" si="605"/>
        <v>2160</v>
      </c>
      <c r="BS300" s="349">
        <f t="shared" si="605"/>
        <v>2160</v>
      </c>
      <c r="BT300" s="349">
        <f t="shared" si="605"/>
        <v>2160</v>
      </c>
      <c r="BU300" s="349">
        <f t="shared" si="605"/>
        <v>2160</v>
      </c>
      <c r="BV300" s="349">
        <f t="shared" si="605"/>
        <v>2160</v>
      </c>
      <c r="BW300" s="349">
        <f t="shared" si="605"/>
        <v>2160</v>
      </c>
      <c r="BX300" s="349">
        <f t="shared" si="605"/>
        <v>2160</v>
      </c>
      <c r="BY300" s="349">
        <f t="shared" si="605"/>
        <v>2160</v>
      </c>
      <c r="BZ300" s="349">
        <f t="shared" si="605"/>
        <v>2160</v>
      </c>
      <c r="CA300" s="349">
        <f t="shared" si="605"/>
        <v>2160</v>
      </c>
      <c r="CB300" s="349">
        <f t="shared" si="605"/>
        <v>2160</v>
      </c>
      <c r="CC300" s="349">
        <f t="shared" si="605"/>
        <v>2160</v>
      </c>
      <c r="CD300" s="349">
        <f t="shared" si="605"/>
        <v>2160</v>
      </c>
      <c r="CE300" s="349">
        <f t="shared" si="605"/>
        <v>2160</v>
      </c>
      <c r="CF300" s="349">
        <f t="shared" si="605"/>
        <v>2160</v>
      </c>
      <c r="CG300" s="349">
        <f t="shared" si="605"/>
        <v>2160</v>
      </c>
      <c r="CH300" s="349">
        <f t="shared" si="605"/>
        <v>2160</v>
      </c>
      <c r="CI300" s="349">
        <f t="shared" si="605"/>
        <v>2160</v>
      </c>
      <c r="CJ300" s="349">
        <f t="shared" si="605"/>
        <v>2160</v>
      </c>
      <c r="CK300" s="349">
        <f t="shared" si="605"/>
        <v>2160</v>
      </c>
      <c r="CL300" s="349">
        <f t="shared" si="605"/>
        <v>2160</v>
      </c>
      <c r="CM300" s="349">
        <f t="shared" si="605"/>
        <v>2160</v>
      </c>
      <c r="CN300" s="264">
        <f t="shared" ref="CN300:CT300" si="606">SUMIF($H$9:$CM$9,CN$3,$H300:$CM300)</f>
        <v>7128</v>
      </c>
      <c r="CO300" s="264">
        <f t="shared" si="606"/>
        <v>3780</v>
      </c>
      <c r="CP300" s="264">
        <f t="shared" si="606"/>
        <v>8640</v>
      </c>
      <c r="CQ300" s="264">
        <f t="shared" si="606"/>
        <v>8640</v>
      </c>
      <c r="CR300" s="264">
        <f t="shared" si="606"/>
        <v>17280</v>
      </c>
      <c r="CS300" s="264">
        <f t="shared" si="606"/>
        <v>25920</v>
      </c>
      <c r="CT300" s="264">
        <f t="shared" si="606"/>
        <v>25920</v>
      </c>
      <c r="CU300" s="259">
        <v>1</v>
      </c>
      <c r="CY300" s="294"/>
    </row>
    <row r="301" spans="1:103" outlineLevel="1" x14ac:dyDescent="0.45">
      <c r="A301" s="71"/>
      <c r="B301" s="297"/>
      <c r="D301" s="259" t="s">
        <v>456</v>
      </c>
      <c r="E301" s="75"/>
      <c r="F301" s="312" t="str">
        <f>VLOOKUP($D301,assumption_lookup,MATCH("Unit",assumption_heading,0),0)</f>
        <v>£/message</v>
      </c>
      <c r="H301" s="328">
        <f t="shared" ref="H301:O303" si="607">VLOOKUP($D301,assumption_lookup,MATCH(H$9,assumption_heading,0),0)</f>
        <v>0</v>
      </c>
      <c r="I301" s="328">
        <f t="shared" si="607"/>
        <v>0</v>
      </c>
      <c r="J301" s="328">
        <f t="shared" si="607"/>
        <v>0</v>
      </c>
      <c r="K301" s="328">
        <f t="shared" si="607"/>
        <v>0</v>
      </c>
      <c r="L301" s="328">
        <f t="shared" si="607"/>
        <v>0</v>
      </c>
      <c r="M301" s="328">
        <f t="shared" si="607"/>
        <v>0</v>
      </c>
      <c r="N301" s="328">
        <f t="shared" si="607"/>
        <v>0</v>
      </c>
      <c r="O301" s="328">
        <f t="shared" si="607"/>
        <v>0</v>
      </c>
      <c r="P301" s="328">
        <f t="shared" ref="P301:BC303" si="608">VLOOKUP($D301,assumption_lookup,MATCH(P$9,assumption_heading,0),0)</f>
        <v>0</v>
      </c>
      <c r="Q301" s="328">
        <f t="shared" si="608"/>
        <v>0</v>
      </c>
      <c r="R301" s="328">
        <f t="shared" si="608"/>
        <v>0</v>
      </c>
      <c r="S301" s="328">
        <f t="shared" si="608"/>
        <v>0</v>
      </c>
      <c r="T301" s="328">
        <f t="shared" si="608"/>
        <v>0</v>
      </c>
      <c r="U301" s="328">
        <f t="shared" si="608"/>
        <v>0</v>
      </c>
      <c r="V301" s="328">
        <f t="shared" si="608"/>
        <v>0</v>
      </c>
      <c r="W301" s="328">
        <f t="shared" si="608"/>
        <v>0</v>
      </c>
      <c r="X301" s="328">
        <f t="shared" si="608"/>
        <v>0</v>
      </c>
      <c r="Y301" s="328">
        <f t="shared" si="608"/>
        <v>0</v>
      </c>
      <c r="Z301" s="328">
        <f t="shared" si="608"/>
        <v>0</v>
      </c>
      <c r="AA301" s="328">
        <f t="shared" si="608"/>
        <v>0</v>
      </c>
      <c r="AB301" s="328">
        <f t="shared" si="608"/>
        <v>0</v>
      </c>
      <c r="AC301" s="328">
        <f t="shared" si="608"/>
        <v>0</v>
      </c>
      <c r="AD301" s="328">
        <f t="shared" si="608"/>
        <v>0</v>
      </c>
      <c r="AE301" s="328">
        <f t="shared" si="608"/>
        <v>0</v>
      </c>
      <c r="AF301" s="328">
        <f t="shared" si="608"/>
        <v>0</v>
      </c>
      <c r="AG301" s="328">
        <f t="shared" si="608"/>
        <v>0</v>
      </c>
      <c r="AH301" s="328">
        <f t="shared" si="608"/>
        <v>0</v>
      </c>
      <c r="AI301" s="328">
        <f t="shared" si="608"/>
        <v>0</v>
      </c>
      <c r="AJ301" s="328">
        <f t="shared" si="608"/>
        <v>0</v>
      </c>
      <c r="AK301" s="328">
        <f t="shared" si="608"/>
        <v>0</v>
      </c>
      <c r="AL301" s="328">
        <f t="shared" si="608"/>
        <v>0</v>
      </c>
      <c r="AM301" s="328">
        <f t="shared" si="608"/>
        <v>0</v>
      </c>
      <c r="AN301" s="328">
        <f t="shared" si="608"/>
        <v>0</v>
      </c>
      <c r="AO301" s="328">
        <f t="shared" si="608"/>
        <v>0</v>
      </c>
      <c r="AP301" s="328">
        <f t="shared" si="608"/>
        <v>0</v>
      </c>
      <c r="AQ301" s="328">
        <f t="shared" si="608"/>
        <v>0</v>
      </c>
      <c r="AR301" s="328">
        <f t="shared" si="608"/>
        <v>0</v>
      </c>
      <c r="AS301" s="328">
        <f t="shared" si="608"/>
        <v>0</v>
      </c>
      <c r="AT301" s="328">
        <f t="shared" si="608"/>
        <v>0</v>
      </c>
      <c r="AU301" s="328">
        <f t="shared" si="608"/>
        <v>0</v>
      </c>
      <c r="AV301" s="328">
        <f t="shared" si="608"/>
        <v>0</v>
      </c>
      <c r="AW301" s="328">
        <f t="shared" si="608"/>
        <v>0</v>
      </c>
      <c r="AX301" s="328">
        <f t="shared" si="608"/>
        <v>0</v>
      </c>
      <c r="AY301" s="328">
        <f t="shared" si="608"/>
        <v>0</v>
      </c>
      <c r="AZ301" s="328">
        <f t="shared" si="608"/>
        <v>0</v>
      </c>
      <c r="BA301" s="328">
        <f t="shared" si="608"/>
        <v>0</v>
      </c>
      <c r="BB301" s="328">
        <f t="shared" si="608"/>
        <v>0</v>
      </c>
      <c r="BC301" s="328">
        <f t="shared" si="608"/>
        <v>0</v>
      </c>
      <c r="BD301" s="328">
        <f t="shared" ref="BD301:CM301" si="609">VLOOKUP($D301,assumption_lookup,MATCH(BD$6,assumptions_heading_monthly,0),0)</f>
        <v>0</v>
      </c>
      <c r="BE301" s="328">
        <f t="shared" si="609"/>
        <v>0</v>
      </c>
      <c r="BF301" s="328">
        <f t="shared" si="609"/>
        <v>0</v>
      </c>
      <c r="BG301" s="328">
        <f t="shared" si="609"/>
        <v>0</v>
      </c>
      <c r="BH301" s="328">
        <f t="shared" si="609"/>
        <v>0</v>
      </c>
      <c r="BI301" s="328">
        <f t="shared" si="609"/>
        <v>0</v>
      </c>
      <c r="BJ301" s="328">
        <f t="shared" si="609"/>
        <v>0</v>
      </c>
      <c r="BK301" s="328">
        <f t="shared" si="609"/>
        <v>0</v>
      </c>
      <c r="BL301" s="328">
        <f t="shared" si="609"/>
        <v>0</v>
      </c>
      <c r="BM301" s="328">
        <f t="shared" si="609"/>
        <v>0</v>
      </c>
      <c r="BN301" s="328">
        <f t="shared" si="609"/>
        <v>0</v>
      </c>
      <c r="BO301" s="328">
        <f t="shared" si="609"/>
        <v>0</v>
      </c>
      <c r="BP301" s="328">
        <f t="shared" si="609"/>
        <v>0</v>
      </c>
      <c r="BQ301" s="328">
        <f t="shared" si="609"/>
        <v>0</v>
      </c>
      <c r="BR301" s="328">
        <f t="shared" si="609"/>
        <v>0</v>
      </c>
      <c r="BS301" s="328">
        <f t="shared" si="609"/>
        <v>0</v>
      </c>
      <c r="BT301" s="328">
        <f t="shared" si="609"/>
        <v>0</v>
      </c>
      <c r="BU301" s="328">
        <f t="shared" si="609"/>
        <v>0</v>
      </c>
      <c r="BV301" s="328">
        <f t="shared" si="609"/>
        <v>0</v>
      </c>
      <c r="BW301" s="328">
        <f t="shared" si="609"/>
        <v>0</v>
      </c>
      <c r="BX301" s="328">
        <f t="shared" si="609"/>
        <v>0</v>
      </c>
      <c r="BY301" s="328">
        <f t="shared" si="609"/>
        <v>0</v>
      </c>
      <c r="BZ301" s="328">
        <f t="shared" si="609"/>
        <v>0</v>
      </c>
      <c r="CA301" s="328">
        <f t="shared" si="609"/>
        <v>0</v>
      </c>
      <c r="CB301" s="328">
        <f t="shared" si="609"/>
        <v>0</v>
      </c>
      <c r="CC301" s="328">
        <f t="shared" si="609"/>
        <v>0</v>
      </c>
      <c r="CD301" s="328">
        <f t="shared" si="609"/>
        <v>0</v>
      </c>
      <c r="CE301" s="328">
        <f t="shared" si="609"/>
        <v>0</v>
      </c>
      <c r="CF301" s="328">
        <f t="shared" si="609"/>
        <v>0</v>
      </c>
      <c r="CG301" s="328">
        <f t="shared" si="609"/>
        <v>0</v>
      </c>
      <c r="CH301" s="328">
        <f t="shared" si="609"/>
        <v>0</v>
      </c>
      <c r="CI301" s="328">
        <f t="shared" si="609"/>
        <v>0</v>
      </c>
      <c r="CJ301" s="328">
        <f t="shared" si="609"/>
        <v>0</v>
      </c>
      <c r="CK301" s="328">
        <f t="shared" si="609"/>
        <v>0</v>
      </c>
      <c r="CL301" s="328">
        <f t="shared" si="609"/>
        <v>0</v>
      </c>
      <c r="CM301" s="328">
        <f t="shared" si="609"/>
        <v>0</v>
      </c>
      <c r="CN301" s="341"/>
      <c r="CO301" s="341"/>
      <c r="CP301" s="341"/>
      <c r="CQ301" s="341"/>
      <c r="CR301" s="341"/>
      <c r="CS301" s="341"/>
      <c r="CT301" s="341"/>
      <c r="CU301" s="259">
        <v>1</v>
      </c>
      <c r="CY301" s="294"/>
    </row>
    <row r="302" spans="1:103" outlineLevel="1" x14ac:dyDescent="0.45">
      <c r="A302" s="72" t="s">
        <v>706</v>
      </c>
      <c r="B302" s="297" t="s">
        <v>827</v>
      </c>
      <c r="D302" s="259" t="s">
        <v>457</v>
      </c>
      <c r="E302" s="75"/>
      <c r="F302" s="312" t="s">
        <v>164</v>
      </c>
      <c r="H302" s="328">
        <f t="shared" ref="H302:AM302" si="610">H301*H230</f>
        <v>0</v>
      </c>
      <c r="I302" s="328">
        <f t="shared" si="610"/>
        <v>0</v>
      </c>
      <c r="J302" s="328">
        <f t="shared" si="610"/>
        <v>0</v>
      </c>
      <c r="K302" s="328">
        <f t="shared" si="610"/>
        <v>0</v>
      </c>
      <c r="L302" s="328">
        <f t="shared" si="610"/>
        <v>0</v>
      </c>
      <c r="M302" s="328">
        <f t="shared" si="610"/>
        <v>0</v>
      </c>
      <c r="N302" s="328">
        <f t="shared" si="610"/>
        <v>0</v>
      </c>
      <c r="O302" s="328">
        <f t="shared" si="610"/>
        <v>0</v>
      </c>
      <c r="P302" s="328">
        <f t="shared" si="610"/>
        <v>0</v>
      </c>
      <c r="Q302" s="328">
        <f t="shared" si="610"/>
        <v>0</v>
      </c>
      <c r="R302" s="328">
        <f t="shared" si="610"/>
        <v>0</v>
      </c>
      <c r="S302" s="328">
        <f t="shared" si="610"/>
        <v>0</v>
      </c>
      <c r="T302" s="328">
        <f t="shared" si="610"/>
        <v>0</v>
      </c>
      <c r="U302" s="328">
        <f t="shared" si="610"/>
        <v>0</v>
      </c>
      <c r="V302" s="328">
        <f t="shared" si="610"/>
        <v>0</v>
      </c>
      <c r="W302" s="328">
        <f t="shared" si="610"/>
        <v>0</v>
      </c>
      <c r="X302" s="328">
        <f t="shared" si="610"/>
        <v>0</v>
      </c>
      <c r="Y302" s="328">
        <f t="shared" si="610"/>
        <v>0</v>
      </c>
      <c r="Z302" s="328">
        <f t="shared" si="610"/>
        <v>0</v>
      </c>
      <c r="AA302" s="328">
        <f t="shared" si="610"/>
        <v>0</v>
      </c>
      <c r="AB302" s="328">
        <f t="shared" si="610"/>
        <v>0</v>
      </c>
      <c r="AC302" s="328">
        <f t="shared" si="610"/>
        <v>0</v>
      </c>
      <c r="AD302" s="328">
        <f t="shared" si="610"/>
        <v>0</v>
      </c>
      <c r="AE302" s="328">
        <f t="shared" si="610"/>
        <v>0</v>
      </c>
      <c r="AF302" s="328">
        <f t="shared" si="610"/>
        <v>0</v>
      </c>
      <c r="AG302" s="328">
        <f t="shared" si="610"/>
        <v>0</v>
      </c>
      <c r="AH302" s="328">
        <f t="shared" si="610"/>
        <v>0</v>
      </c>
      <c r="AI302" s="328">
        <f t="shared" si="610"/>
        <v>0</v>
      </c>
      <c r="AJ302" s="328">
        <f t="shared" si="610"/>
        <v>0</v>
      </c>
      <c r="AK302" s="328">
        <f t="shared" si="610"/>
        <v>0</v>
      </c>
      <c r="AL302" s="328">
        <f t="shared" si="610"/>
        <v>0</v>
      </c>
      <c r="AM302" s="328">
        <f t="shared" si="610"/>
        <v>0</v>
      </c>
      <c r="AN302" s="328">
        <f t="shared" ref="AN302:CM302" si="611">AN301*AN230</f>
        <v>0</v>
      </c>
      <c r="AO302" s="328">
        <f t="shared" si="611"/>
        <v>0</v>
      </c>
      <c r="AP302" s="328">
        <f t="shared" si="611"/>
        <v>0</v>
      </c>
      <c r="AQ302" s="328">
        <f t="shared" si="611"/>
        <v>0</v>
      </c>
      <c r="AR302" s="328">
        <f t="shared" si="611"/>
        <v>0</v>
      </c>
      <c r="AS302" s="328">
        <f t="shared" si="611"/>
        <v>0</v>
      </c>
      <c r="AT302" s="328">
        <f t="shared" si="611"/>
        <v>0</v>
      </c>
      <c r="AU302" s="328">
        <f t="shared" si="611"/>
        <v>0</v>
      </c>
      <c r="AV302" s="328">
        <f t="shared" si="611"/>
        <v>0</v>
      </c>
      <c r="AW302" s="328">
        <f t="shared" si="611"/>
        <v>0</v>
      </c>
      <c r="AX302" s="328">
        <f t="shared" si="611"/>
        <v>0</v>
      </c>
      <c r="AY302" s="328">
        <f t="shared" si="611"/>
        <v>0</v>
      </c>
      <c r="AZ302" s="328">
        <f t="shared" si="611"/>
        <v>0</v>
      </c>
      <c r="BA302" s="328">
        <f t="shared" si="611"/>
        <v>0</v>
      </c>
      <c r="BB302" s="328">
        <f t="shared" si="611"/>
        <v>0</v>
      </c>
      <c r="BC302" s="328">
        <f t="shared" si="611"/>
        <v>0</v>
      </c>
      <c r="BD302" s="328">
        <f t="shared" si="611"/>
        <v>0</v>
      </c>
      <c r="BE302" s="328">
        <f t="shared" si="611"/>
        <v>0</v>
      </c>
      <c r="BF302" s="328">
        <f t="shared" si="611"/>
        <v>0</v>
      </c>
      <c r="BG302" s="328">
        <f t="shared" si="611"/>
        <v>0</v>
      </c>
      <c r="BH302" s="328">
        <f t="shared" si="611"/>
        <v>0</v>
      </c>
      <c r="BI302" s="328">
        <f t="shared" si="611"/>
        <v>0</v>
      </c>
      <c r="BJ302" s="328">
        <f t="shared" si="611"/>
        <v>0</v>
      </c>
      <c r="BK302" s="328">
        <f t="shared" si="611"/>
        <v>0</v>
      </c>
      <c r="BL302" s="328">
        <f t="shared" si="611"/>
        <v>0</v>
      </c>
      <c r="BM302" s="328">
        <f t="shared" si="611"/>
        <v>0</v>
      </c>
      <c r="BN302" s="328">
        <f t="shared" si="611"/>
        <v>0</v>
      </c>
      <c r="BO302" s="328">
        <f t="shared" si="611"/>
        <v>0</v>
      </c>
      <c r="BP302" s="328">
        <f t="shared" si="611"/>
        <v>0</v>
      </c>
      <c r="BQ302" s="328">
        <f t="shared" si="611"/>
        <v>0</v>
      </c>
      <c r="BR302" s="328">
        <f t="shared" si="611"/>
        <v>0</v>
      </c>
      <c r="BS302" s="328">
        <f t="shared" si="611"/>
        <v>0</v>
      </c>
      <c r="BT302" s="328">
        <f t="shared" si="611"/>
        <v>0</v>
      </c>
      <c r="BU302" s="328">
        <f t="shared" si="611"/>
        <v>0</v>
      </c>
      <c r="BV302" s="328">
        <f t="shared" si="611"/>
        <v>0</v>
      </c>
      <c r="BW302" s="328">
        <f t="shared" si="611"/>
        <v>0</v>
      </c>
      <c r="BX302" s="328">
        <f t="shared" si="611"/>
        <v>0</v>
      </c>
      <c r="BY302" s="328">
        <f t="shared" si="611"/>
        <v>0</v>
      </c>
      <c r="BZ302" s="328">
        <f t="shared" si="611"/>
        <v>0</v>
      </c>
      <c r="CA302" s="328">
        <f t="shared" si="611"/>
        <v>0</v>
      </c>
      <c r="CB302" s="328">
        <f t="shared" si="611"/>
        <v>0</v>
      </c>
      <c r="CC302" s="328">
        <f t="shared" si="611"/>
        <v>0</v>
      </c>
      <c r="CD302" s="328">
        <f t="shared" si="611"/>
        <v>0</v>
      </c>
      <c r="CE302" s="328">
        <f t="shared" si="611"/>
        <v>0</v>
      </c>
      <c r="CF302" s="328">
        <f t="shared" si="611"/>
        <v>0</v>
      </c>
      <c r="CG302" s="328">
        <f t="shared" si="611"/>
        <v>0</v>
      </c>
      <c r="CH302" s="328">
        <f t="shared" si="611"/>
        <v>0</v>
      </c>
      <c r="CI302" s="328">
        <f t="shared" si="611"/>
        <v>0</v>
      </c>
      <c r="CJ302" s="328">
        <f t="shared" si="611"/>
        <v>0</v>
      </c>
      <c r="CK302" s="328">
        <f t="shared" si="611"/>
        <v>0</v>
      </c>
      <c r="CL302" s="328">
        <f t="shared" si="611"/>
        <v>0</v>
      </c>
      <c r="CM302" s="328">
        <f t="shared" si="611"/>
        <v>0</v>
      </c>
      <c r="CN302" s="264">
        <f t="shared" ref="CN302:CT302" si="612">SUMIF($H$9:$CM$9,CN$3,$H302:$CM302)</f>
        <v>0</v>
      </c>
      <c r="CO302" s="264">
        <f t="shared" si="612"/>
        <v>0</v>
      </c>
      <c r="CP302" s="264">
        <f t="shared" si="612"/>
        <v>0</v>
      </c>
      <c r="CQ302" s="264">
        <f t="shared" si="612"/>
        <v>0</v>
      </c>
      <c r="CR302" s="264">
        <f t="shared" si="612"/>
        <v>0</v>
      </c>
      <c r="CS302" s="264">
        <f t="shared" si="612"/>
        <v>0</v>
      </c>
      <c r="CT302" s="264">
        <f t="shared" si="612"/>
        <v>0</v>
      </c>
      <c r="CU302" s="259">
        <v>1</v>
      </c>
      <c r="CY302" s="294"/>
    </row>
    <row r="303" spans="1:103" outlineLevel="1" x14ac:dyDescent="0.45">
      <c r="A303" s="71"/>
      <c r="B303" s="297"/>
      <c r="D303" s="259" t="s">
        <v>626</v>
      </c>
      <c r="E303" s="75"/>
      <c r="F303" s="312" t="str">
        <f>VLOOKUP($D303,assumption_lookup,MATCH("Unit",assumption_heading,0),0)</f>
        <v>£/venue</v>
      </c>
      <c r="H303" s="328">
        <f t="shared" si="607"/>
        <v>3</v>
      </c>
      <c r="I303" s="328">
        <f t="shared" si="607"/>
        <v>3</v>
      </c>
      <c r="J303" s="328">
        <f t="shared" si="607"/>
        <v>3</v>
      </c>
      <c r="K303" s="328">
        <f t="shared" si="607"/>
        <v>3</v>
      </c>
      <c r="L303" s="328">
        <f t="shared" si="607"/>
        <v>3</v>
      </c>
      <c r="M303" s="328">
        <f t="shared" si="607"/>
        <v>3</v>
      </c>
      <c r="N303" s="328">
        <f t="shared" si="607"/>
        <v>3</v>
      </c>
      <c r="O303" s="328">
        <f t="shared" si="607"/>
        <v>3</v>
      </c>
      <c r="P303" s="328">
        <f t="shared" si="608"/>
        <v>3</v>
      </c>
      <c r="Q303" s="328">
        <f t="shared" si="608"/>
        <v>3</v>
      </c>
      <c r="R303" s="328">
        <f t="shared" si="608"/>
        <v>3</v>
      </c>
      <c r="S303" s="328">
        <f t="shared" si="608"/>
        <v>3</v>
      </c>
      <c r="T303" s="328">
        <f t="shared" si="608"/>
        <v>3</v>
      </c>
      <c r="U303" s="328">
        <f t="shared" si="608"/>
        <v>3</v>
      </c>
      <c r="V303" s="328">
        <f t="shared" si="608"/>
        <v>3</v>
      </c>
      <c r="W303" s="328">
        <f t="shared" si="608"/>
        <v>3</v>
      </c>
      <c r="X303" s="328">
        <f t="shared" si="608"/>
        <v>3</v>
      </c>
      <c r="Y303" s="328">
        <f t="shared" si="608"/>
        <v>3</v>
      </c>
      <c r="Z303" s="328">
        <f t="shared" si="608"/>
        <v>3</v>
      </c>
      <c r="AA303" s="328">
        <f t="shared" si="608"/>
        <v>3</v>
      </c>
      <c r="AB303" s="328">
        <f t="shared" si="608"/>
        <v>3</v>
      </c>
      <c r="AC303" s="328">
        <f t="shared" si="608"/>
        <v>3</v>
      </c>
      <c r="AD303" s="328">
        <f t="shared" si="608"/>
        <v>3</v>
      </c>
      <c r="AE303" s="328">
        <f t="shared" si="608"/>
        <v>3</v>
      </c>
      <c r="AF303" s="328">
        <f t="shared" si="608"/>
        <v>3</v>
      </c>
      <c r="AG303" s="328">
        <f t="shared" si="608"/>
        <v>3</v>
      </c>
      <c r="AH303" s="328">
        <f t="shared" si="608"/>
        <v>3</v>
      </c>
      <c r="AI303" s="328">
        <f t="shared" si="608"/>
        <v>3</v>
      </c>
      <c r="AJ303" s="328">
        <f t="shared" si="608"/>
        <v>3</v>
      </c>
      <c r="AK303" s="328">
        <f t="shared" si="608"/>
        <v>3</v>
      </c>
      <c r="AL303" s="328">
        <f t="shared" si="608"/>
        <v>3</v>
      </c>
      <c r="AM303" s="328">
        <f t="shared" si="608"/>
        <v>3</v>
      </c>
      <c r="AN303" s="328">
        <f t="shared" si="608"/>
        <v>3</v>
      </c>
      <c r="AO303" s="328">
        <f t="shared" si="608"/>
        <v>3</v>
      </c>
      <c r="AP303" s="328">
        <f t="shared" si="608"/>
        <v>3</v>
      </c>
      <c r="AQ303" s="328">
        <f t="shared" si="608"/>
        <v>3</v>
      </c>
      <c r="AR303" s="328">
        <f t="shared" si="608"/>
        <v>3</v>
      </c>
      <c r="AS303" s="328">
        <f t="shared" si="608"/>
        <v>3</v>
      </c>
      <c r="AT303" s="328">
        <f t="shared" si="608"/>
        <v>3</v>
      </c>
      <c r="AU303" s="328">
        <f t="shared" si="608"/>
        <v>3</v>
      </c>
      <c r="AV303" s="328">
        <f t="shared" si="608"/>
        <v>3</v>
      </c>
      <c r="AW303" s="328">
        <f t="shared" si="608"/>
        <v>3</v>
      </c>
      <c r="AX303" s="328">
        <f t="shared" si="608"/>
        <v>3</v>
      </c>
      <c r="AY303" s="328">
        <f t="shared" si="608"/>
        <v>3</v>
      </c>
      <c r="AZ303" s="328">
        <f t="shared" si="608"/>
        <v>3</v>
      </c>
      <c r="BA303" s="328">
        <f t="shared" si="608"/>
        <v>3</v>
      </c>
      <c r="BB303" s="328">
        <f t="shared" si="608"/>
        <v>3</v>
      </c>
      <c r="BC303" s="328">
        <f t="shared" si="608"/>
        <v>3</v>
      </c>
      <c r="BD303" s="328">
        <f t="shared" ref="BD303:CM303" si="613">VLOOKUP($D303,assumption_lookup,MATCH(BD$6,assumptions_heading_monthly,0),0)</f>
        <v>3</v>
      </c>
      <c r="BE303" s="328">
        <f t="shared" si="613"/>
        <v>3</v>
      </c>
      <c r="BF303" s="328">
        <f t="shared" si="613"/>
        <v>3</v>
      </c>
      <c r="BG303" s="328">
        <f t="shared" si="613"/>
        <v>3</v>
      </c>
      <c r="BH303" s="328">
        <f t="shared" si="613"/>
        <v>3</v>
      </c>
      <c r="BI303" s="328">
        <f t="shared" si="613"/>
        <v>3</v>
      </c>
      <c r="BJ303" s="328">
        <f t="shared" si="613"/>
        <v>3</v>
      </c>
      <c r="BK303" s="328">
        <f t="shared" si="613"/>
        <v>3</v>
      </c>
      <c r="BL303" s="328">
        <f t="shared" si="613"/>
        <v>3</v>
      </c>
      <c r="BM303" s="328">
        <f t="shared" si="613"/>
        <v>3</v>
      </c>
      <c r="BN303" s="328">
        <f t="shared" si="613"/>
        <v>3</v>
      </c>
      <c r="BO303" s="328">
        <f t="shared" si="613"/>
        <v>3</v>
      </c>
      <c r="BP303" s="328">
        <f t="shared" si="613"/>
        <v>3</v>
      </c>
      <c r="BQ303" s="328">
        <f t="shared" si="613"/>
        <v>3</v>
      </c>
      <c r="BR303" s="328">
        <f t="shared" si="613"/>
        <v>3</v>
      </c>
      <c r="BS303" s="328">
        <f t="shared" si="613"/>
        <v>3</v>
      </c>
      <c r="BT303" s="328">
        <f t="shared" si="613"/>
        <v>3</v>
      </c>
      <c r="BU303" s="328">
        <f t="shared" si="613"/>
        <v>3</v>
      </c>
      <c r="BV303" s="328">
        <f t="shared" si="613"/>
        <v>3</v>
      </c>
      <c r="BW303" s="328">
        <f t="shared" si="613"/>
        <v>3</v>
      </c>
      <c r="BX303" s="328">
        <f t="shared" si="613"/>
        <v>3</v>
      </c>
      <c r="BY303" s="328">
        <f t="shared" si="613"/>
        <v>3</v>
      </c>
      <c r="BZ303" s="328">
        <f t="shared" si="613"/>
        <v>3</v>
      </c>
      <c r="CA303" s="328">
        <f t="shared" si="613"/>
        <v>3</v>
      </c>
      <c r="CB303" s="328">
        <f t="shared" si="613"/>
        <v>3</v>
      </c>
      <c r="CC303" s="328">
        <f t="shared" si="613"/>
        <v>3</v>
      </c>
      <c r="CD303" s="328">
        <f t="shared" si="613"/>
        <v>3</v>
      </c>
      <c r="CE303" s="328">
        <f t="shared" si="613"/>
        <v>3</v>
      </c>
      <c r="CF303" s="328">
        <f t="shared" si="613"/>
        <v>3</v>
      </c>
      <c r="CG303" s="328">
        <f t="shared" si="613"/>
        <v>3</v>
      </c>
      <c r="CH303" s="328">
        <f t="shared" si="613"/>
        <v>3</v>
      </c>
      <c r="CI303" s="328">
        <f t="shared" si="613"/>
        <v>3</v>
      </c>
      <c r="CJ303" s="328">
        <f t="shared" si="613"/>
        <v>3</v>
      </c>
      <c r="CK303" s="328">
        <f t="shared" si="613"/>
        <v>3</v>
      </c>
      <c r="CL303" s="328">
        <f t="shared" si="613"/>
        <v>3</v>
      </c>
      <c r="CM303" s="328">
        <f t="shared" si="613"/>
        <v>3</v>
      </c>
      <c r="CN303" s="341"/>
      <c r="CO303" s="341"/>
      <c r="CP303" s="341"/>
      <c r="CQ303" s="341"/>
      <c r="CR303" s="341"/>
      <c r="CS303" s="341"/>
      <c r="CT303" s="341"/>
      <c r="CU303" s="259">
        <v>1</v>
      </c>
      <c r="CY303" s="294"/>
    </row>
    <row r="304" spans="1:103" outlineLevel="1" x14ac:dyDescent="0.45">
      <c r="A304" s="71" t="s">
        <v>701</v>
      </c>
      <c r="B304" s="297" t="s">
        <v>828</v>
      </c>
      <c r="D304" s="259" t="s">
        <v>625</v>
      </c>
      <c r="F304" s="259" t="s">
        <v>164</v>
      </c>
      <c r="H304" s="302">
        <f t="shared" ref="H304:AM304" si="614">H303*H221</f>
        <v>60</v>
      </c>
      <c r="I304" s="302">
        <f t="shared" si="614"/>
        <v>285</v>
      </c>
      <c r="J304" s="302">
        <f t="shared" si="614"/>
        <v>285</v>
      </c>
      <c r="K304" s="302">
        <f t="shared" si="614"/>
        <v>285</v>
      </c>
      <c r="L304" s="302">
        <f t="shared" si="614"/>
        <v>285</v>
      </c>
      <c r="M304" s="302">
        <f t="shared" si="614"/>
        <v>285</v>
      </c>
      <c r="N304" s="302">
        <f t="shared" si="614"/>
        <v>285</v>
      </c>
      <c r="O304" s="302">
        <f t="shared" si="614"/>
        <v>285</v>
      </c>
      <c r="P304" s="302">
        <f t="shared" si="614"/>
        <v>285</v>
      </c>
      <c r="Q304" s="302">
        <f t="shared" si="614"/>
        <v>345</v>
      </c>
      <c r="R304" s="302">
        <f t="shared" si="614"/>
        <v>405</v>
      </c>
      <c r="S304" s="302">
        <f t="shared" si="614"/>
        <v>465</v>
      </c>
      <c r="T304" s="302">
        <f t="shared" si="614"/>
        <v>525</v>
      </c>
      <c r="U304" s="302">
        <f t="shared" si="614"/>
        <v>585</v>
      </c>
      <c r="V304" s="302">
        <f t="shared" si="614"/>
        <v>645</v>
      </c>
      <c r="W304" s="302">
        <f t="shared" si="614"/>
        <v>705</v>
      </c>
      <c r="X304" s="302">
        <f t="shared" si="614"/>
        <v>765</v>
      </c>
      <c r="Y304" s="302">
        <f t="shared" si="614"/>
        <v>825</v>
      </c>
      <c r="Z304" s="302">
        <f t="shared" si="614"/>
        <v>885</v>
      </c>
      <c r="AA304" s="302">
        <f t="shared" si="614"/>
        <v>945</v>
      </c>
      <c r="AB304" s="302">
        <f t="shared" si="614"/>
        <v>1005</v>
      </c>
      <c r="AC304" s="302">
        <f t="shared" si="614"/>
        <v>1065</v>
      </c>
      <c r="AD304" s="302">
        <f t="shared" si="614"/>
        <v>1125</v>
      </c>
      <c r="AE304" s="302">
        <f t="shared" si="614"/>
        <v>1185</v>
      </c>
      <c r="AF304" s="302">
        <f t="shared" si="614"/>
        <v>1327.3756743196459</v>
      </c>
      <c r="AG304" s="302">
        <f t="shared" si="614"/>
        <v>1468.8352992637872</v>
      </c>
      <c r="AH304" s="302">
        <f t="shared" si="614"/>
        <v>1609.384768721688</v>
      </c>
      <c r="AI304" s="302">
        <f t="shared" si="614"/>
        <v>1749.0299386611518</v>
      </c>
      <c r="AJ304" s="302">
        <f t="shared" si="614"/>
        <v>1887.7766273725083</v>
      </c>
      <c r="AK304" s="302">
        <f t="shared" si="614"/>
        <v>2025.630615711033</v>
      </c>
      <c r="AL304" s="302">
        <f t="shared" si="614"/>
        <v>2162.5976473378037</v>
      </c>
      <c r="AM304" s="302">
        <f t="shared" si="614"/>
        <v>2298.6834289590097</v>
      </c>
      <c r="AN304" s="302">
        <f t="shared" ref="AN304:CM304" si="615">AN303*AN221</f>
        <v>2433.8936305637217</v>
      </c>
      <c r="AO304" s="302">
        <f t="shared" si="615"/>
        <v>2568.2338856601291</v>
      </c>
      <c r="AP304" s="302">
        <f t="shared" si="615"/>
        <v>2701.7097915102604</v>
      </c>
      <c r="AQ304" s="302">
        <f t="shared" si="615"/>
        <v>2834.3269093631925</v>
      </c>
      <c r="AR304" s="302">
        <f t="shared" si="615"/>
        <v>2966.0907646867568</v>
      </c>
      <c r="AS304" s="302">
        <f t="shared" si="615"/>
        <v>3097.0068473977581</v>
      </c>
      <c r="AT304" s="302">
        <f t="shared" si="615"/>
        <v>3227.0806120907146</v>
      </c>
      <c r="AU304" s="302">
        <f t="shared" si="615"/>
        <v>3356.3174782651149</v>
      </c>
      <c r="AV304" s="302">
        <f t="shared" si="615"/>
        <v>3484.7228305512263</v>
      </c>
      <c r="AW304" s="302">
        <f t="shared" si="615"/>
        <v>3612.3020189344434</v>
      </c>
      <c r="AX304" s="302">
        <f t="shared" si="615"/>
        <v>3739.0603589781922</v>
      </c>
      <c r="AY304" s="302">
        <f t="shared" si="615"/>
        <v>3865.0031320454068</v>
      </c>
      <c r="AZ304" s="302">
        <f t="shared" si="615"/>
        <v>3990.1355855185693</v>
      </c>
      <c r="BA304" s="302">
        <f t="shared" si="615"/>
        <v>4114.462933018347</v>
      </c>
      <c r="BB304" s="302">
        <f t="shared" si="615"/>
        <v>4237.9903546208143</v>
      </c>
      <c r="BC304" s="302">
        <f t="shared" si="615"/>
        <v>4360.7229970732797</v>
      </c>
      <c r="BD304" s="302">
        <f t="shared" si="615"/>
        <v>4602.6659740087252</v>
      </c>
      <c r="BE304" s="302">
        <f t="shared" si="615"/>
        <v>4843.0522825456655</v>
      </c>
      <c r="BF304" s="302">
        <f t="shared" si="615"/>
        <v>5081.891938335446</v>
      </c>
      <c r="BG304" s="302">
        <f t="shared" si="615"/>
        <v>5319.1948925884117</v>
      </c>
      <c r="BH304" s="302">
        <f t="shared" si="615"/>
        <v>5554.9710324885209</v>
      </c>
      <c r="BI304" s="302">
        <f t="shared" si="615"/>
        <v>5789.2301816052932</v>
      </c>
      <c r="BJ304" s="302">
        <f t="shared" si="615"/>
        <v>6021.9821003031038</v>
      </c>
      <c r="BK304" s="302">
        <f t="shared" si="615"/>
        <v>6253.2364861478509</v>
      </c>
      <c r="BL304" s="302">
        <f t="shared" si="615"/>
        <v>6483.0029743110035</v>
      </c>
      <c r="BM304" s="302">
        <f t="shared" si="615"/>
        <v>6711.2911379710449</v>
      </c>
      <c r="BN304" s="302">
        <f t="shared" si="615"/>
        <v>6938.1104887123402</v>
      </c>
      <c r="BO304" s="302">
        <f t="shared" si="615"/>
        <v>7163.470476921435</v>
      </c>
      <c r="BP304" s="302">
        <f t="shared" si="615"/>
        <v>7556.3479573801569</v>
      </c>
      <c r="BQ304" s="302">
        <f t="shared" si="615"/>
        <v>7946.0925776383474</v>
      </c>
      <c r="BR304" s="302">
        <f t="shared" si="615"/>
        <v>8332.7293195631901</v>
      </c>
      <c r="BS304" s="302">
        <f t="shared" si="615"/>
        <v>8716.2829658129485</v>
      </c>
      <c r="BT304" s="302">
        <f t="shared" si="615"/>
        <v>9096.7781014254942</v>
      </c>
      <c r="BU304" s="302">
        <f t="shared" si="615"/>
        <v>9474.2391153941517</v>
      </c>
      <c r="BV304" s="302">
        <f t="shared" si="615"/>
        <v>9848.6902022309841</v>
      </c>
      <c r="BW304" s="302">
        <f t="shared" si="615"/>
        <v>10220.155363517626</v>
      </c>
      <c r="BX304" s="302">
        <f t="shared" si="615"/>
        <v>10588.658409443722</v>
      </c>
      <c r="BY304" s="302">
        <f t="shared" si="615"/>
        <v>10954.222960333125</v>
      </c>
      <c r="BZ304" s="302">
        <f t="shared" si="615"/>
        <v>11316.872448157908</v>
      </c>
      <c r="CA304" s="302">
        <f t="shared" si="615"/>
        <v>11676.630118040304</v>
      </c>
      <c r="CB304" s="302">
        <f t="shared" si="615"/>
        <v>12051.50232827746</v>
      </c>
      <c r="CC304" s="302">
        <f t="shared" si="615"/>
        <v>12423.962599426548</v>
      </c>
      <c r="CD304" s="302">
        <f t="shared" si="615"/>
        <v>12794.026449976278</v>
      </c>
      <c r="CE304" s="302">
        <f t="shared" si="615"/>
        <v>13161.709298568952</v>
      </c>
      <c r="CF304" s="302">
        <f t="shared" si="615"/>
        <v>13527.026464642846</v>
      </c>
      <c r="CG304" s="302">
        <f t="shared" si="615"/>
        <v>13889.993169070522</v>
      </c>
      <c r="CH304" s="302">
        <f t="shared" si="615"/>
        <v>14250.62453479298</v>
      </c>
      <c r="CI304" s="302">
        <f t="shared" si="615"/>
        <v>14608.935587449767</v>
      </c>
      <c r="CJ304" s="302">
        <f t="shared" si="615"/>
        <v>14964.941256005015</v>
      </c>
      <c r="CK304" s="302">
        <f t="shared" si="615"/>
        <v>15318.656373369446</v>
      </c>
      <c r="CL304" s="302">
        <f t="shared" si="615"/>
        <v>15670.095677018389</v>
      </c>
      <c r="CM304" s="302">
        <f t="shared" si="615"/>
        <v>16019.27380960582</v>
      </c>
      <c r="CN304" s="264">
        <f t="shared" ref="CN304:CT306" si="616">SUMIF($H$9:$CM$9,CN$3,$H304:$CM304)</f>
        <v>3555</v>
      </c>
      <c r="CO304" s="264">
        <f t="shared" si="616"/>
        <v>10260</v>
      </c>
      <c r="CP304" s="264">
        <f t="shared" si="616"/>
        <v>25067.478217443931</v>
      </c>
      <c r="CQ304" s="264">
        <f t="shared" si="616"/>
        <v>44050.895913180626</v>
      </c>
      <c r="CR304" s="264">
        <f t="shared" si="616"/>
        <v>70762.099965938833</v>
      </c>
      <c r="CS304" s="264">
        <f t="shared" si="616"/>
        <v>115727.69953893797</v>
      </c>
      <c r="CT304" s="264">
        <f t="shared" si="616"/>
        <v>168680.74754820403</v>
      </c>
      <c r="CU304" s="259">
        <v>1</v>
      </c>
      <c r="CY304" s="294"/>
    </row>
    <row r="305" spans="1:103" outlineLevel="1" x14ac:dyDescent="0.45">
      <c r="A305" s="72" t="s">
        <v>691</v>
      </c>
      <c r="B305" s="297" t="s">
        <v>829</v>
      </c>
      <c r="D305" s="259" t="s">
        <v>679</v>
      </c>
      <c r="F305" s="312" t="s">
        <v>164</v>
      </c>
      <c r="H305" s="302">
        <f t="shared" ref="H305:AM305" si="617">H265</f>
        <v>0</v>
      </c>
      <c r="I305" s="302">
        <f t="shared" si="617"/>
        <v>0</v>
      </c>
      <c r="J305" s="302">
        <f t="shared" si="617"/>
        <v>0</v>
      </c>
      <c r="K305" s="302">
        <f t="shared" si="617"/>
        <v>0</v>
      </c>
      <c r="L305" s="302">
        <f t="shared" si="617"/>
        <v>0</v>
      </c>
      <c r="M305" s="302">
        <f t="shared" si="617"/>
        <v>0</v>
      </c>
      <c r="N305" s="302">
        <f t="shared" si="617"/>
        <v>0</v>
      </c>
      <c r="O305" s="302">
        <f t="shared" si="617"/>
        <v>0</v>
      </c>
      <c r="P305" s="302">
        <f t="shared" si="617"/>
        <v>0</v>
      </c>
      <c r="Q305" s="302">
        <f t="shared" si="617"/>
        <v>0</v>
      </c>
      <c r="R305" s="302">
        <f t="shared" si="617"/>
        <v>0</v>
      </c>
      <c r="S305" s="302">
        <f t="shared" si="617"/>
        <v>0</v>
      </c>
      <c r="T305" s="302">
        <f t="shared" si="617"/>
        <v>0</v>
      </c>
      <c r="U305" s="302">
        <f t="shared" si="617"/>
        <v>0</v>
      </c>
      <c r="V305" s="302">
        <f t="shared" si="617"/>
        <v>0</v>
      </c>
      <c r="W305" s="302">
        <f t="shared" si="617"/>
        <v>0</v>
      </c>
      <c r="X305" s="302">
        <f t="shared" si="617"/>
        <v>0</v>
      </c>
      <c r="Y305" s="302">
        <f t="shared" si="617"/>
        <v>0</v>
      </c>
      <c r="Z305" s="302">
        <f t="shared" si="617"/>
        <v>0</v>
      </c>
      <c r="AA305" s="302">
        <f t="shared" si="617"/>
        <v>0</v>
      </c>
      <c r="AB305" s="302">
        <f t="shared" si="617"/>
        <v>0</v>
      </c>
      <c r="AC305" s="302">
        <f t="shared" si="617"/>
        <v>0</v>
      </c>
      <c r="AD305" s="302">
        <f t="shared" si="617"/>
        <v>0</v>
      </c>
      <c r="AE305" s="302">
        <f t="shared" si="617"/>
        <v>0</v>
      </c>
      <c r="AF305" s="302">
        <f t="shared" si="617"/>
        <v>2777.2415999999998</v>
      </c>
      <c r="AG305" s="302">
        <f t="shared" si="617"/>
        <v>3570.7392000000004</v>
      </c>
      <c r="AH305" s="302">
        <f t="shared" si="617"/>
        <v>4017.0816000000013</v>
      </c>
      <c r="AI305" s="302">
        <f t="shared" si="617"/>
        <v>4711.3920000000007</v>
      </c>
      <c r="AJ305" s="302">
        <f t="shared" si="617"/>
        <v>4909.7664000000004</v>
      </c>
      <c r="AK305" s="302">
        <f t="shared" si="617"/>
        <v>5356.1088000000009</v>
      </c>
      <c r="AL305" s="302">
        <f t="shared" si="617"/>
        <v>5802.4511999999995</v>
      </c>
      <c r="AM305" s="302">
        <f t="shared" si="617"/>
        <v>3471.5520000000006</v>
      </c>
      <c r="AN305" s="302">
        <f t="shared" ref="AN305:CM305" si="618">AN265</f>
        <v>6695.1360000000004</v>
      </c>
      <c r="AO305" s="302">
        <f t="shared" si="618"/>
        <v>6347.9808000000012</v>
      </c>
      <c r="AP305" s="302">
        <f t="shared" si="618"/>
        <v>7166.2752000000028</v>
      </c>
      <c r="AQ305" s="302">
        <f t="shared" si="618"/>
        <v>6248.7936000000154</v>
      </c>
      <c r="AR305" s="302">
        <f t="shared" si="618"/>
        <v>10640.636160000002</v>
      </c>
      <c r="AS305" s="302">
        <f t="shared" si="618"/>
        <v>12834.581760000001</v>
      </c>
      <c r="AT305" s="302">
        <f t="shared" si="618"/>
        <v>13698.447840000003</v>
      </c>
      <c r="AU305" s="302">
        <f t="shared" si="618"/>
        <v>15371.331360000002</v>
      </c>
      <c r="AV305" s="302">
        <f t="shared" si="618"/>
        <v>15426.180000000002</v>
      </c>
      <c r="AW305" s="302">
        <f t="shared" si="618"/>
        <v>16290.046080000002</v>
      </c>
      <c r="AX305" s="302">
        <f t="shared" si="618"/>
        <v>17153.912160000003</v>
      </c>
      <c r="AY305" s="302">
        <f t="shared" si="618"/>
        <v>10009.876800000002</v>
      </c>
      <c r="AZ305" s="302">
        <f t="shared" si="618"/>
        <v>18881.644320000003</v>
      </c>
      <c r="BA305" s="302">
        <f t="shared" si="618"/>
        <v>17551.564800000004</v>
      </c>
      <c r="BB305" s="302">
        <f t="shared" si="618"/>
        <v>19464.411120000004</v>
      </c>
      <c r="BC305" s="302">
        <f t="shared" si="618"/>
        <v>16701.410880000043</v>
      </c>
      <c r="BD305" s="302">
        <f>BD265</f>
        <v>31294.771200000003</v>
      </c>
      <c r="BE305" s="302">
        <f t="shared" si="618"/>
        <v>38000.793600000005</v>
      </c>
      <c r="BF305" s="302">
        <f t="shared" si="618"/>
        <v>40794.969600000011</v>
      </c>
      <c r="BG305" s="302">
        <f t="shared" si="618"/>
        <v>46010.764800000004</v>
      </c>
      <c r="BH305" s="302">
        <f t="shared" si="618"/>
        <v>46383.32160000001</v>
      </c>
      <c r="BI305" s="302">
        <f t="shared" si="618"/>
        <v>49177.497600000002</v>
      </c>
      <c r="BJ305" s="302">
        <f t="shared" si="618"/>
        <v>51971.673600000009</v>
      </c>
      <c r="BK305" s="302">
        <f t="shared" si="618"/>
        <v>30425.472000000002</v>
      </c>
      <c r="BL305" s="302">
        <f t="shared" si="618"/>
        <v>57560.025600000008</v>
      </c>
      <c r="BM305" s="302">
        <f t="shared" si="618"/>
        <v>53648.179199999999</v>
      </c>
      <c r="BN305" s="302">
        <f t="shared" si="618"/>
        <v>59640.134400000017</v>
      </c>
      <c r="BO305" s="302">
        <f t="shared" si="618"/>
        <v>51288.65280000012</v>
      </c>
      <c r="BP305" s="302">
        <f t="shared" si="618"/>
        <v>56252.179200000006</v>
      </c>
      <c r="BQ305" s="302">
        <f t="shared" si="618"/>
        <v>65442.081600000005</v>
      </c>
      <c r="BR305" s="302">
        <f t="shared" si="618"/>
        <v>67600.461599999995</v>
      </c>
      <c r="BS305" s="302">
        <f t="shared" si="618"/>
        <v>73634.332800000018</v>
      </c>
      <c r="BT305" s="302">
        <f t="shared" si="618"/>
        <v>71917.221600000004</v>
      </c>
      <c r="BU305" s="302">
        <f t="shared" si="618"/>
        <v>74075.601599999995</v>
      </c>
      <c r="BV305" s="302">
        <f t="shared" si="618"/>
        <v>76233.981599999999</v>
      </c>
      <c r="BW305" s="302">
        <f t="shared" si="618"/>
        <v>43551.312000000013</v>
      </c>
      <c r="BX305" s="302">
        <f t="shared" si="618"/>
        <v>80550.741600000008</v>
      </c>
      <c r="BY305" s="302">
        <f t="shared" si="618"/>
        <v>73519.219200000007</v>
      </c>
      <c r="BZ305" s="302">
        <f t="shared" si="618"/>
        <v>80152.640400000018</v>
      </c>
      <c r="CA305" s="302">
        <f t="shared" si="618"/>
        <v>67686.796800000171</v>
      </c>
      <c r="CB305" s="302">
        <f t="shared" si="618"/>
        <v>74107.756800000003</v>
      </c>
      <c r="CC305" s="302">
        <f t="shared" si="618"/>
        <v>84593.678400000004</v>
      </c>
      <c r="CD305" s="302">
        <f t="shared" si="618"/>
        <v>85816.130400000009</v>
      </c>
      <c r="CE305" s="302">
        <f t="shared" si="618"/>
        <v>91874.059200000018</v>
      </c>
      <c r="CF305" s="302">
        <f t="shared" si="618"/>
        <v>88261.034400000004</v>
      </c>
      <c r="CG305" s="302">
        <f t="shared" si="618"/>
        <v>89483.486399999994</v>
      </c>
      <c r="CH305" s="302">
        <f t="shared" si="618"/>
        <v>90705.938399999999</v>
      </c>
      <c r="CI305" s="302">
        <f t="shared" si="618"/>
        <v>51071.328000000009</v>
      </c>
      <c r="CJ305" s="302">
        <f t="shared" si="618"/>
        <v>93150.842399999994</v>
      </c>
      <c r="CK305" s="302">
        <f t="shared" si="618"/>
        <v>83887.372799999997</v>
      </c>
      <c r="CL305" s="302">
        <f t="shared" si="618"/>
        <v>90284.871600000028</v>
      </c>
      <c r="CM305" s="302">
        <f t="shared" si="618"/>
        <v>75303.043200000189</v>
      </c>
      <c r="CN305" s="264">
        <f t="shared" si="616"/>
        <v>0</v>
      </c>
      <c r="CO305" s="264">
        <f t="shared" si="616"/>
        <v>0</v>
      </c>
      <c r="CP305" s="264">
        <f t="shared" si="616"/>
        <v>61074.51840000003</v>
      </c>
      <c r="CQ305" s="264">
        <f t="shared" si="616"/>
        <v>184024.04328000007</v>
      </c>
      <c r="CR305" s="264">
        <f t="shared" si="616"/>
        <v>556196.25600000017</v>
      </c>
      <c r="CS305" s="264">
        <f t="shared" si="616"/>
        <v>830616.5700000003</v>
      </c>
      <c r="CT305" s="264">
        <f t="shared" si="616"/>
        <v>998539.54200000025</v>
      </c>
      <c r="CY305" s="294"/>
    </row>
    <row r="306" spans="1:103" outlineLevel="1" x14ac:dyDescent="0.45">
      <c r="A306" s="72" t="s">
        <v>335</v>
      </c>
      <c r="B306" s="297"/>
      <c r="D306" s="75" t="s">
        <v>105</v>
      </c>
      <c r="F306" s="75" t="s">
        <v>164</v>
      </c>
      <c r="H306" s="333">
        <f t="shared" ref="H306:O306" si="619">SUM(H300,H302,H304,H305)</f>
        <v>654</v>
      </c>
      <c r="I306" s="333">
        <f t="shared" si="619"/>
        <v>879</v>
      </c>
      <c r="J306" s="333">
        <f t="shared" si="619"/>
        <v>879</v>
      </c>
      <c r="K306" s="333">
        <f t="shared" si="619"/>
        <v>879</v>
      </c>
      <c r="L306" s="333">
        <f t="shared" si="619"/>
        <v>879</v>
      </c>
      <c r="M306" s="333">
        <f t="shared" si="619"/>
        <v>879</v>
      </c>
      <c r="N306" s="333">
        <f t="shared" si="619"/>
        <v>879</v>
      </c>
      <c r="O306" s="333">
        <f t="shared" si="619"/>
        <v>879</v>
      </c>
      <c r="P306" s="333">
        <f t="shared" ref="P306:CA306" si="620">SUM(P300,P302,P304,P305)</f>
        <v>879</v>
      </c>
      <c r="Q306" s="333">
        <f t="shared" si="620"/>
        <v>939</v>
      </c>
      <c r="R306" s="333">
        <f t="shared" si="620"/>
        <v>999</v>
      </c>
      <c r="S306" s="333">
        <f t="shared" si="620"/>
        <v>1059</v>
      </c>
      <c r="T306" s="333">
        <f t="shared" si="620"/>
        <v>840</v>
      </c>
      <c r="U306" s="333">
        <f t="shared" si="620"/>
        <v>900</v>
      </c>
      <c r="V306" s="333">
        <f t="shared" si="620"/>
        <v>960</v>
      </c>
      <c r="W306" s="333">
        <f t="shared" si="620"/>
        <v>1020</v>
      </c>
      <c r="X306" s="333">
        <f t="shared" si="620"/>
        <v>1080</v>
      </c>
      <c r="Y306" s="333">
        <f t="shared" si="620"/>
        <v>1140</v>
      </c>
      <c r="Z306" s="333">
        <f t="shared" si="620"/>
        <v>1200</v>
      </c>
      <c r="AA306" s="333">
        <f t="shared" si="620"/>
        <v>1260</v>
      </c>
      <c r="AB306" s="333">
        <f t="shared" si="620"/>
        <v>1320</v>
      </c>
      <c r="AC306" s="333">
        <f t="shared" si="620"/>
        <v>1380</v>
      </c>
      <c r="AD306" s="333">
        <f t="shared" si="620"/>
        <v>1440</v>
      </c>
      <c r="AE306" s="333">
        <f t="shared" si="620"/>
        <v>1500</v>
      </c>
      <c r="AF306" s="333">
        <f t="shared" si="620"/>
        <v>4824.6172743196457</v>
      </c>
      <c r="AG306" s="333">
        <f t="shared" si="620"/>
        <v>5759.5744992637883</v>
      </c>
      <c r="AH306" s="333">
        <f t="shared" si="620"/>
        <v>6346.4663687216889</v>
      </c>
      <c r="AI306" s="333">
        <f t="shared" si="620"/>
        <v>7180.421938661153</v>
      </c>
      <c r="AJ306" s="333">
        <f t="shared" si="620"/>
        <v>7517.5430273725087</v>
      </c>
      <c r="AK306" s="333">
        <f t="shared" si="620"/>
        <v>8101.7394157110339</v>
      </c>
      <c r="AL306" s="333">
        <f t="shared" si="620"/>
        <v>8685.0488473378027</v>
      </c>
      <c r="AM306" s="333">
        <f t="shared" si="620"/>
        <v>6490.2354289590103</v>
      </c>
      <c r="AN306" s="333">
        <f t="shared" si="620"/>
        <v>9849.0296305637221</v>
      </c>
      <c r="AO306" s="333">
        <f t="shared" si="620"/>
        <v>9636.2146856601303</v>
      </c>
      <c r="AP306" s="333">
        <f t="shared" si="620"/>
        <v>10587.984991510264</v>
      </c>
      <c r="AQ306" s="333">
        <f t="shared" si="620"/>
        <v>9803.1205093632088</v>
      </c>
      <c r="AR306" s="333">
        <f t="shared" si="620"/>
        <v>14326.726924686758</v>
      </c>
      <c r="AS306" s="333">
        <f t="shared" si="620"/>
        <v>16651.58860739776</v>
      </c>
      <c r="AT306" s="333">
        <f t="shared" si="620"/>
        <v>17645.528452090715</v>
      </c>
      <c r="AU306" s="333">
        <f t="shared" si="620"/>
        <v>19447.648838265115</v>
      </c>
      <c r="AV306" s="333">
        <f t="shared" si="620"/>
        <v>19630.902830551229</v>
      </c>
      <c r="AW306" s="333">
        <f t="shared" si="620"/>
        <v>20622.348098934446</v>
      </c>
      <c r="AX306" s="333">
        <f t="shared" si="620"/>
        <v>21612.972518978197</v>
      </c>
      <c r="AY306" s="333">
        <f t="shared" si="620"/>
        <v>14594.879932045409</v>
      </c>
      <c r="AZ306" s="333">
        <f t="shared" si="620"/>
        <v>23591.779905518571</v>
      </c>
      <c r="BA306" s="333">
        <f t="shared" si="620"/>
        <v>22386.027733018353</v>
      </c>
      <c r="BB306" s="333">
        <f t="shared" si="620"/>
        <v>24422.401474620819</v>
      </c>
      <c r="BC306" s="333">
        <f t="shared" si="620"/>
        <v>21782.133877073324</v>
      </c>
      <c r="BD306" s="333">
        <f>SUM(BD300,BD302,BD304,BD305)</f>
        <v>37337.43717400873</v>
      </c>
      <c r="BE306" s="333">
        <f t="shared" si="620"/>
        <v>44283.845882545669</v>
      </c>
      <c r="BF306" s="333">
        <f t="shared" si="620"/>
        <v>47316.861538335455</v>
      </c>
      <c r="BG306" s="333">
        <f t="shared" si="620"/>
        <v>52769.959692588418</v>
      </c>
      <c r="BH306" s="333">
        <f t="shared" si="620"/>
        <v>53378.292632488534</v>
      </c>
      <c r="BI306" s="333">
        <f t="shared" si="620"/>
        <v>56406.727781605296</v>
      </c>
      <c r="BJ306" s="333">
        <f t="shared" si="620"/>
        <v>59433.655700303112</v>
      </c>
      <c r="BK306" s="333">
        <f t="shared" si="620"/>
        <v>38118.708486147851</v>
      </c>
      <c r="BL306" s="333">
        <f t="shared" si="620"/>
        <v>65483.028574311014</v>
      </c>
      <c r="BM306" s="333">
        <f t="shared" si="620"/>
        <v>61799.470337971041</v>
      </c>
      <c r="BN306" s="333">
        <f t="shared" si="620"/>
        <v>68018.244888712361</v>
      </c>
      <c r="BO306" s="333">
        <f t="shared" si="620"/>
        <v>59892.123276921557</v>
      </c>
      <c r="BP306" s="333">
        <f t="shared" si="620"/>
        <v>65968.527157380158</v>
      </c>
      <c r="BQ306" s="333">
        <f t="shared" si="620"/>
        <v>75548.174177638357</v>
      </c>
      <c r="BR306" s="333">
        <f t="shared" si="620"/>
        <v>78093.190919563189</v>
      </c>
      <c r="BS306" s="333">
        <f t="shared" si="620"/>
        <v>84510.615765812967</v>
      </c>
      <c r="BT306" s="333">
        <f t="shared" si="620"/>
        <v>83173.999701425491</v>
      </c>
      <c r="BU306" s="333">
        <f t="shared" si="620"/>
        <v>85709.840715394152</v>
      </c>
      <c r="BV306" s="333">
        <f t="shared" si="620"/>
        <v>88242.67180223098</v>
      </c>
      <c r="BW306" s="333">
        <f t="shared" si="620"/>
        <v>55931.467363517637</v>
      </c>
      <c r="BX306" s="333">
        <f t="shared" si="620"/>
        <v>93299.400009443736</v>
      </c>
      <c r="BY306" s="333">
        <f t="shared" si="620"/>
        <v>86633.442160333128</v>
      </c>
      <c r="BZ306" s="333">
        <f t="shared" si="620"/>
        <v>93629.51284815793</v>
      </c>
      <c r="CA306" s="333">
        <f t="shared" si="620"/>
        <v>81523.426918040481</v>
      </c>
      <c r="CB306" s="333">
        <f t="shared" ref="CB306:CM306" si="621">SUM(CB300,CB302,CB304,CB305)</f>
        <v>88319.259128277467</v>
      </c>
      <c r="CC306" s="333">
        <f t="shared" si="621"/>
        <v>99177.640999426556</v>
      </c>
      <c r="CD306" s="333">
        <f t="shared" si="621"/>
        <v>100770.15684997628</v>
      </c>
      <c r="CE306" s="333">
        <f t="shared" si="621"/>
        <v>107195.76849856897</v>
      </c>
      <c r="CF306" s="333">
        <f t="shared" si="621"/>
        <v>103948.06086464284</v>
      </c>
      <c r="CG306" s="333">
        <f t="shared" si="621"/>
        <v>105533.47956907052</v>
      </c>
      <c r="CH306" s="333">
        <f t="shared" si="621"/>
        <v>107116.56293479298</v>
      </c>
      <c r="CI306" s="333">
        <f t="shared" si="621"/>
        <v>67840.263587449779</v>
      </c>
      <c r="CJ306" s="333">
        <f t="shared" si="621"/>
        <v>110275.78365600501</v>
      </c>
      <c r="CK306" s="333">
        <f t="shared" si="621"/>
        <v>101366.02917336945</v>
      </c>
      <c r="CL306" s="333">
        <f t="shared" si="621"/>
        <v>108114.96727701841</v>
      </c>
      <c r="CM306" s="333">
        <f t="shared" si="621"/>
        <v>93482.317009606006</v>
      </c>
      <c r="CN306" s="333">
        <f t="shared" si="616"/>
        <v>10683</v>
      </c>
      <c r="CO306" s="333">
        <f t="shared" si="616"/>
        <v>14040</v>
      </c>
      <c r="CP306" s="333">
        <f t="shared" si="616"/>
        <v>94781.996617443947</v>
      </c>
      <c r="CQ306" s="333">
        <f t="shared" si="616"/>
        <v>236714.93919318073</v>
      </c>
      <c r="CR306" s="333">
        <f t="shared" si="616"/>
        <v>644238.355965939</v>
      </c>
      <c r="CS306" s="333">
        <f t="shared" si="616"/>
        <v>972264.26953893818</v>
      </c>
      <c r="CT306" s="333">
        <f t="shared" si="616"/>
        <v>1193140.2895482043</v>
      </c>
      <c r="CU306" s="259">
        <v>1</v>
      </c>
      <c r="CY306" s="294"/>
    </row>
    <row r="307" spans="1:103" outlineLevel="1" x14ac:dyDescent="0.45">
      <c r="A307" s="71"/>
      <c r="B307" s="297"/>
      <c r="CU307" s="259">
        <v>1</v>
      </c>
      <c r="CY307" s="294"/>
    </row>
    <row r="308" spans="1:103" outlineLevel="1" x14ac:dyDescent="0.45">
      <c r="A308" s="71"/>
      <c r="B308" s="297"/>
      <c r="D308" s="75" t="s">
        <v>106</v>
      </c>
      <c r="F308" s="75" t="s">
        <v>164</v>
      </c>
      <c r="H308" s="321">
        <f>SUM(H297,H306)</f>
        <v>18497.28</v>
      </c>
      <c r="I308" s="321">
        <f t="shared" ref="I308:O308" si="622">SUM(I297,I306)</f>
        <v>18722.28</v>
      </c>
      <c r="J308" s="321">
        <f t="shared" si="622"/>
        <v>18722.28</v>
      </c>
      <c r="K308" s="321">
        <f t="shared" si="622"/>
        <v>18722.28</v>
      </c>
      <c r="L308" s="321">
        <f t="shared" si="622"/>
        <v>18722.28</v>
      </c>
      <c r="M308" s="321">
        <f t="shared" si="622"/>
        <v>18722.28</v>
      </c>
      <c r="N308" s="321">
        <f t="shared" si="622"/>
        <v>18722.28</v>
      </c>
      <c r="O308" s="321">
        <f t="shared" si="622"/>
        <v>18722.28</v>
      </c>
      <c r="P308" s="321">
        <f t="shared" ref="P308:AU308" si="623">SUM(P297,P306)</f>
        <v>18722.28</v>
      </c>
      <c r="Q308" s="321">
        <f t="shared" si="623"/>
        <v>18782.28</v>
      </c>
      <c r="R308" s="321">
        <f t="shared" si="623"/>
        <v>18842.28</v>
      </c>
      <c r="S308" s="321">
        <f t="shared" si="623"/>
        <v>18902.28</v>
      </c>
      <c r="T308" s="321">
        <f t="shared" ca="1" si="623"/>
        <v>13093.28</v>
      </c>
      <c r="U308" s="321">
        <f t="shared" ca="1" si="623"/>
        <v>13153.28</v>
      </c>
      <c r="V308" s="321">
        <f t="shared" ca="1" si="623"/>
        <v>13213.28</v>
      </c>
      <c r="W308" s="321">
        <f t="shared" ca="1" si="623"/>
        <v>13273.28</v>
      </c>
      <c r="X308" s="321">
        <f t="shared" ca="1" si="623"/>
        <v>13333.28</v>
      </c>
      <c r="Y308" s="321">
        <f t="shared" ca="1" si="623"/>
        <v>13393.28</v>
      </c>
      <c r="Z308" s="321">
        <f t="shared" ca="1" si="623"/>
        <v>13453.28</v>
      </c>
      <c r="AA308" s="321">
        <f t="shared" ca="1" si="623"/>
        <v>19103.28</v>
      </c>
      <c r="AB308" s="321">
        <f t="shared" ca="1" si="623"/>
        <v>19163.28</v>
      </c>
      <c r="AC308" s="321">
        <f t="shared" ca="1" si="623"/>
        <v>19223.28</v>
      </c>
      <c r="AD308" s="321">
        <f t="shared" ca="1" si="623"/>
        <v>19283.28</v>
      </c>
      <c r="AE308" s="321">
        <f t="shared" ca="1" si="623"/>
        <v>19343.28</v>
      </c>
      <c r="AF308" s="321">
        <f t="shared" ca="1" si="623"/>
        <v>29853.842274319642</v>
      </c>
      <c r="AG308" s="321">
        <f t="shared" ca="1" si="623"/>
        <v>30774.824499263788</v>
      </c>
      <c r="AH308" s="321">
        <f t="shared" ca="1" si="623"/>
        <v>36937.74136872169</v>
      </c>
      <c r="AI308" s="321">
        <f t="shared" ca="1" si="623"/>
        <v>37757.721938661154</v>
      </c>
      <c r="AJ308" s="321">
        <f t="shared" ca="1" si="623"/>
        <v>38080.868027372511</v>
      </c>
      <c r="AK308" s="321">
        <f t="shared" ca="1" si="623"/>
        <v>38651.089415711031</v>
      </c>
      <c r="AL308" s="321">
        <f t="shared" ca="1" si="623"/>
        <v>39220.423847337806</v>
      </c>
      <c r="AM308" s="321">
        <f t="shared" ca="1" si="623"/>
        <v>42601.635428959009</v>
      </c>
      <c r="AN308" s="321">
        <f t="shared" ca="1" si="623"/>
        <v>45946.454630563727</v>
      </c>
      <c r="AO308" s="321">
        <f t="shared" ca="1" si="623"/>
        <v>45719.664685660129</v>
      </c>
      <c r="AP308" s="321">
        <f t="shared" ca="1" si="623"/>
        <v>46657.459991510259</v>
      </c>
      <c r="AQ308" s="321">
        <f t="shared" ca="1" si="623"/>
        <v>45858.620509363209</v>
      </c>
      <c r="AR308" s="321">
        <f t="shared" ca="1" si="623"/>
        <v>50382.226924686758</v>
      </c>
      <c r="AS308" s="321">
        <f t="shared" ca="1" si="623"/>
        <v>58297.08860739776</v>
      </c>
      <c r="AT308" s="321">
        <f t="shared" ca="1" si="623"/>
        <v>59291.028452090715</v>
      </c>
      <c r="AU308" s="321">
        <f t="shared" ca="1" si="623"/>
        <v>61093.148838265115</v>
      </c>
      <c r="AV308" s="321">
        <f t="shared" ref="AV308:CM308" ca="1" si="624">SUM(AV297,AV306)</f>
        <v>61276.402830551233</v>
      </c>
      <c r="AW308" s="321">
        <f t="shared" ca="1" si="624"/>
        <v>62267.848098934446</v>
      </c>
      <c r="AX308" s="321">
        <f t="shared" ca="1" si="624"/>
        <v>63258.472518978197</v>
      </c>
      <c r="AY308" s="321">
        <f t="shared" ca="1" si="624"/>
        <v>61830.379932045413</v>
      </c>
      <c r="AZ308" s="321">
        <f t="shared" ca="1" si="624"/>
        <v>70827.279905518575</v>
      </c>
      <c r="BA308" s="321">
        <f t="shared" ca="1" si="624"/>
        <v>69621.52773301836</v>
      </c>
      <c r="BB308" s="321">
        <f t="shared" ca="1" si="624"/>
        <v>71657.901474620827</v>
      </c>
      <c r="BC308" s="321">
        <f t="shared" ca="1" si="624"/>
        <v>69017.633877073327</v>
      </c>
      <c r="BD308" s="321">
        <f t="shared" ca="1" si="624"/>
        <v>41915.647174008729</v>
      </c>
      <c r="BE308" s="321">
        <f t="shared" ca="1" si="624"/>
        <v>48912.365882545666</v>
      </c>
      <c r="BF308" s="321">
        <f t="shared" ca="1" si="624"/>
        <v>51995.69153833545</v>
      </c>
      <c r="BG308" s="321">
        <f t="shared" ca="1" si="624"/>
        <v>57499.09969258841</v>
      </c>
      <c r="BH308" s="321">
        <f t="shared" ca="1" si="624"/>
        <v>58157.742632488531</v>
      </c>
      <c r="BI308" s="321">
        <f t="shared" ca="1" si="624"/>
        <v>61236.48778160529</v>
      </c>
      <c r="BJ308" s="321">
        <f t="shared" ca="1" si="624"/>
        <v>64313.725700303105</v>
      </c>
      <c r="BK308" s="321">
        <f t="shared" ca="1" si="624"/>
        <v>43049.088486147841</v>
      </c>
      <c r="BL308" s="321">
        <f t="shared" ca="1" si="624"/>
        <v>70463.718574311002</v>
      </c>
      <c r="BM308" s="321">
        <f t="shared" ca="1" si="624"/>
        <v>66830.470337971041</v>
      </c>
      <c r="BN308" s="321">
        <f t="shared" ca="1" si="624"/>
        <v>73099.554888712359</v>
      </c>
      <c r="BO308" s="321">
        <f t="shared" ca="1" si="624"/>
        <v>65023.743276921552</v>
      </c>
      <c r="BP308" s="321">
        <f t="shared" ca="1" si="624"/>
        <v>74605.077157380147</v>
      </c>
      <c r="BQ308" s="321">
        <f t="shared" ca="1" si="624"/>
        <v>84268.574177638351</v>
      </c>
      <c r="BR308" s="321">
        <f t="shared" ca="1" si="624"/>
        <v>86897.440919563174</v>
      </c>
      <c r="BS308" s="321">
        <f t="shared" ca="1" si="624"/>
        <v>93398.715765812958</v>
      </c>
      <c r="BT308" s="321">
        <f t="shared" ca="1" si="624"/>
        <v>92145.949701425474</v>
      </c>
      <c r="BU308" s="321">
        <f t="shared" ca="1" si="624"/>
        <v>94765.64071539414</v>
      </c>
      <c r="BV308" s="321">
        <f t="shared" ca="1" si="624"/>
        <v>97382.321802230959</v>
      </c>
      <c r="BW308" s="321">
        <f t="shared" ca="1" si="624"/>
        <v>65154.967363517622</v>
      </c>
      <c r="BX308" s="321">
        <f t="shared" ca="1" si="624"/>
        <v>102606.75000944373</v>
      </c>
      <c r="BY308" s="321">
        <f t="shared" ca="1" si="624"/>
        <v>96024.642160333111</v>
      </c>
      <c r="BZ308" s="321">
        <f t="shared" ca="1" si="624"/>
        <v>103104.56284815792</v>
      </c>
      <c r="CA308" s="321">
        <f t="shared" ca="1" si="624"/>
        <v>91082.32691804046</v>
      </c>
      <c r="CB308" s="321">
        <f t="shared" ca="1" si="624"/>
        <v>97710.459128277449</v>
      </c>
      <c r="CC308" s="321">
        <f t="shared" ca="1" si="624"/>
        <v>108401.14099942654</v>
      </c>
      <c r="CD308" s="321">
        <f t="shared" ca="1" si="624"/>
        <v>109825.95684997627</v>
      </c>
      <c r="CE308" s="321">
        <f t="shared" ca="1" si="624"/>
        <v>116083.86849856895</v>
      </c>
      <c r="CF308" s="321">
        <f t="shared" ca="1" si="624"/>
        <v>112668.46086464282</v>
      </c>
      <c r="CG308" s="321">
        <f t="shared" ca="1" si="624"/>
        <v>114086.1795690705</v>
      </c>
      <c r="CH308" s="321">
        <f t="shared" ca="1" si="624"/>
        <v>115501.56293479295</v>
      </c>
      <c r="CI308" s="321">
        <f t="shared" ca="1" si="624"/>
        <v>76057.563587449753</v>
      </c>
      <c r="CJ308" s="321">
        <f t="shared" ca="1" si="624"/>
        <v>118325.38365600498</v>
      </c>
      <c r="CK308" s="321">
        <f t="shared" ca="1" si="624"/>
        <v>109247.92917336943</v>
      </c>
      <c r="CL308" s="321">
        <f t="shared" ca="1" si="624"/>
        <v>115829.16727701839</v>
      </c>
      <c r="CM308" s="321">
        <f t="shared" ca="1" si="624"/>
        <v>101028.81700960598</v>
      </c>
      <c r="CN308" s="363">
        <f>SUMIF($H$9:$CM$9,CN$3,$H308:$CM308)</f>
        <v>224802.36</v>
      </c>
      <c r="CO308" s="363">
        <f t="shared" ref="CO308:CT308" ca="1" si="625">SUMIF($H$9:$CM$9,CO$3,$H308:$CM308)</f>
        <v>189029.36000000002</v>
      </c>
      <c r="CP308" s="363">
        <f t="shared" ca="1" si="625"/>
        <v>478060.34661744401</v>
      </c>
      <c r="CQ308" s="363">
        <f t="shared" ca="1" si="625"/>
        <v>758820.93919318076</v>
      </c>
      <c r="CR308" s="363">
        <f t="shared" ca="1" si="625"/>
        <v>702497.33596593887</v>
      </c>
      <c r="CS308" s="363">
        <f t="shared" ca="1" si="625"/>
        <v>1081436.9695389383</v>
      </c>
      <c r="CT308" s="363">
        <f t="shared" ca="1" si="625"/>
        <v>1294766.4895482038</v>
      </c>
      <c r="CU308" s="259">
        <v>1</v>
      </c>
      <c r="CY308" s="294"/>
    </row>
    <row r="309" spans="1:103" outlineLevel="1" x14ac:dyDescent="0.45">
      <c r="A309" s="71"/>
      <c r="B309" s="297"/>
      <c r="CU309" s="259">
        <v>1</v>
      </c>
      <c r="CY309" s="294"/>
    </row>
    <row r="310" spans="1:103" outlineLevel="1" x14ac:dyDescent="0.45">
      <c r="A310" s="71"/>
      <c r="B310" s="297"/>
      <c r="D310" s="260" t="s">
        <v>107</v>
      </c>
      <c r="E310" s="301"/>
      <c r="F310" s="301"/>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2"/>
      <c r="AY310" s="302"/>
      <c r="AZ310" s="302"/>
      <c r="BA310" s="302"/>
      <c r="BB310" s="302"/>
      <c r="BC310" s="302"/>
      <c r="BD310" s="302"/>
      <c r="BE310" s="302"/>
      <c r="BF310" s="302"/>
      <c r="BG310" s="302"/>
      <c r="BH310" s="302"/>
      <c r="BI310" s="302"/>
      <c r="BJ310" s="302"/>
      <c r="BK310" s="302"/>
      <c r="BL310" s="302"/>
      <c r="BM310" s="302"/>
      <c r="BN310" s="302"/>
      <c r="BO310" s="302"/>
      <c r="BP310" s="302"/>
      <c r="BQ310" s="302"/>
      <c r="BR310" s="302"/>
      <c r="BS310" s="302"/>
      <c r="BT310" s="302"/>
      <c r="BU310" s="302"/>
      <c r="BV310" s="302"/>
      <c r="BW310" s="302"/>
      <c r="BX310" s="302"/>
      <c r="BY310" s="302"/>
      <c r="BZ310" s="302"/>
      <c r="CA310" s="302"/>
      <c r="CB310" s="302"/>
      <c r="CC310" s="302"/>
      <c r="CD310" s="302"/>
      <c r="CE310" s="302"/>
      <c r="CF310" s="302"/>
      <c r="CG310" s="302"/>
      <c r="CH310" s="302"/>
      <c r="CI310" s="302"/>
      <c r="CJ310" s="302"/>
      <c r="CK310" s="302"/>
      <c r="CL310" s="302"/>
      <c r="CM310" s="302"/>
      <c r="CN310" s="302"/>
      <c r="CO310" s="302"/>
      <c r="CP310" s="302"/>
      <c r="CQ310" s="302"/>
      <c r="CR310" s="302"/>
      <c r="CS310" s="302"/>
      <c r="CT310" s="302"/>
      <c r="CU310" s="259">
        <v>1</v>
      </c>
      <c r="CY310" s="294"/>
    </row>
    <row r="311" spans="1:103" outlineLevel="1" x14ac:dyDescent="0.45">
      <c r="A311" s="71"/>
      <c r="B311" s="297"/>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2"/>
      <c r="AY311" s="302"/>
      <c r="AZ311" s="302"/>
      <c r="BA311" s="302"/>
      <c r="BB311" s="302"/>
      <c r="BC311" s="302"/>
      <c r="BD311" s="302"/>
      <c r="BE311" s="302"/>
      <c r="BF311" s="302"/>
      <c r="BG311" s="302"/>
      <c r="BH311" s="302"/>
      <c r="BI311" s="302"/>
      <c r="BJ311" s="302"/>
      <c r="BK311" s="302"/>
      <c r="BL311" s="302"/>
      <c r="BM311" s="302"/>
      <c r="BN311" s="302"/>
      <c r="BO311" s="302"/>
      <c r="BP311" s="302"/>
      <c r="BQ311" s="302"/>
      <c r="BR311" s="302"/>
      <c r="BS311" s="302"/>
      <c r="BT311" s="302"/>
      <c r="BU311" s="302"/>
      <c r="BV311" s="302"/>
      <c r="BW311" s="302"/>
      <c r="BX311" s="302"/>
      <c r="BY311" s="302"/>
      <c r="BZ311" s="302"/>
      <c r="CA311" s="302"/>
      <c r="CB311" s="302"/>
      <c r="CC311" s="302"/>
      <c r="CD311" s="302"/>
      <c r="CE311" s="302"/>
      <c r="CF311" s="302"/>
      <c r="CG311" s="302"/>
      <c r="CH311" s="302"/>
      <c r="CI311" s="302"/>
      <c r="CJ311" s="302"/>
      <c r="CK311" s="302"/>
      <c r="CL311" s="302"/>
      <c r="CM311" s="302"/>
      <c r="CN311" s="302"/>
      <c r="CO311" s="302"/>
      <c r="CP311" s="302"/>
      <c r="CQ311" s="302"/>
      <c r="CR311" s="302"/>
      <c r="CS311" s="302"/>
      <c r="CT311" s="302"/>
      <c r="CU311" s="259">
        <v>1</v>
      </c>
      <c r="CY311" s="294"/>
    </row>
    <row r="312" spans="1:103" outlineLevel="1" x14ac:dyDescent="0.45">
      <c r="A312" s="71"/>
      <c r="B312" s="297"/>
      <c r="D312" s="259" t="s">
        <v>118</v>
      </c>
      <c r="F312" s="312" t="str">
        <f>VLOOKUP($D312,assumption_lookup,MATCH("Unit",assumption_heading,0),0)</f>
        <v>£/month</v>
      </c>
      <c r="H312" s="349">
        <f t="shared" ref="H312:P312" si="626">VLOOKUP($D312,assumption_lookup,MATCH(H$9,assumption_heading,0),0)</f>
        <v>20</v>
      </c>
      <c r="I312" s="349">
        <f t="shared" si="626"/>
        <v>20</v>
      </c>
      <c r="J312" s="349">
        <f t="shared" si="626"/>
        <v>20</v>
      </c>
      <c r="K312" s="349">
        <f t="shared" si="626"/>
        <v>20</v>
      </c>
      <c r="L312" s="349">
        <f t="shared" si="626"/>
        <v>20</v>
      </c>
      <c r="M312" s="349">
        <f t="shared" si="626"/>
        <v>20</v>
      </c>
      <c r="N312" s="349">
        <f t="shared" si="626"/>
        <v>20</v>
      </c>
      <c r="O312" s="349">
        <f t="shared" si="626"/>
        <v>20</v>
      </c>
      <c r="P312" s="349">
        <f t="shared" si="626"/>
        <v>20</v>
      </c>
      <c r="Q312" s="349">
        <f t="shared" ref="Q312:BC312" si="627">VLOOKUP($D312,assumption_lookup,MATCH(Q$9,assumption_heading,0),0)</f>
        <v>20</v>
      </c>
      <c r="R312" s="349">
        <f t="shared" si="627"/>
        <v>20</v>
      </c>
      <c r="S312" s="349">
        <f t="shared" si="627"/>
        <v>20</v>
      </c>
      <c r="T312" s="349">
        <f t="shared" si="627"/>
        <v>20</v>
      </c>
      <c r="U312" s="349">
        <f t="shared" si="627"/>
        <v>20</v>
      </c>
      <c r="V312" s="349">
        <f t="shared" si="627"/>
        <v>20</v>
      </c>
      <c r="W312" s="349">
        <f t="shared" si="627"/>
        <v>20</v>
      </c>
      <c r="X312" s="349">
        <f t="shared" si="627"/>
        <v>20</v>
      </c>
      <c r="Y312" s="349">
        <f t="shared" si="627"/>
        <v>20</v>
      </c>
      <c r="Z312" s="349">
        <f t="shared" si="627"/>
        <v>20</v>
      </c>
      <c r="AA312" s="349">
        <f t="shared" si="627"/>
        <v>20</v>
      </c>
      <c r="AB312" s="349">
        <f t="shared" si="627"/>
        <v>20</v>
      </c>
      <c r="AC312" s="349">
        <f t="shared" si="627"/>
        <v>20</v>
      </c>
      <c r="AD312" s="349">
        <f t="shared" si="627"/>
        <v>20</v>
      </c>
      <c r="AE312" s="349">
        <f t="shared" si="627"/>
        <v>20</v>
      </c>
      <c r="AF312" s="349">
        <f t="shared" si="627"/>
        <v>20</v>
      </c>
      <c r="AG312" s="349">
        <f t="shared" si="627"/>
        <v>20</v>
      </c>
      <c r="AH312" s="349">
        <f t="shared" si="627"/>
        <v>20</v>
      </c>
      <c r="AI312" s="349">
        <f t="shared" si="627"/>
        <v>20</v>
      </c>
      <c r="AJ312" s="349">
        <f t="shared" si="627"/>
        <v>20</v>
      </c>
      <c r="AK312" s="349">
        <f t="shared" si="627"/>
        <v>20</v>
      </c>
      <c r="AL312" s="349">
        <f t="shared" si="627"/>
        <v>20</v>
      </c>
      <c r="AM312" s="349">
        <f t="shared" si="627"/>
        <v>20</v>
      </c>
      <c r="AN312" s="349">
        <f t="shared" si="627"/>
        <v>20</v>
      </c>
      <c r="AO312" s="349">
        <f t="shared" si="627"/>
        <v>20</v>
      </c>
      <c r="AP312" s="349">
        <f t="shared" si="627"/>
        <v>20</v>
      </c>
      <c r="AQ312" s="349">
        <f t="shared" si="627"/>
        <v>20</v>
      </c>
      <c r="AR312" s="349">
        <f t="shared" si="627"/>
        <v>20</v>
      </c>
      <c r="AS312" s="349">
        <f t="shared" si="627"/>
        <v>20</v>
      </c>
      <c r="AT312" s="349">
        <f t="shared" si="627"/>
        <v>20</v>
      </c>
      <c r="AU312" s="349">
        <f t="shared" si="627"/>
        <v>20</v>
      </c>
      <c r="AV312" s="349">
        <f t="shared" si="627"/>
        <v>20</v>
      </c>
      <c r="AW312" s="349">
        <f t="shared" si="627"/>
        <v>20</v>
      </c>
      <c r="AX312" s="349">
        <f t="shared" si="627"/>
        <v>20</v>
      </c>
      <c r="AY312" s="349">
        <f t="shared" si="627"/>
        <v>20</v>
      </c>
      <c r="AZ312" s="349">
        <f t="shared" si="627"/>
        <v>20</v>
      </c>
      <c r="BA312" s="349">
        <f t="shared" si="627"/>
        <v>20</v>
      </c>
      <c r="BB312" s="349">
        <f t="shared" si="627"/>
        <v>20</v>
      </c>
      <c r="BC312" s="349">
        <f t="shared" si="627"/>
        <v>20</v>
      </c>
      <c r="BD312" s="349">
        <f t="shared" ref="BD312:CM312" si="628">VLOOKUP($D312,assumption_lookup,MATCH(BD$6,assumptions_heading_monthly,0),0)</f>
        <v>20</v>
      </c>
      <c r="BE312" s="349">
        <f t="shared" si="628"/>
        <v>20</v>
      </c>
      <c r="BF312" s="349">
        <f t="shared" si="628"/>
        <v>20</v>
      </c>
      <c r="BG312" s="349">
        <f t="shared" si="628"/>
        <v>20</v>
      </c>
      <c r="BH312" s="349">
        <f t="shared" si="628"/>
        <v>20</v>
      </c>
      <c r="BI312" s="349">
        <f t="shared" si="628"/>
        <v>20</v>
      </c>
      <c r="BJ312" s="349">
        <f t="shared" si="628"/>
        <v>20</v>
      </c>
      <c r="BK312" s="349">
        <f t="shared" si="628"/>
        <v>20</v>
      </c>
      <c r="BL312" s="349">
        <f t="shared" si="628"/>
        <v>20</v>
      </c>
      <c r="BM312" s="349">
        <f t="shared" si="628"/>
        <v>20</v>
      </c>
      <c r="BN312" s="349">
        <f t="shared" si="628"/>
        <v>20</v>
      </c>
      <c r="BO312" s="349">
        <f t="shared" si="628"/>
        <v>20</v>
      </c>
      <c r="BP312" s="349">
        <f t="shared" si="628"/>
        <v>20</v>
      </c>
      <c r="BQ312" s="349">
        <f t="shared" si="628"/>
        <v>20</v>
      </c>
      <c r="BR312" s="349">
        <f t="shared" si="628"/>
        <v>20</v>
      </c>
      <c r="BS312" s="349">
        <f t="shared" si="628"/>
        <v>20</v>
      </c>
      <c r="BT312" s="349">
        <f t="shared" si="628"/>
        <v>20</v>
      </c>
      <c r="BU312" s="349">
        <f t="shared" si="628"/>
        <v>20</v>
      </c>
      <c r="BV312" s="349">
        <f t="shared" si="628"/>
        <v>20</v>
      </c>
      <c r="BW312" s="349">
        <f t="shared" si="628"/>
        <v>20</v>
      </c>
      <c r="BX312" s="349">
        <f t="shared" si="628"/>
        <v>20</v>
      </c>
      <c r="BY312" s="349">
        <f t="shared" si="628"/>
        <v>20</v>
      </c>
      <c r="BZ312" s="349">
        <f t="shared" si="628"/>
        <v>20</v>
      </c>
      <c r="CA312" s="349">
        <f t="shared" si="628"/>
        <v>20</v>
      </c>
      <c r="CB312" s="349">
        <f t="shared" si="628"/>
        <v>20</v>
      </c>
      <c r="CC312" s="349">
        <f t="shared" si="628"/>
        <v>20</v>
      </c>
      <c r="CD312" s="349">
        <f t="shared" si="628"/>
        <v>20</v>
      </c>
      <c r="CE312" s="349">
        <f t="shared" si="628"/>
        <v>20</v>
      </c>
      <c r="CF312" s="349">
        <f t="shared" si="628"/>
        <v>20</v>
      </c>
      <c r="CG312" s="349">
        <f t="shared" si="628"/>
        <v>20</v>
      </c>
      <c r="CH312" s="349">
        <f t="shared" si="628"/>
        <v>20</v>
      </c>
      <c r="CI312" s="349">
        <f t="shared" si="628"/>
        <v>20</v>
      </c>
      <c r="CJ312" s="349">
        <f t="shared" si="628"/>
        <v>20</v>
      </c>
      <c r="CK312" s="349">
        <f t="shared" si="628"/>
        <v>20</v>
      </c>
      <c r="CL312" s="349">
        <f t="shared" si="628"/>
        <v>20</v>
      </c>
      <c r="CM312" s="349">
        <f t="shared" si="628"/>
        <v>20</v>
      </c>
      <c r="CN312" s="264">
        <f t="shared" ref="CN312:CT314" si="629">SUMIF($H$9:$CM$9,CN$3,$H312:$CM312)</f>
        <v>240</v>
      </c>
      <c r="CO312" s="264">
        <f t="shared" si="629"/>
        <v>240</v>
      </c>
      <c r="CP312" s="264">
        <f t="shared" si="629"/>
        <v>240</v>
      </c>
      <c r="CQ312" s="264">
        <f t="shared" si="629"/>
        <v>240</v>
      </c>
      <c r="CR312" s="264">
        <f t="shared" si="629"/>
        <v>240</v>
      </c>
      <c r="CS312" s="264">
        <f t="shared" si="629"/>
        <v>240</v>
      </c>
      <c r="CT312" s="264">
        <f t="shared" si="629"/>
        <v>240</v>
      </c>
      <c r="CU312" s="259">
        <v>1</v>
      </c>
      <c r="CY312" s="294"/>
    </row>
    <row r="313" spans="1:103" outlineLevel="1" x14ac:dyDescent="0.45">
      <c r="A313" s="71"/>
      <c r="B313" s="297"/>
      <c r="D313" s="259" t="s">
        <v>46</v>
      </c>
      <c r="H313" s="302">
        <f t="shared" ref="H313:O313" si="630">$F313</f>
        <v>0</v>
      </c>
      <c r="I313" s="302">
        <f t="shared" si="630"/>
        <v>0</v>
      </c>
      <c r="J313" s="302">
        <f t="shared" si="630"/>
        <v>0</v>
      </c>
      <c r="K313" s="302">
        <f t="shared" si="630"/>
        <v>0</v>
      </c>
      <c r="L313" s="302">
        <f t="shared" si="630"/>
        <v>0</v>
      </c>
      <c r="M313" s="302">
        <f t="shared" si="630"/>
        <v>0</v>
      </c>
      <c r="N313" s="302">
        <f t="shared" si="630"/>
        <v>0</v>
      </c>
      <c r="O313" s="302">
        <f t="shared" si="630"/>
        <v>0</v>
      </c>
      <c r="P313" s="302">
        <f>$F313</f>
        <v>0</v>
      </c>
      <c r="Q313" s="302">
        <f t="shared" ref="Q313:CB313" si="631">$F313</f>
        <v>0</v>
      </c>
      <c r="R313" s="302">
        <f t="shared" si="631"/>
        <v>0</v>
      </c>
      <c r="S313" s="302">
        <f t="shared" si="631"/>
        <v>0</v>
      </c>
      <c r="T313" s="302">
        <f t="shared" si="631"/>
        <v>0</v>
      </c>
      <c r="U313" s="302">
        <f t="shared" si="631"/>
        <v>0</v>
      </c>
      <c r="V313" s="302">
        <f t="shared" si="631"/>
        <v>0</v>
      </c>
      <c r="W313" s="302">
        <f t="shared" si="631"/>
        <v>0</v>
      </c>
      <c r="X313" s="302">
        <f t="shared" si="631"/>
        <v>0</v>
      </c>
      <c r="Y313" s="302">
        <f t="shared" si="631"/>
        <v>0</v>
      </c>
      <c r="Z313" s="302">
        <f t="shared" si="631"/>
        <v>0</v>
      </c>
      <c r="AA313" s="302">
        <f t="shared" si="631"/>
        <v>0</v>
      </c>
      <c r="AB313" s="302">
        <f t="shared" si="631"/>
        <v>0</v>
      </c>
      <c r="AC313" s="302">
        <f t="shared" si="631"/>
        <v>0</v>
      </c>
      <c r="AD313" s="302">
        <f t="shared" si="631"/>
        <v>0</v>
      </c>
      <c r="AE313" s="302">
        <f t="shared" si="631"/>
        <v>0</v>
      </c>
      <c r="AF313" s="302">
        <f t="shared" si="631"/>
        <v>0</v>
      </c>
      <c r="AG313" s="302">
        <f t="shared" si="631"/>
        <v>0</v>
      </c>
      <c r="AH313" s="302">
        <f t="shared" si="631"/>
        <v>0</v>
      </c>
      <c r="AI313" s="302">
        <f t="shared" si="631"/>
        <v>0</v>
      </c>
      <c r="AJ313" s="302">
        <f t="shared" si="631"/>
        <v>0</v>
      </c>
      <c r="AK313" s="302">
        <f t="shared" si="631"/>
        <v>0</v>
      </c>
      <c r="AL313" s="302">
        <f t="shared" si="631"/>
        <v>0</v>
      </c>
      <c r="AM313" s="302">
        <f t="shared" si="631"/>
        <v>0</v>
      </c>
      <c r="AN313" s="302">
        <f t="shared" si="631"/>
        <v>0</v>
      </c>
      <c r="AO313" s="302">
        <f t="shared" si="631"/>
        <v>0</v>
      </c>
      <c r="AP313" s="302">
        <f t="shared" si="631"/>
        <v>0</v>
      </c>
      <c r="AQ313" s="302">
        <f t="shared" si="631"/>
        <v>0</v>
      </c>
      <c r="AR313" s="302">
        <f t="shared" si="631"/>
        <v>0</v>
      </c>
      <c r="AS313" s="302">
        <f t="shared" si="631"/>
        <v>0</v>
      </c>
      <c r="AT313" s="302">
        <f t="shared" si="631"/>
        <v>0</v>
      </c>
      <c r="AU313" s="302">
        <f t="shared" si="631"/>
        <v>0</v>
      </c>
      <c r="AV313" s="302">
        <f t="shared" si="631"/>
        <v>0</v>
      </c>
      <c r="AW313" s="302">
        <f t="shared" si="631"/>
        <v>0</v>
      </c>
      <c r="AX313" s="302">
        <f t="shared" si="631"/>
        <v>0</v>
      </c>
      <c r="AY313" s="302">
        <f t="shared" si="631"/>
        <v>0</v>
      </c>
      <c r="AZ313" s="302">
        <f t="shared" si="631"/>
        <v>0</v>
      </c>
      <c r="BA313" s="302">
        <f t="shared" si="631"/>
        <v>0</v>
      </c>
      <c r="BB313" s="302">
        <f t="shared" si="631"/>
        <v>0</v>
      </c>
      <c r="BC313" s="302">
        <f t="shared" si="631"/>
        <v>0</v>
      </c>
      <c r="BD313" s="302">
        <f t="shared" si="631"/>
        <v>0</v>
      </c>
      <c r="BE313" s="302">
        <f t="shared" si="631"/>
        <v>0</v>
      </c>
      <c r="BF313" s="302">
        <f t="shared" si="631"/>
        <v>0</v>
      </c>
      <c r="BG313" s="302">
        <f t="shared" si="631"/>
        <v>0</v>
      </c>
      <c r="BH313" s="302">
        <f t="shared" si="631"/>
        <v>0</v>
      </c>
      <c r="BI313" s="302">
        <f t="shared" si="631"/>
        <v>0</v>
      </c>
      <c r="BJ313" s="302">
        <f t="shared" si="631"/>
        <v>0</v>
      </c>
      <c r="BK313" s="302">
        <f t="shared" si="631"/>
        <v>0</v>
      </c>
      <c r="BL313" s="302">
        <f t="shared" si="631"/>
        <v>0</v>
      </c>
      <c r="BM313" s="302">
        <f t="shared" si="631"/>
        <v>0</v>
      </c>
      <c r="BN313" s="302">
        <f t="shared" si="631"/>
        <v>0</v>
      </c>
      <c r="BO313" s="302">
        <f t="shared" si="631"/>
        <v>0</v>
      </c>
      <c r="BP313" s="302">
        <f t="shared" si="631"/>
        <v>0</v>
      </c>
      <c r="BQ313" s="302">
        <f t="shared" si="631"/>
        <v>0</v>
      </c>
      <c r="BR313" s="302">
        <f t="shared" si="631"/>
        <v>0</v>
      </c>
      <c r="BS313" s="302">
        <f t="shared" si="631"/>
        <v>0</v>
      </c>
      <c r="BT313" s="302">
        <f t="shared" si="631"/>
        <v>0</v>
      </c>
      <c r="BU313" s="302">
        <f t="shared" si="631"/>
        <v>0</v>
      </c>
      <c r="BV313" s="302">
        <f t="shared" si="631"/>
        <v>0</v>
      </c>
      <c r="BW313" s="302">
        <f t="shared" si="631"/>
        <v>0</v>
      </c>
      <c r="BX313" s="302">
        <f t="shared" si="631"/>
        <v>0</v>
      </c>
      <c r="BY313" s="302">
        <f t="shared" si="631"/>
        <v>0</v>
      </c>
      <c r="BZ313" s="302">
        <f t="shared" si="631"/>
        <v>0</v>
      </c>
      <c r="CA313" s="302">
        <f t="shared" si="631"/>
        <v>0</v>
      </c>
      <c r="CB313" s="302">
        <f t="shared" si="631"/>
        <v>0</v>
      </c>
      <c r="CC313" s="302">
        <f t="shared" ref="CC313:CM313" si="632">$F313</f>
        <v>0</v>
      </c>
      <c r="CD313" s="302">
        <f t="shared" si="632"/>
        <v>0</v>
      </c>
      <c r="CE313" s="302">
        <f t="shared" si="632"/>
        <v>0</v>
      </c>
      <c r="CF313" s="302">
        <f t="shared" si="632"/>
        <v>0</v>
      </c>
      <c r="CG313" s="302">
        <f t="shared" si="632"/>
        <v>0</v>
      </c>
      <c r="CH313" s="302">
        <f t="shared" si="632"/>
        <v>0</v>
      </c>
      <c r="CI313" s="302">
        <f t="shared" si="632"/>
        <v>0</v>
      </c>
      <c r="CJ313" s="302">
        <f t="shared" si="632"/>
        <v>0</v>
      </c>
      <c r="CK313" s="302">
        <f t="shared" si="632"/>
        <v>0</v>
      </c>
      <c r="CL313" s="302">
        <f t="shared" si="632"/>
        <v>0</v>
      </c>
      <c r="CM313" s="302">
        <f t="shared" si="632"/>
        <v>0</v>
      </c>
      <c r="CN313" s="264">
        <f t="shared" si="629"/>
        <v>0</v>
      </c>
      <c r="CO313" s="264">
        <f t="shared" si="629"/>
        <v>0</v>
      </c>
      <c r="CP313" s="264">
        <f t="shared" si="629"/>
        <v>0</v>
      </c>
      <c r="CQ313" s="264">
        <f t="shared" si="629"/>
        <v>0</v>
      </c>
      <c r="CR313" s="264">
        <f t="shared" si="629"/>
        <v>0</v>
      </c>
      <c r="CS313" s="264">
        <f t="shared" si="629"/>
        <v>0</v>
      </c>
      <c r="CT313" s="264">
        <f t="shared" si="629"/>
        <v>0</v>
      </c>
      <c r="CU313" s="259">
        <v>1</v>
      </c>
      <c r="CY313" s="294"/>
    </row>
    <row r="314" spans="1:103" outlineLevel="1" x14ac:dyDescent="0.45">
      <c r="A314" s="72" t="s">
        <v>336</v>
      </c>
      <c r="B314" s="297" t="s">
        <v>827</v>
      </c>
      <c r="D314" s="75" t="s">
        <v>108</v>
      </c>
      <c r="F314" s="259" t="s">
        <v>164</v>
      </c>
      <c r="H314" s="321">
        <f t="shared" ref="H314:O314" si="633">SUM(H312:H313)</f>
        <v>20</v>
      </c>
      <c r="I314" s="321">
        <f t="shared" si="633"/>
        <v>20</v>
      </c>
      <c r="J314" s="321">
        <f t="shared" si="633"/>
        <v>20</v>
      </c>
      <c r="K314" s="321">
        <f t="shared" si="633"/>
        <v>20</v>
      </c>
      <c r="L314" s="321">
        <f t="shared" si="633"/>
        <v>20</v>
      </c>
      <c r="M314" s="321">
        <f t="shared" si="633"/>
        <v>20</v>
      </c>
      <c r="N314" s="321">
        <f t="shared" si="633"/>
        <v>20</v>
      </c>
      <c r="O314" s="321">
        <f t="shared" si="633"/>
        <v>20</v>
      </c>
      <c r="P314" s="321">
        <f t="shared" ref="P314:AP314" si="634">SUM(P312:P313)</f>
        <v>20</v>
      </c>
      <c r="Q314" s="321">
        <f t="shared" si="634"/>
        <v>20</v>
      </c>
      <c r="R314" s="321">
        <f t="shared" si="634"/>
        <v>20</v>
      </c>
      <c r="S314" s="321">
        <f t="shared" si="634"/>
        <v>20</v>
      </c>
      <c r="T314" s="321">
        <f t="shared" si="634"/>
        <v>20</v>
      </c>
      <c r="U314" s="321">
        <f t="shared" si="634"/>
        <v>20</v>
      </c>
      <c r="V314" s="321">
        <f t="shared" si="634"/>
        <v>20</v>
      </c>
      <c r="W314" s="321">
        <f t="shared" si="634"/>
        <v>20</v>
      </c>
      <c r="X314" s="321">
        <f t="shared" si="634"/>
        <v>20</v>
      </c>
      <c r="Y314" s="321">
        <f t="shared" si="634"/>
        <v>20</v>
      </c>
      <c r="Z314" s="321">
        <f t="shared" si="634"/>
        <v>20</v>
      </c>
      <c r="AA314" s="321">
        <f t="shared" si="634"/>
        <v>20</v>
      </c>
      <c r="AB314" s="321">
        <f t="shared" si="634"/>
        <v>20</v>
      </c>
      <c r="AC314" s="321">
        <f t="shared" si="634"/>
        <v>20</v>
      </c>
      <c r="AD314" s="321">
        <f t="shared" si="634"/>
        <v>20</v>
      </c>
      <c r="AE314" s="321">
        <f t="shared" si="634"/>
        <v>20</v>
      </c>
      <c r="AF314" s="321">
        <f t="shared" si="634"/>
        <v>20</v>
      </c>
      <c r="AG314" s="321">
        <f t="shared" si="634"/>
        <v>20</v>
      </c>
      <c r="AH314" s="321">
        <f t="shared" si="634"/>
        <v>20</v>
      </c>
      <c r="AI314" s="321">
        <f t="shared" si="634"/>
        <v>20</v>
      </c>
      <c r="AJ314" s="321">
        <f t="shared" si="634"/>
        <v>20</v>
      </c>
      <c r="AK314" s="321">
        <f t="shared" si="634"/>
        <v>20</v>
      </c>
      <c r="AL314" s="321">
        <f t="shared" si="634"/>
        <v>20</v>
      </c>
      <c r="AM314" s="321">
        <f t="shared" si="634"/>
        <v>20</v>
      </c>
      <c r="AN314" s="321">
        <f t="shared" si="634"/>
        <v>20</v>
      </c>
      <c r="AO314" s="321">
        <f t="shared" si="634"/>
        <v>20</v>
      </c>
      <c r="AP314" s="321">
        <f t="shared" si="634"/>
        <v>20</v>
      </c>
      <c r="AQ314" s="321">
        <f t="shared" ref="AQ314:CM314" si="635">SUM(AQ312:AQ313)</f>
        <v>20</v>
      </c>
      <c r="AR314" s="321">
        <f t="shared" si="635"/>
        <v>20</v>
      </c>
      <c r="AS314" s="321">
        <f t="shared" si="635"/>
        <v>20</v>
      </c>
      <c r="AT314" s="321">
        <f t="shared" si="635"/>
        <v>20</v>
      </c>
      <c r="AU314" s="321">
        <f t="shared" si="635"/>
        <v>20</v>
      </c>
      <c r="AV314" s="321">
        <f t="shared" si="635"/>
        <v>20</v>
      </c>
      <c r="AW314" s="321">
        <f t="shared" si="635"/>
        <v>20</v>
      </c>
      <c r="AX314" s="321">
        <f t="shared" si="635"/>
        <v>20</v>
      </c>
      <c r="AY314" s="321">
        <f t="shared" si="635"/>
        <v>20</v>
      </c>
      <c r="AZ314" s="321">
        <f t="shared" si="635"/>
        <v>20</v>
      </c>
      <c r="BA314" s="321">
        <f t="shared" si="635"/>
        <v>20</v>
      </c>
      <c r="BB314" s="321">
        <f t="shared" si="635"/>
        <v>20</v>
      </c>
      <c r="BC314" s="321">
        <f t="shared" si="635"/>
        <v>20</v>
      </c>
      <c r="BD314" s="321">
        <f t="shared" si="635"/>
        <v>20</v>
      </c>
      <c r="BE314" s="321">
        <f t="shared" si="635"/>
        <v>20</v>
      </c>
      <c r="BF314" s="321">
        <f t="shared" si="635"/>
        <v>20</v>
      </c>
      <c r="BG314" s="321">
        <f t="shared" si="635"/>
        <v>20</v>
      </c>
      <c r="BH314" s="321">
        <f t="shared" si="635"/>
        <v>20</v>
      </c>
      <c r="BI314" s="321">
        <f t="shared" si="635"/>
        <v>20</v>
      </c>
      <c r="BJ314" s="321">
        <f t="shared" si="635"/>
        <v>20</v>
      </c>
      <c r="BK314" s="321">
        <f t="shared" si="635"/>
        <v>20</v>
      </c>
      <c r="BL314" s="321">
        <f t="shared" si="635"/>
        <v>20</v>
      </c>
      <c r="BM314" s="321">
        <f t="shared" si="635"/>
        <v>20</v>
      </c>
      <c r="BN314" s="321">
        <f t="shared" si="635"/>
        <v>20</v>
      </c>
      <c r="BO314" s="321">
        <f t="shared" si="635"/>
        <v>20</v>
      </c>
      <c r="BP314" s="321">
        <f t="shared" si="635"/>
        <v>20</v>
      </c>
      <c r="BQ314" s="321">
        <f t="shared" si="635"/>
        <v>20</v>
      </c>
      <c r="BR314" s="321">
        <f t="shared" si="635"/>
        <v>20</v>
      </c>
      <c r="BS314" s="321">
        <f t="shared" si="635"/>
        <v>20</v>
      </c>
      <c r="BT314" s="321">
        <f t="shared" si="635"/>
        <v>20</v>
      </c>
      <c r="BU314" s="321">
        <f t="shared" si="635"/>
        <v>20</v>
      </c>
      <c r="BV314" s="321">
        <f t="shared" si="635"/>
        <v>20</v>
      </c>
      <c r="BW314" s="321">
        <f t="shared" si="635"/>
        <v>20</v>
      </c>
      <c r="BX314" s="321">
        <f t="shared" si="635"/>
        <v>20</v>
      </c>
      <c r="BY314" s="321">
        <f t="shared" si="635"/>
        <v>20</v>
      </c>
      <c r="BZ314" s="321">
        <f t="shared" si="635"/>
        <v>20</v>
      </c>
      <c r="CA314" s="321">
        <f t="shared" si="635"/>
        <v>20</v>
      </c>
      <c r="CB314" s="321">
        <f t="shared" si="635"/>
        <v>20</v>
      </c>
      <c r="CC314" s="321">
        <f t="shared" si="635"/>
        <v>20</v>
      </c>
      <c r="CD314" s="321">
        <f t="shared" si="635"/>
        <v>20</v>
      </c>
      <c r="CE314" s="321">
        <f t="shared" si="635"/>
        <v>20</v>
      </c>
      <c r="CF314" s="321">
        <f t="shared" si="635"/>
        <v>20</v>
      </c>
      <c r="CG314" s="321">
        <f t="shared" si="635"/>
        <v>20</v>
      </c>
      <c r="CH314" s="321">
        <f t="shared" si="635"/>
        <v>20</v>
      </c>
      <c r="CI314" s="321">
        <f t="shared" si="635"/>
        <v>20</v>
      </c>
      <c r="CJ314" s="321">
        <f t="shared" si="635"/>
        <v>20</v>
      </c>
      <c r="CK314" s="321">
        <f t="shared" si="635"/>
        <v>20</v>
      </c>
      <c r="CL314" s="321">
        <f t="shared" si="635"/>
        <v>20</v>
      </c>
      <c r="CM314" s="321">
        <f t="shared" si="635"/>
        <v>20</v>
      </c>
      <c r="CN314" s="321">
        <f t="shared" si="629"/>
        <v>240</v>
      </c>
      <c r="CO314" s="321">
        <f t="shared" si="629"/>
        <v>240</v>
      </c>
      <c r="CP314" s="321">
        <f t="shared" si="629"/>
        <v>240</v>
      </c>
      <c r="CQ314" s="321">
        <f t="shared" si="629"/>
        <v>240</v>
      </c>
      <c r="CR314" s="321">
        <f t="shared" si="629"/>
        <v>240</v>
      </c>
      <c r="CS314" s="321">
        <f t="shared" si="629"/>
        <v>240</v>
      </c>
      <c r="CT314" s="321">
        <f t="shared" si="629"/>
        <v>240</v>
      </c>
      <c r="CU314" s="259">
        <v>1</v>
      </c>
      <c r="CY314" s="294"/>
    </row>
    <row r="315" spans="1:103" outlineLevel="1" x14ac:dyDescent="0.45">
      <c r="A315" s="71"/>
      <c r="B315" s="297"/>
      <c r="CU315" s="259">
        <v>1</v>
      </c>
      <c r="CY315" s="294"/>
    </row>
    <row r="316" spans="1:103" outlineLevel="1" x14ac:dyDescent="0.45">
      <c r="A316" s="364" t="s">
        <v>528</v>
      </c>
      <c r="B316" s="365"/>
      <c r="D316" s="75" t="s">
        <v>517</v>
      </c>
      <c r="F316" s="259" t="s">
        <v>164</v>
      </c>
      <c r="H316" s="321">
        <f t="shared" ref="H316:O316" si="636">SUM(H308,H314)</f>
        <v>18517.28</v>
      </c>
      <c r="I316" s="321">
        <f t="shared" si="636"/>
        <v>18742.28</v>
      </c>
      <c r="J316" s="321">
        <f t="shared" si="636"/>
        <v>18742.28</v>
      </c>
      <c r="K316" s="321">
        <f t="shared" si="636"/>
        <v>18742.28</v>
      </c>
      <c r="L316" s="321">
        <f t="shared" si="636"/>
        <v>18742.28</v>
      </c>
      <c r="M316" s="321">
        <f t="shared" si="636"/>
        <v>18742.28</v>
      </c>
      <c r="N316" s="321">
        <f t="shared" si="636"/>
        <v>18742.28</v>
      </c>
      <c r="O316" s="321">
        <f t="shared" si="636"/>
        <v>18742.28</v>
      </c>
      <c r="P316" s="321">
        <f>SUM(P308,P314)</f>
        <v>18742.28</v>
      </c>
      <c r="Q316" s="321">
        <f t="shared" ref="Q316:CB316" si="637">SUM(Q308,Q314)</f>
        <v>18802.28</v>
      </c>
      <c r="R316" s="321">
        <f t="shared" si="637"/>
        <v>18862.28</v>
      </c>
      <c r="S316" s="321">
        <f t="shared" si="637"/>
        <v>18922.28</v>
      </c>
      <c r="T316" s="321">
        <f t="shared" ca="1" si="637"/>
        <v>13113.28</v>
      </c>
      <c r="U316" s="321">
        <f t="shared" ca="1" si="637"/>
        <v>13173.28</v>
      </c>
      <c r="V316" s="321">
        <f t="shared" ca="1" si="637"/>
        <v>13233.28</v>
      </c>
      <c r="W316" s="321">
        <f t="shared" ca="1" si="637"/>
        <v>13293.28</v>
      </c>
      <c r="X316" s="321">
        <f t="shared" ca="1" si="637"/>
        <v>13353.28</v>
      </c>
      <c r="Y316" s="321">
        <f t="shared" ca="1" si="637"/>
        <v>13413.28</v>
      </c>
      <c r="Z316" s="321">
        <f t="shared" ca="1" si="637"/>
        <v>13473.28</v>
      </c>
      <c r="AA316" s="321">
        <f t="shared" ca="1" si="637"/>
        <v>19123.28</v>
      </c>
      <c r="AB316" s="321">
        <f t="shared" ca="1" si="637"/>
        <v>19183.28</v>
      </c>
      <c r="AC316" s="321">
        <f t="shared" ca="1" si="637"/>
        <v>19243.28</v>
      </c>
      <c r="AD316" s="321">
        <f t="shared" ca="1" si="637"/>
        <v>19303.28</v>
      </c>
      <c r="AE316" s="321">
        <f t="shared" ca="1" si="637"/>
        <v>19363.28</v>
      </c>
      <c r="AF316" s="321">
        <f t="shared" ca="1" si="637"/>
        <v>29873.842274319642</v>
      </c>
      <c r="AG316" s="321">
        <f t="shared" ca="1" si="637"/>
        <v>30794.824499263788</v>
      </c>
      <c r="AH316" s="321">
        <f t="shared" ca="1" si="637"/>
        <v>36957.74136872169</v>
      </c>
      <c r="AI316" s="321">
        <f t="shared" ca="1" si="637"/>
        <v>37777.721938661154</v>
      </c>
      <c r="AJ316" s="321">
        <f t="shared" ca="1" si="637"/>
        <v>38100.868027372511</v>
      </c>
      <c r="AK316" s="321">
        <f t="shared" ca="1" si="637"/>
        <v>38671.089415711031</v>
      </c>
      <c r="AL316" s="321">
        <f t="shared" ca="1" si="637"/>
        <v>39240.423847337806</v>
      </c>
      <c r="AM316" s="321">
        <f t="shared" ca="1" si="637"/>
        <v>42621.635428959009</v>
      </c>
      <c r="AN316" s="321">
        <f t="shared" ca="1" si="637"/>
        <v>45966.454630563727</v>
      </c>
      <c r="AO316" s="321">
        <f t="shared" ca="1" si="637"/>
        <v>45739.664685660129</v>
      </c>
      <c r="AP316" s="321">
        <f t="shared" ca="1" si="637"/>
        <v>46677.459991510259</v>
      </c>
      <c r="AQ316" s="321">
        <f t="shared" ca="1" si="637"/>
        <v>45878.620509363209</v>
      </c>
      <c r="AR316" s="321">
        <f t="shared" ca="1" si="637"/>
        <v>50402.226924686758</v>
      </c>
      <c r="AS316" s="321">
        <f t="shared" ca="1" si="637"/>
        <v>58317.08860739776</v>
      </c>
      <c r="AT316" s="321">
        <f t="shared" ca="1" si="637"/>
        <v>59311.028452090715</v>
      </c>
      <c r="AU316" s="321">
        <f t="shared" ca="1" si="637"/>
        <v>61113.148838265115</v>
      </c>
      <c r="AV316" s="321">
        <f t="shared" ca="1" si="637"/>
        <v>61296.402830551233</v>
      </c>
      <c r="AW316" s="321">
        <f t="shared" ca="1" si="637"/>
        <v>62287.848098934446</v>
      </c>
      <c r="AX316" s="321">
        <f t="shared" ca="1" si="637"/>
        <v>63278.472518978197</v>
      </c>
      <c r="AY316" s="321">
        <f t="shared" ca="1" si="637"/>
        <v>61850.379932045413</v>
      </c>
      <c r="AZ316" s="321">
        <f t="shared" ca="1" si="637"/>
        <v>70847.279905518575</v>
      </c>
      <c r="BA316" s="321">
        <f t="shared" ca="1" si="637"/>
        <v>69641.52773301836</v>
      </c>
      <c r="BB316" s="321">
        <f t="shared" ca="1" si="637"/>
        <v>71677.901474620827</v>
      </c>
      <c r="BC316" s="321">
        <f t="shared" ca="1" si="637"/>
        <v>69037.633877073327</v>
      </c>
      <c r="BD316" s="321">
        <f t="shared" ca="1" si="637"/>
        <v>41935.647174008729</v>
      </c>
      <c r="BE316" s="321">
        <f t="shared" ca="1" si="637"/>
        <v>48932.365882545666</v>
      </c>
      <c r="BF316" s="321">
        <f t="shared" ca="1" si="637"/>
        <v>52015.69153833545</v>
      </c>
      <c r="BG316" s="321">
        <f t="shared" ca="1" si="637"/>
        <v>57519.09969258841</v>
      </c>
      <c r="BH316" s="321">
        <f t="shared" ca="1" si="637"/>
        <v>58177.742632488531</v>
      </c>
      <c r="BI316" s="321">
        <f t="shared" ca="1" si="637"/>
        <v>61256.48778160529</v>
      </c>
      <c r="BJ316" s="321">
        <f t="shared" ca="1" si="637"/>
        <v>64333.725700303105</v>
      </c>
      <c r="BK316" s="321">
        <f t="shared" ca="1" si="637"/>
        <v>43069.088486147841</v>
      </c>
      <c r="BL316" s="321">
        <f t="shared" ca="1" si="637"/>
        <v>70483.718574311002</v>
      </c>
      <c r="BM316" s="321">
        <f t="shared" ca="1" si="637"/>
        <v>66850.470337971041</v>
      </c>
      <c r="BN316" s="321">
        <f t="shared" ca="1" si="637"/>
        <v>73119.554888712359</v>
      </c>
      <c r="BO316" s="321">
        <f t="shared" ca="1" si="637"/>
        <v>65043.743276921552</v>
      </c>
      <c r="BP316" s="321">
        <f t="shared" ca="1" si="637"/>
        <v>74625.077157380147</v>
      </c>
      <c r="BQ316" s="321">
        <f t="shared" ca="1" si="637"/>
        <v>84288.574177638351</v>
      </c>
      <c r="BR316" s="321">
        <f t="shared" ca="1" si="637"/>
        <v>86917.440919563174</v>
      </c>
      <c r="BS316" s="321">
        <f t="shared" ca="1" si="637"/>
        <v>93418.715765812958</v>
      </c>
      <c r="BT316" s="321">
        <f t="shared" ca="1" si="637"/>
        <v>92165.949701425474</v>
      </c>
      <c r="BU316" s="321">
        <f t="shared" ca="1" si="637"/>
        <v>94785.64071539414</v>
      </c>
      <c r="BV316" s="321">
        <f t="shared" ca="1" si="637"/>
        <v>97402.321802230959</v>
      </c>
      <c r="BW316" s="321">
        <f t="shared" ca="1" si="637"/>
        <v>65174.967363517622</v>
      </c>
      <c r="BX316" s="321">
        <f t="shared" ca="1" si="637"/>
        <v>102626.75000944373</v>
      </c>
      <c r="BY316" s="321">
        <f t="shared" ca="1" si="637"/>
        <v>96044.642160333111</v>
      </c>
      <c r="BZ316" s="321">
        <f t="shared" ca="1" si="637"/>
        <v>103124.56284815792</v>
      </c>
      <c r="CA316" s="321">
        <f t="shared" ca="1" si="637"/>
        <v>91102.32691804046</v>
      </c>
      <c r="CB316" s="321">
        <f t="shared" ca="1" si="637"/>
        <v>97730.459128277449</v>
      </c>
      <c r="CC316" s="321">
        <f t="shared" ref="CC316:CM316" ca="1" si="638">SUM(CC308,CC314)</f>
        <v>108421.14099942654</v>
      </c>
      <c r="CD316" s="321">
        <f t="shared" ca="1" si="638"/>
        <v>109845.95684997627</v>
      </c>
      <c r="CE316" s="321">
        <f t="shared" ca="1" si="638"/>
        <v>116103.86849856895</v>
      </c>
      <c r="CF316" s="321">
        <f t="shared" ca="1" si="638"/>
        <v>112688.46086464282</v>
      </c>
      <c r="CG316" s="321">
        <f t="shared" ca="1" si="638"/>
        <v>114106.1795690705</v>
      </c>
      <c r="CH316" s="321">
        <f t="shared" ca="1" si="638"/>
        <v>115521.56293479295</v>
      </c>
      <c r="CI316" s="321">
        <f t="shared" ca="1" si="638"/>
        <v>76077.563587449753</v>
      </c>
      <c r="CJ316" s="321">
        <f t="shared" ca="1" si="638"/>
        <v>118345.38365600498</v>
      </c>
      <c r="CK316" s="321">
        <f t="shared" ca="1" si="638"/>
        <v>109267.92917336943</v>
      </c>
      <c r="CL316" s="321">
        <f t="shared" ca="1" si="638"/>
        <v>115849.16727701839</v>
      </c>
      <c r="CM316" s="321">
        <f t="shared" ca="1" si="638"/>
        <v>101048.81700960598</v>
      </c>
      <c r="CN316" s="321">
        <f>SUMIF($H$9:$CM$9,CN$3,$H316:$CM316)</f>
        <v>225042.36</v>
      </c>
      <c r="CO316" s="321">
        <f t="shared" ref="CO316:CT316" ca="1" si="639">SUMIF($H$9:$CM$9,CO$3,$H316:$CM316)</f>
        <v>189269.36000000002</v>
      </c>
      <c r="CP316" s="321">
        <f t="shared" ca="1" si="639"/>
        <v>478300.34661744401</v>
      </c>
      <c r="CQ316" s="321">
        <f t="shared" ca="1" si="639"/>
        <v>759060.93919318076</v>
      </c>
      <c r="CR316" s="321">
        <f t="shared" ca="1" si="639"/>
        <v>702737.33596593887</v>
      </c>
      <c r="CS316" s="321">
        <f t="shared" ca="1" si="639"/>
        <v>1081676.9695389383</v>
      </c>
      <c r="CT316" s="321">
        <f t="shared" ca="1" si="639"/>
        <v>1295006.4895482038</v>
      </c>
      <c r="CU316" s="259">
        <v>1</v>
      </c>
      <c r="CY316" s="294" t="s">
        <v>537</v>
      </c>
    </row>
    <row r="317" spans="1:103" outlineLevel="1" x14ac:dyDescent="0.45">
      <c r="A317" s="71"/>
      <c r="B317" s="297"/>
      <c r="CY317" s="294"/>
    </row>
    <row r="318" spans="1:103" outlineLevel="1" x14ac:dyDescent="0.45">
      <c r="A318" s="364" t="s">
        <v>693</v>
      </c>
      <c r="B318" s="365"/>
      <c r="D318" s="75" t="s">
        <v>692</v>
      </c>
      <c r="H318" s="321">
        <f>H270-H268-H316+H305</f>
        <v>-18517.28</v>
      </c>
      <c r="I318" s="321">
        <f t="shared" ref="I318:BT318" si="640">I270-I268-I316+I305</f>
        <v>-12742.279999999999</v>
      </c>
      <c r="J318" s="321">
        <f t="shared" si="640"/>
        <v>-12742.279999999999</v>
      </c>
      <c r="K318" s="321">
        <f t="shared" si="640"/>
        <v>-12742.279999999999</v>
      </c>
      <c r="L318" s="321">
        <f t="shared" si="640"/>
        <v>-12742.279999999999</v>
      </c>
      <c r="M318" s="321">
        <f t="shared" si="640"/>
        <v>-12742.279999999999</v>
      </c>
      <c r="N318" s="321">
        <f t="shared" si="640"/>
        <v>-12742.279999999999</v>
      </c>
      <c r="O318" s="321">
        <f t="shared" si="640"/>
        <v>-12742.279999999999</v>
      </c>
      <c r="P318" s="321">
        <f t="shared" si="640"/>
        <v>-12742.279999999999</v>
      </c>
      <c r="Q318" s="321">
        <f t="shared" si="640"/>
        <v>-11202.279999999999</v>
      </c>
      <c r="R318" s="321">
        <f t="shared" si="640"/>
        <v>-9662.2799999999988</v>
      </c>
      <c r="S318" s="321">
        <f t="shared" si="640"/>
        <v>-8122.2799999999988</v>
      </c>
      <c r="T318" s="321">
        <f t="shared" ca="1" si="640"/>
        <v>-713.28000000000065</v>
      </c>
      <c r="U318" s="321">
        <f t="shared" ca="1" si="640"/>
        <v>826.71999999999935</v>
      </c>
      <c r="V318" s="321">
        <f t="shared" ca="1" si="640"/>
        <v>2366.7199999999993</v>
      </c>
      <c r="W318" s="321">
        <f t="shared" ca="1" si="640"/>
        <v>3906.7199999999993</v>
      </c>
      <c r="X318" s="321">
        <f t="shared" ca="1" si="640"/>
        <v>5446.7199999999993</v>
      </c>
      <c r="Y318" s="321">
        <f t="shared" ca="1" si="640"/>
        <v>6986.7199999999993</v>
      </c>
      <c r="Z318" s="321">
        <f t="shared" ca="1" si="640"/>
        <v>8526.7199999999993</v>
      </c>
      <c r="AA318" s="321">
        <f t="shared" ca="1" si="640"/>
        <v>4476.7200000000012</v>
      </c>
      <c r="AB318" s="321">
        <f t="shared" ca="1" si="640"/>
        <v>6016.7200000000012</v>
      </c>
      <c r="AC318" s="321">
        <f t="shared" ca="1" si="640"/>
        <v>7556.7200000000012</v>
      </c>
      <c r="AD318" s="321">
        <f t="shared" ca="1" si="640"/>
        <v>9096.7200000000012</v>
      </c>
      <c r="AE318" s="321">
        <f t="shared" ca="1" si="640"/>
        <v>10636.720000000001</v>
      </c>
      <c r="AF318" s="321">
        <f t="shared" ca="1" si="640"/>
        <v>4338.8159923470175</v>
      </c>
      <c r="AG318" s="321">
        <f t="shared" ca="1" si="640"/>
        <v>7803.8838841713077</v>
      </c>
      <c r="AH318" s="321">
        <f t="shared" ca="1" si="640"/>
        <v>5616.26683695272</v>
      </c>
      <c r="AI318" s="321">
        <f t="shared" ca="1" si="640"/>
        <v>8956.4945779606933</v>
      </c>
      <c r="AJ318" s="321">
        <f t="shared" ca="1" si="640"/>
        <v>12235.092612854613</v>
      </c>
      <c r="AK318" s="321">
        <f t="shared" ca="1" si="640"/>
        <v>15452.58225807875</v>
      </c>
      <c r="AL318" s="321">
        <f t="shared" ca="1" si="640"/>
        <v>18609.480673015099</v>
      </c>
      <c r="AM318" s="321">
        <f t="shared" ca="1" si="640"/>
        <v>16116.300891895942</v>
      </c>
      <c r="AN318" s="321">
        <f t="shared" ca="1" si="640"/>
        <v>19153.551855477723</v>
      </c>
      <c r="AO318" s="321">
        <f t="shared" ca="1" si="640"/>
        <v>22131.738442478356</v>
      </c>
      <c r="AP318" s="321">
        <f t="shared" ca="1" si="640"/>
        <v>25051.36150077905</v>
      </c>
      <c r="AQ318" s="321">
        <f t="shared" ca="1" si="640"/>
        <v>27912.917878393277</v>
      </c>
      <c r="AR318" s="321">
        <f t="shared" ca="1" si="640"/>
        <v>31096.581969392981</v>
      </c>
      <c r="AS318" s="321">
        <f t="shared" ca="1" si="640"/>
        <v>28669.762269771119</v>
      </c>
      <c r="AT318" s="321">
        <f t="shared" ca="1" si="640"/>
        <v>31812.590572853187</v>
      </c>
      <c r="AU318" s="321">
        <f t="shared" ca="1" si="640"/>
        <v>34935.197824002687</v>
      </c>
      <c r="AV318" s="321">
        <f t="shared" ca="1" si="640"/>
        <v>38037.714126076571</v>
      </c>
      <c r="AW318" s="321">
        <f t="shared" ca="1" si="640"/>
        <v>41120.268744846144</v>
      </c>
      <c r="AX318" s="321">
        <f t="shared" ca="1" si="640"/>
        <v>44182.990114382817</v>
      </c>
      <c r="AY318" s="321">
        <f t="shared" ca="1" si="640"/>
        <v>41636.005842409329</v>
      </c>
      <c r="AZ318" s="321">
        <f t="shared" ca="1" si="640"/>
        <v>44659.442715616533</v>
      </c>
      <c r="BA318" s="321">
        <f t="shared" ca="1" si="640"/>
        <v>47663.426704945785</v>
      </c>
      <c r="BB318" s="321">
        <f t="shared" ca="1" si="640"/>
        <v>50648.082970837771</v>
      </c>
      <c r="BC318" s="321">
        <f t="shared" ca="1" si="640"/>
        <v>53613.535868446983</v>
      </c>
      <c r="BD318" s="321">
        <f ca="1">BD270-BD268-BD316+BD305</f>
        <v>99588.510896454653</v>
      </c>
      <c r="BE318" s="321">
        <f t="shared" ca="1" si="640"/>
        <v>106692.11371989945</v>
      </c>
      <c r="BF318" s="321">
        <f t="shared" ca="1" si="640"/>
        <v>113891.46202742748</v>
      </c>
      <c r="BG318" s="321">
        <f t="shared" ca="1" si="640"/>
        <v>121185.51016394809</v>
      </c>
      <c r="BH318" s="321">
        <f t="shared" ca="1" si="640"/>
        <v>128573.22196637216</v>
      </c>
      <c r="BI318" s="321">
        <f t="shared" ca="1" si="640"/>
        <v>136053.5706847551</v>
      </c>
      <c r="BJ318" s="321">
        <f t="shared" ca="1" si="640"/>
        <v>143625.53890406157</v>
      </c>
      <c r="BK318" s="321">
        <f t="shared" ca="1" si="640"/>
        <v>151288.11846654757</v>
      </c>
      <c r="BL318" s="321">
        <f t="shared" ca="1" si="640"/>
        <v>159040.31039475469</v>
      </c>
      <c r="BM318" s="321">
        <f t="shared" ca="1" si="640"/>
        <v>166881.12481511215</v>
      </c>
      <c r="BN318" s="321">
        <f t="shared" ca="1" si="640"/>
        <v>174809.58088214169</v>
      </c>
      <c r="BO318" s="321">
        <f t="shared" ca="1" si="640"/>
        <v>182824.70670326127</v>
      </c>
      <c r="BP318" s="321">
        <f t="shared" ca="1" si="640"/>
        <v>186581.95179898283</v>
      </c>
      <c r="BQ318" s="321">
        <f t="shared" ca="1" si="640"/>
        <v>199448.00396889917</v>
      </c>
      <c r="BR318" s="321">
        <f t="shared" ca="1" si="640"/>
        <v>212444.05419488827</v>
      </c>
      <c r="BS318" s="321">
        <f t="shared" ca="1" si="640"/>
        <v>225568.20255465835</v>
      </c>
      <c r="BT318" s="321">
        <f t="shared" ca="1" si="640"/>
        <v>238818.57116023678</v>
      </c>
      <c r="BU318" s="321">
        <f t="shared" ref="BU318:CM318" ca="1" si="641">BU270-BU268-BU316+BU305</f>
        <v>252193.30392737026</v>
      </c>
      <c r="BV318" s="321">
        <f t="shared" ca="1" si="641"/>
        <v>265690.56634720264</v>
      </c>
      <c r="BW318" s="321">
        <f t="shared" ca="1" si="641"/>
        <v>279308.54526020645</v>
      </c>
      <c r="BX318" s="321">
        <f t="shared" ca="1" si="641"/>
        <v>293045.4486323492</v>
      </c>
      <c r="BY318" s="321">
        <f t="shared" ca="1" si="641"/>
        <v>306899.505333471</v>
      </c>
      <c r="BZ318" s="321">
        <f t="shared" ca="1" si="641"/>
        <v>320868.96491785347</v>
      </c>
      <c r="CA318" s="321">
        <f t="shared" ca="1" si="641"/>
        <v>334952.09740695951</v>
      </c>
      <c r="CB318" s="321">
        <f t="shared" ca="1" si="641"/>
        <v>339650.23467742023</v>
      </c>
      <c r="CC318" s="321">
        <f t="shared" ca="1" si="641"/>
        <v>344412.88632016175</v>
      </c>
      <c r="CD318" s="321">
        <f t="shared" ca="1" si="641"/>
        <v>348689.05153281946</v>
      </c>
      <c r="CE318" s="321">
        <f t="shared" ca="1" si="641"/>
        <v>352483.19172850956</v>
      </c>
      <c r="CF318" s="321">
        <f t="shared" ca="1" si="641"/>
        <v>355799.73104957043</v>
      </c>
      <c r="CG318" s="321">
        <f t="shared" ca="1" si="641"/>
        <v>358643.05666247586</v>
      </c>
      <c r="CH318" s="321">
        <f t="shared" ca="1" si="641"/>
        <v>361017.51905049843</v>
      </c>
      <c r="CI318" s="321">
        <f t="shared" ca="1" si="641"/>
        <v>362927.43230413587</v>
      </c>
      <c r="CJ318" s="321">
        <f t="shared" ca="1" si="641"/>
        <v>364377.07440932107</v>
      </c>
      <c r="CK318" s="321">
        <f t="shared" ca="1" si="641"/>
        <v>365370.68753342709</v>
      </c>
      <c r="CL318" s="321">
        <f t="shared" ca="1" si="641"/>
        <v>365912.47830908856</v>
      </c>
      <c r="CM318" s="321">
        <f t="shared" ca="1" si="641"/>
        <v>366006.61811585276</v>
      </c>
      <c r="CN318" s="321">
        <f t="shared" ref="CN318:CT318" si="642">SUMIF($H$9:$CM$9,CN$3,$H318:$CM318)</f>
        <v>-149442.35999999999</v>
      </c>
      <c r="CO318" s="321">
        <f t="shared" ca="1" si="642"/>
        <v>65130.64</v>
      </c>
      <c r="CP318" s="321">
        <f t="shared" ca="1" si="642"/>
        <v>183378.48740440456</v>
      </c>
      <c r="CQ318" s="321">
        <f t="shared" ca="1" si="642"/>
        <v>488075.59972358192</v>
      </c>
      <c r="CR318" s="321">
        <f t="shared" ca="1" si="642"/>
        <v>1684453.7696247357</v>
      </c>
      <c r="CS318" s="321">
        <f t="shared" ca="1" si="642"/>
        <v>3115819.2155030784</v>
      </c>
      <c r="CT318" s="321">
        <f t="shared" ca="1" si="642"/>
        <v>4285289.9616932813</v>
      </c>
      <c r="CY318" s="294"/>
    </row>
    <row r="319" spans="1:103" outlineLevel="1" x14ac:dyDescent="0.45">
      <c r="A319" s="71"/>
      <c r="B319" s="297"/>
      <c r="CY319" s="294"/>
    </row>
    <row r="320" spans="1:103" outlineLevel="1" x14ac:dyDescent="0.45">
      <c r="A320" s="364" t="s">
        <v>695</v>
      </c>
      <c r="B320" s="365"/>
      <c r="D320" s="75" t="s">
        <v>694</v>
      </c>
      <c r="H320" s="321">
        <f>H268-H305</f>
        <v>0</v>
      </c>
      <c r="I320" s="321">
        <f t="shared" ref="I320:BT320" si="643">I268-I305</f>
        <v>0</v>
      </c>
      <c r="J320" s="321">
        <f t="shared" si="643"/>
        <v>0</v>
      </c>
      <c r="K320" s="321">
        <f t="shared" si="643"/>
        <v>0</v>
      </c>
      <c r="L320" s="321">
        <f t="shared" si="643"/>
        <v>0</v>
      </c>
      <c r="M320" s="321">
        <f t="shared" si="643"/>
        <v>0</v>
      </c>
      <c r="N320" s="321">
        <f t="shared" si="643"/>
        <v>0</v>
      </c>
      <c r="O320" s="321">
        <f t="shared" si="643"/>
        <v>0</v>
      </c>
      <c r="P320" s="321">
        <f t="shared" si="643"/>
        <v>0</v>
      </c>
      <c r="Q320" s="321">
        <f t="shared" si="643"/>
        <v>0</v>
      </c>
      <c r="R320" s="321">
        <f t="shared" si="643"/>
        <v>0</v>
      </c>
      <c r="S320" s="321">
        <f t="shared" si="643"/>
        <v>0</v>
      </c>
      <c r="T320" s="321">
        <f t="shared" si="643"/>
        <v>0</v>
      </c>
      <c r="U320" s="321">
        <f t="shared" si="643"/>
        <v>0</v>
      </c>
      <c r="V320" s="321">
        <f t="shared" si="643"/>
        <v>0</v>
      </c>
      <c r="W320" s="321">
        <f t="shared" si="643"/>
        <v>0</v>
      </c>
      <c r="X320" s="321">
        <f t="shared" si="643"/>
        <v>0</v>
      </c>
      <c r="Y320" s="321">
        <f t="shared" si="643"/>
        <v>0</v>
      </c>
      <c r="Z320" s="321">
        <f t="shared" si="643"/>
        <v>0</v>
      </c>
      <c r="AA320" s="321">
        <f t="shared" si="643"/>
        <v>0</v>
      </c>
      <c r="AB320" s="321">
        <f t="shared" si="643"/>
        <v>0</v>
      </c>
      <c r="AC320" s="321">
        <f t="shared" si="643"/>
        <v>0</v>
      </c>
      <c r="AD320" s="321">
        <f t="shared" si="643"/>
        <v>0</v>
      </c>
      <c r="AE320" s="321">
        <f t="shared" si="643"/>
        <v>0</v>
      </c>
      <c r="AF320" s="321">
        <f t="shared" si="643"/>
        <v>1910.3616000000006</v>
      </c>
      <c r="AG320" s="321">
        <f t="shared" si="643"/>
        <v>2456.1792</v>
      </c>
      <c r="AH320" s="321">
        <f t="shared" si="643"/>
        <v>2763.2016000000003</v>
      </c>
      <c r="AI320" s="321">
        <f t="shared" si="643"/>
        <v>3240.7920000000013</v>
      </c>
      <c r="AJ320" s="321">
        <f t="shared" si="643"/>
        <v>3377.2464</v>
      </c>
      <c r="AK320" s="321">
        <f t="shared" si="643"/>
        <v>3684.2688000000007</v>
      </c>
      <c r="AL320" s="321">
        <f t="shared" si="643"/>
        <v>3991.2912000000015</v>
      </c>
      <c r="AM320" s="321">
        <f t="shared" si="643"/>
        <v>2387.9520000000002</v>
      </c>
      <c r="AN320" s="321">
        <f t="shared" si="643"/>
        <v>4605.3360000000011</v>
      </c>
      <c r="AO320" s="321">
        <f t="shared" si="643"/>
        <v>4366.5408000000007</v>
      </c>
      <c r="AP320" s="321">
        <f t="shared" si="643"/>
        <v>4929.4152000000004</v>
      </c>
      <c r="AQ320" s="321">
        <f t="shared" si="643"/>
        <v>4298.3136000000104</v>
      </c>
      <c r="AR320" s="321">
        <f t="shared" si="643"/>
        <v>7370.9601600000024</v>
      </c>
      <c r="AS320" s="321">
        <f t="shared" si="643"/>
        <v>8890.745759999998</v>
      </c>
      <c r="AT320" s="321">
        <f t="shared" si="643"/>
        <v>9489.1613400000006</v>
      </c>
      <c r="AU320" s="321">
        <f t="shared" si="643"/>
        <v>10647.997860000001</v>
      </c>
      <c r="AV320" s="321">
        <f t="shared" si="643"/>
        <v>10685.992500000002</v>
      </c>
      <c r="AW320" s="321">
        <f t="shared" si="643"/>
        <v>11284.408080000003</v>
      </c>
      <c r="AX320" s="321">
        <f t="shared" si="643"/>
        <v>11882.823660000002</v>
      </c>
      <c r="AY320" s="321">
        <f t="shared" si="643"/>
        <v>6934.0218000000023</v>
      </c>
      <c r="AZ320" s="321">
        <f t="shared" si="643"/>
        <v>13079.654820000003</v>
      </c>
      <c r="BA320" s="321">
        <f t="shared" si="643"/>
        <v>12158.284800000005</v>
      </c>
      <c r="BB320" s="321">
        <f t="shared" si="643"/>
        <v>13483.347870000005</v>
      </c>
      <c r="BC320" s="321">
        <f t="shared" si="643"/>
        <v>11569.367880000034</v>
      </c>
      <c r="BD320" s="321">
        <f t="shared" si="643"/>
        <v>21678.451200000003</v>
      </c>
      <c r="BE320" s="321">
        <f t="shared" si="643"/>
        <v>26323.833600000013</v>
      </c>
      <c r="BF320" s="321">
        <f t="shared" si="643"/>
        <v>28259.409599999999</v>
      </c>
      <c r="BG320" s="321">
        <f t="shared" si="643"/>
        <v>31872.48480000002</v>
      </c>
      <c r="BH320" s="321">
        <f t="shared" si="643"/>
        <v>32130.561600000015</v>
      </c>
      <c r="BI320" s="321">
        <f t="shared" si="643"/>
        <v>34066.137600000016</v>
      </c>
      <c r="BJ320" s="321">
        <f t="shared" si="643"/>
        <v>36001.713600000017</v>
      </c>
      <c r="BK320" s="321">
        <f t="shared" si="643"/>
        <v>21076.272000000004</v>
      </c>
      <c r="BL320" s="321">
        <f t="shared" si="643"/>
        <v>39872.865600000005</v>
      </c>
      <c r="BM320" s="321">
        <f t="shared" si="643"/>
        <v>37163.059200000018</v>
      </c>
      <c r="BN320" s="321">
        <f t="shared" si="643"/>
        <v>41313.794400000021</v>
      </c>
      <c r="BO320" s="321">
        <f t="shared" si="643"/>
        <v>35528.572800000089</v>
      </c>
      <c r="BP320" s="321">
        <f t="shared" si="643"/>
        <v>39319.879200000018</v>
      </c>
      <c r="BQ320" s="321">
        <f t="shared" si="643"/>
        <v>45743.556600000011</v>
      </c>
      <c r="BR320" s="321">
        <f t="shared" si="643"/>
        <v>47252.249100000015</v>
      </c>
      <c r="BS320" s="321">
        <f t="shared" si="643"/>
        <v>51469.882800000007</v>
      </c>
      <c r="BT320" s="321">
        <f t="shared" si="643"/>
        <v>50269.63410000001</v>
      </c>
      <c r="BU320" s="321">
        <f t="shared" ref="BU320:CM320" si="644">BU268-BU305</f>
        <v>51778.326600000015</v>
      </c>
      <c r="BV320" s="321">
        <f t="shared" si="644"/>
        <v>53287.01910000002</v>
      </c>
      <c r="BW320" s="321">
        <f t="shared" si="644"/>
        <v>30442.061999999998</v>
      </c>
      <c r="BX320" s="321">
        <f t="shared" si="644"/>
        <v>56304.404099999985</v>
      </c>
      <c r="BY320" s="321">
        <f t="shared" si="644"/>
        <v>51389.419200000004</v>
      </c>
      <c r="BZ320" s="321">
        <f t="shared" si="644"/>
        <v>56026.134150000013</v>
      </c>
      <c r="CA320" s="321">
        <f t="shared" si="644"/>
        <v>47312.59680000013</v>
      </c>
      <c r="CB320" s="321">
        <f t="shared" si="644"/>
        <v>51335.776800000007</v>
      </c>
      <c r="CC320" s="321">
        <f t="shared" si="644"/>
        <v>58599.563400000014</v>
      </c>
      <c r="CD320" s="321">
        <f t="shared" si="644"/>
        <v>59446.377900000007</v>
      </c>
      <c r="CE320" s="321">
        <f t="shared" si="644"/>
        <v>63642.814200000023</v>
      </c>
      <c r="CF320" s="321">
        <f t="shared" si="644"/>
        <v>61140.006900000008</v>
      </c>
      <c r="CG320" s="321">
        <f t="shared" si="644"/>
        <v>61986.821400000015</v>
      </c>
      <c r="CH320" s="321">
        <f t="shared" si="644"/>
        <v>62833.635900000038</v>
      </c>
      <c r="CI320" s="321">
        <f t="shared" si="644"/>
        <v>35378.028000000006</v>
      </c>
      <c r="CJ320" s="321">
        <f t="shared" si="644"/>
        <v>64527.264900000009</v>
      </c>
      <c r="CK320" s="321">
        <f t="shared" si="644"/>
        <v>58110.29280000001</v>
      </c>
      <c r="CL320" s="321">
        <f t="shared" si="644"/>
        <v>62541.955350000047</v>
      </c>
      <c r="CM320" s="321">
        <f t="shared" si="644"/>
        <v>52163.773200000142</v>
      </c>
      <c r="CN320" s="321">
        <f>SUMIF($H$9:$CM$9,CN$3,$H320:$CM320)</f>
        <v>0</v>
      </c>
      <c r="CO320" s="321">
        <f t="shared" ref="CO320:CT320" si="645">SUMIF($H$9:$CM$9,CO$3,$H320:$CM320)</f>
        <v>0</v>
      </c>
      <c r="CP320" s="321">
        <f t="shared" si="645"/>
        <v>42010.89840000002</v>
      </c>
      <c r="CQ320" s="321">
        <f t="shared" si="645"/>
        <v>127476.76653000008</v>
      </c>
      <c r="CR320" s="321">
        <f t="shared" si="645"/>
        <v>385287.15600000019</v>
      </c>
      <c r="CS320" s="321">
        <f t="shared" si="645"/>
        <v>580595.1637500003</v>
      </c>
      <c r="CT320" s="321">
        <f t="shared" si="645"/>
        <v>691706.31075000041</v>
      </c>
      <c r="CY320" s="294"/>
    </row>
    <row r="321" spans="1:103" outlineLevel="1" x14ac:dyDescent="0.45">
      <c r="A321" s="71"/>
      <c r="B321" s="297"/>
      <c r="CU321" s="259">
        <v>1</v>
      </c>
      <c r="CY321" s="294"/>
    </row>
    <row r="322" spans="1:103" x14ac:dyDescent="0.45">
      <c r="A322" s="71" t="s">
        <v>559</v>
      </c>
      <c r="B322" s="297"/>
      <c r="D322" s="75" t="s">
        <v>109</v>
      </c>
      <c r="F322" s="259" t="s">
        <v>164</v>
      </c>
      <c r="H322" s="321">
        <f>H270-H308-H314</f>
        <v>-18517.28</v>
      </c>
      <c r="I322" s="321">
        <f t="shared" ref="I322:O322" si="646">I270-I308-I314</f>
        <v>-12742.279999999999</v>
      </c>
      <c r="J322" s="321">
        <f>J270-J308-J314</f>
        <v>-12742.279999999999</v>
      </c>
      <c r="K322" s="321">
        <f t="shared" si="646"/>
        <v>-12742.279999999999</v>
      </c>
      <c r="L322" s="321">
        <f t="shared" si="646"/>
        <v>-12742.279999999999</v>
      </c>
      <c r="M322" s="321">
        <f t="shared" si="646"/>
        <v>-12742.279999999999</v>
      </c>
      <c r="N322" s="321">
        <f t="shared" si="646"/>
        <v>-12742.279999999999</v>
      </c>
      <c r="O322" s="321">
        <f t="shared" si="646"/>
        <v>-12742.279999999999</v>
      </c>
      <c r="P322" s="321">
        <f t="shared" ref="P322:AU322" si="647">P270-P308-P314</f>
        <v>-12742.279999999999</v>
      </c>
      <c r="Q322" s="321">
        <f t="shared" si="647"/>
        <v>-11202.279999999999</v>
      </c>
      <c r="R322" s="321">
        <f t="shared" si="647"/>
        <v>-9662.2799999999988</v>
      </c>
      <c r="S322" s="321">
        <f t="shared" si="647"/>
        <v>-8122.2799999999988</v>
      </c>
      <c r="T322" s="321">
        <f t="shared" ca="1" si="647"/>
        <v>-713.28000000000065</v>
      </c>
      <c r="U322" s="321">
        <f t="shared" ca="1" si="647"/>
        <v>826.71999999999935</v>
      </c>
      <c r="V322" s="321">
        <f t="shared" ca="1" si="647"/>
        <v>2366.7199999999993</v>
      </c>
      <c r="W322" s="321">
        <f t="shared" ca="1" si="647"/>
        <v>3906.7199999999993</v>
      </c>
      <c r="X322" s="321">
        <f t="shared" ca="1" si="647"/>
        <v>5446.7199999999993</v>
      </c>
      <c r="Y322" s="321">
        <f t="shared" ca="1" si="647"/>
        <v>6986.7199999999993</v>
      </c>
      <c r="Z322" s="321">
        <f t="shared" ca="1" si="647"/>
        <v>8526.7199999999993</v>
      </c>
      <c r="AA322" s="321">
        <f t="shared" ca="1" si="647"/>
        <v>4476.7200000000012</v>
      </c>
      <c r="AB322" s="321">
        <f t="shared" ca="1" si="647"/>
        <v>6016.7200000000012</v>
      </c>
      <c r="AC322" s="321">
        <f t="shared" ca="1" si="647"/>
        <v>7556.7200000000012</v>
      </c>
      <c r="AD322" s="321">
        <f t="shared" ca="1" si="647"/>
        <v>9096.7200000000012</v>
      </c>
      <c r="AE322" s="321">
        <f t="shared" ca="1" si="647"/>
        <v>10636.720000000001</v>
      </c>
      <c r="AF322" s="321">
        <f t="shared" ca="1" si="647"/>
        <v>6249.1775923470195</v>
      </c>
      <c r="AG322" s="321">
        <f t="shared" ca="1" si="647"/>
        <v>10260.06308417131</v>
      </c>
      <c r="AH322" s="321">
        <f t="shared" ca="1" si="647"/>
        <v>8379.468436952724</v>
      </c>
      <c r="AI322" s="321">
        <f t="shared" ca="1" si="647"/>
        <v>12197.286577960695</v>
      </c>
      <c r="AJ322" s="321">
        <f ca="1">AJ270-AJ308-AJ314</f>
        <v>15612.339012854609</v>
      </c>
      <c r="AK322" s="321">
        <f t="shared" ca="1" si="647"/>
        <v>19136.851058078748</v>
      </c>
      <c r="AL322" s="321">
        <f t="shared" ca="1" si="647"/>
        <v>22600.771873015103</v>
      </c>
      <c r="AM322" s="321">
        <f t="shared" ca="1" si="647"/>
        <v>18504.252891895943</v>
      </c>
      <c r="AN322" s="321">
        <f t="shared" ca="1" si="647"/>
        <v>23758.887855477726</v>
      </c>
      <c r="AO322" s="321">
        <f t="shared" ca="1" si="647"/>
        <v>26498.279242478355</v>
      </c>
      <c r="AP322" s="321">
        <f t="shared" ca="1" si="647"/>
        <v>29980.776700779053</v>
      </c>
      <c r="AQ322" s="321">
        <f t="shared" ca="1" si="647"/>
        <v>32211.231478393289</v>
      </c>
      <c r="AR322" s="321">
        <f t="shared" ca="1" si="647"/>
        <v>38467.54212939299</v>
      </c>
      <c r="AS322" s="321">
        <f t="shared" ca="1" si="647"/>
        <v>37560.50802977111</v>
      </c>
      <c r="AT322" s="321">
        <f t="shared" ca="1" si="647"/>
        <v>41301.751912853186</v>
      </c>
      <c r="AU322" s="321">
        <f t="shared" ca="1" si="647"/>
        <v>45583.195684002683</v>
      </c>
      <c r="AV322" s="321">
        <f t="shared" ref="AV322:CM322" ca="1" si="648">AV270-AV308-AV314</f>
        <v>48723.706626076571</v>
      </c>
      <c r="AW322" s="321">
        <f t="shared" ca="1" si="648"/>
        <v>52404.676824846152</v>
      </c>
      <c r="AX322" s="321">
        <f t="shared" ca="1" si="648"/>
        <v>56065.813774382819</v>
      </c>
      <c r="AY322" s="321">
        <f t="shared" ca="1" si="648"/>
        <v>48570.027642409332</v>
      </c>
      <c r="AZ322" s="321">
        <f t="shared" ca="1" si="648"/>
        <v>57739.097535616529</v>
      </c>
      <c r="BA322" s="321">
        <f t="shared" ca="1" si="648"/>
        <v>59821.711504945793</v>
      </c>
      <c r="BB322" s="321">
        <f t="shared" ca="1" si="648"/>
        <v>64131.430840837769</v>
      </c>
      <c r="BC322" s="321">
        <f t="shared" ca="1" si="648"/>
        <v>65182.903748447017</v>
      </c>
      <c r="BD322" s="321">
        <f t="shared" ca="1" si="648"/>
        <v>121266.96209645465</v>
      </c>
      <c r="BE322" s="321">
        <f t="shared" ca="1" si="648"/>
        <v>133015.94731989945</v>
      </c>
      <c r="BF322" s="321">
        <f t="shared" ca="1" si="648"/>
        <v>142150.87162742746</v>
      </c>
      <c r="BG322" s="321">
        <f t="shared" ca="1" si="648"/>
        <v>153057.99496394812</v>
      </c>
      <c r="BH322" s="321">
        <f t="shared" ca="1" si="648"/>
        <v>160703.78356637218</v>
      </c>
      <c r="BI322" s="321">
        <f t="shared" ca="1" si="648"/>
        <v>170119.70828475512</v>
      </c>
      <c r="BJ322" s="321">
        <f t="shared" ca="1" si="648"/>
        <v>179627.25250406159</v>
      </c>
      <c r="BK322" s="321">
        <f t="shared" ca="1" si="648"/>
        <v>172364.39046654757</v>
      </c>
      <c r="BL322" s="321">
        <f t="shared" ca="1" si="648"/>
        <v>198913.17599475471</v>
      </c>
      <c r="BM322" s="321">
        <f t="shared" ca="1" si="648"/>
        <v>204044.18401511217</v>
      </c>
      <c r="BN322" s="321">
        <f t="shared" ca="1" si="648"/>
        <v>216123.37528214173</v>
      </c>
      <c r="BO322" s="321">
        <f t="shared" ca="1" si="648"/>
        <v>218353.27950326132</v>
      </c>
      <c r="BP322" s="321">
        <f t="shared" ca="1" si="648"/>
        <v>225901.83099898286</v>
      </c>
      <c r="BQ322" s="321">
        <f t="shared" ca="1" si="648"/>
        <v>245191.56056889921</v>
      </c>
      <c r="BR322" s="321">
        <f t="shared" ca="1" si="648"/>
        <v>259696.30329488829</v>
      </c>
      <c r="BS322" s="321">
        <f t="shared" ca="1" si="648"/>
        <v>277038.08535465837</v>
      </c>
      <c r="BT322" s="321">
        <f t="shared" ca="1" si="648"/>
        <v>289088.20526023675</v>
      </c>
      <c r="BU322" s="321">
        <f t="shared" ca="1" si="648"/>
        <v>303971.63052737026</v>
      </c>
      <c r="BV322" s="321">
        <f t="shared" ca="1" si="648"/>
        <v>318977.58544720267</v>
      </c>
      <c r="BW322" s="321">
        <f t="shared" ca="1" si="648"/>
        <v>309750.60726020642</v>
      </c>
      <c r="BX322" s="321">
        <f t="shared" ca="1" si="648"/>
        <v>349349.85273234919</v>
      </c>
      <c r="BY322" s="321">
        <f t="shared" ca="1" si="648"/>
        <v>358288.924533471</v>
      </c>
      <c r="BZ322" s="321">
        <f t="shared" ca="1" si="648"/>
        <v>376895.09906785353</v>
      </c>
      <c r="CA322" s="321">
        <f t="shared" ca="1" si="648"/>
        <v>382264.69420695963</v>
      </c>
      <c r="CB322" s="321">
        <f t="shared" ca="1" si="648"/>
        <v>390986.01147742028</v>
      </c>
      <c r="CC322" s="321">
        <f t="shared" ca="1" si="648"/>
        <v>403012.44972016179</v>
      </c>
      <c r="CD322" s="321">
        <f t="shared" ca="1" si="648"/>
        <v>408135.42943281942</v>
      </c>
      <c r="CE322" s="321">
        <f t="shared" ca="1" si="648"/>
        <v>416126.00592850958</v>
      </c>
      <c r="CF322" s="321">
        <f t="shared" ca="1" si="648"/>
        <v>416939.73794957047</v>
      </c>
      <c r="CG322" s="321">
        <f t="shared" ca="1" si="648"/>
        <v>420629.87806247588</v>
      </c>
      <c r="CH322" s="321">
        <f t="shared" ca="1" si="648"/>
        <v>423851.15495049849</v>
      </c>
      <c r="CI322" s="321">
        <f t="shared" ca="1" si="648"/>
        <v>398305.46030413592</v>
      </c>
      <c r="CJ322" s="321">
        <f t="shared" ca="1" si="648"/>
        <v>428904.33930932108</v>
      </c>
      <c r="CK322" s="321">
        <f t="shared" ca="1" si="648"/>
        <v>423480.98033342708</v>
      </c>
      <c r="CL322" s="321">
        <f t="shared" ca="1" si="648"/>
        <v>428454.43365908857</v>
      </c>
      <c r="CM322" s="321">
        <f t="shared" ca="1" si="648"/>
        <v>418170.39131585293</v>
      </c>
      <c r="CN322" s="321">
        <f>SUMIF($H$9:$CM$9,CN$3,$H322:$CM322)</f>
        <v>-149442.35999999999</v>
      </c>
      <c r="CO322" s="321">
        <f t="shared" ref="CO322:CQ322" ca="1" si="649">SUMIF($H$9:$CM$9,CO$3,$H322:$CM322)</f>
        <v>65130.64</v>
      </c>
      <c r="CP322" s="321">
        <f t="shared" ca="1" si="649"/>
        <v>225389.38580440453</v>
      </c>
      <c r="CQ322" s="321">
        <f t="shared" ca="1" si="649"/>
        <v>615552.36625358183</v>
      </c>
      <c r="CR322" s="321">
        <f ca="1">SUMIF($H$9:$CM$9,CR$3,$H322:$CM322)</f>
        <v>2069740.9256247361</v>
      </c>
      <c r="CS322" s="321">
        <f ca="1">SUMIF($H$9:$CM$9,CS$3,$H322:$CM322)</f>
        <v>3696414.3792530783</v>
      </c>
      <c r="CT322" s="321">
        <f ca="1">SUMIF($H$9:$CM$9,CT$3,$H322:$CM322)</f>
        <v>4976996.2724432815</v>
      </c>
      <c r="CU322" s="259">
        <v>1</v>
      </c>
      <c r="CY322" s="294" t="s">
        <v>252</v>
      </c>
    </row>
    <row r="323" spans="1:103" x14ac:dyDescent="0.45">
      <c r="A323" s="71"/>
      <c r="B323" s="297"/>
      <c r="H323" s="259" t="b">
        <f>H322=H318+H320</f>
        <v>1</v>
      </c>
      <c r="I323" s="259" t="b">
        <f t="shared" ref="I323:BT323" si="650">I322=I318+I320</f>
        <v>1</v>
      </c>
      <c r="J323" s="259" t="b">
        <f t="shared" si="650"/>
        <v>1</v>
      </c>
      <c r="K323" s="259" t="b">
        <f t="shared" si="650"/>
        <v>1</v>
      </c>
      <c r="L323" s="259" t="b">
        <f t="shared" si="650"/>
        <v>1</v>
      </c>
      <c r="M323" s="259" t="b">
        <f t="shared" si="650"/>
        <v>1</v>
      </c>
      <c r="N323" s="259" t="b">
        <f t="shared" si="650"/>
        <v>1</v>
      </c>
      <c r="O323" s="259" t="b">
        <f t="shared" si="650"/>
        <v>1</v>
      </c>
      <c r="P323" s="259" t="b">
        <f t="shared" si="650"/>
        <v>1</v>
      </c>
      <c r="Q323" s="259" t="b">
        <f t="shared" si="650"/>
        <v>1</v>
      </c>
      <c r="R323" s="259" t="b">
        <f t="shared" si="650"/>
        <v>1</v>
      </c>
      <c r="S323" s="259" t="b">
        <f t="shared" si="650"/>
        <v>1</v>
      </c>
      <c r="T323" s="259" t="b">
        <f t="shared" ca="1" si="650"/>
        <v>1</v>
      </c>
      <c r="U323" s="259" t="b">
        <f t="shared" ca="1" si="650"/>
        <v>1</v>
      </c>
      <c r="V323" s="259" t="b">
        <f t="shared" ca="1" si="650"/>
        <v>1</v>
      </c>
      <c r="W323" s="259" t="b">
        <f t="shared" ca="1" si="650"/>
        <v>1</v>
      </c>
      <c r="X323" s="259" t="b">
        <f t="shared" ca="1" si="650"/>
        <v>1</v>
      </c>
      <c r="Y323" s="259" t="b">
        <f t="shared" ca="1" si="650"/>
        <v>1</v>
      </c>
      <c r="Z323" s="259" t="b">
        <f t="shared" ca="1" si="650"/>
        <v>1</v>
      </c>
      <c r="AA323" s="259" t="b">
        <f t="shared" ca="1" si="650"/>
        <v>1</v>
      </c>
      <c r="AB323" s="259" t="b">
        <f t="shared" ca="1" si="650"/>
        <v>1</v>
      </c>
      <c r="AC323" s="259" t="b">
        <f t="shared" ca="1" si="650"/>
        <v>1</v>
      </c>
      <c r="AD323" s="259" t="b">
        <f t="shared" ca="1" si="650"/>
        <v>1</v>
      </c>
      <c r="AE323" s="259" t="b">
        <f t="shared" ca="1" si="650"/>
        <v>1</v>
      </c>
      <c r="AF323" s="259" t="b">
        <f t="shared" ca="1" si="650"/>
        <v>1</v>
      </c>
      <c r="AG323" s="259" t="b">
        <f t="shared" ca="1" si="650"/>
        <v>1</v>
      </c>
      <c r="AH323" s="259" t="b">
        <f t="shared" ca="1" si="650"/>
        <v>1</v>
      </c>
      <c r="AI323" s="259" t="b">
        <f t="shared" ca="1" si="650"/>
        <v>1</v>
      </c>
      <c r="AJ323" s="259" t="b">
        <f t="shared" ca="1" si="650"/>
        <v>1</v>
      </c>
      <c r="AK323" s="259" t="b">
        <f t="shared" ca="1" si="650"/>
        <v>0</v>
      </c>
      <c r="AL323" s="259" t="b">
        <f t="shared" ca="1" si="650"/>
        <v>1</v>
      </c>
      <c r="AM323" s="259" t="b">
        <f t="shared" ca="1" si="650"/>
        <v>1</v>
      </c>
      <c r="AN323" s="259" t="b">
        <f t="shared" ca="1" si="650"/>
        <v>1</v>
      </c>
      <c r="AO323" s="259" t="b">
        <f t="shared" ca="1" si="650"/>
        <v>1</v>
      </c>
      <c r="AP323" s="259" t="b">
        <f t="shared" ca="1" si="650"/>
        <v>0</v>
      </c>
      <c r="AQ323" s="259" t="b">
        <f t="shared" ca="1" si="650"/>
        <v>1</v>
      </c>
      <c r="AR323" s="259" t="b">
        <f t="shared" ca="1" si="650"/>
        <v>1</v>
      </c>
      <c r="AS323" s="259" t="b">
        <f t="shared" ca="1" si="650"/>
        <v>1</v>
      </c>
      <c r="AT323" s="259" t="b">
        <f t="shared" ca="1" si="650"/>
        <v>1</v>
      </c>
      <c r="AU323" s="259" t="b">
        <f t="shared" ca="1" si="650"/>
        <v>1</v>
      </c>
      <c r="AV323" s="259" t="b">
        <f t="shared" ca="1" si="650"/>
        <v>1</v>
      </c>
      <c r="AW323" s="259" t="b">
        <f t="shared" ca="1" si="650"/>
        <v>0</v>
      </c>
      <c r="AX323" s="259" t="b">
        <f t="shared" ca="1" si="650"/>
        <v>1</v>
      </c>
      <c r="AY323" s="259" t="b">
        <f t="shared" ca="1" si="650"/>
        <v>1</v>
      </c>
      <c r="AZ323" s="259" t="b">
        <f t="shared" ca="1" si="650"/>
        <v>1</v>
      </c>
      <c r="BA323" s="259" t="b">
        <f t="shared" ca="1" si="650"/>
        <v>1</v>
      </c>
      <c r="BB323" s="259" t="b">
        <f t="shared" ca="1" si="650"/>
        <v>1</v>
      </c>
      <c r="BC323" s="259" t="b">
        <f t="shared" ca="1" si="650"/>
        <v>1</v>
      </c>
      <c r="BD323" s="259" t="b">
        <f t="shared" ca="1" si="650"/>
        <v>1</v>
      </c>
      <c r="BE323" s="259" t="b">
        <f t="shared" ca="1" si="650"/>
        <v>1</v>
      </c>
      <c r="BF323" s="259" t="b">
        <f t="shared" ca="1" si="650"/>
        <v>1</v>
      </c>
      <c r="BG323" s="259" t="b">
        <f t="shared" ca="1" si="650"/>
        <v>1</v>
      </c>
      <c r="BH323" s="259" t="b">
        <f t="shared" ca="1" si="650"/>
        <v>1</v>
      </c>
      <c r="BI323" s="259" t="b">
        <f t="shared" ca="1" si="650"/>
        <v>1</v>
      </c>
      <c r="BJ323" s="259" t="b">
        <f t="shared" ca="1" si="650"/>
        <v>1</v>
      </c>
      <c r="BK323" s="259" t="b">
        <f t="shared" ca="1" si="650"/>
        <v>1</v>
      </c>
      <c r="BL323" s="259" t="b">
        <f t="shared" ca="1" si="650"/>
        <v>1</v>
      </c>
      <c r="BM323" s="259" t="b">
        <f t="shared" ca="1" si="650"/>
        <v>1</v>
      </c>
      <c r="BN323" s="259" t="b">
        <f t="shared" ca="1" si="650"/>
        <v>1</v>
      </c>
      <c r="BO323" s="259" t="b">
        <f t="shared" ca="1" si="650"/>
        <v>1</v>
      </c>
      <c r="BP323" s="259" t="b">
        <f t="shared" ca="1" si="650"/>
        <v>1</v>
      </c>
      <c r="BQ323" s="259" t="b">
        <f t="shared" ca="1" si="650"/>
        <v>1</v>
      </c>
      <c r="BR323" s="259" t="b">
        <f t="shared" ca="1" si="650"/>
        <v>1</v>
      </c>
      <c r="BS323" s="259" t="b">
        <f t="shared" ca="1" si="650"/>
        <v>1</v>
      </c>
      <c r="BT323" s="259" t="b">
        <f t="shared" ca="1" si="650"/>
        <v>1</v>
      </c>
      <c r="BU323" s="259" t="b">
        <f t="shared" ref="BU323:CM323" ca="1" si="651">BU322=BU318+BU320</f>
        <v>1</v>
      </c>
      <c r="BV323" s="259" t="b">
        <f t="shared" ca="1" si="651"/>
        <v>1</v>
      </c>
      <c r="BW323" s="259" t="b">
        <f t="shared" ca="1" si="651"/>
        <v>1</v>
      </c>
      <c r="BX323" s="259" t="b">
        <f t="shared" ca="1" si="651"/>
        <v>1</v>
      </c>
      <c r="BY323" s="259" t="b">
        <f t="shared" ca="1" si="651"/>
        <v>1</v>
      </c>
      <c r="BZ323" s="259" t="b">
        <f t="shared" ca="1" si="651"/>
        <v>0</v>
      </c>
      <c r="CA323" s="259" t="b">
        <f t="shared" ca="1" si="651"/>
        <v>1</v>
      </c>
      <c r="CB323" s="259" t="b">
        <f t="shared" ca="1" si="651"/>
        <v>1</v>
      </c>
      <c r="CC323" s="259" t="b">
        <f t="shared" ca="1" si="651"/>
        <v>1</v>
      </c>
      <c r="CD323" s="259" t="b">
        <f t="shared" ca="1" si="651"/>
        <v>1</v>
      </c>
      <c r="CE323" s="259" t="b">
        <f t="shared" ca="1" si="651"/>
        <v>1</v>
      </c>
      <c r="CF323" s="259" t="b">
        <f t="shared" ca="1" si="651"/>
        <v>1</v>
      </c>
      <c r="CG323" s="259" t="b">
        <f t="shared" ca="1" si="651"/>
        <v>1</v>
      </c>
      <c r="CH323" s="259" t="b">
        <f t="shared" ca="1" si="651"/>
        <v>1</v>
      </c>
      <c r="CI323" s="259" t="b">
        <f t="shared" ca="1" si="651"/>
        <v>1</v>
      </c>
      <c r="CJ323" s="259" t="b">
        <f t="shared" ca="1" si="651"/>
        <v>1</v>
      </c>
      <c r="CK323" s="259" t="b">
        <f t="shared" ca="1" si="651"/>
        <v>1</v>
      </c>
      <c r="CL323" s="259" t="b">
        <f t="shared" ca="1" si="651"/>
        <v>1</v>
      </c>
      <c r="CM323" s="259" t="b">
        <f t="shared" ca="1" si="651"/>
        <v>1</v>
      </c>
      <c r="CN323" s="259" t="b">
        <f t="shared" ref="CN323" si="652">CN322=CN318+CN320</f>
        <v>1</v>
      </c>
      <c r="CO323" s="259" t="b">
        <f t="shared" ref="CO323" ca="1" si="653">CO322=CO318+CO320</f>
        <v>1</v>
      </c>
      <c r="CP323" s="259" t="b">
        <f t="shared" ref="CP323" ca="1" si="654">CP322=CP318+CP320</f>
        <v>1</v>
      </c>
      <c r="CQ323" s="259" t="b">
        <f t="shared" ref="CQ323" ca="1" si="655">CQ322=CQ318+CQ320</f>
        <v>1</v>
      </c>
      <c r="CR323" s="259" t="b">
        <f t="shared" ref="CR323" ca="1" si="656">CR322=CR318+CR320</f>
        <v>1</v>
      </c>
      <c r="CS323" s="259" t="b">
        <f t="shared" ref="CS323" ca="1" si="657">CS322=CS318+CS320</f>
        <v>1</v>
      </c>
      <c r="CT323" s="259" t="b">
        <f t="shared" ref="CT323" ca="1" si="658">CT322=CT318+CT320</f>
        <v>1</v>
      </c>
      <c r="CU323" s="259">
        <v>1</v>
      </c>
      <c r="CY323" s="294"/>
    </row>
    <row r="324" spans="1:103" x14ac:dyDescent="0.45">
      <c r="A324" s="71"/>
      <c r="B324" s="297"/>
      <c r="D324" s="73" t="s">
        <v>253</v>
      </c>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c r="AY324" s="73"/>
      <c r="AZ324" s="73"/>
      <c r="BA324" s="73"/>
      <c r="BB324" s="73"/>
      <c r="BC324" s="73"/>
      <c r="BD324" s="73"/>
      <c r="BE324" s="73"/>
      <c r="BF324" s="73"/>
      <c r="BG324" s="73"/>
      <c r="BH324" s="73"/>
      <c r="BI324" s="73"/>
      <c r="BJ324" s="73"/>
      <c r="BK324" s="73"/>
      <c r="BL324" s="73"/>
      <c r="BM324" s="73"/>
      <c r="BN324" s="73"/>
      <c r="BO324" s="73"/>
      <c r="BP324" s="73"/>
      <c r="BQ324" s="73"/>
      <c r="BR324" s="73"/>
      <c r="BS324" s="73"/>
      <c r="BT324" s="73"/>
      <c r="BU324" s="73"/>
      <c r="BV324" s="73"/>
      <c r="BW324" s="73"/>
      <c r="BX324" s="73"/>
      <c r="BY324" s="73"/>
      <c r="BZ324" s="73"/>
      <c r="CA324" s="73"/>
      <c r="CB324" s="73"/>
      <c r="CC324" s="73"/>
      <c r="CD324" s="73"/>
      <c r="CE324" s="73"/>
      <c r="CF324" s="73"/>
      <c r="CG324" s="73"/>
      <c r="CH324" s="73"/>
      <c r="CI324" s="73"/>
      <c r="CJ324" s="73"/>
      <c r="CK324" s="73"/>
      <c r="CL324" s="73"/>
      <c r="CM324" s="73"/>
      <c r="CN324" s="73"/>
      <c r="CO324" s="73"/>
      <c r="CP324" s="73"/>
      <c r="CQ324" s="73"/>
      <c r="CR324" s="73"/>
      <c r="CS324" s="73"/>
      <c r="CT324" s="73"/>
      <c r="CU324" s="259">
        <v>1</v>
      </c>
      <c r="CY324" s="294"/>
    </row>
    <row r="325" spans="1:103" x14ac:dyDescent="0.45">
      <c r="A325" s="71"/>
      <c r="B325" s="297"/>
      <c r="CU325" s="259">
        <v>1</v>
      </c>
      <c r="CY325" s="294"/>
    </row>
    <row r="326" spans="1:103" outlineLevel="1" x14ac:dyDescent="0.45">
      <c r="A326" s="71"/>
      <c r="B326" s="297"/>
      <c r="D326" s="260" t="s">
        <v>263</v>
      </c>
      <c r="E326" s="301" t="s">
        <v>358</v>
      </c>
      <c r="F326" s="301"/>
      <c r="G326" s="301"/>
      <c r="CU326" s="259">
        <v>1</v>
      </c>
      <c r="CY326" s="294"/>
    </row>
    <row r="327" spans="1:103" outlineLevel="1" x14ac:dyDescent="0.45">
      <c r="A327" s="71"/>
      <c r="B327" s="297"/>
      <c r="D327" s="262" t="s">
        <v>359</v>
      </c>
      <c r="E327" s="366"/>
      <c r="F327" s="312" t="s">
        <v>231</v>
      </c>
      <c r="H327" s="259">
        <f t="shared" ref="H327:AM327" si="659">IF(H16=1,G340,0)</f>
        <v>0</v>
      </c>
      <c r="I327" s="259">
        <f t="shared" si="659"/>
        <v>0</v>
      </c>
      <c r="J327" s="259">
        <f t="shared" si="659"/>
        <v>0</v>
      </c>
      <c r="K327" s="259">
        <f t="shared" si="659"/>
        <v>0</v>
      </c>
      <c r="L327" s="259">
        <f t="shared" si="659"/>
        <v>0</v>
      </c>
      <c r="M327" s="259">
        <f t="shared" si="659"/>
        <v>0</v>
      </c>
      <c r="N327" s="259">
        <f t="shared" si="659"/>
        <v>0</v>
      </c>
      <c r="O327" s="259">
        <f t="shared" si="659"/>
        <v>0</v>
      </c>
      <c r="P327" s="259">
        <f t="shared" si="659"/>
        <v>0</v>
      </c>
      <c r="Q327" s="259">
        <f t="shared" si="659"/>
        <v>0</v>
      </c>
      <c r="R327" s="259">
        <f t="shared" si="659"/>
        <v>0</v>
      </c>
      <c r="S327" s="259">
        <f t="shared" si="659"/>
        <v>0</v>
      </c>
      <c r="T327" s="259">
        <f t="shared" si="659"/>
        <v>0</v>
      </c>
      <c r="U327" s="259">
        <f t="shared" si="659"/>
        <v>0</v>
      </c>
      <c r="V327" s="259">
        <f t="shared" si="659"/>
        <v>0</v>
      </c>
      <c r="W327" s="259">
        <f t="shared" si="659"/>
        <v>0</v>
      </c>
      <c r="X327" s="259">
        <f t="shared" si="659"/>
        <v>0</v>
      </c>
      <c r="Y327" s="259">
        <f t="shared" si="659"/>
        <v>0</v>
      </c>
      <c r="Z327" s="259">
        <f t="shared" si="659"/>
        <v>0</v>
      </c>
      <c r="AA327" s="259">
        <f t="shared" si="659"/>
        <v>0</v>
      </c>
      <c r="AB327" s="259">
        <f t="shared" si="659"/>
        <v>0</v>
      </c>
      <c r="AC327" s="259">
        <f t="shared" si="659"/>
        <v>0</v>
      </c>
      <c r="AD327" s="259">
        <f t="shared" si="659"/>
        <v>0</v>
      </c>
      <c r="AE327" s="259">
        <f t="shared" si="659"/>
        <v>0</v>
      </c>
      <c r="AF327" s="259">
        <f t="shared" si="659"/>
        <v>0</v>
      </c>
      <c r="AG327" s="259">
        <f t="shared" si="659"/>
        <v>0</v>
      </c>
      <c r="AH327" s="259">
        <f t="shared" si="659"/>
        <v>0</v>
      </c>
      <c r="AI327" s="259">
        <f t="shared" si="659"/>
        <v>0</v>
      </c>
      <c r="AJ327" s="259">
        <f t="shared" si="659"/>
        <v>0</v>
      </c>
      <c r="AK327" s="259">
        <f t="shared" si="659"/>
        <v>0</v>
      </c>
      <c r="AL327" s="259">
        <f t="shared" si="659"/>
        <v>0</v>
      </c>
      <c r="AM327" s="259">
        <f t="shared" si="659"/>
        <v>0</v>
      </c>
      <c r="AN327" s="259">
        <f t="shared" ref="AN327:CM327" si="660">IF(AN16=1,AM340,0)</f>
        <v>0</v>
      </c>
      <c r="AO327" s="259">
        <f t="shared" si="660"/>
        <v>0</v>
      </c>
      <c r="AP327" s="259">
        <f t="shared" si="660"/>
        <v>0</v>
      </c>
      <c r="AQ327" s="259">
        <f t="shared" si="660"/>
        <v>0</v>
      </c>
      <c r="AR327" s="259">
        <f t="shared" si="660"/>
        <v>0</v>
      </c>
      <c r="AS327" s="259">
        <f t="shared" si="660"/>
        <v>0</v>
      </c>
      <c r="AT327" s="259">
        <f t="shared" si="660"/>
        <v>0</v>
      </c>
      <c r="AU327" s="259">
        <f t="shared" si="660"/>
        <v>0</v>
      </c>
      <c r="AV327" s="259">
        <f t="shared" si="660"/>
        <v>0</v>
      </c>
      <c r="AW327" s="259">
        <f t="shared" si="660"/>
        <v>0</v>
      </c>
      <c r="AX327" s="259">
        <f t="shared" si="660"/>
        <v>0</v>
      </c>
      <c r="AY327" s="259">
        <f t="shared" si="660"/>
        <v>0</v>
      </c>
      <c r="AZ327" s="259">
        <f t="shared" si="660"/>
        <v>0</v>
      </c>
      <c r="BA327" s="259">
        <f t="shared" si="660"/>
        <v>0</v>
      </c>
      <c r="BB327" s="259">
        <f t="shared" si="660"/>
        <v>0</v>
      </c>
      <c r="BC327" s="259">
        <f t="shared" si="660"/>
        <v>0</v>
      </c>
      <c r="BD327" s="259">
        <f t="shared" si="660"/>
        <v>0</v>
      </c>
      <c r="BE327" s="259">
        <f t="shared" si="660"/>
        <v>0</v>
      </c>
      <c r="BF327" s="259">
        <f t="shared" si="660"/>
        <v>0</v>
      </c>
      <c r="BG327" s="259">
        <f t="shared" si="660"/>
        <v>0</v>
      </c>
      <c r="BH327" s="259">
        <f t="shared" si="660"/>
        <v>0</v>
      </c>
      <c r="BI327" s="259">
        <f t="shared" si="660"/>
        <v>0</v>
      </c>
      <c r="BJ327" s="259">
        <f t="shared" si="660"/>
        <v>0</v>
      </c>
      <c r="BK327" s="259">
        <f t="shared" si="660"/>
        <v>0</v>
      </c>
      <c r="BL327" s="259">
        <f t="shared" si="660"/>
        <v>0</v>
      </c>
      <c r="BM327" s="259">
        <f t="shared" si="660"/>
        <v>0</v>
      </c>
      <c r="BN327" s="259">
        <f t="shared" si="660"/>
        <v>0</v>
      </c>
      <c r="BO327" s="259">
        <f t="shared" si="660"/>
        <v>0</v>
      </c>
      <c r="BP327" s="259">
        <f t="shared" si="660"/>
        <v>0</v>
      </c>
      <c r="BQ327" s="259">
        <f t="shared" si="660"/>
        <v>0</v>
      </c>
      <c r="BR327" s="259">
        <f t="shared" si="660"/>
        <v>0</v>
      </c>
      <c r="BS327" s="259">
        <f t="shared" si="660"/>
        <v>0</v>
      </c>
      <c r="BT327" s="259">
        <f t="shared" si="660"/>
        <v>0</v>
      </c>
      <c r="BU327" s="259">
        <f t="shared" si="660"/>
        <v>0</v>
      </c>
      <c r="BV327" s="259">
        <f t="shared" si="660"/>
        <v>0</v>
      </c>
      <c r="BW327" s="259">
        <f t="shared" si="660"/>
        <v>0</v>
      </c>
      <c r="BX327" s="259">
        <f t="shared" si="660"/>
        <v>0</v>
      </c>
      <c r="BY327" s="259">
        <f t="shared" si="660"/>
        <v>0</v>
      </c>
      <c r="BZ327" s="259">
        <f t="shared" si="660"/>
        <v>0</v>
      </c>
      <c r="CA327" s="259">
        <f t="shared" si="660"/>
        <v>0</v>
      </c>
      <c r="CB327" s="259">
        <f t="shared" si="660"/>
        <v>0</v>
      </c>
      <c r="CC327" s="259">
        <f t="shared" si="660"/>
        <v>0</v>
      </c>
      <c r="CD327" s="259">
        <f t="shared" si="660"/>
        <v>0</v>
      </c>
      <c r="CE327" s="259">
        <f t="shared" si="660"/>
        <v>0</v>
      </c>
      <c r="CF327" s="259">
        <f t="shared" si="660"/>
        <v>0</v>
      </c>
      <c r="CG327" s="259">
        <f t="shared" si="660"/>
        <v>0</v>
      </c>
      <c r="CH327" s="259">
        <f t="shared" si="660"/>
        <v>0</v>
      </c>
      <c r="CI327" s="259">
        <f t="shared" si="660"/>
        <v>0</v>
      </c>
      <c r="CJ327" s="259">
        <f t="shared" si="660"/>
        <v>0</v>
      </c>
      <c r="CK327" s="259">
        <f t="shared" si="660"/>
        <v>0</v>
      </c>
      <c r="CL327" s="259">
        <f t="shared" si="660"/>
        <v>0</v>
      </c>
      <c r="CM327" s="259">
        <f t="shared" si="660"/>
        <v>0</v>
      </c>
      <c r="CN327" s="259">
        <f>IF(CN16=1,BO340,0)</f>
        <v>0</v>
      </c>
      <c r="CO327" s="259">
        <f t="shared" ref="CO327:CT327" si="661">IF(CO16=1,CN340,0)</f>
        <v>0</v>
      </c>
      <c r="CP327" s="259">
        <f t="shared" si="661"/>
        <v>0</v>
      </c>
      <c r="CQ327" s="259">
        <f t="shared" si="661"/>
        <v>0</v>
      </c>
      <c r="CR327" s="259">
        <f t="shared" si="661"/>
        <v>0</v>
      </c>
      <c r="CS327" s="259">
        <f t="shared" si="661"/>
        <v>0</v>
      </c>
      <c r="CT327" s="259">
        <f t="shared" si="661"/>
        <v>0</v>
      </c>
      <c r="CU327" s="259">
        <v>1</v>
      </c>
      <c r="CY327" s="294"/>
    </row>
    <row r="328" spans="1:103" outlineLevel="1" x14ac:dyDescent="0.45">
      <c r="A328" s="71"/>
      <c r="B328" s="297"/>
      <c r="D328" s="262" t="s">
        <v>347</v>
      </c>
      <c r="E328" s="366">
        <f t="shared" ref="E328:E337" si="662">VLOOKUP($D328,assumption_lookup,MATCH("Constant",assumption_heading,0),0)</f>
        <v>0</v>
      </c>
      <c r="F328" s="312" t="str">
        <f t="shared" ref="F328:F338" si="663">VLOOKUP($D328,assumption_lookup,MATCH("Unit",assumption_heading,0),0)</f>
        <v>venues/month</v>
      </c>
      <c r="H328" s="349">
        <f t="shared" ref="H328:O337" si="664">IF(H$16=0,0,IF($E328-1&lt;H$10,VLOOKUP($D328,assumption_lookup,MATCH(H$9,assumption_heading,0),0),0))</f>
        <v>0</v>
      </c>
      <c r="I328" s="349">
        <f t="shared" si="664"/>
        <v>0</v>
      </c>
      <c r="J328" s="349">
        <f t="shared" si="664"/>
        <v>0</v>
      </c>
      <c r="K328" s="349">
        <f t="shared" si="664"/>
        <v>0</v>
      </c>
      <c r="L328" s="349">
        <f t="shared" si="664"/>
        <v>0</v>
      </c>
      <c r="M328" s="349">
        <f t="shared" si="664"/>
        <v>0</v>
      </c>
      <c r="N328" s="349">
        <f t="shared" si="664"/>
        <v>0</v>
      </c>
      <c r="O328" s="349">
        <f t="shared" si="664"/>
        <v>0</v>
      </c>
      <c r="P328" s="349">
        <f t="shared" ref="P328:Y337" si="665">IF(P$16=0,0,IF($E328-1&lt;P$10,VLOOKUP($D328,assumption_lookup,MATCH(P$9,assumption_heading,0),0),0))</f>
        <v>0</v>
      </c>
      <c r="Q328" s="349">
        <f t="shared" si="665"/>
        <v>0</v>
      </c>
      <c r="R328" s="349">
        <f t="shared" si="665"/>
        <v>0</v>
      </c>
      <c r="S328" s="349">
        <f t="shared" si="665"/>
        <v>0</v>
      </c>
      <c r="T328" s="349">
        <f t="shared" si="665"/>
        <v>0</v>
      </c>
      <c r="U328" s="349">
        <f t="shared" si="665"/>
        <v>0</v>
      </c>
      <c r="V328" s="349">
        <f t="shared" si="665"/>
        <v>0</v>
      </c>
      <c r="W328" s="349">
        <f t="shared" si="665"/>
        <v>0</v>
      </c>
      <c r="X328" s="349">
        <f t="shared" si="665"/>
        <v>0</v>
      </c>
      <c r="Y328" s="349">
        <f t="shared" si="665"/>
        <v>0</v>
      </c>
      <c r="Z328" s="349">
        <f t="shared" ref="Z328:AI337" si="666">IF(Z$16=0,0,IF($E328-1&lt;Z$10,VLOOKUP($D328,assumption_lookup,MATCH(Z$9,assumption_heading,0),0),0))</f>
        <v>0</v>
      </c>
      <c r="AA328" s="349">
        <f t="shared" si="666"/>
        <v>0</v>
      </c>
      <c r="AB328" s="349">
        <f t="shared" si="666"/>
        <v>0</v>
      </c>
      <c r="AC328" s="349">
        <f t="shared" si="666"/>
        <v>0</v>
      </c>
      <c r="AD328" s="349">
        <f t="shared" si="666"/>
        <v>0</v>
      </c>
      <c r="AE328" s="349">
        <f t="shared" si="666"/>
        <v>0</v>
      </c>
      <c r="AF328" s="349">
        <f t="shared" si="666"/>
        <v>0</v>
      </c>
      <c r="AG328" s="349">
        <f t="shared" si="666"/>
        <v>0</v>
      </c>
      <c r="AH328" s="349">
        <f t="shared" si="666"/>
        <v>0</v>
      </c>
      <c r="AI328" s="349">
        <f t="shared" si="666"/>
        <v>0</v>
      </c>
      <c r="AJ328" s="349">
        <f t="shared" ref="AJ328:AS337" si="667">IF(AJ$16=0,0,IF($E328-1&lt;AJ$10,VLOOKUP($D328,assumption_lookup,MATCH(AJ$9,assumption_heading,0),0),0))</f>
        <v>0</v>
      </c>
      <c r="AK328" s="349">
        <f t="shared" si="667"/>
        <v>0</v>
      </c>
      <c r="AL328" s="349">
        <f t="shared" si="667"/>
        <v>0</v>
      </c>
      <c r="AM328" s="349">
        <f t="shared" si="667"/>
        <v>0</v>
      </c>
      <c r="AN328" s="349">
        <f t="shared" si="667"/>
        <v>0</v>
      </c>
      <c r="AO328" s="349">
        <f t="shared" si="667"/>
        <v>0</v>
      </c>
      <c r="AP328" s="349">
        <f t="shared" si="667"/>
        <v>0</v>
      </c>
      <c r="AQ328" s="349">
        <f t="shared" si="667"/>
        <v>0</v>
      </c>
      <c r="AR328" s="349">
        <f t="shared" si="667"/>
        <v>0</v>
      </c>
      <c r="AS328" s="349">
        <f t="shared" si="667"/>
        <v>0</v>
      </c>
      <c r="AT328" s="349">
        <f t="shared" ref="AT328:BC337" si="668">IF(AT$16=0,0,IF($E328-1&lt;AT$10,VLOOKUP($D328,assumption_lookup,MATCH(AT$9,assumption_heading,0),0),0))</f>
        <v>0</v>
      </c>
      <c r="AU328" s="349">
        <f t="shared" si="668"/>
        <v>0</v>
      </c>
      <c r="AV328" s="349">
        <f t="shared" si="668"/>
        <v>0</v>
      </c>
      <c r="AW328" s="349">
        <f t="shared" si="668"/>
        <v>0</v>
      </c>
      <c r="AX328" s="349">
        <f t="shared" si="668"/>
        <v>0</v>
      </c>
      <c r="AY328" s="349">
        <f t="shared" si="668"/>
        <v>0</v>
      </c>
      <c r="AZ328" s="349">
        <f t="shared" si="668"/>
        <v>0</v>
      </c>
      <c r="BA328" s="349">
        <f t="shared" si="668"/>
        <v>0</v>
      </c>
      <c r="BB328" s="349">
        <f t="shared" si="668"/>
        <v>0</v>
      </c>
      <c r="BC328" s="349">
        <f t="shared" si="668"/>
        <v>0</v>
      </c>
      <c r="BD328" s="349">
        <f t="shared" ref="BD328:BM337" si="669">IF(BD$16=0,0,IF($E328-1&lt;BD$10,VLOOKUP($D328,assumption_lookup,MATCH(BD$6,assumptions_heading_monthly,0),0),0))</f>
        <v>0</v>
      </c>
      <c r="BE328" s="349">
        <f t="shared" si="669"/>
        <v>0</v>
      </c>
      <c r="BF328" s="349">
        <f t="shared" si="669"/>
        <v>0</v>
      </c>
      <c r="BG328" s="349">
        <f t="shared" si="669"/>
        <v>0</v>
      </c>
      <c r="BH328" s="349">
        <f t="shared" si="669"/>
        <v>0</v>
      </c>
      <c r="BI328" s="349">
        <f t="shared" si="669"/>
        <v>0</v>
      </c>
      <c r="BJ328" s="349">
        <f t="shared" si="669"/>
        <v>0</v>
      </c>
      <c r="BK328" s="349">
        <f t="shared" si="669"/>
        <v>0</v>
      </c>
      <c r="BL328" s="349">
        <f t="shared" si="669"/>
        <v>0</v>
      </c>
      <c r="BM328" s="349">
        <f t="shared" si="669"/>
        <v>0</v>
      </c>
      <c r="BN328" s="349">
        <f t="shared" ref="BN328:BW337" si="670">IF(BN$16=0,0,IF($E328-1&lt;BN$10,VLOOKUP($D328,assumption_lookup,MATCH(BN$6,assumptions_heading_monthly,0),0),0))</f>
        <v>0</v>
      </c>
      <c r="BO328" s="349">
        <f t="shared" si="670"/>
        <v>0</v>
      </c>
      <c r="BP328" s="349">
        <f t="shared" si="670"/>
        <v>0</v>
      </c>
      <c r="BQ328" s="349">
        <f t="shared" si="670"/>
        <v>0</v>
      </c>
      <c r="BR328" s="349">
        <f t="shared" si="670"/>
        <v>0</v>
      </c>
      <c r="BS328" s="349">
        <f t="shared" si="670"/>
        <v>0</v>
      </c>
      <c r="BT328" s="349">
        <f t="shared" si="670"/>
        <v>0</v>
      </c>
      <c r="BU328" s="349">
        <f t="shared" si="670"/>
        <v>0</v>
      </c>
      <c r="BV328" s="349">
        <f t="shared" si="670"/>
        <v>0</v>
      </c>
      <c r="BW328" s="349">
        <f t="shared" si="670"/>
        <v>0</v>
      </c>
      <c r="BX328" s="349">
        <f t="shared" ref="BX328:CG337" si="671">IF(BX$16=0,0,IF($E328-1&lt;BX$10,VLOOKUP($D328,assumption_lookup,MATCH(BX$6,assumptions_heading_monthly,0),0),0))</f>
        <v>0</v>
      </c>
      <c r="BY328" s="349">
        <f t="shared" si="671"/>
        <v>0</v>
      </c>
      <c r="BZ328" s="349">
        <f t="shared" si="671"/>
        <v>0</v>
      </c>
      <c r="CA328" s="349">
        <f t="shared" si="671"/>
        <v>0</v>
      </c>
      <c r="CB328" s="349">
        <f t="shared" si="671"/>
        <v>0</v>
      </c>
      <c r="CC328" s="349">
        <f t="shared" si="671"/>
        <v>0</v>
      </c>
      <c r="CD328" s="349">
        <f t="shared" si="671"/>
        <v>0</v>
      </c>
      <c r="CE328" s="349">
        <f t="shared" si="671"/>
        <v>0</v>
      </c>
      <c r="CF328" s="349">
        <f t="shared" si="671"/>
        <v>0</v>
      </c>
      <c r="CG328" s="349">
        <f t="shared" si="671"/>
        <v>0</v>
      </c>
      <c r="CH328" s="349">
        <f t="shared" ref="CH328:CM337" si="672">IF(CH$16=0,0,IF($E328-1&lt;CH$10,VLOOKUP($D328,assumption_lookup,MATCH(CH$6,assumptions_heading_monthly,0),0),0))</f>
        <v>0</v>
      </c>
      <c r="CI328" s="349">
        <f t="shared" si="672"/>
        <v>0</v>
      </c>
      <c r="CJ328" s="349">
        <f t="shared" si="672"/>
        <v>0</v>
      </c>
      <c r="CK328" s="349">
        <f t="shared" si="672"/>
        <v>0</v>
      </c>
      <c r="CL328" s="349">
        <f t="shared" si="672"/>
        <v>0</v>
      </c>
      <c r="CM328" s="349">
        <f t="shared" si="672"/>
        <v>0</v>
      </c>
      <c r="CN328" s="264">
        <f t="shared" ref="CN328:CT337" si="673">SUMIF($H$9:$CM$9,CN$3,$H328:$CM328)</f>
        <v>0</v>
      </c>
      <c r="CO328" s="264">
        <f t="shared" si="673"/>
        <v>0</v>
      </c>
      <c r="CP328" s="264">
        <f t="shared" si="673"/>
        <v>0</v>
      </c>
      <c r="CQ328" s="264">
        <f t="shared" si="673"/>
        <v>0</v>
      </c>
      <c r="CR328" s="264">
        <f t="shared" si="673"/>
        <v>0</v>
      </c>
      <c r="CS328" s="264">
        <f t="shared" si="673"/>
        <v>0</v>
      </c>
      <c r="CT328" s="264">
        <f t="shared" si="673"/>
        <v>0</v>
      </c>
      <c r="CU328" s="259">
        <v>1</v>
      </c>
      <c r="CY328" s="294"/>
    </row>
    <row r="329" spans="1:103" outlineLevel="1" x14ac:dyDescent="0.45">
      <c r="A329" s="71"/>
      <c r="B329" s="297"/>
      <c r="D329" s="262" t="s">
        <v>348</v>
      </c>
      <c r="E329" s="366">
        <f t="shared" si="662"/>
        <v>0</v>
      </c>
      <c r="F329" s="312" t="str">
        <f t="shared" si="663"/>
        <v>venues/month</v>
      </c>
      <c r="H329" s="349">
        <f t="shared" si="664"/>
        <v>0</v>
      </c>
      <c r="I329" s="349">
        <f t="shared" si="664"/>
        <v>0</v>
      </c>
      <c r="J329" s="349">
        <f t="shared" si="664"/>
        <v>0</v>
      </c>
      <c r="K329" s="349">
        <f t="shared" si="664"/>
        <v>0</v>
      </c>
      <c r="L329" s="349">
        <f t="shared" si="664"/>
        <v>0</v>
      </c>
      <c r="M329" s="349">
        <f t="shared" si="664"/>
        <v>0</v>
      </c>
      <c r="N329" s="349">
        <f t="shared" si="664"/>
        <v>0</v>
      </c>
      <c r="O329" s="349">
        <f t="shared" si="664"/>
        <v>0</v>
      </c>
      <c r="P329" s="349">
        <f t="shared" si="665"/>
        <v>0</v>
      </c>
      <c r="Q329" s="349">
        <f t="shared" si="665"/>
        <v>0</v>
      </c>
      <c r="R329" s="349">
        <f t="shared" si="665"/>
        <v>0</v>
      </c>
      <c r="S329" s="349">
        <f t="shared" si="665"/>
        <v>0</v>
      </c>
      <c r="T329" s="349">
        <f t="shared" si="665"/>
        <v>0</v>
      </c>
      <c r="U329" s="349">
        <f t="shared" si="665"/>
        <v>0</v>
      </c>
      <c r="V329" s="349">
        <f t="shared" si="665"/>
        <v>0</v>
      </c>
      <c r="W329" s="349">
        <f t="shared" si="665"/>
        <v>0</v>
      </c>
      <c r="X329" s="349">
        <f t="shared" si="665"/>
        <v>0</v>
      </c>
      <c r="Y329" s="349">
        <f t="shared" si="665"/>
        <v>0</v>
      </c>
      <c r="Z329" s="349">
        <f t="shared" si="666"/>
        <v>0</v>
      </c>
      <c r="AA329" s="349">
        <f t="shared" si="666"/>
        <v>0</v>
      </c>
      <c r="AB329" s="349">
        <f t="shared" si="666"/>
        <v>0</v>
      </c>
      <c r="AC329" s="349">
        <f t="shared" si="666"/>
        <v>0</v>
      </c>
      <c r="AD329" s="349">
        <f t="shared" si="666"/>
        <v>0</v>
      </c>
      <c r="AE329" s="349">
        <f t="shared" si="666"/>
        <v>0</v>
      </c>
      <c r="AF329" s="349">
        <f t="shared" si="666"/>
        <v>0</v>
      </c>
      <c r="AG329" s="349">
        <f t="shared" si="666"/>
        <v>0</v>
      </c>
      <c r="AH329" s="349">
        <f t="shared" si="666"/>
        <v>0</v>
      </c>
      <c r="AI329" s="349">
        <f t="shared" si="666"/>
        <v>0</v>
      </c>
      <c r="AJ329" s="349">
        <f t="shared" si="667"/>
        <v>0</v>
      </c>
      <c r="AK329" s="349">
        <f t="shared" si="667"/>
        <v>0</v>
      </c>
      <c r="AL329" s="349">
        <f t="shared" si="667"/>
        <v>0</v>
      </c>
      <c r="AM329" s="349">
        <f t="shared" si="667"/>
        <v>0</v>
      </c>
      <c r="AN329" s="349">
        <f t="shared" si="667"/>
        <v>0</v>
      </c>
      <c r="AO329" s="349">
        <f t="shared" si="667"/>
        <v>0</v>
      </c>
      <c r="AP329" s="349">
        <f t="shared" si="667"/>
        <v>0</v>
      </c>
      <c r="AQ329" s="349">
        <f t="shared" si="667"/>
        <v>0</v>
      </c>
      <c r="AR329" s="349">
        <f t="shared" si="667"/>
        <v>0</v>
      </c>
      <c r="AS329" s="349">
        <f t="shared" si="667"/>
        <v>0</v>
      </c>
      <c r="AT329" s="349">
        <f t="shared" si="668"/>
        <v>0</v>
      </c>
      <c r="AU329" s="349">
        <f t="shared" si="668"/>
        <v>0</v>
      </c>
      <c r="AV329" s="349">
        <f t="shared" si="668"/>
        <v>0</v>
      </c>
      <c r="AW329" s="349">
        <f t="shared" si="668"/>
        <v>0</v>
      </c>
      <c r="AX329" s="349">
        <f t="shared" si="668"/>
        <v>0</v>
      </c>
      <c r="AY329" s="349">
        <f t="shared" si="668"/>
        <v>0</v>
      </c>
      <c r="AZ329" s="349">
        <f t="shared" si="668"/>
        <v>0</v>
      </c>
      <c r="BA329" s="349">
        <f t="shared" si="668"/>
        <v>0</v>
      </c>
      <c r="BB329" s="349">
        <f t="shared" si="668"/>
        <v>0</v>
      </c>
      <c r="BC329" s="349">
        <f t="shared" si="668"/>
        <v>0</v>
      </c>
      <c r="BD329" s="349">
        <f t="shared" si="669"/>
        <v>0</v>
      </c>
      <c r="BE329" s="349">
        <f t="shared" si="669"/>
        <v>0</v>
      </c>
      <c r="BF329" s="349">
        <f t="shared" si="669"/>
        <v>0</v>
      </c>
      <c r="BG329" s="349">
        <f t="shared" si="669"/>
        <v>0</v>
      </c>
      <c r="BH329" s="349">
        <f t="shared" si="669"/>
        <v>0</v>
      </c>
      <c r="BI329" s="349">
        <f t="shared" si="669"/>
        <v>0</v>
      </c>
      <c r="BJ329" s="349">
        <f t="shared" si="669"/>
        <v>0</v>
      </c>
      <c r="BK329" s="349">
        <f t="shared" si="669"/>
        <v>0</v>
      </c>
      <c r="BL329" s="349">
        <f t="shared" si="669"/>
        <v>0</v>
      </c>
      <c r="BM329" s="349">
        <f t="shared" si="669"/>
        <v>0</v>
      </c>
      <c r="BN329" s="349">
        <f t="shared" si="670"/>
        <v>0</v>
      </c>
      <c r="BO329" s="349">
        <f t="shared" si="670"/>
        <v>0</v>
      </c>
      <c r="BP329" s="349">
        <f t="shared" si="670"/>
        <v>0</v>
      </c>
      <c r="BQ329" s="349">
        <f t="shared" si="670"/>
        <v>0</v>
      </c>
      <c r="BR329" s="349">
        <f t="shared" si="670"/>
        <v>0</v>
      </c>
      <c r="BS329" s="349">
        <f t="shared" si="670"/>
        <v>0</v>
      </c>
      <c r="BT329" s="349">
        <f t="shared" si="670"/>
        <v>0</v>
      </c>
      <c r="BU329" s="349">
        <f t="shared" si="670"/>
        <v>0</v>
      </c>
      <c r="BV329" s="349">
        <f t="shared" si="670"/>
        <v>0</v>
      </c>
      <c r="BW329" s="349">
        <f t="shared" si="670"/>
        <v>0</v>
      </c>
      <c r="BX329" s="349">
        <f t="shared" si="671"/>
        <v>0</v>
      </c>
      <c r="BY329" s="349">
        <f t="shared" si="671"/>
        <v>0</v>
      </c>
      <c r="BZ329" s="349">
        <f t="shared" si="671"/>
        <v>0</v>
      </c>
      <c r="CA329" s="349">
        <f t="shared" si="671"/>
        <v>0</v>
      </c>
      <c r="CB329" s="349">
        <f t="shared" si="671"/>
        <v>0</v>
      </c>
      <c r="CC329" s="349">
        <f t="shared" si="671"/>
        <v>0</v>
      </c>
      <c r="CD329" s="349">
        <f t="shared" si="671"/>
        <v>0</v>
      </c>
      <c r="CE329" s="349">
        <f t="shared" si="671"/>
        <v>0</v>
      </c>
      <c r="CF329" s="349">
        <f t="shared" si="671"/>
        <v>0</v>
      </c>
      <c r="CG329" s="349">
        <f t="shared" si="671"/>
        <v>0</v>
      </c>
      <c r="CH329" s="349">
        <f t="shared" si="672"/>
        <v>0</v>
      </c>
      <c r="CI329" s="349">
        <f t="shared" si="672"/>
        <v>0</v>
      </c>
      <c r="CJ329" s="349">
        <f t="shared" si="672"/>
        <v>0</v>
      </c>
      <c r="CK329" s="349">
        <f t="shared" si="672"/>
        <v>0</v>
      </c>
      <c r="CL329" s="349">
        <f t="shared" si="672"/>
        <v>0</v>
      </c>
      <c r="CM329" s="349">
        <f t="shared" si="672"/>
        <v>0</v>
      </c>
      <c r="CN329" s="264">
        <f t="shared" si="673"/>
        <v>0</v>
      </c>
      <c r="CO329" s="264">
        <f t="shared" si="673"/>
        <v>0</v>
      </c>
      <c r="CP329" s="264">
        <f t="shared" si="673"/>
        <v>0</v>
      </c>
      <c r="CQ329" s="264">
        <f t="shared" si="673"/>
        <v>0</v>
      </c>
      <c r="CR329" s="264">
        <f t="shared" si="673"/>
        <v>0</v>
      </c>
      <c r="CS329" s="264">
        <f t="shared" si="673"/>
        <v>0</v>
      </c>
      <c r="CT329" s="264">
        <f t="shared" si="673"/>
        <v>0</v>
      </c>
      <c r="CU329" s="259">
        <v>1</v>
      </c>
      <c r="CY329" s="294"/>
    </row>
    <row r="330" spans="1:103" outlineLevel="1" x14ac:dyDescent="0.45">
      <c r="A330" s="71"/>
      <c r="B330" s="297"/>
      <c r="D330" s="262" t="s">
        <v>349</v>
      </c>
      <c r="E330" s="366">
        <f t="shared" si="662"/>
        <v>0</v>
      </c>
      <c r="F330" s="312" t="str">
        <f t="shared" si="663"/>
        <v>venues/month</v>
      </c>
      <c r="H330" s="349">
        <f t="shared" si="664"/>
        <v>0</v>
      </c>
      <c r="I330" s="349">
        <f t="shared" si="664"/>
        <v>0</v>
      </c>
      <c r="J330" s="349">
        <f t="shared" si="664"/>
        <v>0</v>
      </c>
      <c r="K330" s="349">
        <f t="shared" si="664"/>
        <v>0</v>
      </c>
      <c r="L330" s="349">
        <f t="shared" si="664"/>
        <v>0</v>
      </c>
      <c r="M330" s="349">
        <f t="shared" si="664"/>
        <v>0</v>
      </c>
      <c r="N330" s="349">
        <f t="shared" si="664"/>
        <v>0</v>
      </c>
      <c r="O330" s="349">
        <f t="shared" si="664"/>
        <v>0</v>
      </c>
      <c r="P330" s="349">
        <f t="shared" si="665"/>
        <v>0</v>
      </c>
      <c r="Q330" s="349">
        <f t="shared" si="665"/>
        <v>0</v>
      </c>
      <c r="R330" s="349">
        <f t="shared" si="665"/>
        <v>0</v>
      </c>
      <c r="S330" s="349">
        <f t="shared" si="665"/>
        <v>0</v>
      </c>
      <c r="T330" s="349">
        <f t="shared" si="665"/>
        <v>0</v>
      </c>
      <c r="U330" s="349">
        <f t="shared" si="665"/>
        <v>0</v>
      </c>
      <c r="V330" s="349">
        <f t="shared" si="665"/>
        <v>0</v>
      </c>
      <c r="W330" s="349">
        <f t="shared" si="665"/>
        <v>0</v>
      </c>
      <c r="X330" s="349">
        <f t="shared" si="665"/>
        <v>0</v>
      </c>
      <c r="Y330" s="349">
        <f t="shared" si="665"/>
        <v>0</v>
      </c>
      <c r="Z330" s="349">
        <f t="shared" si="666"/>
        <v>0</v>
      </c>
      <c r="AA330" s="349">
        <f t="shared" si="666"/>
        <v>0</v>
      </c>
      <c r="AB330" s="349">
        <f t="shared" si="666"/>
        <v>0</v>
      </c>
      <c r="AC330" s="349">
        <f t="shared" si="666"/>
        <v>0</v>
      </c>
      <c r="AD330" s="349">
        <f t="shared" si="666"/>
        <v>0</v>
      </c>
      <c r="AE330" s="349">
        <f t="shared" si="666"/>
        <v>0</v>
      </c>
      <c r="AF330" s="349">
        <f t="shared" si="666"/>
        <v>0</v>
      </c>
      <c r="AG330" s="349">
        <f t="shared" si="666"/>
        <v>0</v>
      </c>
      <c r="AH330" s="349">
        <f t="shared" si="666"/>
        <v>0</v>
      </c>
      <c r="AI330" s="349">
        <f t="shared" si="666"/>
        <v>0</v>
      </c>
      <c r="AJ330" s="349">
        <f t="shared" si="667"/>
        <v>0</v>
      </c>
      <c r="AK330" s="349">
        <f t="shared" si="667"/>
        <v>0</v>
      </c>
      <c r="AL330" s="349">
        <f t="shared" si="667"/>
        <v>0</v>
      </c>
      <c r="AM330" s="349">
        <f t="shared" si="667"/>
        <v>0</v>
      </c>
      <c r="AN330" s="349">
        <f t="shared" si="667"/>
        <v>0</v>
      </c>
      <c r="AO330" s="349">
        <f t="shared" si="667"/>
        <v>0</v>
      </c>
      <c r="AP330" s="349">
        <f t="shared" si="667"/>
        <v>0</v>
      </c>
      <c r="AQ330" s="349">
        <f t="shared" si="667"/>
        <v>0</v>
      </c>
      <c r="AR330" s="349">
        <f t="shared" si="667"/>
        <v>0</v>
      </c>
      <c r="AS330" s="349">
        <f t="shared" si="667"/>
        <v>0</v>
      </c>
      <c r="AT330" s="349">
        <f t="shared" si="668"/>
        <v>0</v>
      </c>
      <c r="AU330" s="349">
        <f t="shared" si="668"/>
        <v>0</v>
      </c>
      <c r="AV330" s="349">
        <f t="shared" si="668"/>
        <v>0</v>
      </c>
      <c r="AW330" s="349">
        <f t="shared" si="668"/>
        <v>0</v>
      </c>
      <c r="AX330" s="349">
        <f t="shared" si="668"/>
        <v>0</v>
      </c>
      <c r="AY330" s="349">
        <f t="shared" si="668"/>
        <v>0</v>
      </c>
      <c r="AZ330" s="349">
        <f t="shared" si="668"/>
        <v>0</v>
      </c>
      <c r="BA330" s="349">
        <f t="shared" si="668"/>
        <v>0</v>
      </c>
      <c r="BB330" s="349">
        <f t="shared" si="668"/>
        <v>0</v>
      </c>
      <c r="BC330" s="349">
        <f t="shared" si="668"/>
        <v>0</v>
      </c>
      <c r="BD330" s="349">
        <f t="shared" si="669"/>
        <v>0</v>
      </c>
      <c r="BE330" s="349">
        <f t="shared" si="669"/>
        <v>0</v>
      </c>
      <c r="BF330" s="349">
        <f t="shared" si="669"/>
        <v>0</v>
      </c>
      <c r="BG330" s="349">
        <f t="shared" si="669"/>
        <v>0</v>
      </c>
      <c r="BH330" s="349">
        <f t="shared" si="669"/>
        <v>0</v>
      </c>
      <c r="BI330" s="349">
        <f t="shared" si="669"/>
        <v>0</v>
      </c>
      <c r="BJ330" s="349">
        <f t="shared" si="669"/>
        <v>0</v>
      </c>
      <c r="BK330" s="349">
        <f t="shared" si="669"/>
        <v>0</v>
      </c>
      <c r="BL330" s="349">
        <f t="shared" si="669"/>
        <v>0</v>
      </c>
      <c r="BM330" s="349">
        <f t="shared" si="669"/>
        <v>0</v>
      </c>
      <c r="BN330" s="349">
        <f t="shared" si="670"/>
        <v>0</v>
      </c>
      <c r="BO330" s="349">
        <f t="shared" si="670"/>
        <v>0</v>
      </c>
      <c r="BP330" s="349">
        <f t="shared" si="670"/>
        <v>0</v>
      </c>
      <c r="BQ330" s="349">
        <f t="shared" si="670"/>
        <v>0</v>
      </c>
      <c r="BR330" s="349">
        <f t="shared" si="670"/>
        <v>0</v>
      </c>
      <c r="BS330" s="349">
        <f t="shared" si="670"/>
        <v>0</v>
      </c>
      <c r="BT330" s="349">
        <f t="shared" si="670"/>
        <v>0</v>
      </c>
      <c r="BU330" s="349">
        <f t="shared" si="670"/>
        <v>0</v>
      </c>
      <c r="BV330" s="349">
        <f t="shared" si="670"/>
        <v>0</v>
      </c>
      <c r="BW330" s="349">
        <f t="shared" si="670"/>
        <v>0</v>
      </c>
      <c r="BX330" s="349">
        <f t="shared" si="671"/>
        <v>0</v>
      </c>
      <c r="BY330" s="349">
        <f t="shared" si="671"/>
        <v>0</v>
      </c>
      <c r="BZ330" s="349">
        <f t="shared" si="671"/>
        <v>0</v>
      </c>
      <c r="CA330" s="349">
        <f t="shared" si="671"/>
        <v>0</v>
      </c>
      <c r="CB330" s="349">
        <f t="shared" si="671"/>
        <v>0</v>
      </c>
      <c r="CC330" s="349">
        <f t="shared" si="671"/>
        <v>0</v>
      </c>
      <c r="CD330" s="349">
        <f t="shared" si="671"/>
        <v>0</v>
      </c>
      <c r="CE330" s="349">
        <f t="shared" si="671"/>
        <v>0</v>
      </c>
      <c r="CF330" s="349">
        <f t="shared" si="671"/>
        <v>0</v>
      </c>
      <c r="CG330" s="349">
        <f t="shared" si="671"/>
        <v>0</v>
      </c>
      <c r="CH330" s="349">
        <f t="shared" si="672"/>
        <v>0</v>
      </c>
      <c r="CI330" s="349">
        <f t="shared" si="672"/>
        <v>0</v>
      </c>
      <c r="CJ330" s="349">
        <f t="shared" si="672"/>
        <v>0</v>
      </c>
      <c r="CK330" s="349">
        <f t="shared" si="672"/>
        <v>0</v>
      </c>
      <c r="CL330" s="349">
        <f t="shared" si="672"/>
        <v>0</v>
      </c>
      <c r="CM330" s="349">
        <f t="shared" si="672"/>
        <v>0</v>
      </c>
      <c r="CN330" s="264">
        <f t="shared" si="673"/>
        <v>0</v>
      </c>
      <c r="CO330" s="264">
        <f t="shared" si="673"/>
        <v>0</v>
      </c>
      <c r="CP330" s="264">
        <f t="shared" si="673"/>
        <v>0</v>
      </c>
      <c r="CQ330" s="264">
        <f t="shared" si="673"/>
        <v>0</v>
      </c>
      <c r="CR330" s="264">
        <f t="shared" si="673"/>
        <v>0</v>
      </c>
      <c r="CS330" s="264">
        <f t="shared" si="673"/>
        <v>0</v>
      </c>
      <c r="CT330" s="264">
        <f t="shared" si="673"/>
        <v>0</v>
      </c>
      <c r="CU330" s="259">
        <v>1</v>
      </c>
      <c r="CY330" s="294"/>
    </row>
    <row r="331" spans="1:103" outlineLevel="1" x14ac:dyDescent="0.45">
      <c r="A331" s="71"/>
      <c r="B331" s="297"/>
      <c r="D331" s="262" t="s">
        <v>350</v>
      </c>
      <c r="E331" s="366">
        <f t="shared" si="662"/>
        <v>0</v>
      </c>
      <c r="F331" s="312" t="str">
        <f t="shared" si="663"/>
        <v>venues/month</v>
      </c>
      <c r="H331" s="349">
        <f t="shared" si="664"/>
        <v>0</v>
      </c>
      <c r="I331" s="349">
        <f t="shared" si="664"/>
        <v>0</v>
      </c>
      <c r="J331" s="349">
        <f t="shared" si="664"/>
        <v>0</v>
      </c>
      <c r="K331" s="349">
        <f t="shared" si="664"/>
        <v>0</v>
      </c>
      <c r="L331" s="349">
        <f t="shared" si="664"/>
        <v>0</v>
      </c>
      <c r="M331" s="349">
        <f t="shared" si="664"/>
        <v>0</v>
      </c>
      <c r="N331" s="349">
        <f t="shared" si="664"/>
        <v>0</v>
      </c>
      <c r="O331" s="349">
        <f t="shared" si="664"/>
        <v>0</v>
      </c>
      <c r="P331" s="349">
        <f t="shared" si="665"/>
        <v>0</v>
      </c>
      <c r="Q331" s="349">
        <f t="shared" si="665"/>
        <v>0</v>
      </c>
      <c r="R331" s="349">
        <f t="shared" si="665"/>
        <v>0</v>
      </c>
      <c r="S331" s="349">
        <f t="shared" si="665"/>
        <v>0</v>
      </c>
      <c r="T331" s="349">
        <f t="shared" si="665"/>
        <v>0</v>
      </c>
      <c r="U331" s="349">
        <f t="shared" si="665"/>
        <v>0</v>
      </c>
      <c r="V331" s="349">
        <f t="shared" si="665"/>
        <v>0</v>
      </c>
      <c r="W331" s="349">
        <f t="shared" si="665"/>
        <v>0</v>
      </c>
      <c r="X331" s="349">
        <f t="shared" si="665"/>
        <v>0</v>
      </c>
      <c r="Y331" s="349">
        <f t="shared" si="665"/>
        <v>0</v>
      </c>
      <c r="Z331" s="349">
        <f t="shared" si="666"/>
        <v>0</v>
      </c>
      <c r="AA331" s="349">
        <f t="shared" si="666"/>
        <v>0</v>
      </c>
      <c r="AB331" s="349">
        <f t="shared" si="666"/>
        <v>0</v>
      </c>
      <c r="AC331" s="349">
        <f t="shared" si="666"/>
        <v>0</v>
      </c>
      <c r="AD331" s="349">
        <f t="shared" si="666"/>
        <v>0</v>
      </c>
      <c r="AE331" s="349">
        <f t="shared" si="666"/>
        <v>0</v>
      </c>
      <c r="AF331" s="349">
        <f t="shared" si="666"/>
        <v>0</v>
      </c>
      <c r="AG331" s="349">
        <f t="shared" si="666"/>
        <v>0</v>
      </c>
      <c r="AH331" s="349">
        <f t="shared" si="666"/>
        <v>0</v>
      </c>
      <c r="AI331" s="349">
        <f t="shared" si="666"/>
        <v>0</v>
      </c>
      <c r="AJ331" s="349">
        <f t="shared" si="667"/>
        <v>0</v>
      </c>
      <c r="AK331" s="349">
        <f t="shared" si="667"/>
        <v>0</v>
      </c>
      <c r="AL331" s="349">
        <f t="shared" si="667"/>
        <v>0</v>
      </c>
      <c r="AM331" s="349">
        <f t="shared" si="667"/>
        <v>0</v>
      </c>
      <c r="AN331" s="349">
        <f t="shared" si="667"/>
        <v>0</v>
      </c>
      <c r="AO331" s="349">
        <f t="shared" si="667"/>
        <v>0</v>
      </c>
      <c r="AP331" s="349">
        <f t="shared" si="667"/>
        <v>0</v>
      </c>
      <c r="AQ331" s="349">
        <f t="shared" si="667"/>
        <v>0</v>
      </c>
      <c r="AR331" s="349">
        <f t="shared" si="667"/>
        <v>0</v>
      </c>
      <c r="AS331" s="349">
        <f t="shared" si="667"/>
        <v>0</v>
      </c>
      <c r="AT331" s="349">
        <f t="shared" si="668"/>
        <v>0</v>
      </c>
      <c r="AU331" s="349">
        <f t="shared" si="668"/>
        <v>0</v>
      </c>
      <c r="AV331" s="349">
        <f t="shared" si="668"/>
        <v>0</v>
      </c>
      <c r="AW331" s="349">
        <f t="shared" si="668"/>
        <v>0</v>
      </c>
      <c r="AX331" s="349">
        <f t="shared" si="668"/>
        <v>0</v>
      </c>
      <c r="AY331" s="349">
        <f t="shared" si="668"/>
        <v>0</v>
      </c>
      <c r="AZ331" s="349">
        <f t="shared" si="668"/>
        <v>0</v>
      </c>
      <c r="BA331" s="349">
        <f t="shared" si="668"/>
        <v>0</v>
      </c>
      <c r="BB331" s="349">
        <f t="shared" si="668"/>
        <v>0</v>
      </c>
      <c r="BC331" s="349">
        <f t="shared" si="668"/>
        <v>0</v>
      </c>
      <c r="BD331" s="349">
        <f t="shared" si="669"/>
        <v>0</v>
      </c>
      <c r="BE331" s="349">
        <f t="shared" si="669"/>
        <v>0</v>
      </c>
      <c r="BF331" s="349">
        <f t="shared" si="669"/>
        <v>0</v>
      </c>
      <c r="BG331" s="349">
        <f t="shared" si="669"/>
        <v>0</v>
      </c>
      <c r="BH331" s="349">
        <f t="shared" si="669"/>
        <v>0</v>
      </c>
      <c r="BI331" s="349">
        <f t="shared" si="669"/>
        <v>0</v>
      </c>
      <c r="BJ331" s="349">
        <f t="shared" si="669"/>
        <v>0</v>
      </c>
      <c r="BK331" s="349">
        <f t="shared" si="669"/>
        <v>0</v>
      </c>
      <c r="BL331" s="349">
        <f t="shared" si="669"/>
        <v>0</v>
      </c>
      <c r="BM331" s="349">
        <f t="shared" si="669"/>
        <v>0</v>
      </c>
      <c r="BN331" s="349">
        <f t="shared" si="670"/>
        <v>0</v>
      </c>
      <c r="BO331" s="349">
        <f t="shared" si="670"/>
        <v>0</v>
      </c>
      <c r="BP331" s="349">
        <f t="shared" si="670"/>
        <v>0</v>
      </c>
      <c r="BQ331" s="349">
        <f t="shared" si="670"/>
        <v>0</v>
      </c>
      <c r="BR331" s="349">
        <f t="shared" si="670"/>
        <v>0</v>
      </c>
      <c r="BS331" s="349">
        <f t="shared" si="670"/>
        <v>0</v>
      </c>
      <c r="BT331" s="349">
        <f t="shared" si="670"/>
        <v>0</v>
      </c>
      <c r="BU331" s="349">
        <f t="shared" si="670"/>
        <v>0</v>
      </c>
      <c r="BV331" s="349">
        <f t="shared" si="670"/>
        <v>0</v>
      </c>
      <c r="BW331" s="349">
        <f t="shared" si="670"/>
        <v>0</v>
      </c>
      <c r="BX331" s="349">
        <f t="shared" si="671"/>
        <v>0</v>
      </c>
      <c r="BY331" s="349">
        <f t="shared" si="671"/>
        <v>0</v>
      </c>
      <c r="BZ331" s="349">
        <f t="shared" si="671"/>
        <v>0</v>
      </c>
      <c r="CA331" s="349">
        <f t="shared" si="671"/>
        <v>0</v>
      </c>
      <c r="CB331" s="349">
        <f t="shared" si="671"/>
        <v>0</v>
      </c>
      <c r="CC331" s="349">
        <f t="shared" si="671"/>
        <v>0</v>
      </c>
      <c r="CD331" s="349">
        <f t="shared" si="671"/>
        <v>0</v>
      </c>
      <c r="CE331" s="349">
        <f t="shared" si="671"/>
        <v>0</v>
      </c>
      <c r="CF331" s="349">
        <f t="shared" si="671"/>
        <v>0</v>
      </c>
      <c r="CG331" s="349">
        <f t="shared" si="671"/>
        <v>0</v>
      </c>
      <c r="CH331" s="349">
        <f t="shared" si="672"/>
        <v>0</v>
      </c>
      <c r="CI331" s="349">
        <f t="shared" si="672"/>
        <v>0</v>
      </c>
      <c r="CJ331" s="349">
        <f t="shared" si="672"/>
        <v>0</v>
      </c>
      <c r="CK331" s="349">
        <f t="shared" si="672"/>
        <v>0</v>
      </c>
      <c r="CL331" s="349">
        <f t="shared" si="672"/>
        <v>0</v>
      </c>
      <c r="CM331" s="349">
        <f t="shared" si="672"/>
        <v>0</v>
      </c>
      <c r="CN331" s="264">
        <f t="shared" si="673"/>
        <v>0</v>
      </c>
      <c r="CO331" s="264">
        <f t="shared" si="673"/>
        <v>0</v>
      </c>
      <c r="CP331" s="264">
        <f t="shared" si="673"/>
        <v>0</v>
      </c>
      <c r="CQ331" s="264">
        <f t="shared" si="673"/>
        <v>0</v>
      </c>
      <c r="CR331" s="264">
        <f t="shared" si="673"/>
        <v>0</v>
      </c>
      <c r="CS331" s="264">
        <f t="shared" si="673"/>
        <v>0</v>
      </c>
      <c r="CT331" s="264">
        <f t="shared" si="673"/>
        <v>0</v>
      </c>
      <c r="CU331" s="259">
        <v>1</v>
      </c>
      <c r="CY331" s="294"/>
    </row>
    <row r="332" spans="1:103" outlineLevel="1" x14ac:dyDescent="0.45">
      <c r="A332" s="71"/>
      <c r="B332" s="297"/>
      <c r="D332" s="262" t="s">
        <v>351</v>
      </c>
      <c r="E332" s="366">
        <f t="shared" si="662"/>
        <v>0</v>
      </c>
      <c r="F332" s="312" t="str">
        <f t="shared" si="663"/>
        <v>venues/month</v>
      </c>
      <c r="H332" s="349">
        <f t="shared" si="664"/>
        <v>0</v>
      </c>
      <c r="I332" s="349">
        <f t="shared" si="664"/>
        <v>0</v>
      </c>
      <c r="J332" s="349">
        <f t="shared" si="664"/>
        <v>0</v>
      </c>
      <c r="K332" s="349">
        <f t="shared" si="664"/>
        <v>0</v>
      </c>
      <c r="L332" s="349">
        <f t="shared" si="664"/>
        <v>0</v>
      </c>
      <c r="M332" s="349">
        <f t="shared" si="664"/>
        <v>0</v>
      </c>
      <c r="N332" s="349">
        <f t="shared" si="664"/>
        <v>0</v>
      </c>
      <c r="O332" s="349">
        <f t="shared" si="664"/>
        <v>0</v>
      </c>
      <c r="P332" s="349">
        <f t="shared" si="665"/>
        <v>0</v>
      </c>
      <c r="Q332" s="349">
        <f t="shared" si="665"/>
        <v>0</v>
      </c>
      <c r="R332" s="349">
        <f t="shared" si="665"/>
        <v>0</v>
      </c>
      <c r="S332" s="349">
        <f t="shared" si="665"/>
        <v>0</v>
      </c>
      <c r="T332" s="349">
        <f t="shared" si="665"/>
        <v>0</v>
      </c>
      <c r="U332" s="349">
        <f t="shared" si="665"/>
        <v>0</v>
      </c>
      <c r="V332" s="349">
        <f t="shared" si="665"/>
        <v>0</v>
      </c>
      <c r="W332" s="349">
        <f t="shared" si="665"/>
        <v>0</v>
      </c>
      <c r="X332" s="349">
        <f t="shared" si="665"/>
        <v>0</v>
      </c>
      <c r="Y332" s="349">
        <f t="shared" si="665"/>
        <v>0</v>
      </c>
      <c r="Z332" s="349">
        <f t="shared" si="666"/>
        <v>0</v>
      </c>
      <c r="AA332" s="349">
        <f t="shared" si="666"/>
        <v>0</v>
      </c>
      <c r="AB332" s="349">
        <f t="shared" si="666"/>
        <v>0</v>
      </c>
      <c r="AC332" s="349">
        <f t="shared" si="666"/>
        <v>0</v>
      </c>
      <c r="AD332" s="349">
        <f t="shared" si="666"/>
        <v>0</v>
      </c>
      <c r="AE332" s="349">
        <f t="shared" si="666"/>
        <v>0</v>
      </c>
      <c r="AF332" s="349">
        <f t="shared" si="666"/>
        <v>0</v>
      </c>
      <c r="AG332" s="349">
        <f t="shared" si="666"/>
        <v>0</v>
      </c>
      <c r="AH332" s="349">
        <f t="shared" si="666"/>
        <v>0</v>
      </c>
      <c r="AI332" s="349">
        <f t="shared" si="666"/>
        <v>0</v>
      </c>
      <c r="AJ332" s="349">
        <f t="shared" si="667"/>
        <v>0</v>
      </c>
      <c r="AK332" s="349">
        <f t="shared" si="667"/>
        <v>0</v>
      </c>
      <c r="AL332" s="349">
        <f t="shared" si="667"/>
        <v>0</v>
      </c>
      <c r="AM332" s="349">
        <f t="shared" si="667"/>
        <v>0</v>
      </c>
      <c r="AN332" s="349">
        <f t="shared" si="667"/>
        <v>0</v>
      </c>
      <c r="AO332" s="349">
        <f t="shared" si="667"/>
        <v>0</v>
      </c>
      <c r="AP332" s="349">
        <f t="shared" si="667"/>
        <v>0</v>
      </c>
      <c r="AQ332" s="349">
        <f t="shared" si="667"/>
        <v>0</v>
      </c>
      <c r="AR332" s="349">
        <f t="shared" si="667"/>
        <v>0</v>
      </c>
      <c r="AS332" s="349">
        <f t="shared" si="667"/>
        <v>0</v>
      </c>
      <c r="AT332" s="349">
        <f t="shared" si="668"/>
        <v>0</v>
      </c>
      <c r="AU332" s="349">
        <f t="shared" si="668"/>
        <v>0</v>
      </c>
      <c r="AV332" s="349">
        <f t="shared" si="668"/>
        <v>0</v>
      </c>
      <c r="AW332" s="349">
        <f t="shared" si="668"/>
        <v>0</v>
      </c>
      <c r="AX332" s="349">
        <f t="shared" si="668"/>
        <v>0</v>
      </c>
      <c r="AY332" s="349">
        <f t="shared" si="668"/>
        <v>0</v>
      </c>
      <c r="AZ332" s="349">
        <f t="shared" si="668"/>
        <v>0</v>
      </c>
      <c r="BA332" s="349">
        <f t="shared" si="668"/>
        <v>0</v>
      </c>
      <c r="BB332" s="349">
        <f t="shared" si="668"/>
        <v>0</v>
      </c>
      <c r="BC332" s="349">
        <f t="shared" si="668"/>
        <v>0</v>
      </c>
      <c r="BD332" s="349">
        <f t="shared" si="669"/>
        <v>0</v>
      </c>
      <c r="BE332" s="349">
        <f t="shared" si="669"/>
        <v>0</v>
      </c>
      <c r="BF332" s="349">
        <f t="shared" si="669"/>
        <v>0</v>
      </c>
      <c r="BG332" s="349">
        <f t="shared" si="669"/>
        <v>0</v>
      </c>
      <c r="BH332" s="349">
        <f t="shared" si="669"/>
        <v>0</v>
      </c>
      <c r="BI332" s="349">
        <f t="shared" si="669"/>
        <v>0</v>
      </c>
      <c r="BJ332" s="349">
        <f t="shared" si="669"/>
        <v>0</v>
      </c>
      <c r="BK332" s="349">
        <f t="shared" si="669"/>
        <v>0</v>
      </c>
      <c r="BL332" s="349">
        <f t="shared" si="669"/>
        <v>0</v>
      </c>
      <c r="BM332" s="349">
        <f t="shared" si="669"/>
        <v>0</v>
      </c>
      <c r="BN332" s="349">
        <f t="shared" si="670"/>
        <v>0</v>
      </c>
      <c r="BO332" s="349">
        <f t="shared" si="670"/>
        <v>0</v>
      </c>
      <c r="BP332" s="349">
        <f t="shared" si="670"/>
        <v>0</v>
      </c>
      <c r="BQ332" s="349">
        <f t="shared" si="670"/>
        <v>0</v>
      </c>
      <c r="BR332" s="349">
        <f t="shared" si="670"/>
        <v>0</v>
      </c>
      <c r="BS332" s="349">
        <f t="shared" si="670"/>
        <v>0</v>
      </c>
      <c r="BT332" s="349">
        <f t="shared" si="670"/>
        <v>0</v>
      </c>
      <c r="BU332" s="349">
        <f t="shared" si="670"/>
        <v>0</v>
      </c>
      <c r="BV332" s="349">
        <f t="shared" si="670"/>
        <v>0</v>
      </c>
      <c r="BW332" s="349">
        <f t="shared" si="670"/>
        <v>0</v>
      </c>
      <c r="BX332" s="349">
        <f t="shared" si="671"/>
        <v>0</v>
      </c>
      <c r="BY332" s="349">
        <f t="shared" si="671"/>
        <v>0</v>
      </c>
      <c r="BZ332" s="349">
        <f t="shared" si="671"/>
        <v>0</v>
      </c>
      <c r="CA332" s="349">
        <f t="shared" si="671"/>
        <v>0</v>
      </c>
      <c r="CB332" s="349">
        <f t="shared" si="671"/>
        <v>0</v>
      </c>
      <c r="CC332" s="349">
        <f t="shared" si="671"/>
        <v>0</v>
      </c>
      <c r="CD332" s="349">
        <f t="shared" si="671"/>
        <v>0</v>
      </c>
      <c r="CE332" s="349">
        <f t="shared" si="671"/>
        <v>0</v>
      </c>
      <c r="CF332" s="349">
        <f t="shared" si="671"/>
        <v>0</v>
      </c>
      <c r="CG332" s="349">
        <f t="shared" si="671"/>
        <v>0</v>
      </c>
      <c r="CH332" s="349">
        <f t="shared" si="672"/>
        <v>0</v>
      </c>
      <c r="CI332" s="349">
        <f t="shared" si="672"/>
        <v>0</v>
      </c>
      <c r="CJ332" s="349">
        <f t="shared" si="672"/>
        <v>0</v>
      </c>
      <c r="CK332" s="349">
        <f t="shared" si="672"/>
        <v>0</v>
      </c>
      <c r="CL332" s="349">
        <f t="shared" si="672"/>
        <v>0</v>
      </c>
      <c r="CM332" s="349">
        <f t="shared" si="672"/>
        <v>0</v>
      </c>
      <c r="CN332" s="264">
        <f t="shared" si="673"/>
        <v>0</v>
      </c>
      <c r="CO332" s="264">
        <f t="shared" si="673"/>
        <v>0</v>
      </c>
      <c r="CP332" s="264">
        <f t="shared" si="673"/>
        <v>0</v>
      </c>
      <c r="CQ332" s="264">
        <f t="shared" si="673"/>
        <v>0</v>
      </c>
      <c r="CR332" s="264">
        <f t="shared" si="673"/>
        <v>0</v>
      </c>
      <c r="CS332" s="264">
        <f t="shared" si="673"/>
        <v>0</v>
      </c>
      <c r="CT332" s="264">
        <f t="shared" si="673"/>
        <v>0</v>
      </c>
      <c r="CU332" s="259">
        <v>1</v>
      </c>
      <c r="CY332" s="294"/>
    </row>
    <row r="333" spans="1:103" outlineLevel="1" x14ac:dyDescent="0.45">
      <c r="A333" s="71"/>
      <c r="B333" s="297"/>
      <c r="D333" s="262" t="s">
        <v>352</v>
      </c>
      <c r="E333" s="366">
        <f t="shared" si="662"/>
        <v>0</v>
      </c>
      <c r="F333" s="312" t="str">
        <f t="shared" si="663"/>
        <v>venues/month</v>
      </c>
      <c r="H333" s="349">
        <f t="shared" si="664"/>
        <v>0</v>
      </c>
      <c r="I333" s="349">
        <f t="shared" si="664"/>
        <v>0</v>
      </c>
      <c r="J333" s="349">
        <f t="shared" si="664"/>
        <v>0</v>
      </c>
      <c r="K333" s="349">
        <f t="shared" si="664"/>
        <v>0</v>
      </c>
      <c r="L333" s="349">
        <f t="shared" si="664"/>
        <v>0</v>
      </c>
      <c r="M333" s="349">
        <f t="shared" si="664"/>
        <v>0</v>
      </c>
      <c r="N333" s="349">
        <f t="shared" si="664"/>
        <v>0</v>
      </c>
      <c r="O333" s="349">
        <f t="shared" si="664"/>
        <v>0</v>
      </c>
      <c r="P333" s="349">
        <f t="shared" si="665"/>
        <v>0</v>
      </c>
      <c r="Q333" s="349">
        <f t="shared" si="665"/>
        <v>0</v>
      </c>
      <c r="R333" s="349">
        <f t="shared" si="665"/>
        <v>0</v>
      </c>
      <c r="S333" s="349">
        <f t="shared" si="665"/>
        <v>0</v>
      </c>
      <c r="T333" s="349">
        <f t="shared" si="665"/>
        <v>0</v>
      </c>
      <c r="U333" s="349">
        <f t="shared" si="665"/>
        <v>0</v>
      </c>
      <c r="V333" s="349">
        <f t="shared" si="665"/>
        <v>0</v>
      </c>
      <c r="W333" s="349">
        <f t="shared" si="665"/>
        <v>0</v>
      </c>
      <c r="X333" s="349">
        <f t="shared" si="665"/>
        <v>0</v>
      </c>
      <c r="Y333" s="349">
        <f t="shared" si="665"/>
        <v>0</v>
      </c>
      <c r="Z333" s="349">
        <f t="shared" si="666"/>
        <v>0</v>
      </c>
      <c r="AA333" s="349">
        <f t="shared" si="666"/>
        <v>0</v>
      </c>
      <c r="AB333" s="349">
        <f t="shared" si="666"/>
        <v>0</v>
      </c>
      <c r="AC333" s="349">
        <f t="shared" si="666"/>
        <v>0</v>
      </c>
      <c r="AD333" s="349">
        <f t="shared" si="666"/>
        <v>0</v>
      </c>
      <c r="AE333" s="349">
        <f t="shared" si="666"/>
        <v>0</v>
      </c>
      <c r="AF333" s="349">
        <f t="shared" si="666"/>
        <v>0</v>
      </c>
      <c r="AG333" s="349">
        <f t="shared" si="666"/>
        <v>0</v>
      </c>
      <c r="AH333" s="349">
        <f t="shared" si="666"/>
        <v>0</v>
      </c>
      <c r="AI333" s="349">
        <f t="shared" si="666"/>
        <v>0</v>
      </c>
      <c r="AJ333" s="349">
        <f t="shared" si="667"/>
        <v>0</v>
      </c>
      <c r="AK333" s="349">
        <f t="shared" si="667"/>
        <v>0</v>
      </c>
      <c r="AL333" s="349">
        <f t="shared" si="667"/>
        <v>0</v>
      </c>
      <c r="AM333" s="349">
        <f t="shared" si="667"/>
        <v>0</v>
      </c>
      <c r="AN333" s="349">
        <f t="shared" si="667"/>
        <v>0</v>
      </c>
      <c r="AO333" s="349">
        <f t="shared" si="667"/>
        <v>0</v>
      </c>
      <c r="AP333" s="349">
        <f t="shared" si="667"/>
        <v>0</v>
      </c>
      <c r="AQ333" s="349">
        <f t="shared" si="667"/>
        <v>0</v>
      </c>
      <c r="AR333" s="349">
        <f t="shared" si="667"/>
        <v>0</v>
      </c>
      <c r="AS333" s="349">
        <f t="shared" si="667"/>
        <v>0</v>
      </c>
      <c r="AT333" s="349">
        <f t="shared" si="668"/>
        <v>0</v>
      </c>
      <c r="AU333" s="349">
        <f t="shared" si="668"/>
        <v>0</v>
      </c>
      <c r="AV333" s="349">
        <f t="shared" si="668"/>
        <v>0</v>
      </c>
      <c r="AW333" s="349">
        <f t="shared" si="668"/>
        <v>0</v>
      </c>
      <c r="AX333" s="349">
        <f t="shared" si="668"/>
        <v>0</v>
      </c>
      <c r="AY333" s="349">
        <f t="shared" si="668"/>
        <v>0</v>
      </c>
      <c r="AZ333" s="349">
        <f t="shared" si="668"/>
        <v>0</v>
      </c>
      <c r="BA333" s="349">
        <f t="shared" si="668"/>
        <v>0</v>
      </c>
      <c r="BB333" s="349">
        <f t="shared" si="668"/>
        <v>0</v>
      </c>
      <c r="BC333" s="349">
        <f t="shared" si="668"/>
        <v>0</v>
      </c>
      <c r="BD333" s="349">
        <f t="shared" si="669"/>
        <v>0</v>
      </c>
      <c r="BE333" s="349">
        <f t="shared" si="669"/>
        <v>0</v>
      </c>
      <c r="BF333" s="349">
        <f t="shared" si="669"/>
        <v>0</v>
      </c>
      <c r="BG333" s="349">
        <f t="shared" si="669"/>
        <v>0</v>
      </c>
      <c r="BH333" s="349">
        <f t="shared" si="669"/>
        <v>0</v>
      </c>
      <c r="BI333" s="349">
        <f t="shared" si="669"/>
        <v>0</v>
      </c>
      <c r="BJ333" s="349">
        <f t="shared" si="669"/>
        <v>0</v>
      </c>
      <c r="BK333" s="349">
        <f t="shared" si="669"/>
        <v>0</v>
      </c>
      <c r="BL333" s="349">
        <f t="shared" si="669"/>
        <v>0</v>
      </c>
      <c r="BM333" s="349">
        <f t="shared" si="669"/>
        <v>0</v>
      </c>
      <c r="BN333" s="349">
        <f t="shared" si="670"/>
        <v>0</v>
      </c>
      <c r="BO333" s="349">
        <f t="shared" si="670"/>
        <v>0</v>
      </c>
      <c r="BP333" s="349">
        <f t="shared" si="670"/>
        <v>0</v>
      </c>
      <c r="BQ333" s="349">
        <f t="shared" si="670"/>
        <v>0</v>
      </c>
      <c r="BR333" s="349">
        <f t="shared" si="670"/>
        <v>0</v>
      </c>
      <c r="BS333" s="349">
        <f t="shared" si="670"/>
        <v>0</v>
      </c>
      <c r="BT333" s="349">
        <f t="shared" si="670"/>
        <v>0</v>
      </c>
      <c r="BU333" s="349">
        <f t="shared" si="670"/>
        <v>0</v>
      </c>
      <c r="BV333" s="349">
        <f t="shared" si="670"/>
        <v>0</v>
      </c>
      <c r="BW333" s="349">
        <f t="shared" si="670"/>
        <v>0</v>
      </c>
      <c r="BX333" s="349">
        <f t="shared" si="671"/>
        <v>0</v>
      </c>
      <c r="BY333" s="349">
        <f t="shared" si="671"/>
        <v>0</v>
      </c>
      <c r="BZ333" s="349">
        <f t="shared" si="671"/>
        <v>0</v>
      </c>
      <c r="CA333" s="349">
        <f t="shared" si="671"/>
        <v>0</v>
      </c>
      <c r="CB333" s="349">
        <f t="shared" si="671"/>
        <v>0</v>
      </c>
      <c r="CC333" s="349">
        <f t="shared" si="671"/>
        <v>0</v>
      </c>
      <c r="CD333" s="349">
        <f t="shared" si="671"/>
        <v>0</v>
      </c>
      <c r="CE333" s="349">
        <f t="shared" si="671"/>
        <v>0</v>
      </c>
      <c r="CF333" s="349">
        <f t="shared" si="671"/>
        <v>0</v>
      </c>
      <c r="CG333" s="349">
        <f t="shared" si="671"/>
        <v>0</v>
      </c>
      <c r="CH333" s="349">
        <f t="shared" si="672"/>
        <v>0</v>
      </c>
      <c r="CI333" s="349">
        <f t="shared" si="672"/>
        <v>0</v>
      </c>
      <c r="CJ333" s="349">
        <f t="shared" si="672"/>
        <v>0</v>
      </c>
      <c r="CK333" s="349">
        <f t="shared" si="672"/>
        <v>0</v>
      </c>
      <c r="CL333" s="349">
        <f t="shared" si="672"/>
        <v>0</v>
      </c>
      <c r="CM333" s="349">
        <f t="shared" si="672"/>
        <v>0</v>
      </c>
      <c r="CN333" s="264">
        <f t="shared" si="673"/>
        <v>0</v>
      </c>
      <c r="CO333" s="264">
        <f t="shared" si="673"/>
        <v>0</v>
      </c>
      <c r="CP333" s="264">
        <f t="shared" si="673"/>
        <v>0</v>
      </c>
      <c r="CQ333" s="264">
        <f t="shared" si="673"/>
        <v>0</v>
      </c>
      <c r="CR333" s="264">
        <f t="shared" si="673"/>
        <v>0</v>
      </c>
      <c r="CS333" s="264">
        <f t="shared" si="673"/>
        <v>0</v>
      </c>
      <c r="CT333" s="264">
        <f t="shared" si="673"/>
        <v>0</v>
      </c>
      <c r="CU333" s="259">
        <v>1</v>
      </c>
      <c r="CY333" s="294"/>
    </row>
    <row r="334" spans="1:103" outlineLevel="1" x14ac:dyDescent="0.45">
      <c r="A334" s="71"/>
      <c r="B334" s="297"/>
      <c r="D334" s="262" t="s">
        <v>353</v>
      </c>
      <c r="E334" s="366">
        <f t="shared" si="662"/>
        <v>0</v>
      </c>
      <c r="F334" s="312" t="str">
        <f t="shared" si="663"/>
        <v>venues/month</v>
      </c>
      <c r="H334" s="349">
        <f t="shared" si="664"/>
        <v>0</v>
      </c>
      <c r="I334" s="349">
        <f t="shared" si="664"/>
        <v>0</v>
      </c>
      <c r="J334" s="349">
        <f t="shared" si="664"/>
        <v>0</v>
      </c>
      <c r="K334" s="349">
        <f t="shared" si="664"/>
        <v>0</v>
      </c>
      <c r="L334" s="349">
        <f t="shared" si="664"/>
        <v>0</v>
      </c>
      <c r="M334" s="349">
        <f t="shared" si="664"/>
        <v>0</v>
      </c>
      <c r="N334" s="349">
        <f t="shared" si="664"/>
        <v>0</v>
      </c>
      <c r="O334" s="349">
        <f t="shared" si="664"/>
        <v>0</v>
      </c>
      <c r="P334" s="349">
        <f t="shared" si="665"/>
        <v>0</v>
      </c>
      <c r="Q334" s="349">
        <f t="shared" si="665"/>
        <v>0</v>
      </c>
      <c r="R334" s="349">
        <f t="shared" si="665"/>
        <v>0</v>
      </c>
      <c r="S334" s="349">
        <f t="shared" si="665"/>
        <v>0</v>
      </c>
      <c r="T334" s="349">
        <f t="shared" si="665"/>
        <v>0</v>
      </c>
      <c r="U334" s="349">
        <f t="shared" si="665"/>
        <v>0</v>
      </c>
      <c r="V334" s="349">
        <f t="shared" si="665"/>
        <v>0</v>
      </c>
      <c r="W334" s="349">
        <f t="shared" si="665"/>
        <v>0</v>
      </c>
      <c r="X334" s="349">
        <f t="shared" si="665"/>
        <v>0</v>
      </c>
      <c r="Y334" s="349">
        <f t="shared" si="665"/>
        <v>0</v>
      </c>
      <c r="Z334" s="349">
        <f t="shared" si="666"/>
        <v>0</v>
      </c>
      <c r="AA334" s="349">
        <f t="shared" si="666"/>
        <v>0</v>
      </c>
      <c r="AB334" s="349">
        <f t="shared" si="666"/>
        <v>0</v>
      </c>
      <c r="AC334" s="349">
        <f t="shared" si="666"/>
        <v>0</v>
      </c>
      <c r="AD334" s="349">
        <f t="shared" si="666"/>
        <v>0</v>
      </c>
      <c r="AE334" s="349">
        <f t="shared" si="666"/>
        <v>0</v>
      </c>
      <c r="AF334" s="349">
        <f t="shared" si="666"/>
        <v>0</v>
      </c>
      <c r="AG334" s="349">
        <f t="shared" si="666"/>
        <v>0</v>
      </c>
      <c r="AH334" s="349">
        <f t="shared" si="666"/>
        <v>0</v>
      </c>
      <c r="AI334" s="349">
        <f t="shared" si="666"/>
        <v>0</v>
      </c>
      <c r="AJ334" s="349">
        <f t="shared" si="667"/>
        <v>0</v>
      </c>
      <c r="AK334" s="349">
        <f t="shared" si="667"/>
        <v>0</v>
      </c>
      <c r="AL334" s="349">
        <f t="shared" si="667"/>
        <v>0</v>
      </c>
      <c r="AM334" s="349">
        <f t="shared" si="667"/>
        <v>0</v>
      </c>
      <c r="AN334" s="349">
        <f t="shared" si="667"/>
        <v>0</v>
      </c>
      <c r="AO334" s="349">
        <f t="shared" si="667"/>
        <v>0</v>
      </c>
      <c r="AP334" s="349">
        <f t="shared" si="667"/>
        <v>0</v>
      </c>
      <c r="AQ334" s="349">
        <f t="shared" si="667"/>
        <v>0</v>
      </c>
      <c r="AR334" s="349">
        <f t="shared" si="667"/>
        <v>0</v>
      </c>
      <c r="AS334" s="349">
        <f t="shared" si="667"/>
        <v>0</v>
      </c>
      <c r="AT334" s="349">
        <f t="shared" si="668"/>
        <v>0</v>
      </c>
      <c r="AU334" s="349">
        <f t="shared" si="668"/>
        <v>0</v>
      </c>
      <c r="AV334" s="349">
        <f t="shared" si="668"/>
        <v>0</v>
      </c>
      <c r="AW334" s="349">
        <f t="shared" si="668"/>
        <v>0</v>
      </c>
      <c r="AX334" s="349">
        <f t="shared" si="668"/>
        <v>0</v>
      </c>
      <c r="AY334" s="349">
        <f t="shared" si="668"/>
        <v>0</v>
      </c>
      <c r="AZ334" s="349">
        <f t="shared" si="668"/>
        <v>0</v>
      </c>
      <c r="BA334" s="349">
        <f t="shared" si="668"/>
        <v>0</v>
      </c>
      <c r="BB334" s="349">
        <f t="shared" si="668"/>
        <v>0</v>
      </c>
      <c r="BC334" s="349">
        <f t="shared" si="668"/>
        <v>0</v>
      </c>
      <c r="BD334" s="349">
        <f t="shared" si="669"/>
        <v>0</v>
      </c>
      <c r="BE334" s="349">
        <f t="shared" si="669"/>
        <v>0</v>
      </c>
      <c r="BF334" s="349">
        <f t="shared" si="669"/>
        <v>0</v>
      </c>
      <c r="BG334" s="349">
        <f t="shared" si="669"/>
        <v>0</v>
      </c>
      <c r="BH334" s="349">
        <f t="shared" si="669"/>
        <v>0</v>
      </c>
      <c r="BI334" s="349">
        <f t="shared" si="669"/>
        <v>0</v>
      </c>
      <c r="BJ334" s="349">
        <f t="shared" si="669"/>
        <v>0</v>
      </c>
      <c r="BK334" s="349">
        <f t="shared" si="669"/>
        <v>0</v>
      </c>
      <c r="BL334" s="349">
        <f t="shared" si="669"/>
        <v>0</v>
      </c>
      <c r="BM334" s="349">
        <f t="shared" si="669"/>
        <v>0</v>
      </c>
      <c r="BN334" s="349">
        <f t="shared" si="670"/>
        <v>0</v>
      </c>
      <c r="BO334" s="349">
        <f t="shared" si="670"/>
        <v>0</v>
      </c>
      <c r="BP334" s="349">
        <f t="shared" si="670"/>
        <v>0</v>
      </c>
      <c r="BQ334" s="349">
        <f t="shared" si="670"/>
        <v>0</v>
      </c>
      <c r="BR334" s="349">
        <f t="shared" si="670"/>
        <v>0</v>
      </c>
      <c r="BS334" s="349">
        <f t="shared" si="670"/>
        <v>0</v>
      </c>
      <c r="BT334" s="349">
        <f t="shared" si="670"/>
        <v>0</v>
      </c>
      <c r="BU334" s="349">
        <f t="shared" si="670"/>
        <v>0</v>
      </c>
      <c r="BV334" s="349">
        <f t="shared" si="670"/>
        <v>0</v>
      </c>
      <c r="BW334" s="349">
        <f t="shared" si="670"/>
        <v>0</v>
      </c>
      <c r="BX334" s="349">
        <f t="shared" si="671"/>
        <v>0</v>
      </c>
      <c r="BY334" s="349">
        <f t="shared" si="671"/>
        <v>0</v>
      </c>
      <c r="BZ334" s="349">
        <f t="shared" si="671"/>
        <v>0</v>
      </c>
      <c r="CA334" s="349">
        <f t="shared" si="671"/>
        <v>0</v>
      </c>
      <c r="CB334" s="349">
        <f t="shared" si="671"/>
        <v>0</v>
      </c>
      <c r="CC334" s="349">
        <f t="shared" si="671"/>
        <v>0</v>
      </c>
      <c r="CD334" s="349">
        <f t="shared" si="671"/>
        <v>0</v>
      </c>
      <c r="CE334" s="349">
        <f t="shared" si="671"/>
        <v>0</v>
      </c>
      <c r="CF334" s="349">
        <f t="shared" si="671"/>
        <v>0</v>
      </c>
      <c r="CG334" s="349">
        <f t="shared" si="671"/>
        <v>0</v>
      </c>
      <c r="CH334" s="349">
        <f t="shared" si="672"/>
        <v>0</v>
      </c>
      <c r="CI334" s="349">
        <f t="shared" si="672"/>
        <v>0</v>
      </c>
      <c r="CJ334" s="349">
        <f t="shared" si="672"/>
        <v>0</v>
      </c>
      <c r="CK334" s="349">
        <f t="shared" si="672"/>
        <v>0</v>
      </c>
      <c r="CL334" s="349">
        <f t="shared" si="672"/>
        <v>0</v>
      </c>
      <c r="CM334" s="349">
        <f t="shared" si="672"/>
        <v>0</v>
      </c>
      <c r="CN334" s="264">
        <f t="shared" si="673"/>
        <v>0</v>
      </c>
      <c r="CO334" s="264">
        <f t="shared" si="673"/>
        <v>0</v>
      </c>
      <c r="CP334" s="264">
        <f t="shared" si="673"/>
        <v>0</v>
      </c>
      <c r="CQ334" s="264">
        <f t="shared" si="673"/>
        <v>0</v>
      </c>
      <c r="CR334" s="264">
        <f t="shared" si="673"/>
        <v>0</v>
      </c>
      <c r="CS334" s="264">
        <f t="shared" si="673"/>
        <v>0</v>
      </c>
      <c r="CT334" s="264">
        <f t="shared" si="673"/>
        <v>0</v>
      </c>
      <c r="CU334" s="259">
        <v>1</v>
      </c>
      <c r="CY334" s="294"/>
    </row>
    <row r="335" spans="1:103" outlineLevel="1" x14ac:dyDescent="0.45">
      <c r="A335" s="71"/>
      <c r="B335" s="297"/>
      <c r="D335" s="262" t="s">
        <v>354</v>
      </c>
      <c r="E335" s="366">
        <f t="shared" si="662"/>
        <v>0</v>
      </c>
      <c r="F335" s="312" t="str">
        <f t="shared" si="663"/>
        <v>venues/month</v>
      </c>
      <c r="H335" s="349">
        <f t="shared" si="664"/>
        <v>0</v>
      </c>
      <c r="I335" s="349">
        <f t="shared" si="664"/>
        <v>0</v>
      </c>
      <c r="J335" s="349">
        <f t="shared" si="664"/>
        <v>0</v>
      </c>
      <c r="K335" s="349">
        <f t="shared" si="664"/>
        <v>0</v>
      </c>
      <c r="L335" s="349">
        <f t="shared" si="664"/>
        <v>0</v>
      </c>
      <c r="M335" s="349">
        <f t="shared" si="664"/>
        <v>0</v>
      </c>
      <c r="N335" s="349">
        <f t="shared" si="664"/>
        <v>0</v>
      </c>
      <c r="O335" s="349">
        <f t="shared" si="664"/>
        <v>0</v>
      </c>
      <c r="P335" s="349">
        <f t="shared" si="665"/>
        <v>0</v>
      </c>
      <c r="Q335" s="349">
        <f t="shared" si="665"/>
        <v>0</v>
      </c>
      <c r="R335" s="349">
        <f t="shared" si="665"/>
        <v>0</v>
      </c>
      <c r="S335" s="349">
        <f t="shared" si="665"/>
        <v>0</v>
      </c>
      <c r="T335" s="349">
        <f t="shared" si="665"/>
        <v>0</v>
      </c>
      <c r="U335" s="349">
        <f t="shared" si="665"/>
        <v>0</v>
      </c>
      <c r="V335" s="349">
        <f t="shared" si="665"/>
        <v>0</v>
      </c>
      <c r="W335" s="349">
        <f t="shared" si="665"/>
        <v>0</v>
      </c>
      <c r="X335" s="349">
        <f t="shared" si="665"/>
        <v>0</v>
      </c>
      <c r="Y335" s="349">
        <f t="shared" si="665"/>
        <v>0</v>
      </c>
      <c r="Z335" s="349">
        <f t="shared" si="666"/>
        <v>0</v>
      </c>
      <c r="AA335" s="349">
        <f t="shared" si="666"/>
        <v>0</v>
      </c>
      <c r="AB335" s="349">
        <f t="shared" si="666"/>
        <v>0</v>
      </c>
      <c r="AC335" s="349">
        <f t="shared" si="666"/>
        <v>0</v>
      </c>
      <c r="AD335" s="349">
        <f t="shared" si="666"/>
        <v>0</v>
      </c>
      <c r="AE335" s="349">
        <f t="shared" si="666"/>
        <v>0</v>
      </c>
      <c r="AF335" s="349">
        <f t="shared" si="666"/>
        <v>0</v>
      </c>
      <c r="AG335" s="349">
        <f t="shared" si="666"/>
        <v>0</v>
      </c>
      <c r="AH335" s="349">
        <f t="shared" si="666"/>
        <v>0</v>
      </c>
      <c r="AI335" s="349">
        <f t="shared" si="666"/>
        <v>0</v>
      </c>
      <c r="AJ335" s="349">
        <f t="shared" si="667"/>
        <v>0</v>
      </c>
      <c r="AK335" s="349">
        <f t="shared" si="667"/>
        <v>0</v>
      </c>
      <c r="AL335" s="349">
        <f t="shared" si="667"/>
        <v>0</v>
      </c>
      <c r="AM335" s="349">
        <f t="shared" si="667"/>
        <v>0</v>
      </c>
      <c r="AN335" s="349">
        <f t="shared" si="667"/>
        <v>0</v>
      </c>
      <c r="AO335" s="349">
        <f t="shared" si="667"/>
        <v>0</v>
      </c>
      <c r="AP335" s="349">
        <f t="shared" si="667"/>
        <v>0</v>
      </c>
      <c r="AQ335" s="349">
        <f t="shared" si="667"/>
        <v>0</v>
      </c>
      <c r="AR335" s="349">
        <f t="shared" si="667"/>
        <v>0</v>
      </c>
      <c r="AS335" s="349">
        <f t="shared" si="667"/>
        <v>0</v>
      </c>
      <c r="AT335" s="349">
        <f t="shared" si="668"/>
        <v>0</v>
      </c>
      <c r="AU335" s="349">
        <f t="shared" si="668"/>
        <v>0</v>
      </c>
      <c r="AV335" s="349">
        <f t="shared" si="668"/>
        <v>0</v>
      </c>
      <c r="AW335" s="349">
        <f t="shared" si="668"/>
        <v>0</v>
      </c>
      <c r="AX335" s="349">
        <f t="shared" si="668"/>
        <v>0</v>
      </c>
      <c r="AY335" s="349">
        <f t="shared" si="668"/>
        <v>0</v>
      </c>
      <c r="AZ335" s="349">
        <f t="shared" si="668"/>
        <v>0</v>
      </c>
      <c r="BA335" s="349">
        <f t="shared" si="668"/>
        <v>0</v>
      </c>
      <c r="BB335" s="349">
        <f t="shared" si="668"/>
        <v>0</v>
      </c>
      <c r="BC335" s="349">
        <f t="shared" si="668"/>
        <v>0</v>
      </c>
      <c r="BD335" s="349">
        <f t="shared" si="669"/>
        <v>0</v>
      </c>
      <c r="BE335" s="349">
        <f t="shared" si="669"/>
        <v>0</v>
      </c>
      <c r="BF335" s="349">
        <f t="shared" si="669"/>
        <v>0</v>
      </c>
      <c r="BG335" s="349">
        <f t="shared" si="669"/>
        <v>0</v>
      </c>
      <c r="BH335" s="349">
        <f t="shared" si="669"/>
        <v>0</v>
      </c>
      <c r="BI335" s="349">
        <f t="shared" si="669"/>
        <v>0</v>
      </c>
      <c r="BJ335" s="349">
        <f t="shared" si="669"/>
        <v>0</v>
      </c>
      <c r="BK335" s="349">
        <f t="shared" si="669"/>
        <v>0</v>
      </c>
      <c r="BL335" s="349">
        <f t="shared" si="669"/>
        <v>0</v>
      </c>
      <c r="BM335" s="349">
        <f t="shared" si="669"/>
        <v>0</v>
      </c>
      <c r="BN335" s="349">
        <f t="shared" si="670"/>
        <v>0</v>
      </c>
      <c r="BO335" s="349">
        <f t="shared" si="670"/>
        <v>0</v>
      </c>
      <c r="BP335" s="349">
        <f t="shared" si="670"/>
        <v>0</v>
      </c>
      <c r="BQ335" s="349">
        <f t="shared" si="670"/>
        <v>0</v>
      </c>
      <c r="BR335" s="349">
        <f t="shared" si="670"/>
        <v>0</v>
      </c>
      <c r="BS335" s="349">
        <f t="shared" si="670"/>
        <v>0</v>
      </c>
      <c r="BT335" s="349">
        <f t="shared" si="670"/>
        <v>0</v>
      </c>
      <c r="BU335" s="349">
        <f t="shared" si="670"/>
        <v>0</v>
      </c>
      <c r="BV335" s="349">
        <f t="shared" si="670"/>
        <v>0</v>
      </c>
      <c r="BW335" s="349">
        <f t="shared" si="670"/>
        <v>0</v>
      </c>
      <c r="BX335" s="349">
        <f t="shared" si="671"/>
        <v>0</v>
      </c>
      <c r="BY335" s="349">
        <f t="shared" si="671"/>
        <v>0</v>
      </c>
      <c r="BZ335" s="349">
        <f t="shared" si="671"/>
        <v>0</v>
      </c>
      <c r="CA335" s="349">
        <f t="shared" si="671"/>
        <v>0</v>
      </c>
      <c r="CB335" s="349">
        <f t="shared" si="671"/>
        <v>0</v>
      </c>
      <c r="CC335" s="349">
        <f t="shared" si="671"/>
        <v>0</v>
      </c>
      <c r="CD335" s="349">
        <f t="shared" si="671"/>
        <v>0</v>
      </c>
      <c r="CE335" s="349">
        <f t="shared" si="671"/>
        <v>0</v>
      </c>
      <c r="CF335" s="349">
        <f t="shared" si="671"/>
        <v>0</v>
      </c>
      <c r="CG335" s="349">
        <f t="shared" si="671"/>
        <v>0</v>
      </c>
      <c r="CH335" s="349">
        <f t="shared" si="672"/>
        <v>0</v>
      </c>
      <c r="CI335" s="349">
        <f t="shared" si="672"/>
        <v>0</v>
      </c>
      <c r="CJ335" s="349">
        <f t="shared" si="672"/>
        <v>0</v>
      </c>
      <c r="CK335" s="349">
        <f t="shared" si="672"/>
        <v>0</v>
      </c>
      <c r="CL335" s="349">
        <f t="shared" si="672"/>
        <v>0</v>
      </c>
      <c r="CM335" s="349">
        <f t="shared" si="672"/>
        <v>0</v>
      </c>
      <c r="CN335" s="264">
        <f t="shared" si="673"/>
        <v>0</v>
      </c>
      <c r="CO335" s="264">
        <f t="shared" si="673"/>
        <v>0</v>
      </c>
      <c r="CP335" s="264">
        <f t="shared" si="673"/>
        <v>0</v>
      </c>
      <c r="CQ335" s="264">
        <f t="shared" si="673"/>
        <v>0</v>
      </c>
      <c r="CR335" s="264">
        <f t="shared" si="673"/>
        <v>0</v>
      </c>
      <c r="CS335" s="264">
        <f t="shared" si="673"/>
        <v>0</v>
      </c>
      <c r="CT335" s="264">
        <f t="shared" si="673"/>
        <v>0</v>
      </c>
      <c r="CU335" s="259">
        <v>1</v>
      </c>
      <c r="CY335" s="294"/>
    </row>
    <row r="336" spans="1:103" outlineLevel="1" x14ac:dyDescent="0.45">
      <c r="A336" s="71"/>
      <c r="B336" s="297"/>
      <c r="D336" s="262" t="s">
        <v>355</v>
      </c>
      <c r="E336" s="366">
        <f t="shared" si="662"/>
        <v>0</v>
      </c>
      <c r="F336" s="312" t="str">
        <f t="shared" si="663"/>
        <v>venues/month</v>
      </c>
      <c r="H336" s="349">
        <f t="shared" si="664"/>
        <v>0</v>
      </c>
      <c r="I336" s="349">
        <f t="shared" si="664"/>
        <v>0</v>
      </c>
      <c r="J336" s="349">
        <f t="shared" si="664"/>
        <v>0</v>
      </c>
      <c r="K336" s="349">
        <f t="shared" si="664"/>
        <v>0</v>
      </c>
      <c r="L336" s="349">
        <f t="shared" si="664"/>
        <v>0</v>
      </c>
      <c r="M336" s="349">
        <f t="shared" si="664"/>
        <v>0</v>
      </c>
      <c r="N336" s="349">
        <f t="shared" si="664"/>
        <v>0</v>
      </c>
      <c r="O336" s="349">
        <f t="shared" si="664"/>
        <v>0</v>
      </c>
      <c r="P336" s="349">
        <f t="shared" si="665"/>
        <v>0</v>
      </c>
      <c r="Q336" s="349">
        <f t="shared" si="665"/>
        <v>0</v>
      </c>
      <c r="R336" s="349">
        <f t="shared" si="665"/>
        <v>0</v>
      </c>
      <c r="S336" s="349">
        <f t="shared" si="665"/>
        <v>0</v>
      </c>
      <c r="T336" s="349">
        <f t="shared" si="665"/>
        <v>0</v>
      </c>
      <c r="U336" s="349">
        <f t="shared" si="665"/>
        <v>0</v>
      </c>
      <c r="V336" s="349">
        <f t="shared" si="665"/>
        <v>0</v>
      </c>
      <c r="W336" s="349">
        <f t="shared" si="665"/>
        <v>0</v>
      </c>
      <c r="X336" s="349">
        <f t="shared" si="665"/>
        <v>0</v>
      </c>
      <c r="Y336" s="349">
        <f t="shared" si="665"/>
        <v>0</v>
      </c>
      <c r="Z336" s="349">
        <f t="shared" si="666"/>
        <v>0</v>
      </c>
      <c r="AA336" s="349">
        <f t="shared" si="666"/>
        <v>0</v>
      </c>
      <c r="AB336" s="349">
        <f t="shared" si="666"/>
        <v>0</v>
      </c>
      <c r="AC336" s="349">
        <f t="shared" si="666"/>
        <v>0</v>
      </c>
      <c r="AD336" s="349">
        <f t="shared" si="666"/>
        <v>0</v>
      </c>
      <c r="AE336" s="349">
        <f t="shared" si="666"/>
        <v>0</v>
      </c>
      <c r="AF336" s="349">
        <f t="shared" si="666"/>
        <v>0</v>
      </c>
      <c r="AG336" s="349">
        <f t="shared" si="666"/>
        <v>0</v>
      </c>
      <c r="AH336" s="349">
        <f t="shared" si="666"/>
        <v>0</v>
      </c>
      <c r="AI336" s="349">
        <f t="shared" si="666"/>
        <v>0</v>
      </c>
      <c r="AJ336" s="349">
        <f t="shared" si="667"/>
        <v>0</v>
      </c>
      <c r="AK336" s="349">
        <f t="shared" si="667"/>
        <v>0</v>
      </c>
      <c r="AL336" s="349">
        <f t="shared" si="667"/>
        <v>0</v>
      </c>
      <c r="AM336" s="349">
        <f t="shared" si="667"/>
        <v>0</v>
      </c>
      <c r="AN336" s="349">
        <f t="shared" si="667"/>
        <v>0</v>
      </c>
      <c r="AO336" s="349">
        <f t="shared" si="667"/>
        <v>0</v>
      </c>
      <c r="AP336" s="349">
        <f t="shared" si="667"/>
        <v>0</v>
      </c>
      <c r="AQ336" s="349">
        <f t="shared" si="667"/>
        <v>0</v>
      </c>
      <c r="AR336" s="349">
        <f t="shared" si="667"/>
        <v>0</v>
      </c>
      <c r="AS336" s="349">
        <f t="shared" si="667"/>
        <v>0</v>
      </c>
      <c r="AT336" s="349">
        <f t="shared" si="668"/>
        <v>0</v>
      </c>
      <c r="AU336" s="349">
        <f t="shared" si="668"/>
        <v>0</v>
      </c>
      <c r="AV336" s="349">
        <f t="shared" si="668"/>
        <v>0</v>
      </c>
      <c r="AW336" s="349">
        <f t="shared" si="668"/>
        <v>0</v>
      </c>
      <c r="AX336" s="349">
        <f t="shared" si="668"/>
        <v>0</v>
      </c>
      <c r="AY336" s="349">
        <f t="shared" si="668"/>
        <v>0</v>
      </c>
      <c r="AZ336" s="349">
        <f t="shared" si="668"/>
        <v>0</v>
      </c>
      <c r="BA336" s="349">
        <f t="shared" si="668"/>
        <v>0</v>
      </c>
      <c r="BB336" s="349">
        <f t="shared" si="668"/>
        <v>0</v>
      </c>
      <c r="BC336" s="349">
        <f t="shared" si="668"/>
        <v>0</v>
      </c>
      <c r="BD336" s="349">
        <f t="shared" si="669"/>
        <v>0</v>
      </c>
      <c r="BE336" s="349">
        <f t="shared" si="669"/>
        <v>0</v>
      </c>
      <c r="BF336" s="349">
        <f t="shared" si="669"/>
        <v>0</v>
      </c>
      <c r="BG336" s="349">
        <f t="shared" si="669"/>
        <v>0</v>
      </c>
      <c r="BH336" s="349">
        <f t="shared" si="669"/>
        <v>0</v>
      </c>
      <c r="BI336" s="349">
        <f t="shared" si="669"/>
        <v>0</v>
      </c>
      <c r="BJ336" s="349">
        <f t="shared" si="669"/>
        <v>0</v>
      </c>
      <c r="BK336" s="349">
        <f t="shared" si="669"/>
        <v>0</v>
      </c>
      <c r="BL336" s="349">
        <f t="shared" si="669"/>
        <v>0</v>
      </c>
      <c r="BM336" s="349">
        <f t="shared" si="669"/>
        <v>0</v>
      </c>
      <c r="BN336" s="349">
        <f t="shared" si="670"/>
        <v>0</v>
      </c>
      <c r="BO336" s="349">
        <f t="shared" si="670"/>
        <v>0</v>
      </c>
      <c r="BP336" s="349">
        <f t="shared" si="670"/>
        <v>0</v>
      </c>
      <c r="BQ336" s="349">
        <f t="shared" si="670"/>
        <v>0</v>
      </c>
      <c r="BR336" s="349">
        <f t="shared" si="670"/>
        <v>0</v>
      </c>
      <c r="BS336" s="349">
        <f t="shared" si="670"/>
        <v>0</v>
      </c>
      <c r="BT336" s="349">
        <f t="shared" si="670"/>
        <v>0</v>
      </c>
      <c r="BU336" s="349">
        <f t="shared" si="670"/>
        <v>0</v>
      </c>
      <c r="BV336" s="349">
        <f t="shared" si="670"/>
        <v>0</v>
      </c>
      <c r="BW336" s="349">
        <f t="shared" si="670"/>
        <v>0</v>
      </c>
      <c r="BX336" s="349">
        <f t="shared" si="671"/>
        <v>0</v>
      </c>
      <c r="BY336" s="349">
        <f t="shared" si="671"/>
        <v>0</v>
      </c>
      <c r="BZ336" s="349">
        <f t="shared" si="671"/>
        <v>0</v>
      </c>
      <c r="CA336" s="349">
        <f t="shared" si="671"/>
        <v>0</v>
      </c>
      <c r="CB336" s="349">
        <f t="shared" si="671"/>
        <v>0</v>
      </c>
      <c r="CC336" s="349">
        <f t="shared" si="671"/>
        <v>0</v>
      </c>
      <c r="CD336" s="349">
        <f t="shared" si="671"/>
        <v>0</v>
      </c>
      <c r="CE336" s="349">
        <f t="shared" si="671"/>
        <v>0</v>
      </c>
      <c r="CF336" s="349">
        <f t="shared" si="671"/>
        <v>0</v>
      </c>
      <c r="CG336" s="349">
        <f t="shared" si="671"/>
        <v>0</v>
      </c>
      <c r="CH336" s="349">
        <f t="shared" si="672"/>
        <v>0</v>
      </c>
      <c r="CI336" s="349">
        <f t="shared" si="672"/>
        <v>0</v>
      </c>
      <c r="CJ336" s="349">
        <f t="shared" si="672"/>
        <v>0</v>
      </c>
      <c r="CK336" s="349">
        <f t="shared" si="672"/>
        <v>0</v>
      </c>
      <c r="CL336" s="349">
        <f t="shared" si="672"/>
        <v>0</v>
      </c>
      <c r="CM336" s="349">
        <f t="shared" si="672"/>
        <v>0</v>
      </c>
      <c r="CN336" s="264">
        <f t="shared" si="673"/>
        <v>0</v>
      </c>
      <c r="CO336" s="264">
        <f t="shared" si="673"/>
        <v>0</v>
      </c>
      <c r="CP336" s="264">
        <f t="shared" si="673"/>
        <v>0</v>
      </c>
      <c r="CQ336" s="264">
        <f t="shared" si="673"/>
        <v>0</v>
      </c>
      <c r="CR336" s="264">
        <f t="shared" si="673"/>
        <v>0</v>
      </c>
      <c r="CS336" s="264">
        <f t="shared" si="673"/>
        <v>0</v>
      </c>
      <c r="CT336" s="264">
        <f t="shared" si="673"/>
        <v>0</v>
      </c>
      <c r="CU336" s="259">
        <v>1</v>
      </c>
      <c r="CY336" s="294"/>
    </row>
    <row r="337" spans="1:103" outlineLevel="1" x14ac:dyDescent="0.45">
      <c r="A337" s="71"/>
      <c r="B337" s="297"/>
      <c r="D337" s="262" t="s">
        <v>356</v>
      </c>
      <c r="E337" s="366">
        <f t="shared" si="662"/>
        <v>0</v>
      </c>
      <c r="F337" s="312" t="str">
        <f t="shared" si="663"/>
        <v>venues/month</v>
      </c>
      <c r="H337" s="349">
        <f t="shared" si="664"/>
        <v>0</v>
      </c>
      <c r="I337" s="349">
        <f t="shared" si="664"/>
        <v>0</v>
      </c>
      <c r="J337" s="349">
        <f t="shared" si="664"/>
        <v>0</v>
      </c>
      <c r="K337" s="349">
        <f t="shared" si="664"/>
        <v>0</v>
      </c>
      <c r="L337" s="349">
        <f t="shared" si="664"/>
        <v>0</v>
      </c>
      <c r="M337" s="349">
        <f t="shared" si="664"/>
        <v>0</v>
      </c>
      <c r="N337" s="349">
        <f t="shared" si="664"/>
        <v>0</v>
      </c>
      <c r="O337" s="349">
        <f t="shared" si="664"/>
        <v>0</v>
      </c>
      <c r="P337" s="349">
        <f t="shared" si="665"/>
        <v>0</v>
      </c>
      <c r="Q337" s="349">
        <f t="shared" si="665"/>
        <v>0</v>
      </c>
      <c r="R337" s="349">
        <f t="shared" si="665"/>
        <v>0</v>
      </c>
      <c r="S337" s="349">
        <f t="shared" si="665"/>
        <v>0</v>
      </c>
      <c r="T337" s="349">
        <f t="shared" si="665"/>
        <v>0</v>
      </c>
      <c r="U337" s="349">
        <f t="shared" si="665"/>
        <v>0</v>
      </c>
      <c r="V337" s="349">
        <f t="shared" si="665"/>
        <v>0</v>
      </c>
      <c r="W337" s="349">
        <f t="shared" si="665"/>
        <v>0</v>
      </c>
      <c r="X337" s="349">
        <f t="shared" si="665"/>
        <v>0</v>
      </c>
      <c r="Y337" s="349">
        <f t="shared" si="665"/>
        <v>0</v>
      </c>
      <c r="Z337" s="349">
        <f t="shared" si="666"/>
        <v>0</v>
      </c>
      <c r="AA337" s="349">
        <f t="shared" si="666"/>
        <v>0</v>
      </c>
      <c r="AB337" s="349">
        <f t="shared" si="666"/>
        <v>0</v>
      </c>
      <c r="AC337" s="349">
        <f t="shared" si="666"/>
        <v>0</v>
      </c>
      <c r="AD337" s="349">
        <f t="shared" si="666"/>
        <v>0</v>
      </c>
      <c r="AE337" s="349">
        <f t="shared" si="666"/>
        <v>0</v>
      </c>
      <c r="AF337" s="349">
        <f t="shared" si="666"/>
        <v>0</v>
      </c>
      <c r="AG337" s="349">
        <f t="shared" si="666"/>
        <v>0</v>
      </c>
      <c r="AH337" s="349">
        <f t="shared" si="666"/>
        <v>0</v>
      </c>
      <c r="AI337" s="349">
        <f t="shared" si="666"/>
        <v>0</v>
      </c>
      <c r="AJ337" s="349">
        <f t="shared" si="667"/>
        <v>0</v>
      </c>
      <c r="AK337" s="349">
        <f t="shared" si="667"/>
        <v>0</v>
      </c>
      <c r="AL337" s="349">
        <f t="shared" si="667"/>
        <v>0</v>
      </c>
      <c r="AM337" s="349">
        <f t="shared" si="667"/>
        <v>0</v>
      </c>
      <c r="AN337" s="349">
        <f t="shared" si="667"/>
        <v>0</v>
      </c>
      <c r="AO337" s="349">
        <f t="shared" si="667"/>
        <v>0</v>
      </c>
      <c r="AP337" s="349">
        <f t="shared" si="667"/>
        <v>0</v>
      </c>
      <c r="AQ337" s="349">
        <f t="shared" si="667"/>
        <v>0</v>
      </c>
      <c r="AR337" s="349">
        <f t="shared" si="667"/>
        <v>0</v>
      </c>
      <c r="AS337" s="349">
        <f t="shared" si="667"/>
        <v>0</v>
      </c>
      <c r="AT337" s="349">
        <f t="shared" si="668"/>
        <v>0</v>
      </c>
      <c r="AU337" s="349">
        <f t="shared" si="668"/>
        <v>0</v>
      </c>
      <c r="AV337" s="349">
        <f t="shared" si="668"/>
        <v>0</v>
      </c>
      <c r="AW337" s="349">
        <f t="shared" si="668"/>
        <v>0</v>
      </c>
      <c r="AX337" s="349">
        <f t="shared" si="668"/>
        <v>0</v>
      </c>
      <c r="AY337" s="349">
        <f t="shared" si="668"/>
        <v>0</v>
      </c>
      <c r="AZ337" s="349">
        <f t="shared" si="668"/>
        <v>0</v>
      </c>
      <c r="BA337" s="349">
        <f t="shared" si="668"/>
        <v>0</v>
      </c>
      <c r="BB337" s="349">
        <f t="shared" si="668"/>
        <v>0</v>
      </c>
      <c r="BC337" s="349">
        <f t="shared" si="668"/>
        <v>0</v>
      </c>
      <c r="BD337" s="349">
        <f t="shared" si="669"/>
        <v>0</v>
      </c>
      <c r="BE337" s="349">
        <f t="shared" si="669"/>
        <v>0</v>
      </c>
      <c r="BF337" s="349">
        <f t="shared" si="669"/>
        <v>0</v>
      </c>
      <c r="BG337" s="349">
        <f t="shared" si="669"/>
        <v>0</v>
      </c>
      <c r="BH337" s="349">
        <f t="shared" si="669"/>
        <v>0</v>
      </c>
      <c r="BI337" s="349">
        <f t="shared" si="669"/>
        <v>0</v>
      </c>
      <c r="BJ337" s="349">
        <f t="shared" si="669"/>
        <v>0</v>
      </c>
      <c r="BK337" s="349">
        <f t="shared" si="669"/>
        <v>0</v>
      </c>
      <c r="BL337" s="349">
        <f t="shared" si="669"/>
        <v>0</v>
      </c>
      <c r="BM337" s="349">
        <f t="shared" si="669"/>
        <v>0</v>
      </c>
      <c r="BN337" s="349">
        <f t="shared" si="670"/>
        <v>0</v>
      </c>
      <c r="BO337" s="349">
        <f t="shared" si="670"/>
        <v>0</v>
      </c>
      <c r="BP337" s="349">
        <f t="shared" si="670"/>
        <v>0</v>
      </c>
      <c r="BQ337" s="349">
        <f t="shared" si="670"/>
        <v>0</v>
      </c>
      <c r="BR337" s="349">
        <f t="shared" si="670"/>
        <v>0</v>
      </c>
      <c r="BS337" s="349">
        <f t="shared" si="670"/>
        <v>0</v>
      </c>
      <c r="BT337" s="349">
        <f t="shared" si="670"/>
        <v>0</v>
      </c>
      <c r="BU337" s="349">
        <f t="shared" si="670"/>
        <v>0</v>
      </c>
      <c r="BV337" s="349">
        <f t="shared" si="670"/>
        <v>0</v>
      </c>
      <c r="BW337" s="349">
        <f t="shared" si="670"/>
        <v>0</v>
      </c>
      <c r="BX337" s="349">
        <f t="shared" si="671"/>
        <v>0</v>
      </c>
      <c r="BY337" s="349">
        <f t="shared" si="671"/>
        <v>0</v>
      </c>
      <c r="BZ337" s="349">
        <f t="shared" si="671"/>
        <v>0</v>
      </c>
      <c r="CA337" s="349">
        <f t="shared" si="671"/>
        <v>0</v>
      </c>
      <c r="CB337" s="349">
        <f t="shared" si="671"/>
        <v>0</v>
      </c>
      <c r="CC337" s="349">
        <f t="shared" si="671"/>
        <v>0</v>
      </c>
      <c r="CD337" s="349">
        <f t="shared" si="671"/>
        <v>0</v>
      </c>
      <c r="CE337" s="349">
        <f t="shared" si="671"/>
        <v>0</v>
      </c>
      <c r="CF337" s="349">
        <f t="shared" si="671"/>
        <v>0</v>
      </c>
      <c r="CG337" s="349">
        <f t="shared" si="671"/>
        <v>0</v>
      </c>
      <c r="CH337" s="349">
        <f t="shared" si="672"/>
        <v>0</v>
      </c>
      <c r="CI337" s="349">
        <f t="shared" si="672"/>
        <v>0</v>
      </c>
      <c r="CJ337" s="349">
        <f t="shared" si="672"/>
        <v>0</v>
      </c>
      <c r="CK337" s="349">
        <f t="shared" si="672"/>
        <v>0</v>
      </c>
      <c r="CL337" s="349">
        <f t="shared" si="672"/>
        <v>0</v>
      </c>
      <c r="CM337" s="349">
        <f t="shared" si="672"/>
        <v>0</v>
      </c>
      <c r="CN337" s="264">
        <f t="shared" si="673"/>
        <v>0</v>
      </c>
      <c r="CO337" s="264">
        <f t="shared" si="673"/>
        <v>0</v>
      </c>
      <c r="CP337" s="264">
        <f t="shared" si="673"/>
        <v>0</v>
      </c>
      <c r="CQ337" s="264">
        <f t="shared" si="673"/>
        <v>0</v>
      </c>
      <c r="CR337" s="264">
        <f t="shared" si="673"/>
        <v>0</v>
      </c>
      <c r="CS337" s="264">
        <f t="shared" si="673"/>
        <v>0</v>
      </c>
      <c r="CT337" s="264">
        <f t="shared" si="673"/>
        <v>0</v>
      </c>
      <c r="CU337" s="259">
        <v>1</v>
      </c>
      <c r="CY337" s="294"/>
    </row>
    <row r="338" spans="1:103" outlineLevel="1" x14ac:dyDescent="0.45">
      <c r="A338" s="71"/>
      <c r="B338" s="297"/>
      <c r="D338" s="259" t="s">
        <v>339</v>
      </c>
      <c r="E338" s="366"/>
      <c r="F338" s="312" t="str">
        <f t="shared" si="663"/>
        <v>% per annum</v>
      </c>
      <c r="H338" s="367">
        <f t="shared" ref="H338:P338" si="674">VLOOKUP($D338,assumption_lookup,MATCH(H$9,assumption_heading,0),0)</f>
        <v>0</v>
      </c>
      <c r="I338" s="367">
        <f t="shared" si="674"/>
        <v>0</v>
      </c>
      <c r="J338" s="367">
        <f t="shared" si="674"/>
        <v>0</v>
      </c>
      <c r="K338" s="367">
        <f t="shared" si="674"/>
        <v>0</v>
      </c>
      <c r="L338" s="367">
        <f t="shared" si="674"/>
        <v>0</v>
      </c>
      <c r="M338" s="367">
        <f t="shared" si="674"/>
        <v>0</v>
      </c>
      <c r="N338" s="367">
        <f t="shared" si="674"/>
        <v>0</v>
      </c>
      <c r="O338" s="367">
        <f t="shared" si="674"/>
        <v>0</v>
      </c>
      <c r="P338" s="367">
        <f t="shared" si="674"/>
        <v>0</v>
      </c>
      <c r="Q338" s="367">
        <f t="shared" ref="Q338:BC338" si="675">VLOOKUP($D338,assumption_lookup,MATCH(Q$9,assumption_heading,0),0)</f>
        <v>0</v>
      </c>
      <c r="R338" s="367">
        <f t="shared" si="675"/>
        <v>0</v>
      </c>
      <c r="S338" s="367">
        <f t="shared" si="675"/>
        <v>0</v>
      </c>
      <c r="T338" s="367">
        <f t="shared" si="675"/>
        <v>0</v>
      </c>
      <c r="U338" s="367">
        <f t="shared" si="675"/>
        <v>0</v>
      </c>
      <c r="V338" s="367">
        <f t="shared" si="675"/>
        <v>0</v>
      </c>
      <c r="W338" s="367">
        <f t="shared" si="675"/>
        <v>0</v>
      </c>
      <c r="X338" s="367">
        <f t="shared" si="675"/>
        <v>0</v>
      </c>
      <c r="Y338" s="367">
        <f t="shared" si="675"/>
        <v>0</v>
      </c>
      <c r="Z338" s="367">
        <f t="shared" si="675"/>
        <v>0</v>
      </c>
      <c r="AA338" s="367">
        <f t="shared" si="675"/>
        <v>0</v>
      </c>
      <c r="AB338" s="367">
        <f t="shared" si="675"/>
        <v>0</v>
      </c>
      <c r="AC338" s="367">
        <f t="shared" si="675"/>
        <v>0</v>
      </c>
      <c r="AD338" s="367">
        <f t="shared" si="675"/>
        <v>0</v>
      </c>
      <c r="AE338" s="367">
        <f t="shared" si="675"/>
        <v>0</v>
      </c>
      <c r="AF338" s="367">
        <f t="shared" si="675"/>
        <v>0</v>
      </c>
      <c r="AG338" s="367">
        <f t="shared" si="675"/>
        <v>0</v>
      </c>
      <c r="AH338" s="367">
        <f t="shared" si="675"/>
        <v>0</v>
      </c>
      <c r="AI338" s="367">
        <f t="shared" si="675"/>
        <v>0</v>
      </c>
      <c r="AJ338" s="367">
        <f t="shared" si="675"/>
        <v>0</v>
      </c>
      <c r="AK338" s="367">
        <f t="shared" si="675"/>
        <v>0</v>
      </c>
      <c r="AL338" s="367">
        <f t="shared" si="675"/>
        <v>0</v>
      </c>
      <c r="AM338" s="367">
        <f t="shared" si="675"/>
        <v>0</v>
      </c>
      <c r="AN338" s="367">
        <f t="shared" si="675"/>
        <v>0</v>
      </c>
      <c r="AO338" s="367">
        <f t="shared" si="675"/>
        <v>0</v>
      </c>
      <c r="AP338" s="367">
        <f t="shared" si="675"/>
        <v>0</v>
      </c>
      <c r="AQ338" s="367">
        <f t="shared" si="675"/>
        <v>0</v>
      </c>
      <c r="AR338" s="367">
        <f t="shared" si="675"/>
        <v>0</v>
      </c>
      <c r="AS338" s="367">
        <f t="shared" si="675"/>
        <v>0</v>
      </c>
      <c r="AT338" s="367">
        <f t="shared" si="675"/>
        <v>0</v>
      </c>
      <c r="AU338" s="367">
        <f t="shared" si="675"/>
        <v>0</v>
      </c>
      <c r="AV338" s="367">
        <f t="shared" si="675"/>
        <v>0</v>
      </c>
      <c r="AW338" s="367">
        <f t="shared" si="675"/>
        <v>0</v>
      </c>
      <c r="AX338" s="367">
        <f t="shared" si="675"/>
        <v>0</v>
      </c>
      <c r="AY338" s="367">
        <f t="shared" si="675"/>
        <v>0</v>
      </c>
      <c r="AZ338" s="367">
        <f t="shared" si="675"/>
        <v>0</v>
      </c>
      <c r="BA338" s="367">
        <f t="shared" si="675"/>
        <v>0</v>
      </c>
      <c r="BB338" s="367">
        <f t="shared" si="675"/>
        <v>0</v>
      </c>
      <c r="BC338" s="367">
        <f t="shared" si="675"/>
        <v>0</v>
      </c>
      <c r="BD338" s="367">
        <f t="shared" ref="BD338:CM338" si="676">VLOOKUP($D338,assumption_lookup,MATCH(BD$6,assumptions_heading_monthly,0),0)</f>
        <v>0</v>
      </c>
      <c r="BE338" s="367">
        <f t="shared" si="676"/>
        <v>0</v>
      </c>
      <c r="BF338" s="367">
        <f t="shared" si="676"/>
        <v>0</v>
      </c>
      <c r="BG338" s="367">
        <f t="shared" si="676"/>
        <v>0</v>
      </c>
      <c r="BH338" s="367">
        <f t="shared" si="676"/>
        <v>0</v>
      </c>
      <c r="BI338" s="367">
        <f t="shared" si="676"/>
        <v>0</v>
      </c>
      <c r="BJ338" s="367">
        <f t="shared" si="676"/>
        <v>0</v>
      </c>
      <c r="BK338" s="367">
        <f t="shared" si="676"/>
        <v>0</v>
      </c>
      <c r="BL338" s="367">
        <f t="shared" si="676"/>
        <v>0</v>
      </c>
      <c r="BM338" s="367">
        <f t="shared" si="676"/>
        <v>0</v>
      </c>
      <c r="BN338" s="367">
        <f t="shared" si="676"/>
        <v>0</v>
      </c>
      <c r="BO338" s="367">
        <f t="shared" si="676"/>
        <v>0</v>
      </c>
      <c r="BP338" s="367">
        <f t="shared" si="676"/>
        <v>0</v>
      </c>
      <c r="BQ338" s="367">
        <f t="shared" si="676"/>
        <v>0</v>
      </c>
      <c r="BR338" s="367">
        <f t="shared" si="676"/>
        <v>0</v>
      </c>
      <c r="BS338" s="367">
        <f t="shared" si="676"/>
        <v>0</v>
      </c>
      <c r="BT338" s="367">
        <f t="shared" si="676"/>
        <v>0</v>
      </c>
      <c r="BU338" s="367">
        <f t="shared" si="676"/>
        <v>0</v>
      </c>
      <c r="BV338" s="367">
        <f t="shared" si="676"/>
        <v>0</v>
      </c>
      <c r="BW338" s="367">
        <f t="shared" si="676"/>
        <v>0</v>
      </c>
      <c r="BX338" s="367">
        <f t="shared" si="676"/>
        <v>0</v>
      </c>
      <c r="BY338" s="367">
        <f t="shared" si="676"/>
        <v>0</v>
      </c>
      <c r="BZ338" s="367">
        <f t="shared" si="676"/>
        <v>0</v>
      </c>
      <c r="CA338" s="367">
        <f t="shared" si="676"/>
        <v>0</v>
      </c>
      <c r="CB338" s="367">
        <f t="shared" si="676"/>
        <v>0</v>
      </c>
      <c r="CC338" s="367">
        <f t="shared" si="676"/>
        <v>0</v>
      </c>
      <c r="CD338" s="367">
        <f t="shared" si="676"/>
        <v>0</v>
      </c>
      <c r="CE338" s="367">
        <f t="shared" si="676"/>
        <v>0</v>
      </c>
      <c r="CF338" s="367">
        <f t="shared" si="676"/>
        <v>0</v>
      </c>
      <c r="CG338" s="367">
        <f t="shared" si="676"/>
        <v>0</v>
      </c>
      <c r="CH338" s="367">
        <f t="shared" si="676"/>
        <v>0</v>
      </c>
      <c r="CI338" s="367">
        <f t="shared" si="676"/>
        <v>0</v>
      </c>
      <c r="CJ338" s="367">
        <f t="shared" si="676"/>
        <v>0</v>
      </c>
      <c r="CK338" s="367">
        <f t="shared" si="676"/>
        <v>0</v>
      </c>
      <c r="CL338" s="367">
        <f t="shared" si="676"/>
        <v>0</v>
      </c>
      <c r="CM338" s="367">
        <f t="shared" si="676"/>
        <v>0</v>
      </c>
      <c r="CN338" s="264"/>
      <c r="CO338" s="264"/>
      <c r="CP338" s="264"/>
      <c r="CQ338" s="264"/>
      <c r="CR338" s="264"/>
      <c r="CS338" s="264"/>
      <c r="CT338" s="264"/>
      <c r="CU338" s="259">
        <v>1</v>
      </c>
      <c r="CY338" s="294"/>
    </row>
    <row r="339" spans="1:103" outlineLevel="1" x14ac:dyDescent="0.45">
      <c r="A339" s="71"/>
      <c r="B339" s="297"/>
      <c r="D339" s="259" t="s">
        <v>341</v>
      </c>
      <c r="F339" s="259" t="s">
        <v>231</v>
      </c>
      <c r="H339" s="325">
        <f t="shared" ref="H339:O339" si="677">((1+H337)^(1/12)-1)*H327</f>
        <v>0</v>
      </c>
      <c r="I339" s="325">
        <f t="shared" si="677"/>
        <v>0</v>
      </c>
      <c r="J339" s="325">
        <f t="shared" si="677"/>
        <v>0</v>
      </c>
      <c r="K339" s="325">
        <f t="shared" si="677"/>
        <v>0</v>
      </c>
      <c r="L339" s="325">
        <f t="shared" si="677"/>
        <v>0</v>
      </c>
      <c r="M339" s="325">
        <f t="shared" si="677"/>
        <v>0</v>
      </c>
      <c r="N339" s="325">
        <f t="shared" si="677"/>
        <v>0</v>
      </c>
      <c r="O339" s="325">
        <f t="shared" si="677"/>
        <v>0</v>
      </c>
      <c r="P339" s="325">
        <f>((1+P337)^(1/12)-1)*P327</f>
        <v>0</v>
      </c>
      <c r="Q339" s="325">
        <f t="shared" ref="Q339:CB339" si="678">((1+Q337)^(1/12)-1)*Q327</f>
        <v>0</v>
      </c>
      <c r="R339" s="325">
        <f t="shared" si="678"/>
        <v>0</v>
      </c>
      <c r="S339" s="325">
        <f t="shared" si="678"/>
        <v>0</v>
      </c>
      <c r="T339" s="325">
        <f t="shared" si="678"/>
        <v>0</v>
      </c>
      <c r="U339" s="325">
        <f t="shared" si="678"/>
        <v>0</v>
      </c>
      <c r="V339" s="325">
        <f t="shared" si="678"/>
        <v>0</v>
      </c>
      <c r="W339" s="325">
        <f t="shared" si="678"/>
        <v>0</v>
      </c>
      <c r="X339" s="325">
        <f t="shared" si="678"/>
        <v>0</v>
      </c>
      <c r="Y339" s="325">
        <f t="shared" si="678"/>
        <v>0</v>
      </c>
      <c r="Z339" s="325">
        <f t="shared" si="678"/>
        <v>0</v>
      </c>
      <c r="AA339" s="325">
        <f t="shared" si="678"/>
        <v>0</v>
      </c>
      <c r="AB339" s="325">
        <f t="shared" si="678"/>
        <v>0</v>
      </c>
      <c r="AC339" s="325">
        <f t="shared" si="678"/>
        <v>0</v>
      </c>
      <c r="AD339" s="325">
        <f t="shared" si="678"/>
        <v>0</v>
      </c>
      <c r="AE339" s="325">
        <f t="shared" si="678"/>
        <v>0</v>
      </c>
      <c r="AF339" s="325">
        <f t="shared" si="678"/>
        <v>0</v>
      </c>
      <c r="AG339" s="325">
        <f t="shared" si="678"/>
        <v>0</v>
      </c>
      <c r="AH339" s="325">
        <f t="shared" si="678"/>
        <v>0</v>
      </c>
      <c r="AI339" s="325">
        <f t="shared" si="678"/>
        <v>0</v>
      </c>
      <c r="AJ339" s="325">
        <f t="shared" si="678"/>
        <v>0</v>
      </c>
      <c r="AK339" s="325">
        <f t="shared" si="678"/>
        <v>0</v>
      </c>
      <c r="AL339" s="325">
        <f t="shared" si="678"/>
        <v>0</v>
      </c>
      <c r="AM339" s="325">
        <f t="shared" si="678"/>
        <v>0</v>
      </c>
      <c r="AN339" s="325">
        <f t="shared" si="678"/>
        <v>0</v>
      </c>
      <c r="AO339" s="325">
        <f t="shared" si="678"/>
        <v>0</v>
      </c>
      <c r="AP339" s="325">
        <f t="shared" si="678"/>
        <v>0</v>
      </c>
      <c r="AQ339" s="325">
        <f t="shared" si="678"/>
        <v>0</v>
      </c>
      <c r="AR339" s="325">
        <f t="shared" si="678"/>
        <v>0</v>
      </c>
      <c r="AS339" s="325">
        <f t="shared" si="678"/>
        <v>0</v>
      </c>
      <c r="AT339" s="325">
        <f t="shared" si="678"/>
        <v>0</v>
      </c>
      <c r="AU339" s="325">
        <f t="shared" si="678"/>
        <v>0</v>
      </c>
      <c r="AV339" s="325">
        <f t="shared" si="678"/>
        <v>0</v>
      </c>
      <c r="AW339" s="325">
        <f t="shared" si="678"/>
        <v>0</v>
      </c>
      <c r="AX339" s="325">
        <f t="shared" si="678"/>
        <v>0</v>
      </c>
      <c r="AY339" s="325">
        <f t="shared" si="678"/>
        <v>0</v>
      </c>
      <c r="AZ339" s="325">
        <f t="shared" si="678"/>
        <v>0</v>
      </c>
      <c r="BA339" s="325">
        <f t="shared" si="678"/>
        <v>0</v>
      </c>
      <c r="BB339" s="325">
        <f t="shared" si="678"/>
        <v>0</v>
      </c>
      <c r="BC339" s="325">
        <f t="shared" si="678"/>
        <v>0</v>
      </c>
      <c r="BD339" s="325">
        <f t="shared" si="678"/>
        <v>0</v>
      </c>
      <c r="BE339" s="325">
        <f t="shared" si="678"/>
        <v>0</v>
      </c>
      <c r="BF339" s="325">
        <f t="shared" si="678"/>
        <v>0</v>
      </c>
      <c r="BG339" s="325">
        <f t="shared" si="678"/>
        <v>0</v>
      </c>
      <c r="BH339" s="325">
        <f t="shared" si="678"/>
        <v>0</v>
      </c>
      <c r="BI339" s="325">
        <f t="shared" si="678"/>
        <v>0</v>
      </c>
      <c r="BJ339" s="325">
        <f t="shared" si="678"/>
        <v>0</v>
      </c>
      <c r="BK339" s="325">
        <f t="shared" si="678"/>
        <v>0</v>
      </c>
      <c r="BL339" s="325">
        <f t="shared" si="678"/>
        <v>0</v>
      </c>
      <c r="BM339" s="325">
        <f t="shared" si="678"/>
        <v>0</v>
      </c>
      <c r="BN339" s="325">
        <f t="shared" si="678"/>
        <v>0</v>
      </c>
      <c r="BO339" s="325">
        <f t="shared" si="678"/>
        <v>0</v>
      </c>
      <c r="BP339" s="325">
        <f t="shared" si="678"/>
        <v>0</v>
      </c>
      <c r="BQ339" s="325">
        <f t="shared" si="678"/>
        <v>0</v>
      </c>
      <c r="BR339" s="325">
        <f t="shared" si="678"/>
        <v>0</v>
      </c>
      <c r="BS339" s="325">
        <f t="shared" si="678"/>
        <v>0</v>
      </c>
      <c r="BT339" s="325">
        <f t="shared" si="678"/>
        <v>0</v>
      </c>
      <c r="BU339" s="325">
        <f t="shared" si="678"/>
        <v>0</v>
      </c>
      <c r="BV339" s="325">
        <f t="shared" si="678"/>
        <v>0</v>
      </c>
      <c r="BW339" s="325">
        <f t="shared" si="678"/>
        <v>0</v>
      </c>
      <c r="BX339" s="325">
        <f t="shared" si="678"/>
        <v>0</v>
      </c>
      <c r="BY339" s="325">
        <f t="shared" si="678"/>
        <v>0</v>
      </c>
      <c r="BZ339" s="325">
        <f t="shared" si="678"/>
        <v>0</v>
      </c>
      <c r="CA339" s="325">
        <f t="shared" si="678"/>
        <v>0</v>
      </c>
      <c r="CB339" s="325">
        <f t="shared" si="678"/>
        <v>0</v>
      </c>
      <c r="CC339" s="325">
        <f t="shared" ref="CC339:CM339" si="679">((1+CC337)^(1/12)-1)*CC327</f>
        <v>0</v>
      </c>
      <c r="CD339" s="325">
        <f t="shared" si="679"/>
        <v>0</v>
      </c>
      <c r="CE339" s="325">
        <f t="shared" si="679"/>
        <v>0</v>
      </c>
      <c r="CF339" s="325">
        <f t="shared" si="679"/>
        <v>0</v>
      </c>
      <c r="CG339" s="325">
        <f t="shared" si="679"/>
        <v>0</v>
      </c>
      <c r="CH339" s="325">
        <f t="shared" si="679"/>
        <v>0</v>
      </c>
      <c r="CI339" s="325">
        <f t="shared" si="679"/>
        <v>0</v>
      </c>
      <c r="CJ339" s="325">
        <f t="shared" si="679"/>
        <v>0</v>
      </c>
      <c r="CK339" s="325">
        <f t="shared" si="679"/>
        <v>0</v>
      </c>
      <c r="CL339" s="325">
        <f t="shared" si="679"/>
        <v>0</v>
      </c>
      <c r="CM339" s="325">
        <f t="shared" si="679"/>
        <v>0</v>
      </c>
      <c r="CN339" s="264">
        <f t="shared" ref="CN339:CT339" si="680">SUMIF($H$9:$CM$9,CN$3,$H339:$CM339)</f>
        <v>0</v>
      </c>
      <c r="CO339" s="264">
        <f t="shared" si="680"/>
        <v>0</v>
      </c>
      <c r="CP339" s="264">
        <f t="shared" si="680"/>
        <v>0</v>
      </c>
      <c r="CQ339" s="264">
        <f t="shared" si="680"/>
        <v>0</v>
      </c>
      <c r="CR339" s="264">
        <f t="shared" si="680"/>
        <v>0</v>
      </c>
      <c r="CS339" s="264">
        <f t="shared" si="680"/>
        <v>0</v>
      </c>
      <c r="CT339" s="264">
        <f t="shared" si="680"/>
        <v>0</v>
      </c>
      <c r="CU339" s="259">
        <v>1</v>
      </c>
      <c r="CY339" s="294"/>
    </row>
    <row r="340" spans="1:103" outlineLevel="1" x14ac:dyDescent="0.45">
      <c r="A340" s="71" t="s">
        <v>366</v>
      </c>
      <c r="B340" s="297"/>
      <c r="D340" s="79" t="s">
        <v>340</v>
      </c>
      <c r="E340" s="79"/>
      <c r="F340" s="79"/>
      <c r="G340" s="79"/>
      <c r="H340" s="343">
        <f t="shared" ref="H340:O340" si="681">SUM(H327:H337)-H339</f>
        <v>0</v>
      </c>
      <c r="I340" s="343">
        <f t="shared" si="681"/>
        <v>0</v>
      </c>
      <c r="J340" s="343">
        <f t="shared" si="681"/>
        <v>0</v>
      </c>
      <c r="K340" s="343">
        <f t="shared" si="681"/>
        <v>0</v>
      </c>
      <c r="L340" s="343">
        <f t="shared" si="681"/>
        <v>0</v>
      </c>
      <c r="M340" s="343">
        <f t="shared" si="681"/>
        <v>0</v>
      </c>
      <c r="N340" s="343">
        <f t="shared" si="681"/>
        <v>0</v>
      </c>
      <c r="O340" s="343">
        <f t="shared" si="681"/>
        <v>0</v>
      </c>
      <c r="P340" s="343">
        <f>SUM(P327:P337)-P339</f>
        <v>0</v>
      </c>
      <c r="Q340" s="343">
        <f t="shared" ref="Q340:CB340" si="682">SUM(Q327:Q337)-Q339</f>
        <v>0</v>
      </c>
      <c r="R340" s="343">
        <f t="shared" si="682"/>
        <v>0</v>
      </c>
      <c r="S340" s="343">
        <f t="shared" si="682"/>
        <v>0</v>
      </c>
      <c r="T340" s="343">
        <f t="shared" si="682"/>
        <v>0</v>
      </c>
      <c r="U340" s="343">
        <f>SUM(U327:U337)-U339</f>
        <v>0</v>
      </c>
      <c r="V340" s="343">
        <f t="shared" si="682"/>
        <v>0</v>
      </c>
      <c r="W340" s="343">
        <f t="shared" si="682"/>
        <v>0</v>
      </c>
      <c r="X340" s="343">
        <f t="shared" si="682"/>
        <v>0</v>
      </c>
      <c r="Y340" s="343">
        <f t="shared" si="682"/>
        <v>0</v>
      </c>
      <c r="Z340" s="343">
        <f t="shared" si="682"/>
        <v>0</v>
      </c>
      <c r="AA340" s="343">
        <f t="shared" si="682"/>
        <v>0</v>
      </c>
      <c r="AB340" s="343">
        <f t="shared" si="682"/>
        <v>0</v>
      </c>
      <c r="AC340" s="343">
        <f t="shared" si="682"/>
        <v>0</v>
      </c>
      <c r="AD340" s="343">
        <f t="shared" si="682"/>
        <v>0</v>
      </c>
      <c r="AE340" s="343">
        <f t="shared" si="682"/>
        <v>0</v>
      </c>
      <c r="AF340" s="343">
        <f t="shared" si="682"/>
        <v>0</v>
      </c>
      <c r="AG340" s="343">
        <f t="shared" si="682"/>
        <v>0</v>
      </c>
      <c r="AH340" s="343">
        <f t="shared" si="682"/>
        <v>0</v>
      </c>
      <c r="AI340" s="343">
        <f t="shared" si="682"/>
        <v>0</v>
      </c>
      <c r="AJ340" s="343">
        <f t="shared" si="682"/>
        <v>0</v>
      </c>
      <c r="AK340" s="343">
        <f t="shared" si="682"/>
        <v>0</v>
      </c>
      <c r="AL340" s="343">
        <f t="shared" si="682"/>
        <v>0</v>
      </c>
      <c r="AM340" s="343">
        <f t="shared" si="682"/>
        <v>0</v>
      </c>
      <c r="AN340" s="343">
        <f t="shared" si="682"/>
        <v>0</v>
      </c>
      <c r="AO340" s="343">
        <f t="shared" si="682"/>
        <v>0</v>
      </c>
      <c r="AP340" s="343">
        <f t="shared" si="682"/>
        <v>0</v>
      </c>
      <c r="AQ340" s="343">
        <f t="shared" si="682"/>
        <v>0</v>
      </c>
      <c r="AR340" s="343">
        <f t="shared" si="682"/>
        <v>0</v>
      </c>
      <c r="AS340" s="343">
        <f t="shared" si="682"/>
        <v>0</v>
      </c>
      <c r="AT340" s="343">
        <f t="shared" si="682"/>
        <v>0</v>
      </c>
      <c r="AU340" s="343">
        <f t="shared" si="682"/>
        <v>0</v>
      </c>
      <c r="AV340" s="343">
        <f t="shared" si="682"/>
        <v>0</v>
      </c>
      <c r="AW340" s="343">
        <f t="shared" si="682"/>
        <v>0</v>
      </c>
      <c r="AX340" s="343">
        <f t="shared" si="682"/>
        <v>0</v>
      </c>
      <c r="AY340" s="343">
        <f t="shared" si="682"/>
        <v>0</v>
      </c>
      <c r="AZ340" s="343">
        <f t="shared" si="682"/>
        <v>0</v>
      </c>
      <c r="BA340" s="343">
        <f t="shared" si="682"/>
        <v>0</v>
      </c>
      <c r="BB340" s="343">
        <f t="shared" si="682"/>
        <v>0</v>
      </c>
      <c r="BC340" s="343">
        <f t="shared" si="682"/>
        <v>0</v>
      </c>
      <c r="BD340" s="343">
        <f t="shared" si="682"/>
        <v>0</v>
      </c>
      <c r="BE340" s="343">
        <f t="shared" si="682"/>
        <v>0</v>
      </c>
      <c r="BF340" s="343">
        <f t="shared" si="682"/>
        <v>0</v>
      </c>
      <c r="BG340" s="343">
        <f t="shared" si="682"/>
        <v>0</v>
      </c>
      <c r="BH340" s="343">
        <f t="shared" si="682"/>
        <v>0</v>
      </c>
      <c r="BI340" s="343">
        <f t="shared" si="682"/>
        <v>0</v>
      </c>
      <c r="BJ340" s="343">
        <f t="shared" si="682"/>
        <v>0</v>
      </c>
      <c r="BK340" s="343">
        <f t="shared" si="682"/>
        <v>0</v>
      </c>
      <c r="BL340" s="343">
        <f t="shared" si="682"/>
        <v>0</v>
      </c>
      <c r="BM340" s="343">
        <f t="shared" si="682"/>
        <v>0</v>
      </c>
      <c r="BN340" s="343">
        <f t="shared" si="682"/>
        <v>0</v>
      </c>
      <c r="BO340" s="343">
        <f t="shared" si="682"/>
        <v>0</v>
      </c>
      <c r="BP340" s="343">
        <f t="shared" si="682"/>
        <v>0</v>
      </c>
      <c r="BQ340" s="343">
        <f t="shared" si="682"/>
        <v>0</v>
      </c>
      <c r="BR340" s="343">
        <f t="shared" si="682"/>
        <v>0</v>
      </c>
      <c r="BS340" s="343">
        <f t="shared" si="682"/>
        <v>0</v>
      </c>
      <c r="BT340" s="343">
        <f t="shared" si="682"/>
        <v>0</v>
      </c>
      <c r="BU340" s="343">
        <f t="shared" si="682"/>
        <v>0</v>
      </c>
      <c r="BV340" s="343">
        <f t="shared" si="682"/>
        <v>0</v>
      </c>
      <c r="BW340" s="343">
        <f t="shared" si="682"/>
        <v>0</v>
      </c>
      <c r="BX340" s="343">
        <f t="shared" si="682"/>
        <v>0</v>
      </c>
      <c r="BY340" s="343">
        <f t="shared" si="682"/>
        <v>0</v>
      </c>
      <c r="BZ340" s="343">
        <f t="shared" si="682"/>
        <v>0</v>
      </c>
      <c r="CA340" s="343">
        <f t="shared" si="682"/>
        <v>0</v>
      </c>
      <c r="CB340" s="343">
        <f t="shared" si="682"/>
        <v>0</v>
      </c>
      <c r="CC340" s="343">
        <f t="shared" ref="CC340:CM340" si="683">SUM(CC327:CC337)-CC339</f>
        <v>0</v>
      </c>
      <c r="CD340" s="343">
        <f t="shared" si="683"/>
        <v>0</v>
      </c>
      <c r="CE340" s="343">
        <f t="shared" si="683"/>
        <v>0</v>
      </c>
      <c r="CF340" s="343">
        <f t="shared" si="683"/>
        <v>0</v>
      </c>
      <c r="CG340" s="343">
        <f t="shared" si="683"/>
        <v>0</v>
      </c>
      <c r="CH340" s="343">
        <f t="shared" si="683"/>
        <v>0</v>
      </c>
      <c r="CI340" s="343">
        <f t="shared" si="683"/>
        <v>0</v>
      </c>
      <c r="CJ340" s="343">
        <f t="shared" si="683"/>
        <v>0</v>
      </c>
      <c r="CK340" s="343">
        <f t="shared" si="683"/>
        <v>0</v>
      </c>
      <c r="CL340" s="343">
        <f t="shared" si="683"/>
        <v>0</v>
      </c>
      <c r="CM340" s="343">
        <f t="shared" si="683"/>
        <v>0</v>
      </c>
      <c r="CN340" s="343"/>
      <c r="CO340" s="343"/>
      <c r="CP340" s="343"/>
      <c r="CQ340" s="343"/>
      <c r="CR340" s="343"/>
      <c r="CS340" s="343"/>
      <c r="CT340" s="343"/>
      <c r="CU340" s="259">
        <v>1</v>
      </c>
      <c r="CY340" s="294"/>
    </row>
    <row r="341" spans="1:103" outlineLevel="1" x14ac:dyDescent="0.45">
      <c r="A341" s="71"/>
      <c r="B341" s="297"/>
      <c r="D341" s="262" t="s">
        <v>338</v>
      </c>
      <c r="E341" s="344"/>
      <c r="F341" s="312" t="s">
        <v>231</v>
      </c>
      <c r="G341" s="344"/>
      <c r="H341" s="345">
        <f t="shared" ref="H341:O341" si="684">G340</f>
        <v>0</v>
      </c>
      <c r="I341" s="345">
        <f t="shared" si="684"/>
        <v>0</v>
      </c>
      <c r="J341" s="345">
        <f t="shared" si="684"/>
        <v>0</v>
      </c>
      <c r="K341" s="345">
        <f t="shared" si="684"/>
        <v>0</v>
      </c>
      <c r="L341" s="345">
        <f t="shared" si="684"/>
        <v>0</v>
      </c>
      <c r="M341" s="345">
        <f t="shared" si="684"/>
        <v>0</v>
      </c>
      <c r="N341" s="345">
        <f t="shared" si="684"/>
        <v>0</v>
      </c>
      <c r="O341" s="345">
        <f t="shared" si="684"/>
        <v>0</v>
      </c>
      <c r="P341" s="345">
        <f>O340</f>
        <v>0</v>
      </c>
      <c r="Q341" s="345">
        <f t="shared" ref="Q341:CT341" si="685">P340</f>
        <v>0</v>
      </c>
      <c r="R341" s="345">
        <f t="shared" si="685"/>
        <v>0</v>
      </c>
      <c r="S341" s="345">
        <f t="shared" si="685"/>
        <v>0</v>
      </c>
      <c r="T341" s="345">
        <f t="shared" si="685"/>
        <v>0</v>
      </c>
      <c r="U341" s="345">
        <f t="shared" si="685"/>
        <v>0</v>
      </c>
      <c r="V341" s="345">
        <f t="shared" si="685"/>
        <v>0</v>
      </c>
      <c r="W341" s="345">
        <f t="shared" si="685"/>
        <v>0</v>
      </c>
      <c r="X341" s="345">
        <f t="shared" si="685"/>
        <v>0</v>
      </c>
      <c r="Y341" s="345">
        <f t="shared" si="685"/>
        <v>0</v>
      </c>
      <c r="Z341" s="345">
        <f t="shared" si="685"/>
        <v>0</v>
      </c>
      <c r="AA341" s="345">
        <f t="shared" si="685"/>
        <v>0</v>
      </c>
      <c r="AB341" s="345">
        <f t="shared" si="685"/>
        <v>0</v>
      </c>
      <c r="AC341" s="345">
        <f t="shared" si="685"/>
        <v>0</v>
      </c>
      <c r="AD341" s="345">
        <f t="shared" si="685"/>
        <v>0</v>
      </c>
      <c r="AE341" s="345">
        <f t="shared" si="685"/>
        <v>0</v>
      </c>
      <c r="AF341" s="345">
        <f t="shared" si="685"/>
        <v>0</v>
      </c>
      <c r="AG341" s="345">
        <f t="shared" si="685"/>
        <v>0</v>
      </c>
      <c r="AH341" s="345">
        <f t="shared" si="685"/>
        <v>0</v>
      </c>
      <c r="AI341" s="345">
        <f t="shared" si="685"/>
        <v>0</v>
      </c>
      <c r="AJ341" s="345">
        <f t="shared" si="685"/>
        <v>0</v>
      </c>
      <c r="AK341" s="345">
        <f t="shared" si="685"/>
        <v>0</v>
      </c>
      <c r="AL341" s="345">
        <f t="shared" si="685"/>
        <v>0</v>
      </c>
      <c r="AM341" s="345">
        <f t="shared" si="685"/>
        <v>0</v>
      </c>
      <c r="AN341" s="345">
        <f t="shared" si="685"/>
        <v>0</v>
      </c>
      <c r="AO341" s="345">
        <f t="shared" si="685"/>
        <v>0</v>
      </c>
      <c r="AP341" s="345">
        <f t="shared" si="685"/>
        <v>0</v>
      </c>
      <c r="AQ341" s="345">
        <f t="shared" si="685"/>
        <v>0</v>
      </c>
      <c r="AR341" s="345">
        <f t="shared" si="685"/>
        <v>0</v>
      </c>
      <c r="AS341" s="345">
        <f t="shared" si="685"/>
        <v>0</v>
      </c>
      <c r="AT341" s="345">
        <f t="shared" si="685"/>
        <v>0</v>
      </c>
      <c r="AU341" s="345">
        <f t="shared" si="685"/>
        <v>0</v>
      </c>
      <c r="AV341" s="345">
        <f t="shared" si="685"/>
        <v>0</v>
      </c>
      <c r="AW341" s="345">
        <f t="shared" si="685"/>
        <v>0</v>
      </c>
      <c r="AX341" s="345">
        <f t="shared" si="685"/>
        <v>0</v>
      </c>
      <c r="AY341" s="345">
        <f t="shared" si="685"/>
        <v>0</v>
      </c>
      <c r="AZ341" s="345">
        <f t="shared" si="685"/>
        <v>0</v>
      </c>
      <c r="BA341" s="345">
        <f t="shared" si="685"/>
        <v>0</v>
      </c>
      <c r="BB341" s="345">
        <f t="shared" si="685"/>
        <v>0</v>
      </c>
      <c r="BC341" s="345">
        <f t="shared" si="685"/>
        <v>0</v>
      </c>
      <c r="BD341" s="345">
        <f t="shared" si="685"/>
        <v>0</v>
      </c>
      <c r="BE341" s="345">
        <f t="shared" si="685"/>
        <v>0</v>
      </c>
      <c r="BF341" s="345">
        <f t="shared" si="685"/>
        <v>0</v>
      </c>
      <c r="BG341" s="345">
        <f t="shared" si="685"/>
        <v>0</v>
      </c>
      <c r="BH341" s="345">
        <f t="shared" si="685"/>
        <v>0</v>
      </c>
      <c r="BI341" s="345">
        <f t="shared" si="685"/>
        <v>0</v>
      </c>
      <c r="BJ341" s="345">
        <f t="shared" si="685"/>
        <v>0</v>
      </c>
      <c r="BK341" s="345">
        <f t="shared" si="685"/>
        <v>0</v>
      </c>
      <c r="BL341" s="345">
        <f t="shared" si="685"/>
        <v>0</v>
      </c>
      <c r="BM341" s="345">
        <f t="shared" si="685"/>
        <v>0</v>
      </c>
      <c r="BN341" s="345">
        <f t="shared" si="685"/>
        <v>0</v>
      </c>
      <c r="BO341" s="345">
        <f t="shared" si="685"/>
        <v>0</v>
      </c>
      <c r="BP341" s="345">
        <f t="shared" si="685"/>
        <v>0</v>
      </c>
      <c r="BQ341" s="345">
        <f t="shared" si="685"/>
        <v>0</v>
      </c>
      <c r="BR341" s="345">
        <f t="shared" si="685"/>
        <v>0</v>
      </c>
      <c r="BS341" s="345">
        <f t="shared" si="685"/>
        <v>0</v>
      </c>
      <c r="BT341" s="345">
        <f t="shared" si="685"/>
        <v>0</v>
      </c>
      <c r="BU341" s="345">
        <f t="shared" si="685"/>
        <v>0</v>
      </c>
      <c r="BV341" s="345">
        <f t="shared" si="685"/>
        <v>0</v>
      </c>
      <c r="BW341" s="345">
        <f t="shared" si="685"/>
        <v>0</v>
      </c>
      <c r="BX341" s="345">
        <f t="shared" si="685"/>
        <v>0</v>
      </c>
      <c r="BY341" s="345">
        <f t="shared" si="685"/>
        <v>0</v>
      </c>
      <c r="BZ341" s="345">
        <f t="shared" si="685"/>
        <v>0</v>
      </c>
      <c r="CA341" s="345">
        <f t="shared" si="685"/>
        <v>0</v>
      </c>
      <c r="CB341" s="345">
        <f t="shared" si="685"/>
        <v>0</v>
      </c>
      <c r="CC341" s="345">
        <f t="shared" si="685"/>
        <v>0</v>
      </c>
      <c r="CD341" s="345">
        <f t="shared" si="685"/>
        <v>0</v>
      </c>
      <c r="CE341" s="345">
        <f t="shared" si="685"/>
        <v>0</v>
      </c>
      <c r="CF341" s="345">
        <f t="shared" si="685"/>
        <v>0</v>
      </c>
      <c r="CG341" s="345">
        <f t="shared" si="685"/>
        <v>0</v>
      </c>
      <c r="CH341" s="345">
        <f t="shared" si="685"/>
        <v>0</v>
      </c>
      <c r="CI341" s="345">
        <f t="shared" si="685"/>
        <v>0</v>
      </c>
      <c r="CJ341" s="345">
        <f t="shared" si="685"/>
        <v>0</v>
      </c>
      <c r="CK341" s="345">
        <f t="shared" si="685"/>
        <v>0</v>
      </c>
      <c r="CL341" s="345">
        <f t="shared" si="685"/>
        <v>0</v>
      </c>
      <c r="CM341" s="345">
        <f t="shared" si="685"/>
        <v>0</v>
      </c>
      <c r="CN341" s="345">
        <f>BO340</f>
        <v>0</v>
      </c>
      <c r="CO341" s="345">
        <f t="shared" si="685"/>
        <v>0</v>
      </c>
      <c r="CP341" s="345">
        <f t="shared" si="685"/>
        <v>0</v>
      </c>
      <c r="CQ341" s="345">
        <f t="shared" si="685"/>
        <v>0</v>
      </c>
      <c r="CR341" s="345">
        <f t="shared" si="685"/>
        <v>0</v>
      </c>
      <c r="CS341" s="345">
        <f t="shared" si="685"/>
        <v>0</v>
      </c>
      <c r="CT341" s="345">
        <f t="shared" si="685"/>
        <v>0</v>
      </c>
      <c r="CU341" s="259">
        <v>1</v>
      </c>
      <c r="CY341" s="294"/>
    </row>
    <row r="342" spans="1:103" outlineLevel="1" x14ac:dyDescent="0.45">
      <c r="A342" s="71"/>
      <c r="B342" s="297"/>
      <c r="D342" s="262" t="s">
        <v>360</v>
      </c>
      <c r="E342" s="344"/>
      <c r="F342" s="312" t="s">
        <v>342</v>
      </c>
      <c r="G342" s="344"/>
      <c r="H342" s="345">
        <f t="shared" ref="H342:O342" si="686">COUNTIF(H328:H337,"&gt;0")</f>
        <v>0</v>
      </c>
      <c r="I342" s="345">
        <f t="shared" si="686"/>
        <v>0</v>
      </c>
      <c r="J342" s="345">
        <f t="shared" si="686"/>
        <v>0</v>
      </c>
      <c r="K342" s="345">
        <f t="shared" si="686"/>
        <v>0</v>
      </c>
      <c r="L342" s="345">
        <f t="shared" si="686"/>
        <v>0</v>
      </c>
      <c r="M342" s="345">
        <f t="shared" si="686"/>
        <v>0</v>
      </c>
      <c r="N342" s="345">
        <f t="shared" si="686"/>
        <v>0</v>
      </c>
      <c r="O342" s="345">
        <f t="shared" si="686"/>
        <v>0</v>
      </c>
      <c r="P342" s="345">
        <f>COUNTIF(P328:P337,"&gt;0")</f>
        <v>0</v>
      </c>
      <c r="Q342" s="345">
        <f t="shared" ref="Q342:CR342" si="687">COUNTIF(Q328:Q337,"&gt;0")</f>
        <v>0</v>
      </c>
      <c r="R342" s="345">
        <f t="shared" si="687"/>
        <v>0</v>
      </c>
      <c r="S342" s="345">
        <f t="shared" si="687"/>
        <v>0</v>
      </c>
      <c r="T342" s="345">
        <f t="shared" si="687"/>
        <v>0</v>
      </c>
      <c r="U342" s="345">
        <f t="shared" si="687"/>
        <v>0</v>
      </c>
      <c r="V342" s="345">
        <f t="shared" si="687"/>
        <v>0</v>
      </c>
      <c r="W342" s="345">
        <f t="shared" si="687"/>
        <v>0</v>
      </c>
      <c r="X342" s="345">
        <f t="shared" si="687"/>
        <v>0</v>
      </c>
      <c r="Y342" s="345">
        <f t="shared" si="687"/>
        <v>0</v>
      </c>
      <c r="Z342" s="345">
        <f t="shared" si="687"/>
        <v>0</v>
      </c>
      <c r="AA342" s="345">
        <f t="shared" si="687"/>
        <v>0</v>
      </c>
      <c r="AB342" s="345">
        <f t="shared" si="687"/>
        <v>0</v>
      </c>
      <c r="AC342" s="345">
        <f t="shared" si="687"/>
        <v>0</v>
      </c>
      <c r="AD342" s="345">
        <f t="shared" si="687"/>
        <v>0</v>
      </c>
      <c r="AE342" s="345">
        <f t="shared" si="687"/>
        <v>0</v>
      </c>
      <c r="AF342" s="345">
        <f t="shared" si="687"/>
        <v>0</v>
      </c>
      <c r="AG342" s="345">
        <f t="shared" si="687"/>
        <v>0</v>
      </c>
      <c r="AH342" s="345">
        <f t="shared" si="687"/>
        <v>0</v>
      </c>
      <c r="AI342" s="345">
        <f t="shared" si="687"/>
        <v>0</v>
      </c>
      <c r="AJ342" s="345">
        <f t="shared" si="687"/>
        <v>0</v>
      </c>
      <c r="AK342" s="345">
        <f t="shared" si="687"/>
        <v>0</v>
      </c>
      <c r="AL342" s="345">
        <f t="shared" si="687"/>
        <v>0</v>
      </c>
      <c r="AM342" s="345">
        <f t="shared" si="687"/>
        <v>0</v>
      </c>
      <c r="AN342" s="345">
        <f t="shared" si="687"/>
        <v>0</v>
      </c>
      <c r="AO342" s="345">
        <f t="shared" si="687"/>
        <v>0</v>
      </c>
      <c r="AP342" s="345">
        <f t="shared" si="687"/>
        <v>0</v>
      </c>
      <c r="AQ342" s="345">
        <f t="shared" si="687"/>
        <v>0</v>
      </c>
      <c r="AR342" s="345">
        <f t="shared" si="687"/>
        <v>0</v>
      </c>
      <c r="AS342" s="345">
        <f t="shared" si="687"/>
        <v>0</v>
      </c>
      <c r="AT342" s="345">
        <f t="shared" si="687"/>
        <v>0</v>
      </c>
      <c r="AU342" s="345">
        <f t="shared" si="687"/>
        <v>0</v>
      </c>
      <c r="AV342" s="345">
        <f t="shared" si="687"/>
        <v>0</v>
      </c>
      <c r="AW342" s="345">
        <f t="shared" si="687"/>
        <v>0</v>
      </c>
      <c r="AX342" s="345">
        <f t="shared" si="687"/>
        <v>0</v>
      </c>
      <c r="AY342" s="345">
        <f t="shared" si="687"/>
        <v>0</v>
      </c>
      <c r="AZ342" s="345">
        <f t="shared" si="687"/>
        <v>0</v>
      </c>
      <c r="BA342" s="345">
        <f t="shared" si="687"/>
        <v>0</v>
      </c>
      <c r="BB342" s="345">
        <f t="shared" si="687"/>
        <v>0</v>
      </c>
      <c r="BC342" s="345">
        <f t="shared" si="687"/>
        <v>0</v>
      </c>
      <c r="BD342" s="345">
        <f t="shared" si="687"/>
        <v>0</v>
      </c>
      <c r="BE342" s="345">
        <f t="shared" si="687"/>
        <v>0</v>
      </c>
      <c r="BF342" s="345">
        <f t="shared" si="687"/>
        <v>0</v>
      </c>
      <c r="BG342" s="345">
        <f t="shared" si="687"/>
        <v>0</v>
      </c>
      <c r="BH342" s="345">
        <f t="shared" si="687"/>
        <v>0</v>
      </c>
      <c r="BI342" s="345">
        <f t="shared" si="687"/>
        <v>0</v>
      </c>
      <c r="BJ342" s="345">
        <f t="shared" si="687"/>
        <v>0</v>
      </c>
      <c r="BK342" s="345">
        <f t="shared" si="687"/>
        <v>0</v>
      </c>
      <c r="BL342" s="345">
        <f t="shared" si="687"/>
        <v>0</v>
      </c>
      <c r="BM342" s="345">
        <f t="shared" si="687"/>
        <v>0</v>
      </c>
      <c r="BN342" s="345">
        <f t="shared" si="687"/>
        <v>0</v>
      </c>
      <c r="BO342" s="345">
        <f t="shared" si="687"/>
        <v>0</v>
      </c>
      <c r="BP342" s="345">
        <f t="shared" si="687"/>
        <v>0</v>
      </c>
      <c r="BQ342" s="345">
        <f t="shared" si="687"/>
        <v>0</v>
      </c>
      <c r="BR342" s="345">
        <f t="shared" si="687"/>
        <v>0</v>
      </c>
      <c r="BS342" s="345">
        <f t="shared" si="687"/>
        <v>0</v>
      </c>
      <c r="BT342" s="345">
        <f t="shared" si="687"/>
        <v>0</v>
      </c>
      <c r="BU342" s="345">
        <f t="shared" si="687"/>
        <v>0</v>
      </c>
      <c r="BV342" s="345">
        <f t="shared" si="687"/>
        <v>0</v>
      </c>
      <c r="BW342" s="345">
        <f t="shared" si="687"/>
        <v>0</v>
      </c>
      <c r="BX342" s="345">
        <f t="shared" si="687"/>
        <v>0</v>
      </c>
      <c r="BY342" s="345">
        <f t="shared" si="687"/>
        <v>0</v>
      </c>
      <c r="BZ342" s="345">
        <f t="shared" si="687"/>
        <v>0</v>
      </c>
      <c r="CA342" s="345">
        <f t="shared" si="687"/>
        <v>0</v>
      </c>
      <c r="CB342" s="345">
        <f t="shared" si="687"/>
        <v>0</v>
      </c>
      <c r="CC342" s="345">
        <f t="shared" si="687"/>
        <v>0</v>
      </c>
      <c r="CD342" s="345">
        <f t="shared" si="687"/>
        <v>0</v>
      </c>
      <c r="CE342" s="345">
        <f t="shared" si="687"/>
        <v>0</v>
      </c>
      <c r="CF342" s="345">
        <f t="shared" si="687"/>
        <v>0</v>
      </c>
      <c r="CG342" s="345">
        <f t="shared" si="687"/>
        <v>0</v>
      </c>
      <c r="CH342" s="345">
        <f t="shared" si="687"/>
        <v>0</v>
      </c>
      <c r="CI342" s="345">
        <f t="shared" si="687"/>
        <v>0</v>
      </c>
      <c r="CJ342" s="345">
        <f t="shared" si="687"/>
        <v>0</v>
      </c>
      <c r="CK342" s="345">
        <f t="shared" si="687"/>
        <v>0</v>
      </c>
      <c r="CL342" s="345">
        <f t="shared" si="687"/>
        <v>0</v>
      </c>
      <c r="CM342" s="345">
        <f t="shared" si="687"/>
        <v>0</v>
      </c>
      <c r="CN342" s="345">
        <f t="shared" si="687"/>
        <v>0</v>
      </c>
      <c r="CO342" s="345">
        <f t="shared" si="687"/>
        <v>0</v>
      </c>
      <c r="CP342" s="345">
        <f t="shared" si="687"/>
        <v>0</v>
      </c>
      <c r="CQ342" s="345">
        <f t="shared" si="687"/>
        <v>0</v>
      </c>
      <c r="CR342" s="345">
        <f t="shared" si="687"/>
        <v>0</v>
      </c>
      <c r="CS342" s="345">
        <f>COUNTIF(CS328:CS337,"&gt;0")</f>
        <v>0</v>
      </c>
      <c r="CT342" s="345">
        <f>COUNTIF(CT328:CT337,"&gt;0")</f>
        <v>0</v>
      </c>
      <c r="CU342" s="259">
        <v>1</v>
      </c>
      <c r="CY342" s="294"/>
    </row>
    <row r="343" spans="1:103" outlineLevel="1" x14ac:dyDescent="0.45">
      <c r="A343" s="71"/>
      <c r="B343" s="297"/>
      <c r="D343" s="259" t="s">
        <v>346</v>
      </c>
      <c r="F343" s="312" t="s">
        <v>342</v>
      </c>
      <c r="H343" s="349">
        <f t="shared" ref="H343:O343" si="688">H385-G385</f>
        <v>0</v>
      </c>
      <c r="I343" s="349">
        <f t="shared" si="688"/>
        <v>0</v>
      </c>
      <c r="J343" s="349">
        <f t="shared" si="688"/>
        <v>0</v>
      </c>
      <c r="K343" s="349">
        <f t="shared" si="688"/>
        <v>0</v>
      </c>
      <c r="L343" s="349">
        <f t="shared" si="688"/>
        <v>0</v>
      </c>
      <c r="M343" s="349">
        <f t="shared" si="688"/>
        <v>0</v>
      </c>
      <c r="N343" s="349">
        <f t="shared" si="688"/>
        <v>0</v>
      </c>
      <c r="O343" s="349">
        <f t="shared" si="688"/>
        <v>0</v>
      </c>
      <c r="P343" s="349">
        <f t="shared" ref="P343:AU343" si="689">P385-O385</f>
        <v>0</v>
      </c>
      <c r="Q343" s="349">
        <f t="shared" si="689"/>
        <v>0</v>
      </c>
      <c r="R343" s="349">
        <f t="shared" si="689"/>
        <v>0</v>
      </c>
      <c r="S343" s="349">
        <f t="shared" si="689"/>
        <v>0</v>
      </c>
      <c r="T343" s="349">
        <f t="shared" si="689"/>
        <v>0</v>
      </c>
      <c r="U343" s="349">
        <f t="shared" si="689"/>
        <v>0</v>
      </c>
      <c r="V343" s="349">
        <f t="shared" si="689"/>
        <v>0</v>
      </c>
      <c r="W343" s="349">
        <f t="shared" si="689"/>
        <v>0</v>
      </c>
      <c r="X343" s="349">
        <f t="shared" si="689"/>
        <v>0</v>
      </c>
      <c r="Y343" s="349">
        <f t="shared" si="689"/>
        <v>0</v>
      </c>
      <c r="Z343" s="349">
        <f t="shared" si="689"/>
        <v>0</v>
      </c>
      <c r="AA343" s="349">
        <f t="shared" si="689"/>
        <v>0</v>
      </c>
      <c r="AB343" s="349">
        <f t="shared" si="689"/>
        <v>0</v>
      </c>
      <c r="AC343" s="349">
        <f t="shared" si="689"/>
        <v>0</v>
      </c>
      <c r="AD343" s="349">
        <f t="shared" si="689"/>
        <v>0</v>
      </c>
      <c r="AE343" s="349">
        <f t="shared" si="689"/>
        <v>0</v>
      </c>
      <c r="AF343" s="349">
        <f t="shared" si="689"/>
        <v>0</v>
      </c>
      <c r="AG343" s="349">
        <f t="shared" si="689"/>
        <v>0</v>
      </c>
      <c r="AH343" s="349">
        <f t="shared" si="689"/>
        <v>0</v>
      </c>
      <c r="AI343" s="349">
        <f t="shared" si="689"/>
        <v>0</v>
      </c>
      <c r="AJ343" s="349">
        <f t="shared" si="689"/>
        <v>0</v>
      </c>
      <c r="AK343" s="349">
        <f t="shared" si="689"/>
        <v>0</v>
      </c>
      <c r="AL343" s="349">
        <f t="shared" si="689"/>
        <v>0</v>
      </c>
      <c r="AM343" s="349">
        <f t="shared" si="689"/>
        <v>0</v>
      </c>
      <c r="AN343" s="349">
        <f t="shared" si="689"/>
        <v>0</v>
      </c>
      <c r="AO343" s="349">
        <f t="shared" si="689"/>
        <v>0</v>
      </c>
      <c r="AP343" s="349">
        <f t="shared" si="689"/>
        <v>0</v>
      </c>
      <c r="AQ343" s="349">
        <f t="shared" si="689"/>
        <v>0</v>
      </c>
      <c r="AR343" s="349">
        <f t="shared" si="689"/>
        <v>0</v>
      </c>
      <c r="AS343" s="349">
        <f t="shared" si="689"/>
        <v>0</v>
      </c>
      <c r="AT343" s="349">
        <f t="shared" si="689"/>
        <v>0</v>
      </c>
      <c r="AU343" s="349">
        <f t="shared" si="689"/>
        <v>0</v>
      </c>
      <c r="AV343" s="349">
        <f t="shared" ref="AV343:CM343" si="690">AV385-AU385</f>
        <v>0</v>
      </c>
      <c r="AW343" s="349">
        <f t="shared" si="690"/>
        <v>0</v>
      </c>
      <c r="AX343" s="349">
        <f t="shared" si="690"/>
        <v>0</v>
      </c>
      <c r="AY343" s="349">
        <f t="shared" si="690"/>
        <v>0</v>
      </c>
      <c r="AZ343" s="349">
        <f t="shared" si="690"/>
        <v>0</v>
      </c>
      <c r="BA343" s="349">
        <f t="shared" si="690"/>
        <v>0</v>
      </c>
      <c r="BB343" s="349">
        <f t="shared" si="690"/>
        <v>0</v>
      </c>
      <c r="BC343" s="349">
        <f t="shared" si="690"/>
        <v>0</v>
      </c>
      <c r="BD343" s="349">
        <f t="shared" si="690"/>
        <v>0</v>
      </c>
      <c r="BE343" s="349">
        <f t="shared" si="690"/>
        <v>0</v>
      </c>
      <c r="BF343" s="349">
        <f t="shared" si="690"/>
        <v>0</v>
      </c>
      <c r="BG343" s="349">
        <f t="shared" si="690"/>
        <v>0</v>
      </c>
      <c r="BH343" s="349">
        <f t="shared" si="690"/>
        <v>0</v>
      </c>
      <c r="BI343" s="349">
        <f t="shared" si="690"/>
        <v>0</v>
      </c>
      <c r="BJ343" s="349">
        <f t="shared" si="690"/>
        <v>0</v>
      </c>
      <c r="BK343" s="349">
        <f t="shared" si="690"/>
        <v>0</v>
      </c>
      <c r="BL343" s="349">
        <f t="shared" si="690"/>
        <v>0</v>
      </c>
      <c r="BM343" s="349">
        <f t="shared" si="690"/>
        <v>0</v>
      </c>
      <c r="BN343" s="349">
        <f t="shared" si="690"/>
        <v>0</v>
      </c>
      <c r="BO343" s="349">
        <f t="shared" si="690"/>
        <v>0</v>
      </c>
      <c r="BP343" s="349">
        <f t="shared" si="690"/>
        <v>0</v>
      </c>
      <c r="BQ343" s="349">
        <f t="shared" si="690"/>
        <v>0</v>
      </c>
      <c r="BR343" s="349">
        <f t="shared" si="690"/>
        <v>0</v>
      </c>
      <c r="BS343" s="349">
        <f t="shared" si="690"/>
        <v>0</v>
      </c>
      <c r="BT343" s="349">
        <f t="shared" si="690"/>
        <v>0</v>
      </c>
      <c r="BU343" s="349">
        <f t="shared" si="690"/>
        <v>0</v>
      </c>
      <c r="BV343" s="349">
        <f t="shared" si="690"/>
        <v>0</v>
      </c>
      <c r="BW343" s="349">
        <f t="shared" si="690"/>
        <v>0</v>
      </c>
      <c r="BX343" s="349">
        <f t="shared" si="690"/>
        <v>0</v>
      </c>
      <c r="BY343" s="349">
        <f t="shared" si="690"/>
        <v>0</v>
      </c>
      <c r="BZ343" s="349">
        <f t="shared" si="690"/>
        <v>0</v>
      </c>
      <c r="CA343" s="349">
        <f t="shared" si="690"/>
        <v>0</v>
      </c>
      <c r="CB343" s="349">
        <f t="shared" si="690"/>
        <v>0</v>
      </c>
      <c r="CC343" s="349">
        <f t="shared" si="690"/>
        <v>0</v>
      </c>
      <c r="CD343" s="349">
        <f t="shared" si="690"/>
        <v>0</v>
      </c>
      <c r="CE343" s="349">
        <f t="shared" si="690"/>
        <v>0</v>
      </c>
      <c r="CF343" s="349">
        <f t="shared" si="690"/>
        <v>0</v>
      </c>
      <c r="CG343" s="349">
        <f t="shared" si="690"/>
        <v>0</v>
      </c>
      <c r="CH343" s="349">
        <f t="shared" si="690"/>
        <v>0</v>
      </c>
      <c r="CI343" s="349">
        <f t="shared" si="690"/>
        <v>0</v>
      </c>
      <c r="CJ343" s="349">
        <f t="shared" si="690"/>
        <v>0</v>
      </c>
      <c r="CK343" s="349">
        <f t="shared" si="690"/>
        <v>0</v>
      </c>
      <c r="CL343" s="349">
        <f t="shared" si="690"/>
        <v>0</v>
      </c>
      <c r="CM343" s="349">
        <f t="shared" si="690"/>
        <v>0</v>
      </c>
      <c r="CN343" s="345"/>
      <c r="CO343" s="345"/>
      <c r="CP343" s="345"/>
      <c r="CQ343" s="345"/>
      <c r="CR343" s="345"/>
      <c r="CS343" s="345"/>
      <c r="CT343" s="345"/>
      <c r="CU343" s="259">
        <v>1</v>
      </c>
      <c r="CY343" s="294"/>
    </row>
    <row r="344" spans="1:103" outlineLevel="1" x14ac:dyDescent="0.45">
      <c r="A344" s="71"/>
      <c r="B344" s="297"/>
      <c r="D344" s="259" t="s">
        <v>601</v>
      </c>
      <c r="F344" s="312" t="s">
        <v>602</v>
      </c>
      <c r="H344" s="349">
        <f t="shared" ref="H344:O344" si="691">SUM(H328:H337)</f>
        <v>0</v>
      </c>
      <c r="I344" s="349">
        <f t="shared" si="691"/>
        <v>0</v>
      </c>
      <c r="J344" s="349">
        <f t="shared" si="691"/>
        <v>0</v>
      </c>
      <c r="K344" s="349">
        <f t="shared" si="691"/>
        <v>0</v>
      </c>
      <c r="L344" s="349">
        <f t="shared" si="691"/>
        <v>0</v>
      </c>
      <c r="M344" s="349">
        <f t="shared" si="691"/>
        <v>0</v>
      </c>
      <c r="N344" s="349">
        <f t="shared" si="691"/>
        <v>0</v>
      </c>
      <c r="O344" s="349">
        <f t="shared" si="691"/>
        <v>0</v>
      </c>
      <c r="P344" s="349">
        <f>SUM(P328:P337)</f>
        <v>0</v>
      </c>
      <c r="Q344" s="349">
        <f t="shared" ref="Q344:CB344" si="692">SUM(Q328:Q337)</f>
        <v>0</v>
      </c>
      <c r="R344" s="349">
        <f t="shared" si="692"/>
        <v>0</v>
      </c>
      <c r="S344" s="349">
        <f t="shared" si="692"/>
        <v>0</v>
      </c>
      <c r="T344" s="349">
        <f t="shared" si="692"/>
        <v>0</v>
      </c>
      <c r="U344" s="349">
        <f t="shared" si="692"/>
        <v>0</v>
      </c>
      <c r="V344" s="349">
        <f t="shared" si="692"/>
        <v>0</v>
      </c>
      <c r="W344" s="349">
        <f t="shared" si="692"/>
        <v>0</v>
      </c>
      <c r="X344" s="349">
        <f t="shared" si="692"/>
        <v>0</v>
      </c>
      <c r="Y344" s="349">
        <f t="shared" si="692"/>
        <v>0</v>
      </c>
      <c r="Z344" s="349">
        <f t="shared" si="692"/>
        <v>0</v>
      </c>
      <c r="AA344" s="349">
        <f t="shared" si="692"/>
        <v>0</v>
      </c>
      <c r="AB344" s="349">
        <f t="shared" si="692"/>
        <v>0</v>
      </c>
      <c r="AC344" s="349">
        <f t="shared" si="692"/>
        <v>0</v>
      </c>
      <c r="AD344" s="349">
        <f t="shared" si="692"/>
        <v>0</v>
      </c>
      <c r="AE344" s="349">
        <f t="shared" si="692"/>
        <v>0</v>
      </c>
      <c r="AF344" s="349">
        <f t="shared" si="692"/>
        <v>0</v>
      </c>
      <c r="AG344" s="349">
        <f t="shared" si="692"/>
        <v>0</v>
      </c>
      <c r="AH344" s="349">
        <f t="shared" si="692"/>
        <v>0</v>
      </c>
      <c r="AI344" s="349">
        <f t="shared" si="692"/>
        <v>0</v>
      </c>
      <c r="AJ344" s="349">
        <f t="shared" si="692"/>
        <v>0</v>
      </c>
      <c r="AK344" s="349">
        <f t="shared" si="692"/>
        <v>0</v>
      </c>
      <c r="AL344" s="349">
        <f t="shared" si="692"/>
        <v>0</v>
      </c>
      <c r="AM344" s="349">
        <f t="shared" si="692"/>
        <v>0</v>
      </c>
      <c r="AN344" s="349">
        <f t="shared" si="692"/>
        <v>0</v>
      </c>
      <c r="AO344" s="349">
        <f t="shared" si="692"/>
        <v>0</v>
      </c>
      <c r="AP344" s="349">
        <f t="shared" si="692"/>
        <v>0</v>
      </c>
      <c r="AQ344" s="349">
        <f t="shared" si="692"/>
        <v>0</v>
      </c>
      <c r="AR344" s="349">
        <f t="shared" si="692"/>
        <v>0</v>
      </c>
      <c r="AS344" s="349">
        <f t="shared" si="692"/>
        <v>0</v>
      </c>
      <c r="AT344" s="349">
        <f t="shared" si="692"/>
        <v>0</v>
      </c>
      <c r="AU344" s="349">
        <f t="shared" si="692"/>
        <v>0</v>
      </c>
      <c r="AV344" s="349">
        <f t="shared" si="692"/>
        <v>0</v>
      </c>
      <c r="AW344" s="349">
        <f t="shared" si="692"/>
        <v>0</v>
      </c>
      <c r="AX344" s="349">
        <f t="shared" si="692"/>
        <v>0</v>
      </c>
      <c r="AY344" s="349">
        <f t="shared" si="692"/>
        <v>0</v>
      </c>
      <c r="AZ344" s="349">
        <f t="shared" si="692"/>
        <v>0</v>
      </c>
      <c r="BA344" s="349">
        <f t="shared" si="692"/>
        <v>0</v>
      </c>
      <c r="BB344" s="349">
        <f t="shared" si="692"/>
        <v>0</v>
      </c>
      <c r="BC344" s="349">
        <f t="shared" si="692"/>
        <v>0</v>
      </c>
      <c r="BD344" s="349">
        <f t="shared" si="692"/>
        <v>0</v>
      </c>
      <c r="BE344" s="349">
        <f t="shared" si="692"/>
        <v>0</v>
      </c>
      <c r="BF344" s="349">
        <f t="shared" si="692"/>
        <v>0</v>
      </c>
      <c r="BG344" s="349">
        <f t="shared" si="692"/>
        <v>0</v>
      </c>
      <c r="BH344" s="349">
        <f t="shared" si="692"/>
        <v>0</v>
      </c>
      <c r="BI344" s="349">
        <f t="shared" si="692"/>
        <v>0</v>
      </c>
      <c r="BJ344" s="349">
        <f t="shared" si="692"/>
        <v>0</v>
      </c>
      <c r="BK344" s="349">
        <f t="shared" si="692"/>
        <v>0</v>
      </c>
      <c r="BL344" s="349">
        <f t="shared" si="692"/>
        <v>0</v>
      </c>
      <c r="BM344" s="349">
        <f t="shared" si="692"/>
        <v>0</v>
      </c>
      <c r="BN344" s="349">
        <f t="shared" si="692"/>
        <v>0</v>
      </c>
      <c r="BO344" s="349">
        <f t="shared" si="692"/>
        <v>0</v>
      </c>
      <c r="BP344" s="349">
        <f t="shared" si="692"/>
        <v>0</v>
      </c>
      <c r="BQ344" s="349">
        <f t="shared" si="692"/>
        <v>0</v>
      </c>
      <c r="BR344" s="349">
        <f t="shared" si="692"/>
        <v>0</v>
      </c>
      <c r="BS344" s="349">
        <f t="shared" si="692"/>
        <v>0</v>
      </c>
      <c r="BT344" s="349">
        <f t="shared" si="692"/>
        <v>0</v>
      </c>
      <c r="BU344" s="349">
        <f t="shared" si="692"/>
        <v>0</v>
      </c>
      <c r="BV344" s="349">
        <f t="shared" si="692"/>
        <v>0</v>
      </c>
      <c r="BW344" s="349">
        <f t="shared" si="692"/>
        <v>0</v>
      </c>
      <c r="BX344" s="349">
        <f t="shared" si="692"/>
        <v>0</v>
      </c>
      <c r="BY344" s="349">
        <f t="shared" si="692"/>
        <v>0</v>
      </c>
      <c r="BZ344" s="349">
        <f t="shared" si="692"/>
        <v>0</v>
      </c>
      <c r="CA344" s="349">
        <f t="shared" si="692"/>
        <v>0</v>
      </c>
      <c r="CB344" s="349">
        <f t="shared" si="692"/>
        <v>0</v>
      </c>
      <c r="CC344" s="349">
        <f t="shared" ref="CC344:CM344" si="693">SUM(CC328:CC337)</f>
        <v>0</v>
      </c>
      <c r="CD344" s="349">
        <f t="shared" si="693"/>
        <v>0</v>
      </c>
      <c r="CE344" s="349">
        <f t="shared" si="693"/>
        <v>0</v>
      </c>
      <c r="CF344" s="349">
        <f t="shared" si="693"/>
        <v>0</v>
      </c>
      <c r="CG344" s="349">
        <f t="shared" si="693"/>
        <v>0</v>
      </c>
      <c r="CH344" s="349">
        <f t="shared" si="693"/>
        <v>0</v>
      </c>
      <c r="CI344" s="349">
        <f t="shared" si="693"/>
        <v>0</v>
      </c>
      <c r="CJ344" s="349">
        <f t="shared" si="693"/>
        <v>0</v>
      </c>
      <c r="CK344" s="349">
        <f t="shared" si="693"/>
        <v>0</v>
      </c>
      <c r="CL344" s="349">
        <f t="shared" si="693"/>
        <v>0</v>
      </c>
      <c r="CM344" s="349">
        <f t="shared" si="693"/>
        <v>0</v>
      </c>
      <c r="CN344" s="345"/>
      <c r="CO344" s="345"/>
      <c r="CP344" s="345"/>
      <c r="CQ344" s="345"/>
      <c r="CR344" s="345"/>
      <c r="CS344" s="345"/>
      <c r="CT344" s="345"/>
      <c r="CU344" s="259">
        <v>1</v>
      </c>
      <c r="CY344" s="294"/>
    </row>
    <row r="345" spans="1:103" outlineLevel="1" x14ac:dyDescent="0.45">
      <c r="A345" s="71"/>
      <c r="B345" s="297"/>
      <c r="D345" s="262"/>
      <c r="E345" s="347"/>
      <c r="F345" s="312"/>
      <c r="G345" s="347"/>
      <c r="H345" s="368"/>
      <c r="I345" s="368"/>
      <c r="J345" s="368"/>
      <c r="K345" s="368"/>
      <c r="L345" s="368"/>
      <c r="M345" s="368"/>
      <c r="N345" s="368"/>
      <c r="O345" s="368"/>
      <c r="P345" s="368"/>
      <c r="Q345" s="368"/>
      <c r="R345" s="368"/>
      <c r="S345" s="368"/>
      <c r="T345" s="368"/>
      <c r="U345" s="368"/>
      <c r="V345" s="368"/>
      <c r="W345" s="368"/>
      <c r="X345" s="368"/>
      <c r="Y345" s="368"/>
      <c r="Z345" s="368"/>
      <c r="AA345" s="368"/>
      <c r="AB345" s="368"/>
      <c r="AC345" s="368"/>
      <c r="AD345" s="368"/>
      <c r="AE345" s="368"/>
      <c r="AF345" s="368"/>
      <c r="AG345" s="368"/>
      <c r="AH345" s="368"/>
      <c r="AI345" s="368"/>
      <c r="AJ345" s="368"/>
      <c r="AK345" s="368"/>
      <c r="AL345" s="368"/>
      <c r="AM345" s="368"/>
      <c r="AN345" s="368"/>
      <c r="AO345" s="368"/>
      <c r="AP345" s="368"/>
      <c r="AQ345" s="368"/>
      <c r="AR345" s="368"/>
      <c r="AS345" s="368"/>
      <c r="AT345" s="368"/>
      <c r="AU345" s="368"/>
      <c r="AV345" s="368"/>
      <c r="AW345" s="368"/>
      <c r="AX345" s="368"/>
      <c r="AY345" s="368"/>
      <c r="AZ345" s="368"/>
      <c r="BA345" s="368"/>
      <c r="BB345" s="368"/>
      <c r="BC345" s="368"/>
      <c r="BD345" s="368"/>
      <c r="BE345" s="368"/>
      <c r="BF345" s="368"/>
      <c r="BG345" s="368"/>
      <c r="BH345" s="368"/>
      <c r="BI345" s="368"/>
      <c r="BJ345" s="368"/>
      <c r="BK345" s="368"/>
      <c r="BL345" s="368"/>
      <c r="BM345" s="368"/>
      <c r="BN345" s="368"/>
      <c r="BO345" s="368"/>
      <c r="BP345" s="368"/>
      <c r="BQ345" s="368"/>
      <c r="BR345" s="368"/>
      <c r="BS345" s="368"/>
      <c r="BT345" s="368"/>
      <c r="BU345" s="368"/>
      <c r="BV345" s="368"/>
      <c r="BW345" s="368"/>
      <c r="BX345" s="368"/>
      <c r="BY345" s="368"/>
      <c r="BZ345" s="368"/>
      <c r="CA345" s="368"/>
      <c r="CB345" s="368"/>
      <c r="CC345" s="368"/>
      <c r="CD345" s="368"/>
      <c r="CE345" s="368"/>
      <c r="CF345" s="368"/>
      <c r="CG345" s="368"/>
      <c r="CH345" s="368"/>
      <c r="CI345" s="368"/>
      <c r="CJ345" s="368"/>
      <c r="CK345" s="368"/>
      <c r="CL345" s="368"/>
      <c r="CM345" s="368"/>
      <c r="CN345" s="347"/>
      <c r="CO345" s="347"/>
      <c r="CP345" s="347"/>
      <c r="CQ345" s="347"/>
      <c r="CR345" s="347"/>
      <c r="CS345" s="347"/>
      <c r="CT345" s="347"/>
      <c r="CU345" s="259">
        <v>1</v>
      </c>
      <c r="CY345" s="294"/>
    </row>
    <row r="346" spans="1:103" outlineLevel="1" x14ac:dyDescent="0.45">
      <c r="A346" s="71"/>
      <c r="B346" s="297"/>
      <c r="D346" s="259" t="s">
        <v>577</v>
      </c>
      <c r="E346" s="347"/>
      <c r="F346" s="259" t="str">
        <f>VLOOKUP($D346,assumption_lookup,MATCH("Unit",assumption_heading,0),0)</f>
        <v>bookings/client</v>
      </c>
      <c r="H346" s="264">
        <f t="shared" ref="H346:O346" si="694">VLOOKUP($D346,assumption_lookup,MATCH(H$9,assumption_heading,0),0)</f>
        <v>0</v>
      </c>
      <c r="I346" s="264">
        <f t="shared" si="694"/>
        <v>0</v>
      </c>
      <c r="J346" s="264">
        <f t="shared" si="694"/>
        <v>0</v>
      </c>
      <c r="K346" s="264">
        <f t="shared" si="694"/>
        <v>0</v>
      </c>
      <c r="L346" s="264">
        <f t="shared" si="694"/>
        <v>0</v>
      </c>
      <c r="M346" s="264">
        <f t="shared" si="694"/>
        <v>0</v>
      </c>
      <c r="N346" s="264">
        <f t="shared" si="694"/>
        <v>0</v>
      </c>
      <c r="O346" s="264">
        <f t="shared" si="694"/>
        <v>0</v>
      </c>
      <c r="P346" s="264">
        <f t="shared" ref="P346:AU346" si="695">VLOOKUP($D346,assumption_lookup,MATCH(P$9,assumption_heading,0),0)</f>
        <v>0</v>
      </c>
      <c r="Q346" s="264">
        <f t="shared" si="695"/>
        <v>0</v>
      </c>
      <c r="R346" s="264">
        <f t="shared" si="695"/>
        <v>0</v>
      </c>
      <c r="S346" s="264">
        <f t="shared" si="695"/>
        <v>0</v>
      </c>
      <c r="T346" s="264">
        <f t="shared" si="695"/>
        <v>0</v>
      </c>
      <c r="U346" s="264">
        <f t="shared" si="695"/>
        <v>0</v>
      </c>
      <c r="V346" s="264">
        <f t="shared" si="695"/>
        <v>0</v>
      </c>
      <c r="W346" s="264">
        <f t="shared" si="695"/>
        <v>0</v>
      </c>
      <c r="X346" s="264">
        <f t="shared" si="695"/>
        <v>0</v>
      </c>
      <c r="Y346" s="264">
        <f t="shared" si="695"/>
        <v>0</v>
      </c>
      <c r="Z346" s="264">
        <f t="shared" si="695"/>
        <v>0</v>
      </c>
      <c r="AA346" s="264">
        <f t="shared" si="695"/>
        <v>0</v>
      </c>
      <c r="AB346" s="264">
        <f t="shared" si="695"/>
        <v>0</v>
      </c>
      <c r="AC346" s="264">
        <f t="shared" si="695"/>
        <v>0</v>
      </c>
      <c r="AD346" s="264">
        <f t="shared" si="695"/>
        <v>0</v>
      </c>
      <c r="AE346" s="264">
        <f t="shared" si="695"/>
        <v>0</v>
      </c>
      <c r="AF346" s="264">
        <f t="shared" si="695"/>
        <v>0</v>
      </c>
      <c r="AG346" s="264">
        <f t="shared" si="695"/>
        <v>0</v>
      </c>
      <c r="AH346" s="264">
        <f t="shared" si="695"/>
        <v>0</v>
      </c>
      <c r="AI346" s="264">
        <f t="shared" si="695"/>
        <v>0</v>
      </c>
      <c r="AJ346" s="264">
        <f t="shared" si="695"/>
        <v>0</v>
      </c>
      <c r="AK346" s="264">
        <f t="shared" si="695"/>
        <v>0</v>
      </c>
      <c r="AL346" s="264">
        <f t="shared" si="695"/>
        <v>0</v>
      </c>
      <c r="AM346" s="264">
        <f t="shared" si="695"/>
        <v>0</v>
      </c>
      <c r="AN346" s="264">
        <f t="shared" si="695"/>
        <v>0</v>
      </c>
      <c r="AO346" s="264">
        <f t="shared" si="695"/>
        <v>0</v>
      </c>
      <c r="AP346" s="264">
        <f t="shared" si="695"/>
        <v>0</v>
      </c>
      <c r="AQ346" s="264">
        <f t="shared" si="695"/>
        <v>0</v>
      </c>
      <c r="AR346" s="264">
        <f t="shared" si="695"/>
        <v>0</v>
      </c>
      <c r="AS346" s="264">
        <f t="shared" si="695"/>
        <v>0</v>
      </c>
      <c r="AT346" s="264">
        <f t="shared" si="695"/>
        <v>0</v>
      </c>
      <c r="AU346" s="264">
        <f t="shared" si="695"/>
        <v>0</v>
      </c>
      <c r="AV346" s="264">
        <f t="shared" ref="AV346:BC346" si="696">VLOOKUP($D346,assumption_lookup,MATCH(AV$9,assumption_heading,0),0)</f>
        <v>0</v>
      </c>
      <c r="AW346" s="264">
        <f t="shared" si="696"/>
        <v>0</v>
      </c>
      <c r="AX346" s="264">
        <f t="shared" si="696"/>
        <v>0</v>
      </c>
      <c r="AY346" s="264">
        <f t="shared" si="696"/>
        <v>0</v>
      </c>
      <c r="AZ346" s="264">
        <f t="shared" si="696"/>
        <v>0</v>
      </c>
      <c r="BA346" s="264">
        <f t="shared" si="696"/>
        <v>0</v>
      </c>
      <c r="BB346" s="264">
        <f t="shared" si="696"/>
        <v>0</v>
      </c>
      <c r="BC346" s="264">
        <f t="shared" si="696"/>
        <v>0</v>
      </c>
      <c r="BD346" s="264">
        <f t="shared" ref="BD346:CM346" si="697">VLOOKUP($D346,assumption_lookup,MATCH(BD$6,assumptions_heading_monthly,0),0)</f>
        <v>0</v>
      </c>
      <c r="BE346" s="264">
        <f t="shared" si="697"/>
        <v>0</v>
      </c>
      <c r="BF346" s="264">
        <f t="shared" si="697"/>
        <v>0</v>
      </c>
      <c r="BG346" s="264">
        <f t="shared" si="697"/>
        <v>0</v>
      </c>
      <c r="BH346" s="264">
        <f t="shared" si="697"/>
        <v>0</v>
      </c>
      <c r="BI346" s="264">
        <f t="shared" si="697"/>
        <v>0</v>
      </c>
      <c r="BJ346" s="264">
        <f t="shared" si="697"/>
        <v>0</v>
      </c>
      <c r="BK346" s="264">
        <f t="shared" si="697"/>
        <v>0</v>
      </c>
      <c r="BL346" s="264">
        <f t="shared" si="697"/>
        <v>0</v>
      </c>
      <c r="BM346" s="264">
        <f t="shared" si="697"/>
        <v>0</v>
      </c>
      <c r="BN346" s="264">
        <f t="shared" si="697"/>
        <v>0</v>
      </c>
      <c r="BO346" s="264">
        <f t="shared" si="697"/>
        <v>0</v>
      </c>
      <c r="BP346" s="264">
        <f t="shared" si="697"/>
        <v>0</v>
      </c>
      <c r="BQ346" s="264">
        <f t="shared" si="697"/>
        <v>0</v>
      </c>
      <c r="BR346" s="264">
        <f t="shared" si="697"/>
        <v>0</v>
      </c>
      <c r="BS346" s="264">
        <f t="shared" si="697"/>
        <v>0</v>
      </c>
      <c r="BT346" s="264">
        <f t="shared" si="697"/>
        <v>0</v>
      </c>
      <c r="BU346" s="264">
        <f t="shared" si="697"/>
        <v>0</v>
      </c>
      <c r="BV346" s="264">
        <f t="shared" si="697"/>
        <v>0</v>
      </c>
      <c r="BW346" s="264">
        <f t="shared" si="697"/>
        <v>0</v>
      </c>
      <c r="BX346" s="264">
        <f t="shared" si="697"/>
        <v>0</v>
      </c>
      <c r="BY346" s="264">
        <f t="shared" si="697"/>
        <v>0</v>
      </c>
      <c r="BZ346" s="264">
        <f t="shared" si="697"/>
        <v>0</v>
      </c>
      <c r="CA346" s="264">
        <f t="shared" si="697"/>
        <v>0</v>
      </c>
      <c r="CB346" s="264">
        <f t="shared" si="697"/>
        <v>0</v>
      </c>
      <c r="CC346" s="264">
        <f t="shared" si="697"/>
        <v>0</v>
      </c>
      <c r="CD346" s="264">
        <f t="shared" si="697"/>
        <v>0</v>
      </c>
      <c r="CE346" s="264">
        <f t="shared" si="697"/>
        <v>0</v>
      </c>
      <c r="CF346" s="264">
        <f t="shared" si="697"/>
        <v>0</v>
      </c>
      <c r="CG346" s="264">
        <f t="shared" si="697"/>
        <v>0</v>
      </c>
      <c r="CH346" s="264">
        <f t="shared" si="697"/>
        <v>0</v>
      </c>
      <c r="CI346" s="264">
        <f t="shared" si="697"/>
        <v>0</v>
      </c>
      <c r="CJ346" s="264">
        <f t="shared" si="697"/>
        <v>0</v>
      </c>
      <c r="CK346" s="264">
        <f t="shared" si="697"/>
        <v>0</v>
      </c>
      <c r="CL346" s="264">
        <f t="shared" si="697"/>
        <v>0</v>
      </c>
      <c r="CM346" s="264">
        <f t="shared" si="697"/>
        <v>0</v>
      </c>
      <c r="CN346" s="341"/>
      <c r="CO346" s="341"/>
      <c r="CP346" s="341"/>
      <c r="CQ346" s="341"/>
      <c r="CR346" s="341"/>
      <c r="CS346" s="341"/>
      <c r="CT346" s="341"/>
      <c r="CU346" s="259">
        <v>1</v>
      </c>
      <c r="CY346" s="294"/>
    </row>
    <row r="347" spans="1:103" outlineLevel="1" x14ac:dyDescent="0.45">
      <c r="A347" s="71"/>
      <c r="B347" s="297"/>
      <c r="D347" s="259" t="s">
        <v>576</v>
      </c>
      <c r="E347" s="347"/>
      <c r="F347" s="259" t="s">
        <v>435</v>
      </c>
      <c r="H347" s="346">
        <f t="shared" ref="H347:O347" si="698">H346*H341</f>
        <v>0</v>
      </c>
      <c r="I347" s="346">
        <f t="shared" si="698"/>
        <v>0</v>
      </c>
      <c r="J347" s="346">
        <f t="shared" si="698"/>
        <v>0</v>
      </c>
      <c r="K347" s="346">
        <f t="shared" si="698"/>
        <v>0</v>
      </c>
      <c r="L347" s="346">
        <f t="shared" si="698"/>
        <v>0</v>
      </c>
      <c r="M347" s="346">
        <f t="shared" si="698"/>
        <v>0</v>
      </c>
      <c r="N347" s="346">
        <f t="shared" si="698"/>
        <v>0</v>
      </c>
      <c r="O347" s="346">
        <f t="shared" si="698"/>
        <v>0</v>
      </c>
      <c r="P347" s="346">
        <f>P346*P341</f>
        <v>0</v>
      </c>
      <c r="Q347" s="346">
        <f t="shared" ref="Q347:CB347" si="699">Q346*Q341</f>
        <v>0</v>
      </c>
      <c r="R347" s="346">
        <f t="shared" si="699"/>
        <v>0</v>
      </c>
      <c r="S347" s="346">
        <f t="shared" si="699"/>
        <v>0</v>
      </c>
      <c r="T347" s="346">
        <f t="shared" si="699"/>
        <v>0</v>
      </c>
      <c r="U347" s="346">
        <f>U346*U341</f>
        <v>0</v>
      </c>
      <c r="V347" s="346">
        <f t="shared" si="699"/>
        <v>0</v>
      </c>
      <c r="W347" s="346">
        <f t="shared" si="699"/>
        <v>0</v>
      </c>
      <c r="X347" s="346">
        <f t="shared" si="699"/>
        <v>0</v>
      </c>
      <c r="Y347" s="346">
        <f t="shared" si="699"/>
        <v>0</v>
      </c>
      <c r="Z347" s="346">
        <f t="shared" si="699"/>
        <v>0</v>
      </c>
      <c r="AA347" s="346">
        <f t="shared" si="699"/>
        <v>0</v>
      </c>
      <c r="AB347" s="346">
        <f t="shared" si="699"/>
        <v>0</v>
      </c>
      <c r="AC347" s="346">
        <f t="shared" si="699"/>
        <v>0</v>
      </c>
      <c r="AD347" s="346">
        <f t="shared" si="699"/>
        <v>0</v>
      </c>
      <c r="AE347" s="346">
        <f t="shared" si="699"/>
        <v>0</v>
      </c>
      <c r="AF347" s="346">
        <f t="shared" si="699"/>
        <v>0</v>
      </c>
      <c r="AG347" s="346">
        <f t="shared" si="699"/>
        <v>0</v>
      </c>
      <c r="AH347" s="346">
        <f t="shared" si="699"/>
        <v>0</v>
      </c>
      <c r="AI347" s="346">
        <f t="shared" si="699"/>
        <v>0</v>
      </c>
      <c r="AJ347" s="346">
        <f t="shared" si="699"/>
        <v>0</v>
      </c>
      <c r="AK347" s="346">
        <f t="shared" si="699"/>
        <v>0</v>
      </c>
      <c r="AL347" s="346">
        <f t="shared" si="699"/>
        <v>0</v>
      </c>
      <c r="AM347" s="346">
        <f t="shared" si="699"/>
        <v>0</v>
      </c>
      <c r="AN347" s="346">
        <f t="shared" si="699"/>
        <v>0</v>
      </c>
      <c r="AO347" s="346">
        <f t="shared" si="699"/>
        <v>0</v>
      </c>
      <c r="AP347" s="346">
        <f t="shared" si="699"/>
        <v>0</v>
      </c>
      <c r="AQ347" s="346">
        <f t="shared" si="699"/>
        <v>0</v>
      </c>
      <c r="AR347" s="346">
        <f t="shared" si="699"/>
        <v>0</v>
      </c>
      <c r="AS347" s="346">
        <f t="shared" si="699"/>
        <v>0</v>
      </c>
      <c r="AT347" s="346">
        <f t="shared" si="699"/>
        <v>0</v>
      </c>
      <c r="AU347" s="346">
        <f t="shared" si="699"/>
        <v>0</v>
      </c>
      <c r="AV347" s="346">
        <f t="shared" si="699"/>
        <v>0</v>
      </c>
      <c r="AW347" s="346">
        <f t="shared" si="699"/>
        <v>0</v>
      </c>
      <c r="AX347" s="346">
        <f t="shared" si="699"/>
        <v>0</v>
      </c>
      <c r="AY347" s="346">
        <f t="shared" si="699"/>
        <v>0</v>
      </c>
      <c r="AZ347" s="346">
        <f t="shared" si="699"/>
        <v>0</v>
      </c>
      <c r="BA347" s="346">
        <f t="shared" si="699"/>
        <v>0</v>
      </c>
      <c r="BB347" s="346">
        <f t="shared" si="699"/>
        <v>0</v>
      </c>
      <c r="BC347" s="346">
        <f t="shared" si="699"/>
        <v>0</v>
      </c>
      <c r="BD347" s="346">
        <f t="shared" si="699"/>
        <v>0</v>
      </c>
      <c r="BE347" s="346">
        <f t="shared" si="699"/>
        <v>0</v>
      </c>
      <c r="BF347" s="346">
        <f t="shared" si="699"/>
        <v>0</v>
      </c>
      <c r="BG347" s="346">
        <f t="shared" si="699"/>
        <v>0</v>
      </c>
      <c r="BH347" s="346">
        <f t="shared" si="699"/>
        <v>0</v>
      </c>
      <c r="BI347" s="346">
        <f t="shared" si="699"/>
        <v>0</v>
      </c>
      <c r="BJ347" s="346">
        <f t="shared" si="699"/>
        <v>0</v>
      </c>
      <c r="BK347" s="346">
        <f t="shared" si="699"/>
        <v>0</v>
      </c>
      <c r="BL347" s="346">
        <f t="shared" si="699"/>
        <v>0</v>
      </c>
      <c r="BM347" s="346">
        <f t="shared" si="699"/>
        <v>0</v>
      </c>
      <c r="BN347" s="346">
        <f t="shared" si="699"/>
        <v>0</v>
      </c>
      <c r="BO347" s="346">
        <f t="shared" si="699"/>
        <v>0</v>
      </c>
      <c r="BP347" s="346">
        <f t="shared" si="699"/>
        <v>0</v>
      </c>
      <c r="BQ347" s="346">
        <f t="shared" si="699"/>
        <v>0</v>
      </c>
      <c r="BR347" s="346">
        <f t="shared" si="699"/>
        <v>0</v>
      </c>
      <c r="BS347" s="346">
        <f t="shared" si="699"/>
        <v>0</v>
      </c>
      <c r="BT347" s="346">
        <f t="shared" si="699"/>
        <v>0</v>
      </c>
      <c r="BU347" s="346">
        <f t="shared" si="699"/>
        <v>0</v>
      </c>
      <c r="BV347" s="346">
        <f t="shared" si="699"/>
        <v>0</v>
      </c>
      <c r="BW347" s="346">
        <f t="shared" si="699"/>
        <v>0</v>
      </c>
      <c r="BX347" s="346">
        <f t="shared" si="699"/>
        <v>0</v>
      </c>
      <c r="BY347" s="346">
        <f t="shared" si="699"/>
        <v>0</v>
      </c>
      <c r="BZ347" s="346">
        <f t="shared" si="699"/>
        <v>0</v>
      </c>
      <c r="CA347" s="346">
        <f t="shared" si="699"/>
        <v>0</v>
      </c>
      <c r="CB347" s="346">
        <f t="shared" si="699"/>
        <v>0</v>
      </c>
      <c r="CC347" s="346">
        <f t="shared" ref="CC347:CM347" si="700">CC346*CC341</f>
        <v>0</v>
      </c>
      <c r="CD347" s="346">
        <f t="shared" si="700"/>
        <v>0</v>
      </c>
      <c r="CE347" s="346">
        <f t="shared" si="700"/>
        <v>0</v>
      </c>
      <c r="CF347" s="346">
        <f t="shared" si="700"/>
        <v>0</v>
      </c>
      <c r="CG347" s="346">
        <f t="shared" si="700"/>
        <v>0</v>
      </c>
      <c r="CH347" s="346">
        <f t="shared" si="700"/>
        <v>0</v>
      </c>
      <c r="CI347" s="346">
        <f t="shared" si="700"/>
        <v>0</v>
      </c>
      <c r="CJ347" s="346">
        <f t="shared" si="700"/>
        <v>0</v>
      </c>
      <c r="CK347" s="346">
        <f t="shared" si="700"/>
        <v>0</v>
      </c>
      <c r="CL347" s="346">
        <f t="shared" si="700"/>
        <v>0</v>
      </c>
      <c r="CM347" s="346">
        <f t="shared" si="700"/>
        <v>0</v>
      </c>
      <c r="CN347" s="264">
        <f t="shared" ref="CN347:CT347" si="701">SUMIF($H$9:$CM$9,CN$3,$H347:$CM347)</f>
        <v>0</v>
      </c>
      <c r="CO347" s="264">
        <f t="shared" si="701"/>
        <v>0</v>
      </c>
      <c r="CP347" s="264">
        <f t="shared" si="701"/>
        <v>0</v>
      </c>
      <c r="CQ347" s="264">
        <f t="shared" si="701"/>
        <v>0</v>
      </c>
      <c r="CR347" s="264">
        <f t="shared" si="701"/>
        <v>0</v>
      </c>
      <c r="CS347" s="264">
        <f t="shared" si="701"/>
        <v>0</v>
      </c>
      <c r="CT347" s="264">
        <f t="shared" si="701"/>
        <v>0</v>
      </c>
      <c r="CU347" s="259">
        <v>1</v>
      </c>
      <c r="CY347" s="294"/>
    </row>
    <row r="348" spans="1:103" outlineLevel="1" x14ac:dyDescent="0.45">
      <c r="A348" s="71"/>
      <c r="B348" s="297"/>
      <c r="E348" s="347"/>
      <c r="H348" s="346"/>
      <c r="I348" s="346"/>
      <c r="J348" s="346"/>
      <c r="K348" s="346"/>
      <c r="L348" s="346"/>
      <c r="M348" s="346"/>
      <c r="N348" s="346"/>
      <c r="O348" s="346"/>
      <c r="P348" s="346"/>
      <c r="Q348" s="346"/>
      <c r="R348" s="346"/>
      <c r="S348" s="346"/>
      <c r="T348" s="346"/>
      <c r="U348" s="346"/>
      <c r="V348" s="346"/>
      <c r="W348" s="346"/>
      <c r="X348" s="346"/>
      <c r="Y348" s="346"/>
      <c r="Z348" s="346"/>
      <c r="AA348" s="346"/>
      <c r="AB348" s="346"/>
      <c r="AC348" s="346"/>
      <c r="AD348" s="346"/>
      <c r="AE348" s="346"/>
      <c r="AF348" s="346"/>
      <c r="AG348" s="346"/>
      <c r="AH348" s="346"/>
      <c r="AI348" s="346"/>
      <c r="AJ348" s="346"/>
      <c r="AK348" s="346"/>
      <c r="AL348" s="346"/>
      <c r="AM348" s="346"/>
      <c r="AN348" s="346"/>
      <c r="AO348" s="346"/>
      <c r="AP348" s="346"/>
      <c r="AQ348" s="346"/>
      <c r="AR348" s="346"/>
      <c r="AS348" s="346"/>
      <c r="AT348" s="346"/>
      <c r="AU348" s="346"/>
      <c r="AV348" s="346"/>
      <c r="AW348" s="346"/>
      <c r="AX348" s="346"/>
      <c r="AY348" s="346"/>
      <c r="AZ348" s="346"/>
      <c r="BA348" s="346"/>
      <c r="BB348" s="346"/>
      <c r="BC348" s="346"/>
      <c r="BD348" s="346"/>
      <c r="BE348" s="346"/>
      <c r="BF348" s="346"/>
      <c r="BG348" s="346"/>
      <c r="BH348" s="346"/>
      <c r="BI348" s="346"/>
      <c r="BJ348" s="346"/>
      <c r="BK348" s="346"/>
      <c r="BL348" s="346"/>
      <c r="BM348" s="346"/>
      <c r="BN348" s="346"/>
      <c r="BO348" s="346"/>
      <c r="BP348" s="346"/>
      <c r="BQ348" s="346"/>
      <c r="BR348" s="346"/>
      <c r="BS348" s="346"/>
      <c r="BT348" s="346"/>
      <c r="BU348" s="346"/>
      <c r="BV348" s="346"/>
      <c r="BW348" s="346"/>
      <c r="BX348" s="346"/>
      <c r="BY348" s="346"/>
      <c r="BZ348" s="346"/>
      <c r="CA348" s="346"/>
      <c r="CB348" s="346"/>
      <c r="CC348" s="346"/>
      <c r="CD348" s="346"/>
      <c r="CE348" s="346"/>
      <c r="CF348" s="346"/>
      <c r="CG348" s="346"/>
      <c r="CH348" s="346"/>
      <c r="CI348" s="346"/>
      <c r="CJ348" s="346"/>
      <c r="CK348" s="346"/>
      <c r="CL348" s="346"/>
      <c r="CM348" s="346"/>
      <c r="CU348" s="259">
        <v>1</v>
      </c>
      <c r="CY348" s="294"/>
    </row>
    <row r="349" spans="1:103" outlineLevel="1" x14ac:dyDescent="0.45">
      <c r="A349" s="71"/>
      <c r="B349" s="297"/>
      <c r="D349" s="259" t="s">
        <v>575</v>
      </c>
      <c r="E349" s="347"/>
      <c r="F349" s="259" t="str">
        <f>VLOOKUP($D349,assumption_lookup,MATCH("Unit",assumption_heading,0),0)</f>
        <v>% clients</v>
      </c>
      <c r="H349" s="348">
        <f t="shared" ref="H349:AM349" si="702">IF(H19=1,VLOOKUP($D349,assumption_lookup,MATCH(H$9,assumption_heading,0),0),0)</f>
        <v>0</v>
      </c>
      <c r="I349" s="348">
        <f t="shared" si="702"/>
        <v>0</v>
      </c>
      <c r="J349" s="348">
        <f t="shared" si="702"/>
        <v>0</v>
      </c>
      <c r="K349" s="348">
        <f t="shared" si="702"/>
        <v>0</v>
      </c>
      <c r="L349" s="348">
        <f t="shared" si="702"/>
        <v>0</v>
      </c>
      <c r="M349" s="348">
        <f t="shared" si="702"/>
        <v>0</v>
      </c>
      <c r="N349" s="348">
        <f t="shared" si="702"/>
        <v>0</v>
      </c>
      <c r="O349" s="348">
        <f t="shared" si="702"/>
        <v>0</v>
      </c>
      <c r="P349" s="348">
        <f t="shared" si="702"/>
        <v>0</v>
      </c>
      <c r="Q349" s="348">
        <f t="shared" si="702"/>
        <v>0</v>
      </c>
      <c r="R349" s="348">
        <f t="shared" si="702"/>
        <v>0</v>
      </c>
      <c r="S349" s="348">
        <f t="shared" si="702"/>
        <v>0</v>
      </c>
      <c r="T349" s="348">
        <f t="shared" si="702"/>
        <v>0</v>
      </c>
      <c r="U349" s="348">
        <f t="shared" si="702"/>
        <v>0</v>
      </c>
      <c r="V349" s="348">
        <f t="shared" si="702"/>
        <v>0</v>
      </c>
      <c r="W349" s="348">
        <f t="shared" si="702"/>
        <v>0</v>
      </c>
      <c r="X349" s="348">
        <f t="shared" si="702"/>
        <v>0</v>
      </c>
      <c r="Y349" s="348">
        <f t="shared" si="702"/>
        <v>0</v>
      </c>
      <c r="Z349" s="348">
        <f t="shared" si="702"/>
        <v>0</v>
      </c>
      <c r="AA349" s="348">
        <f t="shared" si="702"/>
        <v>0</v>
      </c>
      <c r="AB349" s="348">
        <f t="shared" si="702"/>
        <v>0</v>
      </c>
      <c r="AC349" s="348">
        <f t="shared" si="702"/>
        <v>0</v>
      </c>
      <c r="AD349" s="348">
        <f t="shared" si="702"/>
        <v>0</v>
      </c>
      <c r="AE349" s="348">
        <f t="shared" si="702"/>
        <v>0</v>
      </c>
      <c r="AF349" s="348">
        <f t="shared" si="702"/>
        <v>0</v>
      </c>
      <c r="AG349" s="348">
        <f t="shared" si="702"/>
        <v>0</v>
      </c>
      <c r="AH349" s="348">
        <f t="shared" si="702"/>
        <v>0</v>
      </c>
      <c r="AI349" s="348">
        <f t="shared" si="702"/>
        <v>0</v>
      </c>
      <c r="AJ349" s="348">
        <f t="shared" si="702"/>
        <v>0</v>
      </c>
      <c r="AK349" s="348">
        <f t="shared" si="702"/>
        <v>0</v>
      </c>
      <c r="AL349" s="348">
        <f t="shared" si="702"/>
        <v>0</v>
      </c>
      <c r="AM349" s="348">
        <f t="shared" si="702"/>
        <v>0</v>
      </c>
      <c r="AN349" s="348">
        <f t="shared" ref="AN349:BC349" si="703">IF(AN19=1,VLOOKUP($D349,assumption_lookup,MATCH(AN$9,assumption_heading,0),0),0)</f>
        <v>0</v>
      </c>
      <c r="AO349" s="348">
        <f t="shared" si="703"/>
        <v>0</v>
      </c>
      <c r="AP349" s="348">
        <f t="shared" si="703"/>
        <v>0</v>
      </c>
      <c r="AQ349" s="348">
        <f t="shared" si="703"/>
        <v>0</v>
      </c>
      <c r="AR349" s="348">
        <f t="shared" si="703"/>
        <v>0</v>
      </c>
      <c r="AS349" s="348">
        <f t="shared" si="703"/>
        <v>0</v>
      </c>
      <c r="AT349" s="348">
        <f t="shared" si="703"/>
        <v>0</v>
      </c>
      <c r="AU349" s="348">
        <f t="shared" si="703"/>
        <v>0</v>
      </c>
      <c r="AV349" s="348">
        <f t="shared" si="703"/>
        <v>0</v>
      </c>
      <c r="AW349" s="348">
        <f t="shared" si="703"/>
        <v>0</v>
      </c>
      <c r="AX349" s="348">
        <f t="shared" si="703"/>
        <v>0</v>
      </c>
      <c r="AY349" s="348">
        <f t="shared" si="703"/>
        <v>0</v>
      </c>
      <c r="AZ349" s="348">
        <f t="shared" si="703"/>
        <v>0</v>
      </c>
      <c r="BA349" s="348">
        <f t="shared" si="703"/>
        <v>0</v>
      </c>
      <c r="BB349" s="348">
        <f t="shared" si="703"/>
        <v>0</v>
      </c>
      <c r="BC349" s="348">
        <f t="shared" si="703"/>
        <v>0</v>
      </c>
      <c r="BD349" s="348">
        <f t="shared" ref="BD349:CM349" si="704">IF(BD19=1,VLOOKUP($D349,assumption_lookup,MATCH(BD$6,assumptions_heading_monthly,0),0),0)</f>
        <v>0</v>
      </c>
      <c r="BE349" s="348">
        <f t="shared" si="704"/>
        <v>0</v>
      </c>
      <c r="BF349" s="348">
        <f t="shared" si="704"/>
        <v>0</v>
      </c>
      <c r="BG349" s="348">
        <f t="shared" si="704"/>
        <v>0</v>
      </c>
      <c r="BH349" s="348">
        <f t="shared" si="704"/>
        <v>0</v>
      </c>
      <c r="BI349" s="348">
        <f t="shared" si="704"/>
        <v>0</v>
      </c>
      <c r="BJ349" s="348">
        <f t="shared" si="704"/>
        <v>0</v>
      </c>
      <c r="BK349" s="348">
        <f t="shared" si="704"/>
        <v>0</v>
      </c>
      <c r="BL349" s="348">
        <f t="shared" si="704"/>
        <v>0</v>
      </c>
      <c r="BM349" s="348">
        <f t="shared" si="704"/>
        <v>0</v>
      </c>
      <c r="BN349" s="348">
        <f t="shared" si="704"/>
        <v>0</v>
      </c>
      <c r="BO349" s="348">
        <f t="shared" si="704"/>
        <v>0</v>
      </c>
      <c r="BP349" s="348">
        <f t="shared" si="704"/>
        <v>0</v>
      </c>
      <c r="BQ349" s="348">
        <f t="shared" si="704"/>
        <v>0</v>
      </c>
      <c r="BR349" s="348">
        <f t="shared" si="704"/>
        <v>0</v>
      </c>
      <c r="BS349" s="348">
        <f t="shared" si="704"/>
        <v>0</v>
      </c>
      <c r="BT349" s="348">
        <f t="shared" si="704"/>
        <v>0</v>
      </c>
      <c r="BU349" s="348">
        <f t="shared" si="704"/>
        <v>0</v>
      </c>
      <c r="BV349" s="348">
        <f t="shared" si="704"/>
        <v>0</v>
      </c>
      <c r="BW349" s="348">
        <f t="shared" si="704"/>
        <v>0</v>
      </c>
      <c r="BX349" s="348">
        <f t="shared" si="704"/>
        <v>0</v>
      </c>
      <c r="BY349" s="348">
        <f t="shared" si="704"/>
        <v>0</v>
      </c>
      <c r="BZ349" s="348">
        <f t="shared" si="704"/>
        <v>0</v>
      </c>
      <c r="CA349" s="348">
        <f t="shared" si="704"/>
        <v>0</v>
      </c>
      <c r="CB349" s="348">
        <f t="shared" si="704"/>
        <v>0</v>
      </c>
      <c r="CC349" s="348">
        <f t="shared" si="704"/>
        <v>0</v>
      </c>
      <c r="CD349" s="348">
        <f t="shared" si="704"/>
        <v>0</v>
      </c>
      <c r="CE349" s="348">
        <f t="shared" si="704"/>
        <v>0</v>
      </c>
      <c r="CF349" s="348">
        <f t="shared" si="704"/>
        <v>0</v>
      </c>
      <c r="CG349" s="348">
        <f t="shared" si="704"/>
        <v>0</v>
      </c>
      <c r="CH349" s="348">
        <f t="shared" si="704"/>
        <v>0</v>
      </c>
      <c r="CI349" s="348">
        <f t="shared" si="704"/>
        <v>0</v>
      </c>
      <c r="CJ349" s="348">
        <f t="shared" si="704"/>
        <v>0</v>
      </c>
      <c r="CK349" s="348">
        <f t="shared" si="704"/>
        <v>0</v>
      </c>
      <c r="CL349" s="348">
        <f t="shared" si="704"/>
        <v>0</v>
      </c>
      <c r="CM349" s="348">
        <f t="shared" si="704"/>
        <v>0</v>
      </c>
      <c r="CN349" s="341"/>
      <c r="CO349" s="341"/>
      <c r="CP349" s="341"/>
      <c r="CQ349" s="341"/>
      <c r="CR349" s="341"/>
      <c r="CS349" s="341"/>
      <c r="CT349" s="341"/>
      <c r="CU349" s="259">
        <v>1</v>
      </c>
      <c r="CY349" s="294"/>
    </row>
    <row r="350" spans="1:103" outlineLevel="1" x14ac:dyDescent="0.45">
      <c r="A350" s="71"/>
      <c r="B350" s="297"/>
      <c r="D350" s="259" t="s">
        <v>568</v>
      </c>
      <c r="E350" s="347"/>
      <c r="F350" s="259" t="s">
        <v>424</v>
      </c>
      <c r="H350" s="264">
        <f t="shared" ref="H350:O350" si="705">H349*H341</f>
        <v>0</v>
      </c>
      <c r="I350" s="264">
        <f t="shared" si="705"/>
        <v>0</v>
      </c>
      <c r="J350" s="264">
        <f t="shared" si="705"/>
        <v>0</v>
      </c>
      <c r="K350" s="264">
        <f t="shared" si="705"/>
        <v>0</v>
      </c>
      <c r="L350" s="264">
        <f t="shared" si="705"/>
        <v>0</v>
      </c>
      <c r="M350" s="264">
        <f t="shared" si="705"/>
        <v>0</v>
      </c>
      <c r="N350" s="264">
        <f t="shared" si="705"/>
        <v>0</v>
      </c>
      <c r="O350" s="264">
        <f t="shared" si="705"/>
        <v>0</v>
      </c>
      <c r="P350" s="264">
        <f>P349*P341</f>
        <v>0</v>
      </c>
      <c r="Q350" s="264">
        <f t="shared" ref="Q350:CB350" si="706">Q349*Q341</f>
        <v>0</v>
      </c>
      <c r="R350" s="264">
        <f t="shared" si="706"/>
        <v>0</v>
      </c>
      <c r="S350" s="264">
        <f t="shared" si="706"/>
        <v>0</v>
      </c>
      <c r="T350" s="264">
        <f t="shared" si="706"/>
        <v>0</v>
      </c>
      <c r="U350" s="264">
        <f t="shared" si="706"/>
        <v>0</v>
      </c>
      <c r="V350" s="264">
        <f t="shared" si="706"/>
        <v>0</v>
      </c>
      <c r="W350" s="264">
        <f t="shared" si="706"/>
        <v>0</v>
      </c>
      <c r="X350" s="264">
        <f t="shared" si="706"/>
        <v>0</v>
      </c>
      <c r="Y350" s="264">
        <f t="shared" si="706"/>
        <v>0</v>
      </c>
      <c r="Z350" s="264">
        <f t="shared" si="706"/>
        <v>0</v>
      </c>
      <c r="AA350" s="264">
        <f t="shared" si="706"/>
        <v>0</v>
      </c>
      <c r="AB350" s="264">
        <f t="shared" si="706"/>
        <v>0</v>
      </c>
      <c r="AC350" s="264">
        <f t="shared" si="706"/>
        <v>0</v>
      </c>
      <c r="AD350" s="264">
        <f t="shared" si="706"/>
        <v>0</v>
      </c>
      <c r="AE350" s="264">
        <f t="shared" si="706"/>
        <v>0</v>
      </c>
      <c r="AF350" s="264">
        <f t="shared" si="706"/>
        <v>0</v>
      </c>
      <c r="AG350" s="264">
        <f t="shared" si="706"/>
        <v>0</v>
      </c>
      <c r="AH350" s="264">
        <f t="shared" si="706"/>
        <v>0</v>
      </c>
      <c r="AI350" s="264">
        <f t="shared" si="706"/>
        <v>0</v>
      </c>
      <c r="AJ350" s="264">
        <f t="shared" si="706"/>
        <v>0</v>
      </c>
      <c r="AK350" s="264">
        <f t="shared" si="706"/>
        <v>0</v>
      </c>
      <c r="AL350" s="264">
        <f t="shared" si="706"/>
        <v>0</v>
      </c>
      <c r="AM350" s="264">
        <f t="shared" si="706"/>
        <v>0</v>
      </c>
      <c r="AN350" s="264">
        <f t="shared" si="706"/>
        <v>0</v>
      </c>
      <c r="AO350" s="264">
        <f t="shared" si="706"/>
        <v>0</v>
      </c>
      <c r="AP350" s="264">
        <f t="shared" si="706"/>
        <v>0</v>
      </c>
      <c r="AQ350" s="264">
        <f t="shared" si="706"/>
        <v>0</v>
      </c>
      <c r="AR350" s="264">
        <f t="shared" si="706"/>
        <v>0</v>
      </c>
      <c r="AS350" s="264">
        <f t="shared" si="706"/>
        <v>0</v>
      </c>
      <c r="AT350" s="264">
        <f t="shared" si="706"/>
        <v>0</v>
      </c>
      <c r="AU350" s="264">
        <f t="shared" si="706"/>
        <v>0</v>
      </c>
      <c r="AV350" s="264">
        <f t="shared" si="706"/>
        <v>0</v>
      </c>
      <c r="AW350" s="264">
        <f t="shared" si="706"/>
        <v>0</v>
      </c>
      <c r="AX350" s="264">
        <f t="shared" si="706"/>
        <v>0</v>
      </c>
      <c r="AY350" s="264">
        <f t="shared" si="706"/>
        <v>0</v>
      </c>
      <c r="AZ350" s="264">
        <f t="shared" si="706"/>
        <v>0</v>
      </c>
      <c r="BA350" s="264">
        <f t="shared" si="706"/>
        <v>0</v>
      </c>
      <c r="BB350" s="264">
        <f t="shared" si="706"/>
        <v>0</v>
      </c>
      <c r="BC350" s="264">
        <f t="shared" si="706"/>
        <v>0</v>
      </c>
      <c r="BD350" s="264">
        <f t="shared" si="706"/>
        <v>0</v>
      </c>
      <c r="BE350" s="264">
        <f t="shared" si="706"/>
        <v>0</v>
      </c>
      <c r="BF350" s="264">
        <f t="shared" si="706"/>
        <v>0</v>
      </c>
      <c r="BG350" s="264">
        <f t="shared" si="706"/>
        <v>0</v>
      </c>
      <c r="BH350" s="264">
        <f t="shared" si="706"/>
        <v>0</v>
      </c>
      <c r="BI350" s="264">
        <f t="shared" si="706"/>
        <v>0</v>
      </c>
      <c r="BJ350" s="264">
        <f t="shared" si="706"/>
        <v>0</v>
      </c>
      <c r="BK350" s="264">
        <f t="shared" si="706"/>
        <v>0</v>
      </c>
      <c r="BL350" s="264">
        <f t="shared" si="706"/>
        <v>0</v>
      </c>
      <c r="BM350" s="264">
        <f t="shared" si="706"/>
        <v>0</v>
      </c>
      <c r="BN350" s="264">
        <f t="shared" si="706"/>
        <v>0</v>
      </c>
      <c r="BO350" s="264">
        <f t="shared" si="706"/>
        <v>0</v>
      </c>
      <c r="BP350" s="264">
        <f t="shared" si="706"/>
        <v>0</v>
      </c>
      <c r="BQ350" s="264">
        <f t="shared" si="706"/>
        <v>0</v>
      </c>
      <c r="BR350" s="264">
        <f t="shared" si="706"/>
        <v>0</v>
      </c>
      <c r="BS350" s="264">
        <f t="shared" si="706"/>
        <v>0</v>
      </c>
      <c r="BT350" s="264">
        <f t="shared" si="706"/>
        <v>0</v>
      </c>
      <c r="BU350" s="264">
        <f t="shared" si="706"/>
        <v>0</v>
      </c>
      <c r="BV350" s="264">
        <f t="shared" si="706"/>
        <v>0</v>
      </c>
      <c r="BW350" s="264">
        <f t="shared" si="706"/>
        <v>0</v>
      </c>
      <c r="BX350" s="264">
        <f t="shared" si="706"/>
        <v>0</v>
      </c>
      <c r="BY350" s="264">
        <f t="shared" si="706"/>
        <v>0</v>
      </c>
      <c r="BZ350" s="264">
        <f t="shared" si="706"/>
        <v>0</v>
      </c>
      <c r="CA350" s="264">
        <f t="shared" si="706"/>
        <v>0</v>
      </c>
      <c r="CB350" s="264">
        <f t="shared" si="706"/>
        <v>0</v>
      </c>
      <c r="CC350" s="264">
        <f t="shared" ref="CC350:CM350" si="707">CC349*CC341</f>
        <v>0</v>
      </c>
      <c r="CD350" s="264">
        <f t="shared" si="707"/>
        <v>0</v>
      </c>
      <c r="CE350" s="264">
        <f t="shared" si="707"/>
        <v>0</v>
      </c>
      <c r="CF350" s="264">
        <f t="shared" si="707"/>
        <v>0</v>
      </c>
      <c r="CG350" s="264">
        <f t="shared" si="707"/>
        <v>0</v>
      </c>
      <c r="CH350" s="264">
        <f t="shared" si="707"/>
        <v>0</v>
      </c>
      <c r="CI350" s="264">
        <f t="shared" si="707"/>
        <v>0</v>
      </c>
      <c r="CJ350" s="264">
        <f t="shared" si="707"/>
        <v>0</v>
      </c>
      <c r="CK350" s="264">
        <f t="shared" si="707"/>
        <v>0</v>
      </c>
      <c r="CL350" s="264">
        <f t="shared" si="707"/>
        <v>0</v>
      </c>
      <c r="CM350" s="264">
        <f t="shared" si="707"/>
        <v>0</v>
      </c>
      <c r="CN350" s="341"/>
      <c r="CO350" s="341"/>
      <c r="CP350" s="341"/>
      <c r="CQ350" s="341"/>
      <c r="CR350" s="341"/>
      <c r="CS350" s="341"/>
      <c r="CT350" s="341"/>
      <c r="CU350" s="259">
        <v>1</v>
      </c>
      <c r="CY350" s="294"/>
    </row>
    <row r="351" spans="1:103" outlineLevel="1" x14ac:dyDescent="0.45">
      <c r="A351" s="71"/>
      <c r="B351" s="297"/>
      <c r="D351" s="259" t="s">
        <v>574</v>
      </c>
      <c r="E351" s="347"/>
      <c r="F351" s="259" t="s">
        <v>435</v>
      </c>
      <c r="H351" s="264">
        <f t="shared" ref="H351:O351" si="708">H349*H347</f>
        <v>0</v>
      </c>
      <c r="I351" s="264">
        <f t="shared" si="708"/>
        <v>0</v>
      </c>
      <c r="J351" s="264">
        <f t="shared" si="708"/>
        <v>0</v>
      </c>
      <c r="K351" s="264">
        <f t="shared" si="708"/>
        <v>0</v>
      </c>
      <c r="L351" s="264">
        <f t="shared" si="708"/>
        <v>0</v>
      </c>
      <c r="M351" s="264">
        <f t="shared" si="708"/>
        <v>0</v>
      </c>
      <c r="N351" s="264">
        <f t="shared" si="708"/>
        <v>0</v>
      </c>
      <c r="O351" s="264">
        <f t="shared" si="708"/>
        <v>0</v>
      </c>
      <c r="P351" s="264">
        <f>P349*P347</f>
        <v>0</v>
      </c>
      <c r="Q351" s="264">
        <f t="shared" ref="Q351:CB351" si="709">Q349*Q347</f>
        <v>0</v>
      </c>
      <c r="R351" s="264">
        <f t="shared" si="709"/>
        <v>0</v>
      </c>
      <c r="S351" s="264">
        <f t="shared" si="709"/>
        <v>0</v>
      </c>
      <c r="T351" s="264">
        <f t="shared" si="709"/>
        <v>0</v>
      </c>
      <c r="U351" s="264">
        <f t="shared" si="709"/>
        <v>0</v>
      </c>
      <c r="V351" s="264">
        <f t="shared" si="709"/>
        <v>0</v>
      </c>
      <c r="W351" s="264">
        <f t="shared" si="709"/>
        <v>0</v>
      </c>
      <c r="X351" s="264">
        <f t="shared" si="709"/>
        <v>0</v>
      </c>
      <c r="Y351" s="264">
        <f t="shared" si="709"/>
        <v>0</v>
      </c>
      <c r="Z351" s="264">
        <f t="shared" si="709"/>
        <v>0</v>
      </c>
      <c r="AA351" s="264">
        <f t="shared" si="709"/>
        <v>0</v>
      </c>
      <c r="AB351" s="264">
        <f t="shared" si="709"/>
        <v>0</v>
      </c>
      <c r="AC351" s="264">
        <f t="shared" si="709"/>
        <v>0</v>
      </c>
      <c r="AD351" s="264">
        <f t="shared" si="709"/>
        <v>0</v>
      </c>
      <c r="AE351" s="264">
        <f t="shared" si="709"/>
        <v>0</v>
      </c>
      <c r="AF351" s="264">
        <f t="shared" si="709"/>
        <v>0</v>
      </c>
      <c r="AG351" s="264">
        <f t="shared" si="709"/>
        <v>0</v>
      </c>
      <c r="AH351" s="264">
        <f t="shared" si="709"/>
        <v>0</v>
      </c>
      <c r="AI351" s="264">
        <f t="shared" si="709"/>
        <v>0</v>
      </c>
      <c r="AJ351" s="264">
        <f t="shared" si="709"/>
        <v>0</v>
      </c>
      <c r="AK351" s="264">
        <f t="shared" si="709"/>
        <v>0</v>
      </c>
      <c r="AL351" s="264">
        <f t="shared" si="709"/>
        <v>0</v>
      </c>
      <c r="AM351" s="264">
        <f t="shared" si="709"/>
        <v>0</v>
      </c>
      <c r="AN351" s="264">
        <f t="shared" si="709"/>
        <v>0</v>
      </c>
      <c r="AO351" s="264">
        <f t="shared" si="709"/>
        <v>0</v>
      </c>
      <c r="AP351" s="264">
        <f t="shared" si="709"/>
        <v>0</v>
      </c>
      <c r="AQ351" s="264">
        <f t="shared" si="709"/>
        <v>0</v>
      </c>
      <c r="AR351" s="264">
        <f t="shared" si="709"/>
        <v>0</v>
      </c>
      <c r="AS351" s="264">
        <f t="shared" si="709"/>
        <v>0</v>
      </c>
      <c r="AT351" s="264">
        <f t="shared" si="709"/>
        <v>0</v>
      </c>
      <c r="AU351" s="264">
        <f t="shared" si="709"/>
        <v>0</v>
      </c>
      <c r="AV351" s="264">
        <f t="shared" si="709"/>
        <v>0</v>
      </c>
      <c r="AW351" s="264">
        <f t="shared" si="709"/>
        <v>0</v>
      </c>
      <c r="AX351" s="264">
        <f t="shared" si="709"/>
        <v>0</v>
      </c>
      <c r="AY351" s="264">
        <f t="shared" si="709"/>
        <v>0</v>
      </c>
      <c r="AZ351" s="264">
        <f t="shared" si="709"/>
        <v>0</v>
      </c>
      <c r="BA351" s="264">
        <f t="shared" si="709"/>
        <v>0</v>
      </c>
      <c r="BB351" s="264">
        <f t="shared" si="709"/>
        <v>0</v>
      </c>
      <c r="BC351" s="264">
        <f t="shared" si="709"/>
        <v>0</v>
      </c>
      <c r="BD351" s="264">
        <f t="shared" si="709"/>
        <v>0</v>
      </c>
      <c r="BE351" s="264">
        <f t="shared" si="709"/>
        <v>0</v>
      </c>
      <c r="BF351" s="264">
        <f t="shared" si="709"/>
        <v>0</v>
      </c>
      <c r="BG351" s="264">
        <f t="shared" si="709"/>
        <v>0</v>
      </c>
      <c r="BH351" s="264">
        <f t="shared" si="709"/>
        <v>0</v>
      </c>
      <c r="BI351" s="264">
        <f t="shared" si="709"/>
        <v>0</v>
      </c>
      <c r="BJ351" s="264">
        <f t="shared" si="709"/>
        <v>0</v>
      </c>
      <c r="BK351" s="264">
        <f t="shared" si="709"/>
        <v>0</v>
      </c>
      <c r="BL351" s="264">
        <f t="shared" si="709"/>
        <v>0</v>
      </c>
      <c r="BM351" s="264">
        <f t="shared" si="709"/>
        <v>0</v>
      </c>
      <c r="BN351" s="264">
        <f t="shared" si="709"/>
        <v>0</v>
      </c>
      <c r="BO351" s="264">
        <f t="shared" si="709"/>
        <v>0</v>
      </c>
      <c r="BP351" s="264">
        <f t="shared" si="709"/>
        <v>0</v>
      </c>
      <c r="BQ351" s="264">
        <f t="shared" si="709"/>
        <v>0</v>
      </c>
      <c r="BR351" s="264">
        <f t="shared" si="709"/>
        <v>0</v>
      </c>
      <c r="BS351" s="264">
        <f t="shared" si="709"/>
        <v>0</v>
      </c>
      <c r="BT351" s="264">
        <f t="shared" si="709"/>
        <v>0</v>
      </c>
      <c r="BU351" s="264">
        <f t="shared" si="709"/>
        <v>0</v>
      </c>
      <c r="BV351" s="264">
        <f t="shared" si="709"/>
        <v>0</v>
      </c>
      <c r="BW351" s="264">
        <f t="shared" si="709"/>
        <v>0</v>
      </c>
      <c r="BX351" s="264">
        <f t="shared" si="709"/>
        <v>0</v>
      </c>
      <c r="BY351" s="264">
        <f t="shared" si="709"/>
        <v>0</v>
      </c>
      <c r="BZ351" s="264">
        <f t="shared" si="709"/>
        <v>0</v>
      </c>
      <c r="CA351" s="264">
        <f t="shared" si="709"/>
        <v>0</v>
      </c>
      <c r="CB351" s="264">
        <f t="shared" si="709"/>
        <v>0</v>
      </c>
      <c r="CC351" s="264">
        <f t="shared" ref="CC351:CM351" si="710">CC349*CC347</f>
        <v>0</v>
      </c>
      <c r="CD351" s="264">
        <f t="shared" si="710"/>
        <v>0</v>
      </c>
      <c r="CE351" s="264">
        <f t="shared" si="710"/>
        <v>0</v>
      </c>
      <c r="CF351" s="264">
        <f t="shared" si="710"/>
        <v>0</v>
      </c>
      <c r="CG351" s="264">
        <f t="shared" si="710"/>
        <v>0</v>
      </c>
      <c r="CH351" s="264">
        <f t="shared" si="710"/>
        <v>0</v>
      </c>
      <c r="CI351" s="264">
        <f t="shared" si="710"/>
        <v>0</v>
      </c>
      <c r="CJ351" s="264">
        <f t="shared" si="710"/>
        <v>0</v>
      </c>
      <c r="CK351" s="264">
        <f t="shared" si="710"/>
        <v>0</v>
      </c>
      <c r="CL351" s="264">
        <f t="shared" si="710"/>
        <v>0</v>
      </c>
      <c r="CM351" s="264">
        <f t="shared" si="710"/>
        <v>0</v>
      </c>
      <c r="CN351" s="264">
        <f t="shared" ref="CN351:CT351" si="711">SUMIF($H$9:$CM$9,CN$3,$H351:$CM351)</f>
        <v>0</v>
      </c>
      <c r="CO351" s="264">
        <f t="shared" si="711"/>
        <v>0</v>
      </c>
      <c r="CP351" s="264">
        <f t="shared" si="711"/>
        <v>0</v>
      </c>
      <c r="CQ351" s="264">
        <f t="shared" si="711"/>
        <v>0</v>
      </c>
      <c r="CR351" s="264">
        <f t="shared" si="711"/>
        <v>0</v>
      </c>
      <c r="CS351" s="264">
        <f t="shared" si="711"/>
        <v>0</v>
      </c>
      <c r="CT351" s="264">
        <f t="shared" si="711"/>
        <v>0</v>
      </c>
      <c r="CU351" s="259">
        <v>1</v>
      </c>
      <c r="CY351" s="294"/>
    </row>
    <row r="352" spans="1:103" outlineLevel="1" x14ac:dyDescent="0.45">
      <c r="A352" s="71"/>
      <c r="B352" s="297"/>
      <c r="D352" s="259" t="s">
        <v>573</v>
      </c>
      <c r="E352" s="347"/>
      <c r="F352" s="259" t="str">
        <f>VLOOKUP($D352,assumption_lookup,MATCH("Unit",assumption_heading,0),0)</f>
        <v>message/booking</v>
      </c>
      <c r="H352" s="264">
        <f t="shared" ref="H352:O352" si="712">VLOOKUP($D352,assumption_lookup,MATCH(H$9,assumption_heading,0),0)</f>
        <v>0</v>
      </c>
      <c r="I352" s="264">
        <f t="shared" si="712"/>
        <v>0</v>
      </c>
      <c r="J352" s="264">
        <f t="shared" si="712"/>
        <v>0</v>
      </c>
      <c r="K352" s="264">
        <f t="shared" si="712"/>
        <v>0</v>
      </c>
      <c r="L352" s="264">
        <f t="shared" si="712"/>
        <v>0</v>
      </c>
      <c r="M352" s="264">
        <f t="shared" si="712"/>
        <v>0</v>
      </c>
      <c r="N352" s="264">
        <f t="shared" si="712"/>
        <v>0</v>
      </c>
      <c r="O352" s="264">
        <f t="shared" si="712"/>
        <v>0</v>
      </c>
      <c r="P352" s="264">
        <f t="shared" ref="P352:AU352" si="713">VLOOKUP($D352,assumption_lookup,MATCH(P$9,assumption_heading,0),0)</f>
        <v>0</v>
      </c>
      <c r="Q352" s="264">
        <f t="shared" si="713"/>
        <v>0</v>
      </c>
      <c r="R352" s="264">
        <f t="shared" si="713"/>
        <v>0</v>
      </c>
      <c r="S352" s="264">
        <f t="shared" si="713"/>
        <v>0</v>
      </c>
      <c r="T352" s="264">
        <f t="shared" si="713"/>
        <v>0</v>
      </c>
      <c r="U352" s="264">
        <f t="shared" si="713"/>
        <v>0</v>
      </c>
      <c r="V352" s="264">
        <f t="shared" si="713"/>
        <v>0</v>
      </c>
      <c r="W352" s="264">
        <f t="shared" si="713"/>
        <v>0</v>
      </c>
      <c r="X352" s="264">
        <f t="shared" si="713"/>
        <v>0</v>
      </c>
      <c r="Y352" s="264">
        <f t="shared" si="713"/>
        <v>0</v>
      </c>
      <c r="Z352" s="264">
        <f t="shared" si="713"/>
        <v>0</v>
      </c>
      <c r="AA352" s="264">
        <f t="shared" si="713"/>
        <v>0</v>
      </c>
      <c r="AB352" s="264">
        <f t="shared" si="713"/>
        <v>0</v>
      </c>
      <c r="AC352" s="264">
        <f t="shared" si="713"/>
        <v>0</v>
      </c>
      <c r="AD352" s="264">
        <f t="shared" si="713"/>
        <v>0</v>
      </c>
      <c r="AE352" s="264">
        <f t="shared" si="713"/>
        <v>0</v>
      </c>
      <c r="AF352" s="264">
        <f t="shared" si="713"/>
        <v>0</v>
      </c>
      <c r="AG352" s="264">
        <f t="shared" si="713"/>
        <v>0</v>
      </c>
      <c r="AH352" s="264">
        <f t="shared" si="713"/>
        <v>0</v>
      </c>
      <c r="AI352" s="264">
        <f t="shared" si="713"/>
        <v>0</v>
      </c>
      <c r="AJ352" s="264">
        <f t="shared" si="713"/>
        <v>0</v>
      </c>
      <c r="AK352" s="264">
        <f t="shared" si="713"/>
        <v>0</v>
      </c>
      <c r="AL352" s="264">
        <f t="shared" si="713"/>
        <v>0</v>
      </c>
      <c r="AM352" s="264">
        <f t="shared" si="713"/>
        <v>0</v>
      </c>
      <c r="AN352" s="264">
        <f t="shared" si="713"/>
        <v>0</v>
      </c>
      <c r="AO352" s="264">
        <f t="shared" si="713"/>
        <v>0</v>
      </c>
      <c r="AP352" s="264">
        <f t="shared" si="713"/>
        <v>0</v>
      </c>
      <c r="AQ352" s="264">
        <f t="shared" si="713"/>
        <v>0</v>
      </c>
      <c r="AR352" s="264">
        <f t="shared" si="713"/>
        <v>0</v>
      </c>
      <c r="AS352" s="264">
        <f t="shared" si="713"/>
        <v>0</v>
      </c>
      <c r="AT352" s="264">
        <f t="shared" si="713"/>
        <v>0</v>
      </c>
      <c r="AU352" s="264">
        <f t="shared" si="713"/>
        <v>0</v>
      </c>
      <c r="AV352" s="264">
        <f t="shared" ref="AV352:BC352" si="714">VLOOKUP($D352,assumption_lookup,MATCH(AV$9,assumption_heading,0),0)</f>
        <v>0</v>
      </c>
      <c r="AW352" s="264">
        <f t="shared" si="714"/>
        <v>0</v>
      </c>
      <c r="AX352" s="264">
        <f t="shared" si="714"/>
        <v>0</v>
      </c>
      <c r="AY352" s="264">
        <f t="shared" si="714"/>
        <v>0</v>
      </c>
      <c r="AZ352" s="264">
        <f t="shared" si="714"/>
        <v>0</v>
      </c>
      <c r="BA352" s="264">
        <f t="shared" si="714"/>
        <v>0</v>
      </c>
      <c r="BB352" s="264">
        <f t="shared" si="714"/>
        <v>0</v>
      </c>
      <c r="BC352" s="264">
        <f t="shared" si="714"/>
        <v>0</v>
      </c>
      <c r="BD352" s="264">
        <f t="shared" ref="BD352:CM352" si="715">VLOOKUP($D352,assumption_lookup,MATCH(BD$6,assumptions_heading_monthly,0),0)</f>
        <v>0</v>
      </c>
      <c r="BE352" s="264">
        <f t="shared" si="715"/>
        <v>0</v>
      </c>
      <c r="BF352" s="264">
        <f t="shared" si="715"/>
        <v>0</v>
      </c>
      <c r="BG352" s="264">
        <f t="shared" si="715"/>
        <v>0</v>
      </c>
      <c r="BH352" s="264">
        <f t="shared" si="715"/>
        <v>0</v>
      </c>
      <c r="BI352" s="264">
        <f t="shared" si="715"/>
        <v>0</v>
      </c>
      <c r="BJ352" s="264">
        <f t="shared" si="715"/>
        <v>0</v>
      </c>
      <c r="BK352" s="264">
        <f t="shared" si="715"/>
        <v>0</v>
      </c>
      <c r="BL352" s="264">
        <f t="shared" si="715"/>
        <v>0</v>
      </c>
      <c r="BM352" s="264">
        <f t="shared" si="715"/>
        <v>0</v>
      </c>
      <c r="BN352" s="264">
        <f t="shared" si="715"/>
        <v>0</v>
      </c>
      <c r="BO352" s="264">
        <f t="shared" si="715"/>
        <v>0</v>
      </c>
      <c r="BP352" s="264">
        <f t="shared" si="715"/>
        <v>0</v>
      </c>
      <c r="BQ352" s="264">
        <f t="shared" si="715"/>
        <v>0</v>
      </c>
      <c r="BR352" s="264">
        <f t="shared" si="715"/>
        <v>0</v>
      </c>
      <c r="BS352" s="264">
        <f t="shared" si="715"/>
        <v>0</v>
      </c>
      <c r="BT352" s="264">
        <f t="shared" si="715"/>
        <v>0</v>
      </c>
      <c r="BU352" s="264">
        <f t="shared" si="715"/>
        <v>0</v>
      </c>
      <c r="BV352" s="264">
        <f t="shared" si="715"/>
        <v>0</v>
      </c>
      <c r="BW352" s="264">
        <f t="shared" si="715"/>
        <v>0</v>
      </c>
      <c r="BX352" s="264">
        <f t="shared" si="715"/>
        <v>0</v>
      </c>
      <c r="BY352" s="264">
        <f t="shared" si="715"/>
        <v>0</v>
      </c>
      <c r="BZ352" s="264">
        <f t="shared" si="715"/>
        <v>0</v>
      </c>
      <c r="CA352" s="264">
        <f t="shared" si="715"/>
        <v>0</v>
      </c>
      <c r="CB352" s="264">
        <f t="shared" si="715"/>
        <v>0</v>
      </c>
      <c r="CC352" s="264">
        <f t="shared" si="715"/>
        <v>0</v>
      </c>
      <c r="CD352" s="264">
        <f t="shared" si="715"/>
        <v>0</v>
      </c>
      <c r="CE352" s="264">
        <f t="shared" si="715"/>
        <v>0</v>
      </c>
      <c r="CF352" s="264">
        <f t="shared" si="715"/>
        <v>0</v>
      </c>
      <c r="CG352" s="264">
        <f t="shared" si="715"/>
        <v>0</v>
      </c>
      <c r="CH352" s="264">
        <f t="shared" si="715"/>
        <v>0</v>
      </c>
      <c r="CI352" s="264">
        <f t="shared" si="715"/>
        <v>0</v>
      </c>
      <c r="CJ352" s="264">
        <f t="shared" si="715"/>
        <v>0</v>
      </c>
      <c r="CK352" s="264">
        <f t="shared" si="715"/>
        <v>0</v>
      </c>
      <c r="CL352" s="264">
        <f t="shared" si="715"/>
        <v>0</v>
      </c>
      <c r="CM352" s="264">
        <f t="shared" si="715"/>
        <v>0</v>
      </c>
      <c r="CN352" s="341"/>
      <c r="CO352" s="341"/>
      <c r="CP352" s="341"/>
      <c r="CQ352" s="341"/>
      <c r="CR352" s="341"/>
      <c r="CS352" s="341"/>
      <c r="CT352" s="341"/>
      <c r="CU352" s="259">
        <v>1</v>
      </c>
      <c r="CY352" s="294"/>
    </row>
    <row r="353" spans="1:103" outlineLevel="1" x14ac:dyDescent="0.45">
      <c r="A353" s="71"/>
      <c r="B353" s="297"/>
      <c r="D353" s="259" t="s">
        <v>569</v>
      </c>
      <c r="E353" s="347"/>
      <c r="F353" s="259" t="s">
        <v>426</v>
      </c>
      <c r="H353" s="264">
        <f t="shared" ref="H353:O353" si="716">H351*H352</f>
        <v>0</v>
      </c>
      <c r="I353" s="264">
        <f t="shared" si="716"/>
        <v>0</v>
      </c>
      <c r="J353" s="264">
        <f t="shared" si="716"/>
        <v>0</v>
      </c>
      <c r="K353" s="264">
        <f t="shared" si="716"/>
        <v>0</v>
      </c>
      <c r="L353" s="264">
        <f t="shared" si="716"/>
        <v>0</v>
      </c>
      <c r="M353" s="264">
        <f t="shared" si="716"/>
        <v>0</v>
      </c>
      <c r="N353" s="264">
        <f t="shared" si="716"/>
        <v>0</v>
      </c>
      <c r="O353" s="264">
        <f t="shared" si="716"/>
        <v>0</v>
      </c>
      <c r="P353" s="264">
        <f>P351*P352</f>
        <v>0</v>
      </c>
      <c r="Q353" s="264">
        <f t="shared" ref="Q353:CB353" si="717">Q351*Q352</f>
        <v>0</v>
      </c>
      <c r="R353" s="264">
        <f t="shared" si="717"/>
        <v>0</v>
      </c>
      <c r="S353" s="264">
        <f t="shared" si="717"/>
        <v>0</v>
      </c>
      <c r="T353" s="264">
        <f t="shared" si="717"/>
        <v>0</v>
      </c>
      <c r="U353" s="264">
        <f t="shared" si="717"/>
        <v>0</v>
      </c>
      <c r="V353" s="264">
        <f t="shared" si="717"/>
        <v>0</v>
      </c>
      <c r="W353" s="264">
        <f t="shared" si="717"/>
        <v>0</v>
      </c>
      <c r="X353" s="264">
        <f t="shared" si="717"/>
        <v>0</v>
      </c>
      <c r="Y353" s="264">
        <f t="shared" si="717"/>
        <v>0</v>
      </c>
      <c r="Z353" s="264">
        <f t="shared" si="717"/>
        <v>0</v>
      </c>
      <c r="AA353" s="264">
        <f t="shared" si="717"/>
        <v>0</v>
      </c>
      <c r="AB353" s="264">
        <f t="shared" si="717"/>
        <v>0</v>
      </c>
      <c r="AC353" s="264">
        <f t="shared" si="717"/>
        <v>0</v>
      </c>
      <c r="AD353" s="264">
        <f t="shared" si="717"/>
        <v>0</v>
      </c>
      <c r="AE353" s="264">
        <f t="shared" si="717"/>
        <v>0</v>
      </c>
      <c r="AF353" s="264">
        <f t="shared" si="717"/>
        <v>0</v>
      </c>
      <c r="AG353" s="264">
        <f t="shared" si="717"/>
        <v>0</v>
      </c>
      <c r="AH353" s="264">
        <f t="shared" si="717"/>
        <v>0</v>
      </c>
      <c r="AI353" s="264">
        <f t="shared" si="717"/>
        <v>0</v>
      </c>
      <c r="AJ353" s="264">
        <f t="shared" si="717"/>
        <v>0</v>
      </c>
      <c r="AK353" s="264">
        <f t="shared" si="717"/>
        <v>0</v>
      </c>
      <c r="AL353" s="264">
        <f t="shared" si="717"/>
        <v>0</v>
      </c>
      <c r="AM353" s="264">
        <f t="shared" si="717"/>
        <v>0</v>
      </c>
      <c r="AN353" s="264">
        <f t="shared" si="717"/>
        <v>0</v>
      </c>
      <c r="AO353" s="264">
        <f t="shared" si="717"/>
        <v>0</v>
      </c>
      <c r="AP353" s="264">
        <f t="shared" si="717"/>
        <v>0</v>
      </c>
      <c r="AQ353" s="264">
        <f t="shared" si="717"/>
        <v>0</v>
      </c>
      <c r="AR353" s="264">
        <f t="shared" si="717"/>
        <v>0</v>
      </c>
      <c r="AS353" s="264">
        <f t="shared" si="717"/>
        <v>0</v>
      </c>
      <c r="AT353" s="264">
        <f t="shared" si="717"/>
        <v>0</v>
      </c>
      <c r="AU353" s="264">
        <f t="shared" si="717"/>
        <v>0</v>
      </c>
      <c r="AV353" s="264">
        <f t="shared" si="717"/>
        <v>0</v>
      </c>
      <c r="AW353" s="264">
        <f t="shared" si="717"/>
        <v>0</v>
      </c>
      <c r="AX353" s="264">
        <f t="shared" si="717"/>
        <v>0</v>
      </c>
      <c r="AY353" s="264">
        <f t="shared" si="717"/>
        <v>0</v>
      </c>
      <c r="AZ353" s="264">
        <f t="shared" si="717"/>
        <v>0</v>
      </c>
      <c r="BA353" s="264">
        <f t="shared" si="717"/>
        <v>0</v>
      </c>
      <c r="BB353" s="264">
        <f t="shared" si="717"/>
        <v>0</v>
      </c>
      <c r="BC353" s="264">
        <f t="shared" si="717"/>
        <v>0</v>
      </c>
      <c r="BD353" s="264">
        <f t="shared" si="717"/>
        <v>0</v>
      </c>
      <c r="BE353" s="264">
        <f t="shared" si="717"/>
        <v>0</v>
      </c>
      <c r="BF353" s="264">
        <f t="shared" si="717"/>
        <v>0</v>
      </c>
      <c r="BG353" s="264">
        <f t="shared" si="717"/>
        <v>0</v>
      </c>
      <c r="BH353" s="264">
        <f t="shared" si="717"/>
        <v>0</v>
      </c>
      <c r="BI353" s="264">
        <f t="shared" si="717"/>
        <v>0</v>
      </c>
      <c r="BJ353" s="264">
        <f t="shared" si="717"/>
        <v>0</v>
      </c>
      <c r="BK353" s="264">
        <f t="shared" si="717"/>
        <v>0</v>
      </c>
      <c r="BL353" s="264">
        <f t="shared" si="717"/>
        <v>0</v>
      </c>
      <c r="BM353" s="264">
        <f t="shared" si="717"/>
        <v>0</v>
      </c>
      <c r="BN353" s="264">
        <f t="shared" si="717"/>
        <v>0</v>
      </c>
      <c r="BO353" s="264">
        <f t="shared" si="717"/>
        <v>0</v>
      </c>
      <c r="BP353" s="264">
        <f t="shared" si="717"/>
        <v>0</v>
      </c>
      <c r="BQ353" s="264">
        <f t="shared" si="717"/>
        <v>0</v>
      </c>
      <c r="BR353" s="264">
        <f t="shared" si="717"/>
        <v>0</v>
      </c>
      <c r="BS353" s="264">
        <f t="shared" si="717"/>
        <v>0</v>
      </c>
      <c r="BT353" s="264">
        <f t="shared" si="717"/>
        <v>0</v>
      </c>
      <c r="BU353" s="264">
        <f t="shared" si="717"/>
        <v>0</v>
      </c>
      <c r="BV353" s="264">
        <f t="shared" si="717"/>
        <v>0</v>
      </c>
      <c r="BW353" s="264">
        <f t="shared" si="717"/>
        <v>0</v>
      </c>
      <c r="BX353" s="264">
        <f t="shared" si="717"/>
        <v>0</v>
      </c>
      <c r="BY353" s="264">
        <f t="shared" si="717"/>
        <v>0</v>
      </c>
      <c r="BZ353" s="264">
        <f t="shared" si="717"/>
        <v>0</v>
      </c>
      <c r="CA353" s="264">
        <f t="shared" si="717"/>
        <v>0</v>
      </c>
      <c r="CB353" s="264">
        <f t="shared" si="717"/>
        <v>0</v>
      </c>
      <c r="CC353" s="264">
        <f t="shared" ref="CC353:CM353" si="718">CC351*CC352</f>
        <v>0</v>
      </c>
      <c r="CD353" s="264">
        <f t="shared" si="718"/>
        <v>0</v>
      </c>
      <c r="CE353" s="264">
        <f t="shared" si="718"/>
        <v>0</v>
      </c>
      <c r="CF353" s="264">
        <f t="shared" si="718"/>
        <v>0</v>
      </c>
      <c r="CG353" s="264">
        <f t="shared" si="718"/>
        <v>0</v>
      </c>
      <c r="CH353" s="264">
        <f t="shared" si="718"/>
        <v>0</v>
      </c>
      <c r="CI353" s="264">
        <f t="shared" si="718"/>
        <v>0</v>
      </c>
      <c r="CJ353" s="264">
        <f t="shared" si="718"/>
        <v>0</v>
      </c>
      <c r="CK353" s="264">
        <f t="shared" si="718"/>
        <v>0</v>
      </c>
      <c r="CL353" s="264">
        <f t="shared" si="718"/>
        <v>0</v>
      </c>
      <c r="CM353" s="264">
        <f t="shared" si="718"/>
        <v>0</v>
      </c>
      <c r="CN353" s="264">
        <f t="shared" ref="CN353:CT353" si="719">SUMIF($H$9:$CM$9,CN$3,$H353:$CM353)</f>
        <v>0</v>
      </c>
      <c r="CO353" s="264">
        <f t="shared" si="719"/>
        <v>0</v>
      </c>
      <c r="CP353" s="264">
        <f t="shared" si="719"/>
        <v>0</v>
      </c>
      <c r="CQ353" s="264">
        <f t="shared" si="719"/>
        <v>0</v>
      </c>
      <c r="CR353" s="264">
        <f t="shared" si="719"/>
        <v>0</v>
      </c>
      <c r="CS353" s="264">
        <f t="shared" si="719"/>
        <v>0</v>
      </c>
      <c r="CT353" s="264">
        <f t="shared" si="719"/>
        <v>0</v>
      </c>
      <c r="CU353" s="259">
        <v>1</v>
      </c>
      <c r="CY353" s="294"/>
    </row>
    <row r="354" spans="1:103" outlineLevel="1" x14ac:dyDescent="0.45">
      <c r="A354" s="71"/>
      <c r="B354" s="297"/>
      <c r="CU354" s="259">
        <v>1</v>
      </c>
      <c r="CY354" s="294"/>
    </row>
    <row r="355" spans="1:103" outlineLevel="1" x14ac:dyDescent="0.45">
      <c r="A355" s="71"/>
      <c r="B355" s="297"/>
      <c r="D355" s="268" t="s">
        <v>572</v>
      </c>
      <c r="E355" s="347"/>
      <c r="F355" s="259" t="str">
        <f>VLOOKUP($D355,assumption_lookup,MATCH("Unit",assumption_heading,0),0)</f>
        <v>%</v>
      </c>
      <c r="H355" s="307">
        <f t="shared" ref="H355:AM355" si="720">IF(H20=1,VLOOKUP($D355,assumption_lookup,MATCH(H$9,assumption_heading,0),0),0)</f>
        <v>0</v>
      </c>
      <c r="I355" s="307">
        <f t="shared" si="720"/>
        <v>0</v>
      </c>
      <c r="J355" s="307">
        <f t="shared" si="720"/>
        <v>0</v>
      </c>
      <c r="K355" s="307">
        <f t="shared" si="720"/>
        <v>0</v>
      </c>
      <c r="L355" s="307">
        <f t="shared" si="720"/>
        <v>0</v>
      </c>
      <c r="M355" s="307">
        <f t="shared" si="720"/>
        <v>0</v>
      </c>
      <c r="N355" s="307">
        <f t="shared" si="720"/>
        <v>0</v>
      </c>
      <c r="O355" s="307">
        <f t="shared" si="720"/>
        <v>0</v>
      </c>
      <c r="P355" s="307">
        <f t="shared" si="720"/>
        <v>0</v>
      </c>
      <c r="Q355" s="307">
        <f t="shared" si="720"/>
        <v>0</v>
      </c>
      <c r="R355" s="307">
        <f t="shared" si="720"/>
        <v>0</v>
      </c>
      <c r="S355" s="307">
        <f t="shared" si="720"/>
        <v>0</v>
      </c>
      <c r="T355" s="307">
        <f t="shared" si="720"/>
        <v>0</v>
      </c>
      <c r="U355" s="307">
        <f t="shared" si="720"/>
        <v>0</v>
      </c>
      <c r="V355" s="307">
        <f t="shared" si="720"/>
        <v>0</v>
      </c>
      <c r="W355" s="307">
        <f t="shared" si="720"/>
        <v>0</v>
      </c>
      <c r="X355" s="307">
        <f t="shared" si="720"/>
        <v>0</v>
      </c>
      <c r="Y355" s="307">
        <f t="shared" si="720"/>
        <v>0</v>
      </c>
      <c r="Z355" s="307">
        <f t="shared" si="720"/>
        <v>0</v>
      </c>
      <c r="AA355" s="307">
        <f t="shared" si="720"/>
        <v>0</v>
      </c>
      <c r="AB355" s="307">
        <f t="shared" si="720"/>
        <v>0</v>
      </c>
      <c r="AC355" s="307">
        <f t="shared" si="720"/>
        <v>0</v>
      </c>
      <c r="AD355" s="307">
        <f t="shared" si="720"/>
        <v>0</v>
      </c>
      <c r="AE355" s="307">
        <f t="shared" si="720"/>
        <v>0</v>
      </c>
      <c r="AF355" s="307">
        <f t="shared" si="720"/>
        <v>0</v>
      </c>
      <c r="AG355" s="307">
        <f t="shared" si="720"/>
        <v>0</v>
      </c>
      <c r="AH355" s="307">
        <f t="shared" si="720"/>
        <v>0</v>
      </c>
      <c r="AI355" s="307">
        <f t="shared" si="720"/>
        <v>0</v>
      </c>
      <c r="AJ355" s="307">
        <f t="shared" si="720"/>
        <v>0</v>
      </c>
      <c r="AK355" s="307">
        <f t="shared" si="720"/>
        <v>0</v>
      </c>
      <c r="AL355" s="307">
        <f t="shared" si="720"/>
        <v>0</v>
      </c>
      <c r="AM355" s="307">
        <f t="shared" si="720"/>
        <v>0</v>
      </c>
      <c r="AN355" s="307">
        <f t="shared" ref="AN355:BC355" si="721">IF(AN20=1,VLOOKUP($D355,assumption_lookup,MATCH(AN$9,assumption_heading,0),0),0)</f>
        <v>0</v>
      </c>
      <c r="AO355" s="307">
        <f t="shared" si="721"/>
        <v>0</v>
      </c>
      <c r="AP355" s="307">
        <f t="shared" si="721"/>
        <v>0</v>
      </c>
      <c r="AQ355" s="307">
        <f t="shared" si="721"/>
        <v>0</v>
      </c>
      <c r="AR355" s="307">
        <f t="shared" si="721"/>
        <v>0</v>
      </c>
      <c r="AS355" s="307">
        <f t="shared" si="721"/>
        <v>0</v>
      </c>
      <c r="AT355" s="307">
        <f t="shared" si="721"/>
        <v>0</v>
      </c>
      <c r="AU355" s="307">
        <f t="shared" si="721"/>
        <v>0</v>
      </c>
      <c r="AV355" s="307">
        <f t="shared" si="721"/>
        <v>0</v>
      </c>
      <c r="AW355" s="307">
        <f t="shared" si="721"/>
        <v>0</v>
      </c>
      <c r="AX355" s="307">
        <f t="shared" si="721"/>
        <v>0</v>
      </c>
      <c r="AY355" s="307">
        <f t="shared" si="721"/>
        <v>0</v>
      </c>
      <c r="AZ355" s="307">
        <f t="shared" si="721"/>
        <v>0</v>
      </c>
      <c r="BA355" s="307">
        <f t="shared" si="721"/>
        <v>0</v>
      </c>
      <c r="BB355" s="307">
        <f t="shared" si="721"/>
        <v>0</v>
      </c>
      <c r="BC355" s="307">
        <f t="shared" si="721"/>
        <v>0</v>
      </c>
      <c r="BD355" s="307">
        <f t="shared" ref="BD355:CM355" si="722">IF(BD20=1,VLOOKUP($D355,assumption_lookup,MATCH(BD$6,assumptions_heading_monthly,0),0),0)</f>
        <v>0</v>
      </c>
      <c r="BE355" s="307">
        <f t="shared" si="722"/>
        <v>0</v>
      </c>
      <c r="BF355" s="307">
        <f t="shared" si="722"/>
        <v>0</v>
      </c>
      <c r="BG355" s="307">
        <f t="shared" si="722"/>
        <v>0</v>
      </c>
      <c r="BH355" s="307">
        <f t="shared" si="722"/>
        <v>0</v>
      </c>
      <c r="BI355" s="307">
        <f t="shared" si="722"/>
        <v>0</v>
      </c>
      <c r="BJ355" s="307">
        <f t="shared" si="722"/>
        <v>0</v>
      </c>
      <c r="BK355" s="307">
        <f t="shared" si="722"/>
        <v>0</v>
      </c>
      <c r="BL355" s="307">
        <f t="shared" si="722"/>
        <v>0</v>
      </c>
      <c r="BM355" s="307">
        <f t="shared" si="722"/>
        <v>0</v>
      </c>
      <c r="BN355" s="307">
        <f t="shared" si="722"/>
        <v>0</v>
      </c>
      <c r="BO355" s="307">
        <f t="shared" si="722"/>
        <v>0</v>
      </c>
      <c r="BP355" s="307">
        <f t="shared" si="722"/>
        <v>0</v>
      </c>
      <c r="BQ355" s="307">
        <f t="shared" si="722"/>
        <v>0</v>
      </c>
      <c r="BR355" s="307">
        <f t="shared" si="722"/>
        <v>0</v>
      </c>
      <c r="BS355" s="307">
        <f t="shared" si="722"/>
        <v>0</v>
      </c>
      <c r="BT355" s="307">
        <f t="shared" si="722"/>
        <v>0</v>
      </c>
      <c r="BU355" s="307">
        <f t="shared" si="722"/>
        <v>0</v>
      </c>
      <c r="BV355" s="307">
        <f t="shared" si="722"/>
        <v>0</v>
      </c>
      <c r="BW355" s="307">
        <f t="shared" si="722"/>
        <v>0</v>
      </c>
      <c r="BX355" s="307">
        <f t="shared" si="722"/>
        <v>0</v>
      </c>
      <c r="BY355" s="307">
        <f t="shared" si="722"/>
        <v>0</v>
      </c>
      <c r="BZ355" s="307">
        <f t="shared" si="722"/>
        <v>0</v>
      </c>
      <c r="CA355" s="307">
        <f t="shared" si="722"/>
        <v>0</v>
      </c>
      <c r="CB355" s="307">
        <f t="shared" si="722"/>
        <v>0</v>
      </c>
      <c r="CC355" s="307">
        <f t="shared" si="722"/>
        <v>0</v>
      </c>
      <c r="CD355" s="307">
        <f t="shared" si="722"/>
        <v>0</v>
      </c>
      <c r="CE355" s="307">
        <f t="shared" si="722"/>
        <v>0</v>
      </c>
      <c r="CF355" s="307">
        <f t="shared" si="722"/>
        <v>0</v>
      </c>
      <c r="CG355" s="307">
        <f t="shared" si="722"/>
        <v>0</v>
      </c>
      <c r="CH355" s="307">
        <f t="shared" si="722"/>
        <v>0</v>
      </c>
      <c r="CI355" s="307">
        <f t="shared" si="722"/>
        <v>0</v>
      </c>
      <c r="CJ355" s="307">
        <f t="shared" si="722"/>
        <v>0</v>
      </c>
      <c r="CK355" s="307">
        <f t="shared" si="722"/>
        <v>0</v>
      </c>
      <c r="CL355" s="307">
        <f t="shared" si="722"/>
        <v>0</v>
      </c>
      <c r="CM355" s="307">
        <f t="shared" si="722"/>
        <v>0</v>
      </c>
      <c r="CN355" s="341"/>
      <c r="CO355" s="341"/>
      <c r="CP355" s="341"/>
      <c r="CQ355" s="341"/>
      <c r="CR355" s="341"/>
      <c r="CS355" s="341"/>
      <c r="CT355" s="341"/>
      <c r="CU355" s="259">
        <v>1</v>
      </c>
      <c r="CY355" s="294"/>
    </row>
    <row r="356" spans="1:103" outlineLevel="1" x14ac:dyDescent="0.45">
      <c r="A356" s="71"/>
      <c r="B356" s="297"/>
      <c r="D356" s="259" t="s">
        <v>570</v>
      </c>
      <c r="E356" s="347"/>
      <c r="F356" s="259" t="s">
        <v>433</v>
      </c>
      <c r="H356" s="264">
        <f t="shared" ref="H356:O356" si="723">H355*H347</f>
        <v>0</v>
      </c>
      <c r="I356" s="264">
        <f t="shared" si="723"/>
        <v>0</v>
      </c>
      <c r="J356" s="264">
        <f t="shared" si="723"/>
        <v>0</v>
      </c>
      <c r="K356" s="264">
        <f t="shared" si="723"/>
        <v>0</v>
      </c>
      <c r="L356" s="264">
        <f t="shared" si="723"/>
        <v>0</v>
      </c>
      <c r="M356" s="264">
        <f t="shared" si="723"/>
        <v>0</v>
      </c>
      <c r="N356" s="264">
        <f t="shared" si="723"/>
        <v>0</v>
      </c>
      <c r="O356" s="264">
        <f t="shared" si="723"/>
        <v>0</v>
      </c>
      <c r="P356" s="264">
        <f>P355*P347</f>
        <v>0</v>
      </c>
      <c r="Q356" s="264">
        <f t="shared" ref="Q356:CB356" si="724">Q355*Q347</f>
        <v>0</v>
      </c>
      <c r="R356" s="264">
        <f t="shared" si="724"/>
        <v>0</v>
      </c>
      <c r="S356" s="264">
        <f t="shared" si="724"/>
        <v>0</v>
      </c>
      <c r="T356" s="264">
        <f t="shared" si="724"/>
        <v>0</v>
      </c>
      <c r="U356" s="264">
        <f t="shared" si="724"/>
        <v>0</v>
      </c>
      <c r="V356" s="264">
        <f t="shared" si="724"/>
        <v>0</v>
      </c>
      <c r="W356" s="264">
        <f t="shared" si="724"/>
        <v>0</v>
      </c>
      <c r="X356" s="264">
        <f t="shared" si="724"/>
        <v>0</v>
      </c>
      <c r="Y356" s="264">
        <f t="shared" si="724"/>
        <v>0</v>
      </c>
      <c r="Z356" s="264">
        <f t="shared" si="724"/>
        <v>0</v>
      </c>
      <c r="AA356" s="264">
        <f t="shared" si="724"/>
        <v>0</v>
      </c>
      <c r="AB356" s="264">
        <f t="shared" si="724"/>
        <v>0</v>
      </c>
      <c r="AC356" s="264">
        <f t="shared" si="724"/>
        <v>0</v>
      </c>
      <c r="AD356" s="264">
        <f t="shared" si="724"/>
        <v>0</v>
      </c>
      <c r="AE356" s="264">
        <f t="shared" si="724"/>
        <v>0</v>
      </c>
      <c r="AF356" s="264">
        <f t="shared" si="724"/>
        <v>0</v>
      </c>
      <c r="AG356" s="264">
        <f t="shared" si="724"/>
        <v>0</v>
      </c>
      <c r="AH356" s="264">
        <f t="shared" si="724"/>
        <v>0</v>
      </c>
      <c r="AI356" s="264">
        <f t="shared" si="724"/>
        <v>0</v>
      </c>
      <c r="AJ356" s="264">
        <f t="shared" si="724"/>
        <v>0</v>
      </c>
      <c r="AK356" s="264">
        <f t="shared" si="724"/>
        <v>0</v>
      </c>
      <c r="AL356" s="264">
        <f t="shared" si="724"/>
        <v>0</v>
      </c>
      <c r="AM356" s="264">
        <f t="shared" si="724"/>
        <v>0</v>
      </c>
      <c r="AN356" s="264">
        <f t="shared" si="724"/>
        <v>0</v>
      </c>
      <c r="AO356" s="264">
        <f t="shared" si="724"/>
        <v>0</v>
      </c>
      <c r="AP356" s="264">
        <f t="shared" si="724"/>
        <v>0</v>
      </c>
      <c r="AQ356" s="264">
        <f t="shared" si="724"/>
        <v>0</v>
      </c>
      <c r="AR356" s="264">
        <f t="shared" si="724"/>
        <v>0</v>
      </c>
      <c r="AS356" s="264">
        <f t="shared" si="724"/>
        <v>0</v>
      </c>
      <c r="AT356" s="264">
        <f t="shared" si="724"/>
        <v>0</v>
      </c>
      <c r="AU356" s="264">
        <f t="shared" si="724"/>
        <v>0</v>
      </c>
      <c r="AV356" s="264">
        <f t="shared" si="724"/>
        <v>0</v>
      </c>
      <c r="AW356" s="264">
        <f t="shared" si="724"/>
        <v>0</v>
      </c>
      <c r="AX356" s="264">
        <f t="shared" si="724"/>
        <v>0</v>
      </c>
      <c r="AY356" s="264">
        <f t="shared" si="724"/>
        <v>0</v>
      </c>
      <c r="AZ356" s="264">
        <f t="shared" si="724"/>
        <v>0</v>
      </c>
      <c r="BA356" s="264">
        <f t="shared" si="724"/>
        <v>0</v>
      </c>
      <c r="BB356" s="264">
        <f t="shared" si="724"/>
        <v>0</v>
      </c>
      <c r="BC356" s="264">
        <f t="shared" si="724"/>
        <v>0</v>
      </c>
      <c r="BD356" s="264">
        <f t="shared" si="724"/>
        <v>0</v>
      </c>
      <c r="BE356" s="264">
        <f t="shared" si="724"/>
        <v>0</v>
      </c>
      <c r="BF356" s="264">
        <f t="shared" si="724"/>
        <v>0</v>
      </c>
      <c r="BG356" s="264">
        <f t="shared" si="724"/>
        <v>0</v>
      </c>
      <c r="BH356" s="264">
        <f t="shared" si="724"/>
        <v>0</v>
      </c>
      <c r="BI356" s="264">
        <f t="shared" si="724"/>
        <v>0</v>
      </c>
      <c r="BJ356" s="264">
        <f t="shared" si="724"/>
        <v>0</v>
      </c>
      <c r="BK356" s="264">
        <f t="shared" si="724"/>
        <v>0</v>
      </c>
      <c r="BL356" s="264">
        <f t="shared" si="724"/>
        <v>0</v>
      </c>
      <c r="BM356" s="264">
        <f t="shared" si="724"/>
        <v>0</v>
      </c>
      <c r="BN356" s="264">
        <f t="shared" si="724"/>
        <v>0</v>
      </c>
      <c r="BO356" s="264">
        <f t="shared" si="724"/>
        <v>0</v>
      </c>
      <c r="BP356" s="264">
        <f t="shared" si="724"/>
        <v>0</v>
      </c>
      <c r="BQ356" s="264">
        <f t="shared" si="724"/>
        <v>0</v>
      </c>
      <c r="BR356" s="264">
        <f t="shared" si="724"/>
        <v>0</v>
      </c>
      <c r="BS356" s="264">
        <f t="shared" si="724"/>
        <v>0</v>
      </c>
      <c r="BT356" s="264">
        <f t="shared" si="724"/>
        <v>0</v>
      </c>
      <c r="BU356" s="264">
        <f t="shared" si="724"/>
        <v>0</v>
      </c>
      <c r="BV356" s="264">
        <f t="shared" si="724"/>
        <v>0</v>
      </c>
      <c r="BW356" s="264">
        <f t="shared" si="724"/>
        <v>0</v>
      </c>
      <c r="BX356" s="264">
        <f t="shared" si="724"/>
        <v>0</v>
      </c>
      <c r="BY356" s="264">
        <f t="shared" si="724"/>
        <v>0</v>
      </c>
      <c r="BZ356" s="264">
        <f t="shared" si="724"/>
        <v>0</v>
      </c>
      <c r="CA356" s="264">
        <f t="shared" si="724"/>
        <v>0</v>
      </c>
      <c r="CB356" s="264">
        <f t="shared" si="724"/>
        <v>0</v>
      </c>
      <c r="CC356" s="264">
        <f t="shared" ref="CC356:CM356" si="725">CC355*CC347</f>
        <v>0</v>
      </c>
      <c r="CD356" s="264">
        <f t="shared" si="725"/>
        <v>0</v>
      </c>
      <c r="CE356" s="264">
        <f t="shared" si="725"/>
        <v>0</v>
      </c>
      <c r="CF356" s="264">
        <f t="shared" si="725"/>
        <v>0</v>
      </c>
      <c r="CG356" s="264">
        <f t="shared" si="725"/>
        <v>0</v>
      </c>
      <c r="CH356" s="264">
        <f t="shared" si="725"/>
        <v>0</v>
      </c>
      <c r="CI356" s="264">
        <f t="shared" si="725"/>
        <v>0</v>
      </c>
      <c r="CJ356" s="264">
        <f t="shared" si="725"/>
        <v>0</v>
      </c>
      <c r="CK356" s="264">
        <f t="shared" si="725"/>
        <v>0</v>
      </c>
      <c r="CL356" s="264">
        <f t="shared" si="725"/>
        <v>0</v>
      </c>
      <c r="CM356" s="264">
        <f t="shared" si="725"/>
        <v>0</v>
      </c>
      <c r="CN356" s="264">
        <f t="shared" ref="CN356:CT356" si="726">SUMIF($H$9:$CM$9,CN$3,$H356:$CM356)</f>
        <v>0</v>
      </c>
      <c r="CO356" s="264">
        <f t="shared" si="726"/>
        <v>0</v>
      </c>
      <c r="CP356" s="264">
        <f t="shared" si="726"/>
        <v>0</v>
      </c>
      <c r="CQ356" s="264">
        <f t="shared" si="726"/>
        <v>0</v>
      </c>
      <c r="CR356" s="264">
        <f t="shared" si="726"/>
        <v>0</v>
      </c>
      <c r="CS356" s="264">
        <f t="shared" si="726"/>
        <v>0</v>
      </c>
      <c r="CT356" s="264">
        <f t="shared" si="726"/>
        <v>0</v>
      </c>
      <c r="CU356" s="259">
        <v>1</v>
      </c>
      <c r="CY356" s="294"/>
    </row>
    <row r="357" spans="1:103" outlineLevel="1" x14ac:dyDescent="0.45">
      <c r="A357" s="71"/>
      <c r="B357" s="297"/>
      <c r="D357" s="259" t="s">
        <v>571</v>
      </c>
      <c r="E357" s="347"/>
      <c r="F357" s="259" t="str">
        <f>VLOOKUP($D357,assumption_lookup,MATCH("Unit",assumption_heading,0),0)</f>
        <v>£/booking</v>
      </c>
      <c r="H357" s="264">
        <f t="shared" ref="H357:O357" si="727">VLOOKUP($D357,assumption_lookup,MATCH(H$9,assumption_heading,0),0)</f>
        <v>0</v>
      </c>
      <c r="I357" s="264">
        <f t="shared" si="727"/>
        <v>0</v>
      </c>
      <c r="J357" s="264">
        <f t="shared" si="727"/>
        <v>0</v>
      </c>
      <c r="K357" s="264">
        <f t="shared" si="727"/>
        <v>0</v>
      </c>
      <c r="L357" s="264">
        <f t="shared" si="727"/>
        <v>0</v>
      </c>
      <c r="M357" s="264">
        <f t="shared" si="727"/>
        <v>0</v>
      </c>
      <c r="N357" s="264">
        <f t="shared" si="727"/>
        <v>0</v>
      </c>
      <c r="O357" s="264">
        <f t="shared" si="727"/>
        <v>0</v>
      </c>
      <c r="P357" s="264">
        <f t="shared" ref="P357:AU357" si="728">VLOOKUP($D357,assumption_lookup,MATCH(P$9,assumption_heading,0),0)</f>
        <v>0</v>
      </c>
      <c r="Q357" s="264">
        <f t="shared" si="728"/>
        <v>0</v>
      </c>
      <c r="R357" s="264">
        <f t="shared" si="728"/>
        <v>0</v>
      </c>
      <c r="S357" s="264">
        <f t="shared" si="728"/>
        <v>0</v>
      </c>
      <c r="T357" s="264">
        <f t="shared" si="728"/>
        <v>0</v>
      </c>
      <c r="U357" s="264">
        <f t="shared" si="728"/>
        <v>0</v>
      </c>
      <c r="V357" s="264">
        <f t="shared" si="728"/>
        <v>0</v>
      </c>
      <c r="W357" s="264">
        <f t="shared" si="728"/>
        <v>0</v>
      </c>
      <c r="X357" s="264">
        <f t="shared" si="728"/>
        <v>0</v>
      </c>
      <c r="Y357" s="264">
        <f t="shared" si="728"/>
        <v>0</v>
      </c>
      <c r="Z357" s="264">
        <f t="shared" si="728"/>
        <v>0</v>
      </c>
      <c r="AA357" s="264">
        <f t="shared" si="728"/>
        <v>0</v>
      </c>
      <c r="AB357" s="264">
        <f t="shared" si="728"/>
        <v>0</v>
      </c>
      <c r="AC357" s="264">
        <f t="shared" si="728"/>
        <v>0</v>
      </c>
      <c r="AD357" s="264">
        <f t="shared" si="728"/>
        <v>0</v>
      </c>
      <c r="AE357" s="264">
        <f t="shared" si="728"/>
        <v>0</v>
      </c>
      <c r="AF357" s="264">
        <f t="shared" si="728"/>
        <v>0</v>
      </c>
      <c r="AG357" s="264">
        <f t="shared" si="728"/>
        <v>0</v>
      </c>
      <c r="AH357" s="264">
        <f t="shared" si="728"/>
        <v>0</v>
      </c>
      <c r="AI357" s="264">
        <f t="shared" si="728"/>
        <v>0</v>
      </c>
      <c r="AJ357" s="264">
        <f t="shared" si="728"/>
        <v>0</v>
      </c>
      <c r="AK357" s="264">
        <f t="shared" si="728"/>
        <v>0</v>
      </c>
      <c r="AL357" s="264">
        <f t="shared" si="728"/>
        <v>0</v>
      </c>
      <c r="AM357" s="264">
        <f t="shared" si="728"/>
        <v>0</v>
      </c>
      <c r="AN357" s="264">
        <f t="shared" si="728"/>
        <v>0</v>
      </c>
      <c r="AO357" s="264">
        <f t="shared" si="728"/>
        <v>0</v>
      </c>
      <c r="AP357" s="264">
        <f t="shared" si="728"/>
        <v>0</v>
      </c>
      <c r="AQ357" s="264">
        <f t="shared" si="728"/>
        <v>0</v>
      </c>
      <c r="AR357" s="264">
        <f t="shared" si="728"/>
        <v>0</v>
      </c>
      <c r="AS357" s="264">
        <f t="shared" si="728"/>
        <v>0</v>
      </c>
      <c r="AT357" s="264">
        <f t="shared" si="728"/>
        <v>0</v>
      </c>
      <c r="AU357" s="264">
        <f t="shared" si="728"/>
        <v>0</v>
      </c>
      <c r="AV357" s="264">
        <f t="shared" ref="AV357:BC357" si="729">VLOOKUP($D357,assumption_lookup,MATCH(AV$9,assumption_heading,0),0)</f>
        <v>0</v>
      </c>
      <c r="AW357" s="264">
        <f t="shared" si="729"/>
        <v>0</v>
      </c>
      <c r="AX357" s="264">
        <f t="shared" si="729"/>
        <v>0</v>
      </c>
      <c r="AY357" s="264">
        <f t="shared" si="729"/>
        <v>0</v>
      </c>
      <c r="AZ357" s="264">
        <f t="shared" si="729"/>
        <v>0</v>
      </c>
      <c r="BA357" s="264">
        <f t="shared" si="729"/>
        <v>0</v>
      </c>
      <c r="BB357" s="264">
        <f t="shared" si="729"/>
        <v>0</v>
      </c>
      <c r="BC357" s="264">
        <f t="shared" si="729"/>
        <v>0</v>
      </c>
      <c r="BD357" s="264">
        <f t="shared" ref="BD357:CM357" si="730">VLOOKUP($D357,assumption_lookup,MATCH(BD$6,assumptions_heading_monthly,0),0)</f>
        <v>0</v>
      </c>
      <c r="BE357" s="264">
        <f t="shared" si="730"/>
        <v>0</v>
      </c>
      <c r="BF357" s="264">
        <f t="shared" si="730"/>
        <v>0</v>
      </c>
      <c r="BG357" s="264">
        <f t="shared" si="730"/>
        <v>0</v>
      </c>
      <c r="BH357" s="264">
        <f t="shared" si="730"/>
        <v>0</v>
      </c>
      <c r="BI357" s="264">
        <f t="shared" si="730"/>
        <v>0</v>
      </c>
      <c r="BJ357" s="264">
        <f t="shared" si="730"/>
        <v>0</v>
      </c>
      <c r="BK357" s="264">
        <f t="shared" si="730"/>
        <v>0</v>
      </c>
      <c r="BL357" s="264">
        <f t="shared" si="730"/>
        <v>0</v>
      </c>
      <c r="BM357" s="264">
        <f t="shared" si="730"/>
        <v>0</v>
      </c>
      <c r="BN357" s="264">
        <f t="shared" si="730"/>
        <v>0</v>
      </c>
      <c r="BO357" s="264">
        <f t="shared" si="730"/>
        <v>0</v>
      </c>
      <c r="BP357" s="264">
        <f t="shared" si="730"/>
        <v>0</v>
      </c>
      <c r="BQ357" s="264">
        <f t="shared" si="730"/>
        <v>0</v>
      </c>
      <c r="BR357" s="264">
        <f t="shared" si="730"/>
        <v>0</v>
      </c>
      <c r="BS357" s="264">
        <f t="shared" si="730"/>
        <v>0</v>
      </c>
      <c r="BT357" s="264">
        <f t="shared" si="730"/>
        <v>0</v>
      </c>
      <c r="BU357" s="264">
        <f t="shared" si="730"/>
        <v>0</v>
      </c>
      <c r="BV357" s="264">
        <f t="shared" si="730"/>
        <v>0</v>
      </c>
      <c r="BW357" s="264">
        <f t="shared" si="730"/>
        <v>0</v>
      </c>
      <c r="BX357" s="264">
        <f t="shared" si="730"/>
        <v>0</v>
      </c>
      <c r="BY357" s="264">
        <f t="shared" si="730"/>
        <v>0</v>
      </c>
      <c r="BZ357" s="264">
        <f t="shared" si="730"/>
        <v>0</v>
      </c>
      <c r="CA357" s="264">
        <f t="shared" si="730"/>
        <v>0</v>
      </c>
      <c r="CB357" s="264">
        <f t="shared" si="730"/>
        <v>0</v>
      </c>
      <c r="CC357" s="264">
        <f t="shared" si="730"/>
        <v>0</v>
      </c>
      <c r="CD357" s="264">
        <f t="shared" si="730"/>
        <v>0</v>
      </c>
      <c r="CE357" s="264">
        <f t="shared" si="730"/>
        <v>0</v>
      </c>
      <c r="CF357" s="264">
        <f t="shared" si="730"/>
        <v>0</v>
      </c>
      <c r="CG357" s="264">
        <f t="shared" si="730"/>
        <v>0</v>
      </c>
      <c r="CH357" s="264">
        <f t="shared" si="730"/>
        <v>0</v>
      </c>
      <c r="CI357" s="264">
        <f t="shared" si="730"/>
        <v>0</v>
      </c>
      <c r="CJ357" s="264">
        <f t="shared" si="730"/>
        <v>0</v>
      </c>
      <c r="CK357" s="264">
        <f t="shared" si="730"/>
        <v>0</v>
      </c>
      <c r="CL357" s="264">
        <f t="shared" si="730"/>
        <v>0</v>
      </c>
      <c r="CM357" s="264">
        <f t="shared" si="730"/>
        <v>0</v>
      </c>
      <c r="CN357" s="341"/>
      <c r="CO357" s="341"/>
      <c r="CP357" s="341"/>
      <c r="CQ357" s="341"/>
      <c r="CR357" s="341"/>
      <c r="CS357" s="341"/>
      <c r="CT357" s="341"/>
      <c r="CU357" s="259">
        <v>1</v>
      </c>
      <c r="CY357" s="294"/>
    </row>
    <row r="358" spans="1:103" outlineLevel="1" x14ac:dyDescent="0.45">
      <c r="A358" s="71"/>
      <c r="B358" s="297"/>
      <c r="E358" s="347"/>
      <c r="H358" s="264"/>
      <c r="I358" s="264"/>
      <c r="J358" s="264"/>
      <c r="K358" s="264"/>
      <c r="L358" s="264"/>
      <c r="M358" s="264"/>
      <c r="N358" s="264"/>
      <c r="O358" s="264"/>
      <c r="P358" s="264"/>
      <c r="Q358" s="264"/>
      <c r="R358" s="264"/>
      <c r="S358" s="264"/>
      <c r="T358" s="264"/>
      <c r="U358" s="264"/>
      <c r="V358" s="264"/>
      <c r="W358" s="264"/>
      <c r="X358" s="264"/>
      <c r="Y358" s="264"/>
      <c r="Z358" s="264"/>
      <c r="AA358" s="264"/>
      <c r="AB358" s="264"/>
      <c r="AC358" s="264"/>
      <c r="AD358" s="264"/>
      <c r="AE358" s="264"/>
      <c r="AF358" s="264"/>
      <c r="AG358" s="264"/>
      <c r="AH358" s="264"/>
      <c r="AI358" s="264"/>
      <c r="AJ358" s="264"/>
      <c r="AK358" s="264"/>
      <c r="AL358" s="264"/>
      <c r="AM358" s="264"/>
      <c r="AN358" s="264"/>
      <c r="AO358" s="264"/>
      <c r="AP358" s="264"/>
      <c r="AQ358" s="264"/>
      <c r="AR358" s="264"/>
      <c r="AS358" s="264"/>
      <c r="AT358" s="264"/>
      <c r="AU358" s="264"/>
      <c r="AV358" s="264"/>
      <c r="AW358" s="264"/>
      <c r="AX358" s="264"/>
      <c r="AY358" s="264"/>
      <c r="AZ358" s="264"/>
      <c r="BA358" s="264"/>
      <c r="BB358" s="264"/>
      <c r="BC358" s="264"/>
      <c r="BD358" s="264"/>
      <c r="BE358" s="264"/>
      <c r="BF358" s="264"/>
      <c r="BG358" s="264"/>
      <c r="BH358" s="264"/>
      <c r="BI358" s="264"/>
      <c r="BJ358" s="264"/>
      <c r="BK358" s="264"/>
      <c r="BL358" s="264"/>
      <c r="BM358" s="264"/>
      <c r="BN358" s="264"/>
      <c r="BO358" s="264"/>
      <c r="BP358" s="264"/>
      <c r="BQ358" s="264"/>
      <c r="BR358" s="264"/>
      <c r="BS358" s="264"/>
      <c r="BT358" s="264"/>
      <c r="BU358" s="264"/>
      <c r="BV358" s="264"/>
      <c r="BW358" s="264"/>
      <c r="BX358" s="264"/>
      <c r="BY358" s="264"/>
      <c r="BZ358" s="264"/>
      <c r="CA358" s="264"/>
      <c r="CB358" s="264"/>
      <c r="CC358" s="264"/>
      <c r="CD358" s="264"/>
      <c r="CE358" s="264"/>
      <c r="CF358" s="264"/>
      <c r="CG358" s="264"/>
      <c r="CH358" s="264"/>
      <c r="CI358" s="264"/>
      <c r="CJ358" s="264"/>
      <c r="CK358" s="264"/>
      <c r="CL358" s="264"/>
      <c r="CM358" s="264"/>
      <c r="CU358" s="259">
        <v>1</v>
      </c>
      <c r="CY358" s="294"/>
    </row>
    <row r="359" spans="1:103" outlineLevel="1" x14ac:dyDescent="0.45">
      <c r="A359" s="71"/>
      <c r="B359" s="297"/>
      <c r="CU359" s="259">
        <v>1</v>
      </c>
      <c r="CY359" s="294"/>
    </row>
    <row r="360" spans="1:103" outlineLevel="1" x14ac:dyDescent="0.45">
      <c r="A360" s="71"/>
      <c r="B360" s="297"/>
      <c r="D360" s="260" t="s">
        <v>262</v>
      </c>
      <c r="E360" s="301"/>
      <c r="F360" s="301"/>
      <c r="G360" s="301"/>
      <c r="CU360" s="259">
        <v>1</v>
      </c>
      <c r="CY360" s="294"/>
    </row>
    <row r="361" spans="1:103" outlineLevel="1" x14ac:dyDescent="0.45">
      <c r="A361" s="71"/>
      <c r="B361" s="297"/>
      <c r="CU361" s="259">
        <v>1</v>
      </c>
      <c r="CY361" s="294"/>
    </row>
    <row r="362" spans="1:103" outlineLevel="1" x14ac:dyDescent="0.45">
      <c r="A362" s="71"/>
      <c r="B362" s="297"/>
      <c r="D362" s="259" t="s">
        <v>337</v>
      </c>
      <c r="F362" s="312" t="str">
        <f>VLOOKUP($D362,assumption_lookup,MATCH("Unit",assumption_heading,0),0)</f>
        <v>£/month</v>
      </c>
      <c r="H362" s="349">
        <f t="shared" ref="H362:P362" si="731">VLOOKUP($D362,assumption_lookup,MATCH(H$9,assumption_heading,0),0)</f>
        <v>0</v>
      </c>
      <c r="I362" s="349">
        <f t="shared" si="731"/>
        <v>0</v>
      </c>
      <c r="J362" s="349">
        <f t="shared" si="731"/>
        <v>0</v>
      </c>
      <c r="K362" s="349">
        <f t="shared" si="731"/>
        <v>0</v>
      </c>
      <c r="L362" s="349">
        <f t="shared" si="731"/>
        <v>0</v>
      </c>
      <c r="M362" s="349">
        <f t="shared" si="731"/>
        <v>0</v>
      </c>
      <c r="N362" s="349">
        <f t="shared" si="731"/>
        <v>0</v>
      </c>
      <c r="O362" s="349">
        <f t="shared" si="731"/>
        <v>0</v>
      </c>
      <c r="P362" s="349">
        <f t="shared" si="731"/>
        <v>0</v>
      </c>
      <c r="Q362" s="349">
        <f t="shared" ref="Q362:BC362" si="732">VLOOKUP($D362,assumption_lookup,MATCH(Q$9,assumption_heading,0),0)</f>
        <v>0</v>
      </c>
      <c r="R362" s="349">
        <f t="shared" si="732"/>
        <v>0</v>
      </c>
      <c r="S362" s="349">
        <f t="shared" si="732"/>
        <v>0</v>
      </c>
      <c r="T362" s="349">
        <f t="shared" si="732"/>
        <v>0</v>
      </c>
      <c r="U362" s="349">
        <f t="shared" si="732"/>
        <v>0</v>
      </c>
      <c r="V362" s="349">
        <f t="shared" si="732"/>
        <v>0</v>
      </c>
      <c r="W362" s="349">
        <f t="shared" si="732"/>
        <v>0</v>
      </c>
      <c r="X362" s="349">
        <f t="shared" si="732"/>
        <v>0</v>
      </c>
      <c r="Y362" s="349">
        <f t="shared" si="732"/>
        <v>0</v>
      </c>
      <c r="Z362" s="349">
        <f t="shared" si="732"/>
        <v>0</v>
      </c>
      <c r="AA362" s="349">
        <f t="shared" si="732"/>
        <v>0</v>
      </c>
      <c r="AB362" s="349">
        <f t="shared" si="732"/>
        <v>0</v>
      </c>
      <c r="AC362" s="349">
        <f t="shared" si="732"/>
        <v>0</v>
      </c>
      <c r="AD362" s="349">
        <f t="shared" si="732"/>
        <v>0</v>
      </c>
      <c r="AE362" s="349">
        <f t="shared" si="732"/>
        <v>0</v>
      </c>
      <c r="AF362" s="349">
        <f t="shared" si="732"/>
        <v>0</v>
      </c>
      <c r="AG362" s="349">
        <f t="shared" si="732"/>
        <v>0</v>
      </c>
      <c r="AH362" s="349">
        <f t="shared" si="732"/>
        <v>0</v>
      </c>
      <c r="AI362" s="349">
        <f t="shared" si="732"/>
        <v>0</v>
      </c>
      <c r="AJ362" s="349">
        <f t="shared" si="732"/>
        <v>0</v>
      </c>
      <c r="AK362" s="349">
        <f t="shared" si="732"/>
        <v>0</v>
      </c>
      <c r="AL362" s="349">
        <f t="shared" si="732"/>
        <v>0</v>
      </c>
      <c r="AM362" s="349">
        <f t="shared" si="732"/>
        <v>0</v>
      </c>
      <c r="AN362" s="349">
        <f t="shared" si="732"/>
        <v>0</v>
      </c>
      <c r="AO362" s="349">
        <f t="shared" si="732"/>
        <v>0</v>
      </c>
      <c r="AP362" s="349">
        <f t="shared" si="732"/>
        <v>0</v>
      </c>
      <c r="AQ362" s="349">
        <f t="shared" si="732"/>
        <v>0</v>
      </c>
      <c r="AR362" s="349">
        <f t="shared" si="732"/>
        <v>0</v>
      </c>
      <c r="AS362" s="349">
        <f t="shared" si="732"/>
        <v>0</v>
      </c>
      <c r="AT362" s="349">
        <f t="shared" si="732"/>
        <v>0</v>
      </c>
      <c r="AU362" s="349">
        <f t="shared" si="732"/>
        <v>0</v>
      </c>
      <c r="AV362" s="349">
        <f t="shared" si="732"/>
        <v>0</v>
      </c>
      <c r="AW362" s="349">
        <f t="shared" si="732"/>
        <v>0</v>
      </c>
      <c r="AX362" s="349">
        <f t="shared" si="732"/>
        <v>0</v>
      </c>
      <c r="AY362" s="349">
        <f t="shared" si="732"/>
        <v>0</v>
      </c>
      <c r="AZ362" s="349">
        <f t="shared" si="732"/>
        <v>0</v>
      </c>
      <c r="BA362" s="349">
        <f t="shared" si="732"/>
        <v>0</v>
      </c>
      <c r="BB362" s="349">
        <f t="shared" si="732"/>
        <v>0</v>
      </c>
      <c r="BC362" s="349">
        <f t="shared" si="732"/>
        <v>0</v>
      </c>
      <c r="BD362" s="349">
        <f t="shared" ref="BD362:CM362" si="733">VLOOKUP($D362,assumption_lookup,MATCH(BD$6,assumptions_heading_monthly,0),0)</f>
        <v>0</v>
      </c>
      <c r="BE362" s="349">
        <f t="shared" si="733"/>
        <v>0</v>
      </c>
      <c r="BF362" s="349">
        <f t="shared" si="733"/>
        <v>0</v>
      </c>
      <c r="BG362" s="349">
        <f t="shared" si="733"/>
        <v>0</v>
      </c>
      <c r="BH362" s="349">
        <f t="shared" si="733"/>
        <v>0</v>
      </c>
      <c r="BI362" s="349">
        <f t="shared" si="733"/>
        <v>0</v>
      </c>
      <c r="BJ362" s="349">
        <f t="shared" si="733"/>
        <v>0</v>
      </c>
      <c r="BK362" s="349">
        <f t="shared" si="733"/>
        <v>0</v>
      </c>
      <c r="BL362" s="349">
        <f t="shared" si="733"/>
        <v>0</v>
      </c>
      <c r="BM362" s="349">
        <f t="shared" si="733"/>
        <v>0</v>
      </c>
      <c r="BN362" s="349">
        <f t="shared" si="733"/>
        <v>0</v>
      </c>
      <c r="BO362" s="349">
        <f t="shared" si="733"/>
        <v>0</v>
      </c>
      <c r="BP362" s="349">
        <f t="shared" si="733"/>
        <v>0</v>
      </c>
      <c r="BQ362" s="349">
        <f t="shared" si="733"/>
        <v>0</v>
      </c>
      <c r="BR362" s="349">
        <f t="shared" si="733"/>
        <v>0</v>
      </c>
      <c r="BS362" s="349">
        <f t="shared" si="733"/>
        <v>0</v>
      </c>
      <c r="BT362" s="349">
        <f t="shared" si="733"/>
        <v>0</v>
      </c>
      <c r="BU362" s="349">
        <f t="shared" si="733"/>
        <v>0</v>
      </c>
      <c r="BV362" s="349">
        <f t="shared" si="733"/>
        <v>0</v>
      </c>
      <c r="BW362" s="349">
        <f t="shared" si="733"/>
        <v>0</v>
      </c>
      <c r="BX362" s="349">
        <f t="shared" si="733"/>
        <v>0</v>
      </c>
      <c r="BY362" s="349">
        <f t="shared" si="733"/>
        <v>0</v>
      </c>
      <c r="BZ362" s="349">
        <f t="shared" si="733"/>
        <v>0</v>
      </c>
      <c r="CA362" s="349">
        <f t="shared" si="733"/>
        <v>0</v>
      </c>
      <c r="CB362" s="349">
        <f t="shared" si="733"/>
        <v>0</v>
      </c>
      <c r="CC362" s="349">
        <f t="shared" si="733"/>
        <v>0</v>
      </c>
      <c r="CD362" s="349">
        <f t="shared" si="733"/>
        <v>0</v>
      </c>
      <c r="CE362" s="349">
        <f t="shared" si="733"/>
        <v>0</v>
      </c>
      <c r="CF362" s="349">
        <f t="shared" si="733"/>
        <v>0</v>
      </c>
      <c r="CG362" s="349">
        <f t="shared" si="733"/>
        <v>0</v>
      </c>
      <c r="CH362" s="349">
        <f t="shared" si="733"/>
        <v>0</v>
      </c>
      <c r="CI362" s="349">
        <f t="shared" si="733"/>
        <v>0</v>
      </c>
      <c r="CJ362" s="349">
        <f t="shared" si="733"/>
        <v>0</v>
      </c>
      <c r="CK362" s="349">
        <f t="shared" si="733"/>
        <v>0</v>
      </c>
      <c r="CL362" s="349">
        <f t="shared" si="733"/>
        <v>0</v>
      </c>
      <c r="CM362" s="349">
        <f t="shared" si="733"/>
        <v>0</v>
      </c>
      <c r="CN362" s="341"/>
      <c r="CO362" s="341"/>
      <c r="CP362" s="341"/>
      <c r="CQ362" s="341"/>
      <c r="CR362" s="341"/>
      <c r="CS362" s="341"/>
      <c r="CT362" s="341"/>
      <c r="CU362" s="259">
        <v>1</v>
      </c>
      <c r="CY362" s="294"/>
    </row>
    <row r="363" spans="1:103" outlineLevel="1" x14ac:dyDescent="0.45">
      <c r="A363" s="71" t="s">
        <v>590</v>
      </c>
      <c r="B363" s="297"/>
      <c r="D363" s="79" t="s">
        <v>345</v>
      </c>
      <c r="E363" s="79"/>
      <c r="F363" s="79"/>
      <c r="G363" s="79"/>
      <c r="H363" s="333">
        <f t="shared" ref="H363:O363" si="734">H362*H341</f>
        <v>0</v>
      </c>
      <c r="I363" s="333">
        <f t="shared" si="734"/>
        <v>0</v>
      </c>
      <c r="J363" s="333">
        <f t="shared" si="734"/>
        <v>0</v>
      </c>
      <c r="K363" s="333">
        <f t="shared" si="734"/>
        <v>0</v>
      </c>
      <c r="L363" s="333">
        <f t="shared" si="734"/>
        <v>0</v>
      </c>
      <c r="M363" s="333">
        <f t="shared" si="734"/>
        <v>0</v>
      </c>
      <c r="N363" s="333">
        <f t="shared" si="734"/>
        <v>0</v>
      </c>
      <c r="O363" s="333">
        <f t="shared" si="734"/>
        <v>0</v>
      </c>
      <c r="P363" s="333">
        <f>P362*P341</f>
        <v>0</v>
      </c>
      <c r="Q363" s="333">
        <f t="shared" ref="Q363:CB363" si="735">Q362*Q341</f>
        <v>0</v>
      </c>
      <c r="R363" s="333">
        <f t="shared" si="735"/>
        <v>0</v>
      </c>
      <c r="S363" s="333">
        <f t="shared" si="735"/>
        <v>0</v>
      </c>
      <c r="T363" s="333">
        <f t="shared" si="735"/>
        <v>0</v>
      </c>
      <c r="U363" s="333">
        <f t="shared" si="735"/>
        <v>0</v>
      </c>
      <c r="V363" s="333">
        <f t="shared" si="735"/>
        <v>0</v>
      </c>
      <c r="W363" s="333">
        <f t="shared" si="735"/>
        <v>0</v>
      </c>
      <c r="X363" s="333">
        <f t="shared" si="735"/>
        <v>0</v>
      </c>
      <c r="Y363" s="333">
        <f t="shared" si="735"/>
        <v>0</v>
      </c>
      <c r="Z363" s="333">
        <f t="shared" si="735"/>
        <v>0</v>
      </c>
      <c r="AA363" s="333">
        <f t="shared" si="735"/>
        <v>0</v>
      </c>
      <c r="AB363" s="333">
        <f t="shared" si="735"/>
        <v>0</v>
      </c>
      <c r="AC363" s="333">
        <f t="shared" si="735"/>
        <v>0</v>
      </c>
      <c r="AD363" s="333">
        <f t="shared" si="735"/>
        <v>0</v>
      </c>
      <c r="AE363" s="333">
        <f t="shared" si="735"/>
        <v>0</v>
      </c>
      <c r="AF363" s="333">
        <f t="shared" si="735"/>
        <v>0</v>
      </c>
      <c r="AG363" s="333">
        <f t="shared" si="735"/>
        <v>0</v>
      </c>
      <c r="AH363" s="333">
        <f t="shared" si="735"/>
        <v>0</v>
      </c>
      <c r="AI363" s="333">
        <f t="shared" si="735"/>
        <v>0</v>
      </c>
      <c r="AJ363" s="333">
        <f t="shared" si="735"/>
        <v>0</v>
      </c>
      <c r="AK363" s="333">
        <f t="shared" si="735"/>
        <v>0</v>
      </c>
      <c r="AL363" s="333">
        <f t="shared" si="735"/>
        <v>0</v>
      </c>
      <c r="AM363" s="333">
        <f t="shared" si="735"/>
        <v>0</v>
      </c>
      <c r="AN363" s="333">
        <f t="shared" si="735"/>
        <v>0</v>
      </c>
      <c r="AO363" s="333">
        <f t="shared" si="735"/>
        <v>0</v>
      </c>
      <c r="AP363" s="333">
        <f t="shared" si="735"/>
        <v>0</v>
      </c>
      <c r="AQ363" s="333">
        <f t="shared" si="735"/>
        <v>0</v>
      </c>
      <c r="AR363" s="333">
        <f t="shared" si="735"/>
        <v>0</v>
      </c>
      <c r="AS363" s="333">
        <f t="shared" si="735"/>
        <v>0</v>
      </c>
      <c r="AT363" s="333">
        <f t="shared" si="735"/>
        <v>0</v>
      </c>
      <c r="AU363" s="333">
        <f t="shared" si="735"/>
        <v>0</v>
      </c>
      <c r="AV363" s="333">
        <f t="shared" si="735"/>
        <v>0</v>
      </c>
      <c r="AW363" s="333">
        <f t="shared" si="735"/>
        <v>0</v>
      </c>
      <c r="AX363" s="333">
        <f t="shared" si="735"/>
        <v>0</v>
      </c>
      <c r="AY363" s="333">
        <f t="shared" si="735"/>
        <v>0</v>
      </c>
      <c r="AZ363" s="333">
        <f t="shared" si="735"/>
        <v>0</v>
      </c>
      <c r="BA363" s="333">
        <f t="shared" si="735"/>
        <v>0</v>
      </c>
      <c r="BB363" s="333">
        <f t="shared" si="735"/>
        <v>0</v>
      </c>
      <c r="BC363" s="333">
        <f t="shared" si="735"/>
        <v>0</v>
      </c>
      <c r="BD363" s="333">
        <f t="shared" si="735"/>
        <v>0</v>
      </c>
      <c r="BE363" s="333">
        <f t="shared" si="735"/>
        <v>0</v>
      </c>
      <c r="BF363" s="333">
        <f t="shared" si="735"/>
        <v>0</v>
      </c>
      <c r="BG363" s="333">
        <f t="shared" si="735"/>
        <v>0</v>
      </c>
      <c r="BH363" s="333">
        <f t="shared" si="735"/>
        <v>0</v>
      </c>
      <c r="BI363" s="333">
        <f t="shared" si="735"/>
        <v>0</v>
      </c>
      <c r="BJ363" s="333">
        <f t="shared" si="735"/>
        <v>0</v>
      </c>
      <c r="BK363" s="333">
        <f t="shared" si="735"/>
        <v>0</v>
      </c>
      <c r="BL363" s="333">
        <f t="shared" si="735"/>
        <v>0</v>
      </c>
      <c r="BM363" s="333">
        <f t="shared" si="735"/>
        <v>0</v>
      </c>
      <c r="BN363" s="333">
        <f t="shared" si="735"/>
        <v>0</v>
      </c>
      <c r="BO363" s="333">
        <f t="shared" si="735"/>
        <v>0</v>
      </c>
      <c r="BP363" s="333">
        <f t="shared" si="735"/>
        <v>0</v>
      </c>
      <c r="BQ363" s="333">
        <f t="shared" si="735"/>
        <v>0</v>
      </c>
      <c r="BR363" s="333">
        <f t="shared" si="735"/>
        <v>0</v>
      </c>
      <c r="BS363" s="333">
        <f t="shared" si="735"/>
        <v>0</v>
      </c>
      <c r="BT363" s="333">
        <f t="shared" si="735"/>
        <v>0</v>
      </c>
      <c r="BU363" s="333">
        <f t="shared" si="735"/>
        <v>0</v>
      </c>
      <c r="BV363" s="333">
        <f t="shared" si="735"/>
        <v>0</v>
      </c>
      <c r="BW363" s="333">
        <f t="shared" si="735"/>
        <v>0</v>
      </c>
      <c r="BX363" s="333">
        <f t="shared" si="735"/>
        <v>0</v>
      </c>
      <c r="BY363" s="333">
        <f t="shared" si="735"/>
        <v>0</v>
      </c>
      <c r="BZ363" s="333">
        <f t="shared" si="735"/>
        <v>0</v>
      </c>
      <c r="CA363" s="333">
        <f t="shared" si="735"/>
        <v>0</v>
      </c>
      <c r="CB363" s="333">
        <f t="shared" si="735"/>
        <v>0</v>
      </c>
      <c r="CC363" s="333">
        <f t="shared" ref="CC363:CM363" si="736">CC362*CC341</f>
        <v>0</v>
      </c>
      <c r="CD363" s="333">
        <f t="shared" si="736"/>
        <v>0</v>
      </c>
      <c r="CE363" s="333">
        <f t="shared" si="736"/>
        <v>0</v>
      </c>
      <c r="CF363" s="333">
        <f t="shared" si="736"/>
        <v>0</v>
      </c>
      <c r="CG363" s="333">
        <f t="shared" si="736"/>
        <v>0</v>
      </c>
      <c r="CH363" s="333">
        <f t="shared" si="736"/>
        <v>0</v>
      </c>
      <c r="CI363" s="333">
        <f t="shared" si="736"/>
        <v>0</v>
      </c>
      <c r="CJ363" s="333">
        <f t="shared" si="736"/>
        <v>0</v>
      </c>
      <c r="CK363" s="333">
        <f t="shared" si="736"/>
        <v>0</v>
      </c>
      <c r="CL363" s="333">
        <f t="shared" si="736"/>
        <v>0</v>
      </c>
      <c r="CM363" s="333">
        <f t="shared" si="736"/>
        <v>0</v>
      </c>
      <c r="CN363" s="333">
        <f>SUMIF($H$9:$CM$9,CN$3,$H363:$CM363)</f>
        <v>0</v>
      </c>
      <c r="CO363" s="333">
        <f t="shared" ref="CO363:CT363" si="737">SUMIF($H$9:$CM$9,CO$3,$H363:$CM363)</f>
        <v>0</v>
      </c>
      <c r="CP363" s="333">
        <f t="shared" si="737"/>
        <v>0</v>
      </c>
      <c r="CQ363" s="333">
        <f t="shared" si="737"/>
        <v>0</v>
      </c>
      <c r="CR363" s="333">
        <f t="shared" si="737"/>
        <v>0</v>
      </c>
      <c r="CS363" s="333">
        <f t="shared" si="737"/>
        <v>0</v>
      </c>
      <c r="CT363" s="333">
        <f t="shared" si="737"/>
        <v>0</v>
      </c>
      <c r="CU363" s="259">
        <v>1</v>
      </c>
      <c r="CY363" s="294"/>
    </row>
    <row r="364" spans="1:103" outlineLevel="1" x14ac:dyDescent="0.45">
      <c r="A364" s="71"/>
      <c r="B364" s="297"/>
      <c r="E364" s="304"/>
      <c r="H364" s="302"/>
      <c r="I364" s="302"/>
      <c r="J364" s="302"/>
      <c r="K364" s="302"/>
      <c r="L364" s="302"/>
      <c r="M364" s="302"/>
      <c r="N364" s="302"/>
      <c r="O364" s="302"/>
      <c r="P364" s="302"/>
      <c r="Q364" s="302"/>
      <c r="R364" s="302"/>
      <c r="S364" s="302"/>
      <c r="T364" s="302"/>
      <c r="U364" s="302"/>
      <c r="V364" s="302"/>
      <c r="W364" s="302"/>
      <c r="X364" s="302"/>
      <c r="Y364" s="302"/>
      <c r="Z364" s="302"/>
      <c r="AA364" s="302"/>
      <c r="AB364" s="302"/>
      <c r="AC364" s="302"/>
      <c r="AD364" s="302"/>
      <c r="AE364" s="302"/>
      <c r="AF364" s="302"/>
      <c r="AG364" s="302"/>
      <c r="AH364" s="302"/>
      <c r="AI364" s="302"/>
      <c r="AJ364" s="302"/>
      <c r="AK364" s="302"/>
      <c r="AL364" s="302"/>
      <c r="AM364" s="302"/>
      <c r="AN364" s="302"/>
      <c r="AO364" s="302"/>
      <c r="AP364" s="302"/>
      <c r="AQ364" s="302"/>
      <c r="AR364" s="302"/>
      <c r="AS364" s="302"/>
      <c r="AT364" s="302"/>
      <c r="AU364" s="302"/>
      <c r="AV364" s="302"/>
      <c r="AW364" s="302"/>
      <c r="AX364" s="302"/>
      <c r="AY364" s="302"/>
      <c r="AZ364" s="302"/>
      <c r="BA364" s="302"/>
      <c r="BB364" s="302"/>
      <c r="BC364" s="302"/>
      <c r="BD364" s="302"/>
      <c r="BE364" s="302"/>
      <c r="BF364" s="302"/>
      <c r="BG364" s="302"/>
      <c r="BH364" s="302"/>
      <c r="BI364" s="302"/>
      <c r="BJ364" s="302"/>
      <c r="BK364" s="302"/>
      <c r="BL364" s="302"/>
      <c r="BM364" s="302"/>
      <c r="BN364" s="302"/>
      <c r="BO364" s="302"/>
      <c r="BP364" s="302"/>
      <c r="BQ364" s="302"/>
      <c r="BR364" s="302"/>
      <c r="BS364" s="302"/>
      <c r="BT364" s="302"/>
      <c r="BU364" s="302"/>
      <c r="BV364" s="302"/>
      <c r="BW364" s="302"/>
      <c r="BX364" s="302"/>
      <c r="BY364" s="302"/>
      <c r="BZ364" s="302"/>
      <c r="CA364" s="302"/>
      <c r="CB364" s="302"/>
      <c r="CC364" s="302"/>
      <c r="CD364" s="302"/>
      <c r="CE364" s="302"/>
      <c r="CF364" s="302"/>
      <c r="CG364" s="302"/>
      <c r="CH364" s="302"/>
      <c r="CI364" s="302"/>
      <c r="CJ364" s="302"/>
      <c r="CK364" s="302"/>
      <c r="CL364" s="302"/>
      <c r="CM364" s="302"/>
      <c r="CU364" s="259">
        <v>1</v>
      </c>
      <c r="CY364" s="294"/>
    </row>
    <row r="365" spans="1:103" outlineLevel="1" x14ac:dyDescent="0.45">
      <c r="A365" s="71"/>
      <c r="B365" s="297"/>
      <c r="D365" s="259" t="s">
        <v>425</v>
      </c>
      <c r="F365" s="259" t="s">
        <v>426</v>
      </c>
      <c r="H365" s="302">
        <f t="shared" ref="H365:O365" si="738">H353</f>
        <v>0</v>
      </c>
      <c r="I365" s="302">
        <f t="shared" si="738"/>
        <v>0</v>
      </c>
      <c r="J365" s="302">
        <f t="shared" si="738"/>
        <v>0</v>
      </c>
      <c r="K365" s="302">
        <f t="shared" si="738"/>
        <v>0</v>
      </c>
      <c r="L365" s="302">
        <f t="shared" si="738"/>
        <v>0</v>
      </c>
      <c r="M365" s="302">
        <f t="shared" si="738"/>
        <v>0</v>
      </c>
      <c r="N365" s="302">
        <f t="shared" si="738"/>
        <v>0</v>
      </c>
      <c r="O365" s="302">
        <f t="shared" si="738"/>
        <v>0</v>
      </c>
      <c r="P365" s="302">
        <f>P353</f>
        <v>0</v>
      </c>
      <c r="Q365" s="302">
        <f t="shared" ref="Q365:CB365" si="739">Q353</f>
        <v>0</v>
      </c>
      <c r="R365" s="302">
        <f t="shared" si="739"/>
        <v>0</v>
      </c>
      <c r="S365" s="302">
        <f t="shared" si="739"/>
        <v>0</v>
      </c>
      <c r="T365" s="302">
        <f t="shared" si="739"/>
        <v>0</v>
      </c>
      <c r="U365" s="302">
        <f t="shared" si="739"/>
        <v>0</v>
      </c>
      <c r="V365" s="302">
        <f t="shared" si="739"/>
        <v>0</v>
      </c>
      <c r="W365" s="302">
        <f t="shared" si="739"/>
        <v>0</v>
      </c>
      <c r="X365" s="302">
        <f t="shared" si="739"/>
        <v>0</v>
      </c>
      <c r="Y365" s="302">
        <f t="shared" si="739"/>
        <v>0</v>
      </c>
      <c r="Z365" s="302">
        <f t="shared" si="739"/>
        <v>0</v>
      </c>
      <c r="AA365" s="302">
        <f t="shared" si="739"/>
        <v>0</v>
      </c>
      <c r="AB365" s="302">
        <f t="shared" si="739"/>
        <v>0</v>
      </c>
      <c r="AC365" s="302">
        <f t="shared" si="739"/>
        <v>0</v>
      </c>
      <c r="AD365" s="302">
        <f t="shared" si="739"/>
        <v>0</v>
      </c>
      <c r="AE365" s="302">
        <f t="shared" si="739"/>
        <v>0</v>
      </c>
      <c r="AF365" s="302">
        <f t="shared" si="739"/>
        <v>0</v>
      </c>
      <c r="AG365" s="302">
        <f t="shared" si="739"/>
        <v>0</v>
      </c>
      <c r="AH365" s="302">
        <f t="shared" si="739"/>
        <v>0</v>
      </c>
      <c r="AI365" s="302">
        <f t="shared" si="739"/>
        <v>0</v>
      </c>
      <c r="AJ365" s="302">
        <f t="shared" si="739"/>
        <v>0</v>
      </c>
      <c r="AK365" s="302">
        <f t="shared" si="739"/>
        <v>0</v>
      </c>
      <c r="AL365" s="302">
        <f t="shared" si="739"/>
        <v>0</v>
      </c>
      <c r="AM365" s="302">
        <f t="shared" si="739"/>
        <v>0</v>
      </c>
      <c r="AN365" s="302">
        <f t="shared" si="739"/>
        <v>0</v>
      </c>
      <c r="AO365" s="302">
        <f t="shared" si="739"/>
        <v>0</v>
      </c>
      <c r="AP365" s="302">
        <f t="shared" si="739"/>
        <v>0</v>
      </c>
      <c r="AQ365" s="302">
        <f t="shared" si="739"/>
        <v>0</v>
      </c>
      <c r="AR365" s="302">
        <f t="shared" si="739"/>
        <v>0</v>
      </c>
      <c r="AS365" s="302">
        <f t="shared" si="739"/>
        <v>0</v>
      </c>
      <c r="AT365" s="302">
        <f t="shared" si="739"/>
        <v>0</v>
      </c>
      <c r="AU365" s="302">
        <f t="shared" si="739"/>
        <v>0</v>
      </c>
      <c r="AV365" s="302">
        <f t="shared" si="739"/>
        <v>0</v>
      </c>
      <c r="AW365" s="302">
        <f t="shared" si="739"/>
        <v>0</v>
      </c>
      <c r="AX365" s="302">
        <f t="shared" si="739"/>
        <v>0</v>
      </c>
      <c r="AY365" s="302">
        <f t="shared" si="739"/>
        <v>0</v>
      </c>
      <c r="AZ365" s="302">
        <f t="shared" si="739"/>
        <v>0</v>
      </c>
      <c r="BA365" s="302">
        <f t="shared" si="739"/>
        <v>0</v>
      </c>
      <c r="BB365" s="302">
        <f t="shared" si="739"/>
        <v>0</v>
      </c>
      <c r="BC365" s="302">
        <f t="shared" si="739"/>
        <v>0</v>
      </c>
      <c r="BD365" s="302">
        <f t="shared" si="739"/>
        <v>0</v>
      </c>
      <c r="BE365" s="302">
        <f t="shared" si="739"/>
        <v>0</v>
      </c>
      <c r="BF365" s="302">
        <f t="shared" si="739"/>
        <v>0</v>
      </c>
      <c r="BG365" s="302">
        <f t="shared" si="739"/>
        <v>0</v>
      </c>
      <c r="BH365" s="302">
        <f t="shared" si="739"/>
        <v>0</v>
      </c>
      <c r="BI365" s="302">
        <f t="shared" si="739"/>
        <v>0</v>
      </c>
      <c r="BJ365" s="302">
        <f t="shared" si="739"/>
        <v>0</v>
      </c>
      <c r="BK365" s="302">
        <f t="shared" si="739"/>
        <v>0</v>
      </c>
      <c r="BL365" s="302">
        <f t="shared" si="739"/>
        <v>0</v>
      </c>
      <c r="BM365" s="302">
        <f t="shared" si="739"/>
        <v>0</v>
      </c>
      <c r="BN365" s="302">
        <f t="shared" si="739"/>
        <v>0</v>
      </c>
      <c r="BO365" s="302">
        <f t="shared" si="739"/>
        <v>0</v>
      </c>
      <c r="BP365" s="302">
        <f t="shared" si="739"/>
        <v>0</v>
      </c>
      <c r="BQ365" s="302">
        <f t="shared" si="739"/>
        <v>0</v>
      </c>
      <c r="BR365" s="302">
        <f t="shared" si="739"/>
        <v>0</v>
      </c>
      <c r="BS365" s="302">
        <f t="shared" si="739"/>
        <v>0</v>
      </c>
      <c r="BT365" s="302">
        <f t="shared" si="739"/>
        <v>0</v>
      </c>
      <c r="BU365" s="302">
        <f t="shared" si="739"/>
        <v>0</v>
      </c>
      <c r="BV365" s="302">
        <f t="shared" si="739"/>
        <v>0</v>
      </c>
      <c r="BW365" s="302">
        <f t="shared" si="739"/>
        <v>0</v>
      </c>
      <c r="BX365" s="302">
        <f t="shared" si="739"/>
        <v>0</v>
      </c>
      <c r="BY365" s="302">
        <f t="shared" si="739"/>
        <v>0</v>
      </c>
      <c r="BZ365" s="302">
        <f t="shared" si="739"/>
        <v>0</v>
      </c>
      <c r="CA365" s="302">
        <f t="shared" si="739"/>
        <v>0</v>
      </c>
      <c r="CB365" s="302">
        <f t="shared" si="739"/>
        <v>0</v>
      </c>
      <c r="CC365" s="302">
        <f t="shared" ref="CC365:CM365" si="740">CC353</f>
        <v>0</v>
      </c>
      <c r="CD365" s="302">
        <f t="shared" si="740"/>
        <v>0</v>
      </c>
      <c r="CE365" s="302">
        <f t="shared" si="740"/>
        <v>0</v>
      </c>
      <c r="CF365" s="302">
        <f t="shared" si="740"/>
        <v>0</v>
      </c>
      <c r="CG365" s="302">
        <f t="shared" si="740"/>
        <v>0</v>
      </c>
      <c r="CH365" s="302">
        <f t="shared" si="740"/>
        <v>0</v>
      </c>
      <c r="CI365" s="302">
        <f t="shared" si="740"/>
        <v>0</v>
      </c>
      <c r="CJ365" s="302">
        <f t="shared" si="740"/>
        <v>0</v>
      </c>
      <c r="CK365" s="302">
        <f t="shared" si="740"/>
        <v>0</v>
      </c>
      <c r="CL365" s="302">
        <f t="shared" si="740"/>
        <v>0</v>
      </c>
      <c r="CM365" s="302">
        <f t="shared" si="740"/>
        <v>0</v>
      </c>
      <c r="CN365" s="264">
        <f t="shared" ref="CN365:CT365" si="741">SUMIF($H$9:$CM$9,CN$3,$H365:$CM365)</f>
        <v>0</v>
      </c>
      <c r="CO365" s="264">
        <f t="shared" si="741"/>
        <v>0</v>
      </c>
      <c r="CP365" s="264">
        <f t="shared" si="741"/>
        <v>0</v>
      </c>
      <c r="CQ365" s="264">
        <f t="shared" si="741"/>
        <v>0</v>
      </c>
      <c r="CR365" s="264">
        <f t="shared" si="741"/>
        <v>0</v>
      </c>
      <c r="CS365" s="264">
        <f t="shared" si="741"/>
        <v>0</v>
      </c>
      <c r="CT365" s="264">
        <f t="shared" si="741"/>
        <v>0</v>
      </c>
      <c r="CU365" s="259">
        <v>1</v>
      </c>
      <c r="CY365" s="294"/>
    </row>
    <row r="366" spans="1:103" outlineLevel="1" x14ac:dyDescent="0.45">
      <c r="A366" s="71"/>
      <c r="B366" s="297"/>
      <c r="D366" s="259" t="s">
        <v>585</v>
      </c>
      <c r="F366" s="259" t="str">
        <f>VLOOKUP($D366,assumption_lookup,MATCH("Unit",assumption_heading,0),0)</f>
        <v>£/message</v>
      </c>
      <c r="H366" s="351">
        <f t="shared" ref="H366:P366" si="742">VLOOKUP($D366,assumption_lookup,MATCH(H$9,assumption_heading,0),0)</f>
        <v>0</v>
      </c>
      <c r="I366" s="351">
        <f t="shared" si="742"/>
        <v>0</v>
      </c>
      <c r="J366" s="351">
        <f t="shared" si="742"/>
        <v>0</v>
      </c>
      <c r="K366" s="351">
        <f t="shared" si="742"/>
        <v>0</v>
      </c>
      <c r="L366" s="351">
        <f t="shared" si="742"/>
        <v>0</v>
      </c>
      <c r="M366" s="351">
        <f t="shared" si="742"/>
        <v>0</v>
      </c>
      <c r="N366" s="351">
        <f t="shared" si="742"/>
        <v>0</v>
      </c>
      <c r="O366" s="351">
        <f t="shared" si="742"/>
        <v>0</v>
      </c>
      <c r="P366" s="351">
        <f t="shared" si="742"/>
        <v>0</v>
      </c>
      <c r="Q366" s="351">
        <f t="shared" ref="Q366:BC366" si="743">VLOOKUP($D366,assumption_lookup,MATCH(Q$9,assumption_heading,0),0)</f>
        <v>0</v>
      </c>
      <c r="R366" s="351">
        <f t="shared" si="743"/>
        <v>0</v>
      </c>
      <c r="S366" s="351">
        <f t="shared" si="743"/>
        <v>0</v>
      </c>
      <c r="T366" s="351">
        <f t="shared" si="743"/>
        <v>0</v>
      </c>
      <c r="U366" s="351">
        <f t="shared" si="743"/>
        <v>0</v>
      </c>
      <c r="V366" s="351">
        <f t="shared" si="743"/>
        <v>0</v>
      </c>
      <c r="W366" s="351">
        <f t="shared" si="743"/>
        <v>0</v>
      </c>
      <c r="X366" s="351">
        <f t="shared" si="743"/>
        <v>0</v>
      </c>
      <c r="Y366" s="351">
        <f t="shared" si="743"/>
        <v>0</v>
      </c>
      <c r="Z366" s="351">
        <f t="shared" si="743"/>
        <v>0</v>
      </c>
      <c r="AA366" s="351">
        <f t="shared" si="743"/>
        <v>0</v>
      </c>
      <c r="AB366" s="351">
        <f t="shared" si="743"/>
        <v>0</v>
      </c>
      <c r="AC366" s="351">
        <f t="shared" si="743"/>
        <v>0</v>
      </c>
      <c r="AD366" s="351">
        <f t="shared" si="743"/>
        <v>0</v>
      </c>
      <c r="AE366" s="351">
        <f t="shared" si="743"/>
        <v>0</v>
      </c>
      <c r="AF366" s="351">
        <f t="shared" si="743"/>
        <v>0</v>
      </c>
      <c r="AG366" s="351">
        <f t="shared" si="743"/>
        <v>0</v>
      </c>
      <c r="AH366" s="351">
        <f t="shared" si="743"/>
        <v>0</v>
      </c>
      <c r="AI366" s="351">
        <f t="shared" si="743"/>
        <v>0</v>
      </c>
      <c r="AJ366" s="351">
        <f t="shared" si="743"/>
        <v>0</v>
      </c>
      <c r="AK366" s="351">
        <f t="shared" si="743"/>
        <v>0</v>
      </c>
      <c r="AL366" s="351">
        <f t="shared" si="743"/>
        <v>0</v>
      </c>
      <c r="AM366" s="351">
        <f t="shared" si="743"/>
        <v>0</v>
      </c>
      <c r="AN366" s="351">
        <f t="shared" si="743"/>
        <v>0</v>
      </c>
      <c r="AO366" s="351">
        <f t="shared" si="743"/>
        <v>0</v>
      </c>
      <c r="AP366" s="351">
        <f t="shared" si="743"/>
        <v>0</v>
      </c>
      <c r="AQ366" s="351">
        <f t="shared" si="743"/>
        <v>0</v>
      </c>
      <c r="AR366" s="351">
        <f t="shared" si="743"/>
        <v>0</v>
      </c>
      <c r="AS366" s="351">
        <f t="shared" si="743"/>
        <v>0</v>
      </c>
      <c r="AT366" s="351">
        <f t="shared" si="743"/>
        <v>0</v>
      </c>
      <c r="AU366" s="351">
        <f t="shared" si="743"/>
        <v>0</v>
      </c>
      <c r="AV366" s="351">
        <f t="shared" si="743"/>
        <v>0</v>
      </c>
      <c r="AW366" s="351">
        <f t="shared" si="743"/>
        <v>0</v>
      </c>
      <c r="AX366" s="351">
        <f t="shared" si="743"/>
        <v>0</v>
      </c>
      <c r="AY366" s="351">
        <f t="shared" si="743"/>
        <v>0</v>
      </c>
      <c r="AZ366" s="351">
        <f t="shared" si="743"/>
        <v>0</v>
      </c>
      <c r="BA366" s="351">
        <f t="shared" si="743"/>
        <v>0</v>
      </c>
      <c r="BB366" s="351">
        <f t="shared" si="743"/>
        <v>0</v>
      </c>
      <c r="BC366" s="351">
        <f t="shared" si="743"/>
        <v>0</v>
      </c>
      <c r="BD366" s="351">
        <f t="shared" ref="BD366:CM366" si="744">VLOOKUP($D366,assumption_lookup,MATCH(BD$6,assumptions_heading_monthly,0),0)</f>
        <v>0</v>
      </c>
      <c r="BE366" s="351">
        <f t="shared" si="744"/>
        <v>0</v>
      </c>
      <c r="BF366" s="351">
        <f t="shared" si="744"/>
        <v>0</v>
      </c>
      <c r="BG366" s="351">
        <f t="shared" si="744"/>
        <v>0</v>
      </c>
      <c r="BH366" s="351">
        <f t="shared" si="744"/>
        <v>0</v>
      </c>
      <c r="BI366" s="351">
        <f t="shared" si="744"/>
        <v>0</v>
      </c>
      <c r="BJ366" s="351">
        <f t="shared" si="744"/>
        <v>0</v>
      </c>
      <c r="BK366" s="351">
        <f t="shared" si="744"/>
        <v>0</v>
      </c>
      <c r="BL366" s="351">
        <f t="shared" si="744"/>
        <v>0</v>
      </c>
      <c r="BM366" s="351">
        <f t="shared" si="744"/>
        <v>0</v>
      </c>
      <c r="BN366" s="351">
        <f t="shared" si="744"/>
        <v>0</v>
      </c>
      <c r="BO366" s="351">
        <f t="shared" si="744"/>
        <v>0</v>
      </c>
      <c r="BP366" s="351">
        <f t="shared" si="744"/>
        <v>0</v>
      </c>
      <c r="BQ366" s="351">
        <f t="shared" si="744"/>
        <v>0</v>
      </c>
      <c r="BR366" s="351">
        <f t="shared" si="744"/>
        <v>0</v>
      </c>
      <c r="BS366" s="351">
        <f t="shared" si="744"/>
        <v>0</v>
      </c>
      <c r="BT366" s="351">
        <f t="shared" si="744"/>
        <v>0</v>
      </c>
      <c r="BU366" s="351">
        <f t="shared" si="744"/>
        <v>0</v>
      </c>
      <c r="BV366" s="351">
        <f t="shared" si="744"/>
        <v>0</v>
      </c>
      <c r="BW366" s="351">
        <f t="shared" si="744"/>
        <v>0</v>
      </c>
      <c r="BX366" s="351">
        <f t="shared" si="744"/>
        <v>0</v>
      </c>
      <c r="BY366" s="351">
        <f t="shared" si="744"/>
        <v>0</v>
      </c>
      <c r="BZ366" s="351">
        <f t="shared" si="744"/>
        <v>0</v>
      </c>
      <c r="CA366" s="351">
        <f t="shared" si="744"/>
        <v>0</v>
      </c>
      <c r="CB366" s="351">
        <f t="shared" si="744"/>
        <v>0</v>
      </c>
      <c r="CC366" s="351">
        <f t="shared" si="744"/>
        <v>0</v>
      </c>
      <c r="CD366" s="351">
        <f t="shared" si="744"/>
        <v>0</v>
      </c>
      <c r="CE366" s="351">
        <f t="shared" si="744"/>
        <v>0</v>
      </c>
      <c r="CF366" s="351">
        <f t="shared" si="744"/>
        <v>0</v>
      </c>
      <c r="CG366" s="351">
        <f t="shared" si="744"/>
        <v>0</v>
      </c>
      <c r="CH366" s="351">
        <f t="shared" si="744"/>
        <v>0</v>
      </c>
      <c r="CI366" s="351">
        <f t="shared" si="744"/>
        <v>0</v>
      </c>
      <c r="CJ366" s="351">
        <f t="shared" si="744"/>
        <v>0</v>
      </c>
      <c r="CK366" s="351">
        <f t="shared" si="744"/>
        <v>0</v>
      </c>
      <c r="CL366" s="351">
        <f t="shared" si="744"/>
        <v>0</v>
      </c>
      <c r="CM366" s="351">
        <f t="shared" si="744"/>
        <v>0</v>
      </c>
      <c r="CN366" s="341"/>
      <c r="CO366" s="341"/>
      <c r="CP366" s="341"/>
      <c r="CQ366" s="341"/>
      <c r="CR366" s="341"/>
      <c r="CS366" s="341"/>
      <c r="CT366" s="341"/>
      <c r="CU366" s="259">
        <v>1</v>
      </c>
      <c r="CY366" s="294"/>
    </row>
    <row r="367" spans="1:103" outlineLevel="1" x14ac:dyDescent="0.45">
      <c r="A367" s="71" t="s">
        <v>591</v>
      </c>
      <c r="B367" s="297"/>
      <c r="D367" s="79" t="s">
        <v>116</v>
      </c>
      <c r="E367" s="80"/>
      <c r="F367" s="79" t="s">
        <v>164</v>
      </c>
      <c r="G367" s="79"/>
      <c r="H367" s="333">
        <f t="shared" ref="H367:O367" si="745">H365*H366</f>
        <v>0</v>
      </c>
      <c r="I367" s="333">
        <f t="shared" si="745"/>
        <v>0</v>
      </c>
      <c r="J367" s="333">
        <f t="shared" si="745"/>
        <v>0</v>
      </c>
      <c r="K367" s="333">
        <f t="shared" si="745"/>
        <v>0</v>
      </c>
      <c r="L367" s="333">
        <f t="shared" si="745"/>
        <v>0</v>
      </c>
      <c r="M367" s="333">
        <f t="shared" si="745"/>
        <v>0</v>
      </c>
      <c r="N367" s="333">
        <f t="shared" si="745"/>
        <v>0</v>
      </c>
      <c r="O367" s="333">
        <f t="shared" si="745"/>
        <v>0</v>
      </c>
      <c r="P367" s="333">
        <f t="shared" ref="P367:AU367" si="746">P365*P366</f>
        <v>0</v>
      </c>
      <c r="Q367" s="333">
        <f t="shared" si="746"/>
        <v>0</v>
      </c>
      <c r="R367" s="333">
        <f t="shared" si="746"/>
        <v>0</v>
      </c>
      <c r="S367" s="333">
        <f t="shared" si="746"/>
        <v>0</v>
      </c>
      <c r="T367" s="333">
        <f t="shared" si="746"/>
        <v>0</v>
      </c>
      <c r="U367" s="333">
        <f t="shared" si="746"/>
        <v>0</v>
      </c>
      <c r="V367" s="333">
        <f t="shared" si="746"/>
        <v>0</v>
      </c>
      <c r="W367" s="333">
        <f t="shared" si="746"/>
        <v>0</v>
      </c>
      <c r="X367" s="333">
        <f t="shared" si="746"/>
        <v>0</v>
      </c>
      <c r="Y367" s="333">
        <f t="shared" si="746"/>
        <v>0</v>
      </c>
      <c r="Z367" s="333">
        <f t="shared" si="746"/>
        <v>0</v>
      </c>
      <c r="AA367" s="333">
        <f t="shared" si="746"/>
        <v>0</v>
      </c>
      <c r="AB367" s="333">
        <f t="shared" si="746"/>
        <v>0</v>
      </c>
      <c r="AC367" s="333">
        <f t="shared" si="746"/>
        <v>0</v>
      </c>
      <c r="AD367" s="333">
        <f t="shared" si="746"/>
        <v>0</v>
      </c>
      <c r="AE367" s="333">
        <f t="shared" si="746"/>
        <v>0</v>
      </c>
      <c r="AF367" s="333">
        <f t="shared" si="746"/>
        <v>0</v>
      </c>
      <c r="AG367" s="333">
        <f t="shared" si="746"/>
        <v>0</v>
      </c>
      <c r="AH367" s="333">
        <f t="shared" si="746"/>
        <v>0</v>
      </c>
      <c r="AI367" s="333">
        <f t="shared" si="746"/>
        <v>0</v>
      </c>
      <c r="AJ367" s="333">
        <f t="shared" si="746"/>
        <v>0</v>
      </c>
      <c r="AK367" s="333">
        <f t="shared" si="746"/>
        <v>0</v>
      </c>
      <c r="AL367" s="333">
        <f t="shared" si="746"/>
        <v>0</v>
      </c>
      <c r="AM367" s="333">
        <f t="shared" si="746"/>
        <v>0</v>
      </c>
      <c r="AN367" s="333">
        <f t="shared" si="746"/>
        <v>0</v>
      </c>
      <c r="AO367" s="333">
        <f t="shared" si="746"/>
        <v>0</v>
      </c>
      <c r="AP367" s="333">
        <f t="shared" si="746"/>
        <v>0</v>
      </c>
      <c r="AQ367" s="333">
        <f t="shared" si="746"/>
        <v>0</v>
      </c>
      <c r="AR367" s="333">
        <f t="shared" si="746"/>
        <v>0</v>
      </c>
      <c r="AS367" s="333">
        <f t="shared" si="746"/>
        <v>0</v>
      </c>
      <c r="AT367" s="333">
        <f t="shared" si="746"/>
        <v>0</v>
      </c>
      <c r="AU367" s="333">
        <f t="shared" si="746"/>
        <v>0</v>
      </c>
      <c r="AV367" s="333">
        <f t="shared" ref="AV367:CM367" si="747">AV365*AV366</f>
        <v>0</v>
      </c>
      <c r="AW367" s="333">
        <f t="shared" si="747"/>
        <v>0</v>
      </c>
      <c r="AX367" s="333">
        <f t="shared" si="747"/>
        <v>0</v>
      </c>
      <c r="AY367" s="333">
        <f t="shared" si="747"/>
        <v>0</v>
      </c>
      <c r="AZ367" s="333">
        <f t="shared" si="747"/>
        <v>0</v>
      </c>
      <c r="BA367" s="333">
        <f t="shared" si="747"/>
        <v>0</v>
      </c>
      <c r="BB367" s="333">
        <f t="shared" si="747"/>
        <v>0</v>
      </c>
      <c r="BC367" s="333">
        <f t="shared" si="747"/>
        <v>0</v>
      </c>
      <c r="BD367" s="333">
        <f t="shared" si="747"/>
        <v>0</v>
      </c>
      <c r="BE367" s="333">
        <f t="shared" si="747"/>
        <v>0</v>
      </c>
      <c r="BF367" s="333">
        <f t="shared" si="747"/>
        <v>0</v>
      </c>
      <c r="BG367" s="333">
        <f t="shared" si="747"/>
        <v>0</v>
      </c>
      <c r="BH367" s="333">
        <f t="shared" si="747"/>
        <v>0</v>
      </c>
      <c r="BI367" s="333">
        <f t="shared" si="747"/>
        <v>0</v>
      </c>
      <c r="BJ367" s="333">
        <f t="shared" si="747"/>
        <v>0</v>
      </c>
      <c r="BK367" s="333">
        <f t="shared" si="747"/>
        <v>0</v>
      </c>
      <c r="BL367" s="333">
        <f t="shared" si="747"/>
        <v>0</v>
      </c>
      <c r="BM367" s="333">
        <f t="shared" si="747"/>
        <v>0</v>
      </c>
      <c r="BN367" s="333">
        <f t="shared" si="747"/>
        <v>0</v>
      </c>
      <c r="BO367" s="333">
        <f t="shared" si="747"/>
        <v>0</v>
      </c>
      <c r="BP367" s="333">
        <f t="shared" si="747"/>
        <v>0</v>
      </c>
      <c r="BQ367" s="333">
        <f t="shared" si="747"/>
        <v>0</v>
      </c>
      <c r="BR367" s="333">
        <f t="shared" si="747"/>
        <v>0</v>
      </c>
      <c r="BS367" s="333">
        <f t="shared" si="747"/>
        <v>0</v>
      </c>
      <c r="BT367" s="333">
        <f t="shared" si="747"/>
        <v>0</v>
      </c>
      <c r="BU367" s="333">
        <f t="shared" si="747"/>
        <v>0</v>
      </c>
      <c r="BV367" s="333">
        <f t="shared" si="747"/>
        <v>0</v>
      </c>
      <c r="BW367" s="333">
        <f t="shared" si="747"/>
        <v>0</v>
      </c>
      <c r="BX367" s="333">
        <f t="shared" si="747"/>
        <v>0</v>
      </c>
      <c r="BY367" s="333">
        <f t="shared" si="747"/>
        <v>0</v>
      </c>
      <c r="BZ367" s="333">
        <f t="shared" si="747"/>
        <v>0</v>
      </c>
      <c r="CA367" s="333">
        <f t="shared" si="747"/>
        <v>0</v>
      </c>
      <c r="CB367" s="333">
        <f t="shared" si="747"/>
        <v>0</v>
      </c>
      <c r="CC367" s="333">
        <f t="shared" si="747"/>
        <v>0</v>
      </c>
      <c r="CD367" s="333">
        <f t="shared" si="747"/>
        <v>0</v>
      </c>
      <c r="CE367" s="333">
        <f t="shared" si="747"/>
        <v>0</v>
      </c>
      <c r="CF367" s="333">
        <f t="shared" si="747"/>
        <v>0</v>
      </c>
      <c r="CG367" s="333">
        <f t="shared" si="747"/>
        <v>0</v>
      </c>
      <c r="CH367" s="333">
        <f t="shared" si="747"/>
        <v>0</v>
      </c>
      <c r="CI367" s="333">
        <f t="shared" si="747"/>
        <v>0</v>
      </c>
      <c r="CJ367" s="333">
        <f t="shared" si="747"/>
        <v>0</v>
      </c>
      <c r="CK367" s="333">
        <f t="shared" si="747"/>
        <v>0</v>
      </c>
      <c r="CL367" s="333">
        <f t="shared" si="747"/>
        <v>0</v>
      </c>
      <c r="CM367" s="333">
        <f t="shared" si="747"/>
        <v>0</v>
      </c>
      <c r="CN367" s="333">
        <f>SUMIF($H$9:$CM$9,CN$3,$H367:$CM367)</f>
        <v>0</v>
      </c>
      <c r="CO367" s="333">
        <f t="shared" ref="CO367:CT367" si="748">SUMIF($H$9:$CM$9,CO$3,$H367:$CM367)</f>
        <v>0</v>
      </c>
      <c r="CP367" s="333">
        <f t="shared" si="748"/>
        <v>0</v>
      </c>
      <c r="CQ367" s="333">
        <f t="shared" si="748"/>
        <v>0</v>
      </c>
      <c r="CR367" s="333">
        <f t="shared" si="748"/>
        <v>0</v>
      </c>
      <c r="CS367" s="333">
        <f t="shared" si="748"/>
        <v>0</v>
      </c>
      <c r="CT367" s="333">
        <f t="shared" si="748"/>
        <v>0</v>
      </c>
      <c r="CU367" s="259">
        <v>1</v>
      </c>
      <c r="CY367" s="294"/>
    </row>
    <row r="368" spans="1:103" outlineLevel="1" x14ac:dyDescent="0.45">
      <c r="A368" s="71"/>
      <c r="B368" s="297"/>
      <c r="E368" s="304"/>
      <c r="H368" s="302"/>
      <c r="I368" s="302"/>
      <c r="J368" s="302"/>
      <c r="K368" s="302"/>
      <c r="L368" s="302"/>
      <c r="M368" s="302"/>
      <c r="N368" s="302"/>
      <c r="O368" s="302"/>
      <c r="P368" s="302"/>
      <c r="Q368" s="302"/>
      <c r="R368" s="302"/>
      <c r="S368" s="302"/>
      <c r="T368" s="302"/>
      <c r="U368" s="302"/>
      <c r="V368" s="302"/>
      <c r="W368" s="302"/>
      <c r="X368" s="302"/>
      <c r="Y368" s="302"/>
      <c r="Z368" s="302"/>
      <c r="AA368" s="302"/>
      <c r="AB368" s="302"/>
      <c r="AC368" s="302"/>
      <c r="AD368" s="302"/>
      <c r="AE368" s="302"/>
      <c r="AF368" s="302"/>
      <c r="AG368" s="302"/>
      <c r="AH368" s="302"/>
      <c r="AI368" s="302"/>
      <c r="AJ368" s="302"/>
      <c r="AK368" s="302"/>
      <c r="AL368" s="302"/>
      <c r="AM368" s="302"/>
      <c r="AN368" s="302"/>
      <c r="AO368" s="302"/>
      <c r="AP368" s="302"/>
      <c r="AQ368" s="302"/>
      <c r="AR368" s="302"/>
      <c r="AS368" s="302"/>
      <c r="AT368" s="302"/>
      <c r="AU368" s="302"/>
      <c r="AV368" s="302"/>
      <c r="AW368" s="302"/>
      <c r="AX368" s="302"/>
      <c r="AY368" s="302"/>
      <c r="AZ368" s="302"/>
      <c r="BA368" s="302"/>
      <c r="BB368" s="302"/>
      <c r="BC368" s="302"/>
      <c r="BD368" s="302"/>
      <c r="BE368" s="302"/>
      <c r="BF368" s="302"/>
      <c r="BG368" s="302"/>
      <c r="BH368" s="302"/>
      <c r="BI368" s="302"/>
      <c r="BJ368" s="302"/>
      <c r="BK368" s="302"/>
      <c r="BL368" s="302"/>
      <c r="BM368" s="302"/>
      <c r="BN368" s="302"/>
      <c r="BO368" s="302"/>
      <c r="BP368" s="302"/>
      <c r="BQ368" s="302"/>
      <c r="BR368" s="302"/>
      <c r="BS368" s="302"/>
      <c r="BT368" s="302"/>
      <c r="BU368" s="302"/>
      <c r="BV368" s="302"/>
      <c r="BW368" s="302"/>
      <c r="BX368" s="302"/>
      <c r="BY368" s="302"/>
      <c r="BZ368" s="302"/>
      <c r="CA368" s="302"/>
      <c r="CB368" s="302"/>
      <c r="CC368" s="302"/>
      <c r="CD368" s="302"/>
      <c r="CE368" s="302"/>
      <c r="CF368" s="302"/>
      <c r="CG368" s="302"/>
      <c r="CH368" s="302"/>
      <c r="CI368" s="302"/>
      <c r="CJ368" s="302"/>
      <c r="CK368" s="302"/>
      <c r="CL368" s="302"/>
      <c r="CM368" s="302"/>
      <c r="CU368" s="259">
        <v>1</v>
      </c>
      <c r="CY368" s="294"/>
    </row>
    <row r="369" spans="1:103" outlineLevel="1" x14ac:dyDescent="0.45">
      <c r="A369" s="71"/>
      <c r="B369" s="297"/>
      <c r="D369" s="259" t="s">
        <v>570</v>
      </c>
      <c r="F369" s="259" t="s">
        <v>433</v>
      </c>
      <c r="H369" s="264">
        <f t="shared" ref="H369:O369" si="749">H356</f>
        <v>0</v>
      </c>
      <c r="I369" s="264">
        <f t="shared" si="749"/>
        <v>0</v>
      </c>
      <c r="J369" s="264">
        <f t="shared" si="749"/>
        <v>0</v>
      </c>
      <c r="K369" s="264">
        <f t="shared" si="749"/>
        <v>0</v>
      </c>
      <c r="L369" s="264">
        <f t="shared" si="749"/>
        <v>0</v>
      </c>
      <c r="M369" s="264">
        <f t="shared" si="749"/>
        <v>0</v>
      </c>
      <c r="N369" s="264">
        <f t="shared" si="749"/>
        <v>0</v>
      </c>
      <c r="O369" s="264">
        <f t="shared" si="749"/>
        <v>0</v>
      </c>
      <c r="P369" s="264">
        <f>P356</f>
        <v>0</v>
      </c>
      <c r="Q369" s="264">
        <f t="shared" ref="Q369:CB369" si="750">Q356</f>
        <v>0</v>
      </c>
      <c r="R369" s="264">
        <f t="shared" si="750"/>
        <v>0</v>
      </c>
      <c r="S369" s="264">
        <f t="shared" si="750"/>
        <v>0</v>
      </c>
      <c r="T369" s="264">
        <f t="shared" si="750"/>
        <v>0</v>
      </c>
      <c r="U369" s="264">
        <f t="shared" si="750"/>
        <v>0</v>
      </c>
      <c r="V369" s="264">
        <f t="shared" si="750"/>
        <v>0</v>
      </c>
      <c r="W369" s="264">
        <f t="shared" si="750"/>
        <v>0</v>
      </c>
      <c r="X369" s="264">
        <f t="shared" si="750"/>
        <v>0</v>
      </c>
      <c r="Y369" s="264">
        <f t="shared" si="750"/>
        <v>0</v>
      </c>
      <c r="Z369" s="264">
        <f t="shared" si="750"/>
        <v>0</v>
      </c>
      <c r="AA369" s="264">
        <f t="shared" si="750"/>
        <v>0</v>
      </c>
      <c r="AB369" s="264">
        <f t="shared" si="750"/>
        <v>0</v>
      </c>
      <c r="AC369" s="264">
        <f t="shared" si="750"/>
        <v>0</v>
      </c>
      <c r="AD369" s="264">
        <f t="shared" si="750"/>
        <v>0</v>
      </c>
      <c r="AE369" s="264">
        <f t="shared" si="750"/>
        <v>0</v>
      </c>
      <c r="AF369" s="264">
        <f t="shared" si="750"/>
        <v>0</v>
      </c>
      <c r="AG369" s="264">
        <f t="shared" si="750"/>
        <v>0</v>
      </c>
      <c r="AH369" s="264">
        <f t="shared" si="750"/>
        <v>0</v>
      </c>
      <c r="AI369" s="264">
        <f t="shared" si="750"/>
        <v>0</v>
      </c>
      <c r="AJ369" s="264">
        <f t="shared" si="750"/>
        <v>0</v>
      </c>
      <c r="AK369" s="264">
        <f t="shared" si="750"/>
        <v>0</v>
      </c>
      <c r="AL369" s="264">
        <f t="shared" si="750"/>
        <v>0</v>
      </c>
      <c r="AM369" s="264">
        <f t="shared" si="750"/>
        <v>0</v>
      </c>
      <c r="AN369" s="264">
        <f t="shared" si="750"/>
        <v>0</v>
      </c>
      <c r="AO369" s="264">
        <f t="shared" si="750"/>
        <v>0</v>
      </c>
      <c r="AP369" s="264">
        <f t="shared" si="750"/>
        <v>0</v>
      </c>
      <c r="AQ369" s="264">
        <f t="shared" si="750"/>
        <v>0</v>
      </c>
      <c r="AR369" s="264">
        <f t="shared" si="750"/>
        <v>0</v>
      </c>
      <c r="AS369" s="264">
        <f t="shared" si="750"/>
        <v>0</v>
      </c>
      <c r="AT369" s="264">
        <f t="shared" si="750"/>
        <v>0</v>
      </c>
      <c r="AU369" s="264">
        <f t="shared" si="750"/>
        <v>0</v>
      </c>
      <c r="AV369" s="264">
        <f t="shared" si="750"/>
        <v>0</v>
      </c>
      <c r="AW369" s="264">
        <f t="shared" si="750"/>
        <v>0</v>
      </c>
      <c r="AX369" s="264">
        <f t="shared" si="750"/>
        <v>0</v>
      </c>
      <c r="AY369" s="264">
        <f t="shared" si="750"/>
        <v>0</v>
      </c>
      <c r="AZ369" s="264">
        <f t="shared" si="750"/>
        <v>0</v>
      </c>
      <c r="BA369" s="264">
        <f t="shared" si="750"/>
        <v>0</v>
      </c>
      <c r="BB369" s="264">
        <f t="shared" si="750"/>
        <v>0</v>
      </c>
      <c r="BC369" s="264">
        <f t="shared" si="750"/>
        <v>0</v>
      </c>
      <c r="BD369" s="264">
        <f t="shared" si="750"/>
        <v>0</v>
      </c>
      <c r="BE369" s="264">
        <f t="shared" si="750"/>
        <v>0</v>
      </c>
      <c r="BF369" s="264">
        <f t="shared" si="750"/>
        <v>0</v>
      </c>
      <c r="BG369" s="264">
        <f t="shared" si="750"/>
        <v>0</v>
      </c>
      <c r="BH369" s="264">
        <f t="shared" si="750"/>
        <v>0</v>
      </c>
      <c r="BI369" s="264">
        <f t="shared" si="750"/>
        <v>0</v>
      </c>
      <c r="BJ369" s="264">
        <f t="shared" si="750"/>
        <v>0</v>
      </c>
      <c r="BK369" s="264">
        <f t="shared" si="750"/>
        <v>0</v>
      </c>
      <c r="BL369" s="264">
        <f t="shared" si="750"/>
        <v>0</v>
      </c>
      <c r="BM369" s="264">
        <f t="shared" si="750"/>
        <v>0</v>
      </c>
      <c r="BN369" s="264">
        <f t="shared" si="750"/>
        <v>0</v>
      </c>
      <c r="BO369" s="264">
        <f t="shared" si="750"/>
        <v>0</v>
      </c>
      <c r="BP369" s="264">
        <f t="shared" si="750"/>
        <v>0</v>
      </c>
      <c r="BQ369" s="264">
        <f t="shared" si="750"/>
        <v>0</v>
      </c>
      <c r="BR369" s="264">
        <f t="shared" si="750"/>
        <v>0</v>
      </c>
      <c r="BS369" s="264">
        <f t="shared" si="750"/>
        <v>0</v>
      </c>
      <c r="BT369" s="264">
        <f t="shared" si="750"/>
        <v>0</v>
      </c>
      <c r="BU369" s="264">
        <f t="shared" si="750"/>
        <v>0</v>
      </c>
      <c r="BV369" s="264">
        <f t="shared" si="750"/>
        <v>0</v>
      </c>
      <c r="BW369" s="264">
        <f t="shared" si="750"/>
        <v>0</v>
      </c>
      <c r="BX369" s="264">
        <f t="shared" si="750"/>
        <v>0</v>
      </c>
      <c r="BY369" s="264">
        <f t="shared" si="750"/>
        <v>0</v>
      </c>
      <c r="BZ369" s="264">
        <f t="shared" si="750"/>
        <v>0</v>
      </c>
      <c r="CA369" s="264">
        <f t="shared" si="750"/>
        <v>0</v>
      </c>
      <c r="CB369" s="264">
        <f t="shared" si="750"/>
        <v>0</v>
      </c>
      <c r="CC369" s="264">
        <f t="shared" ref="CC369:CM369" si="751">CC356</f>
        <v>0</v>
      </c>
      <c r="CD369" s="264">
        <f t="shared" si="751"/>
        <v>0</v>
      </c>
      <c r="CE369" s="264">
        <f t="shared" si="751"/>
        <v>0</v>
      </c>
      <c r="CF369" s="264">
        <f t="shared" si="751"/>
        <v>0</v>
      </c>
      <c r="CG369" s="264">
        <f t="shared" si="751"/>
        <v>0</v>
      </c>
      <c r="CH369" s="264">
        <f t="shared" si="751"/>
        <v>0</v>
      </c>
      <c r="CI369" s="264">
        <f t="shared" si="751"/>
        <v>0</v>
      </c>
      <c r="CJ369" s="264">
        <f t="shared" si="751"/>
        <v>0</v>
      </c>
      <c r="CK369" s="264">
        <f t="shared" si="751"/>
        <v>0</v>
      </c>
      <c r="CL369" s="264">
        <f t="shared" si="751"/>
        <v>0</v>
      </c>
      <c r="CM369" s="264">
        <f t="shared" si="751"/>
        <v>0</v>
      </c>
      <c r="CN369" s="264">
        <f t="shared" ref="CN369:CT369" si="752">SUMIF($H$9:$CM$9,CN$3,$H369:$CM369)</f>
        <v>0</v>
      </c>
      <c r="CO369" s="264">
        <f t="shared" si="752"/>
        <v>0</v>
      </c>
      <c r="CP369" s="264">
        <f t="shared" si="752"/>
        <v>0</v>
      </c>
      <c r="CQ369" s="264">
        <f t="shared" si="752"/>
        <v>0</v>
      </c>
      <c r="CR369" s="264">
        <f t="shared" si="752"/>
        <v>0</v>
      </c>
      <c r="CS369" s="264">
        <f t="shared" si="752"/>
        <v>0</v>
      </c>
      <c r="CT369" s="264">
        <f t="shared" si="752"/>
        <v>0</v>
      </c>
      <c r="CU369" s="259">
        <v>1</v>
      </c>
      <c r="CY369" s="294"/>
    </row>
    <row r="370" spans="1:103" outlineLevel="1" x14ac:dyDescent="0.45">
      <c r="A370" s="71"/>
      <c r="B370" s="297"/>
      <c r="D370" s="259" t="s">
        <v>579</v>
      </c>
      <c r="F370" s="259" t="str">
        <f>VLOOKUP($D370,assumption_lookup,MATCH("Unit",assumption_heading,0),0)</f>
        <v>£/booking</v>
      </c>
      <c r="H370" s="264">
        <f t="shared" ref="H370:O371" si="753">VLOOKUP($D370,assumption_lookup,MATCH(H$9,assumption_heading,0),0)</f>
        <v>0</v>
      </c>
      <c r="I370" s="264">
        <f t="shared" si="753"/>
        <v>0</v>
      </c>
      <c r="J370" s="264">
        <f t="shared" si="753"/>
        <v>0</v>
      </c>
      <c r="K370" s="264">
        <f t="shared" si="753"/>
        <v>0</v>
      </c>
      <c r="L370" s="264">
        <f t="shared" si="753"/>
        <v>0</v>
      </c>
      <c r="M370" s="264">
        <f t="shared" si="753"/>
        <v>0</v>
      </c>
      <c r="N370" s="264">
        <f t="shared" si="753"/>
        <v>0</v>
      </c>
      <c r="O370" s="264">
        <f t="shared" si="753"/>
        <v>0</v>
      </c>
      <c r="P370" s="264">
        <f t="shared" ref="P370:Y371" si="754">VLOOKUP($D370,assumption_lookup,MATCH(P$9,assumption_heading,0),0)</f>
        <v>0</v>
      </c>
      <c r="Q370" s="264">
        <f t="shared" si="754"/>
        <v>0</v>
      </c>
      <c r="R370" s="264">
        <f t="shared" si="754"/>
        <v>0</v>
      </c>
      <c r="S370" s="264">
        <f t="shared" si="754"/>
        <v>0</v>
      </c>
      <c r="T370" s="264">
        <f t="shared" si="754"/>
        <v>0</v>
      </c>
      <c r="U370" s="264">
        <f t="shared" si="754"/>
        <v>0</v>
      </c>
      <c r="V370" s="264">
        <f t="shared" si="754"/>
        <v>0</v>
      </c>
      <c r="W370" s="264">
        <f t="shared" si="754"/>
        <v>0</v>
      </c>
      <c r="X370" s="264">
        <f t="shared" si="754"/>
        <v>0</v>
      </c>
      <c r="Y370" s="264">
        <f t="shared" si="754"/>
        <v>0</v>
      </c>
      <c r="Z370" s="264">
        <f t="shared" ref="Z370:AI371" si="755">VLOOKUP($D370,assumption_lookup,MATCH(Z$9,assumption_heading,0),0)</f>
        <v>0</v>
      </c>
      <c r="AA370" s="264">
        <f t="shared" si="755"/>
        <v>0</v>
      </c>
      <c r="AB370" s="264">
        <f t="shared" si="755"/>
        <v>0</v>
      </c>
      <c r="AC370" s="264">
        <f t="shared" si="755"/>
        <v>0</v>
      </c>
      <c r="AD370" s="264">
        <f t="shared" si="755"/>
        <v>0</v>
      </c>
      <c r="AE370" s="264">
        <f t="shared" si="755"/>
        <v>0</v>
      </c>
      <c r="AF370" s="264">
        <f t="shared" si="755"/>
        <v>0</v>
      </c>
      <c r="AG370" s="264">
        <f t="shared" si="755"/>
        <v>0</v>
      </c>
      <c r="AH370" s="264">
        <f t="shared" si="755"/>
        <v>0</v>
      </c>
      <c r="AI370" s="264">
        <f t="shared" si="755"/>
        <v>0</v>
      </c>
      <c r="AJ370" s="264">
        <f t="shared" ref="AJ370:AS371" si="756">VLOOKUP($D370,assumption_lookup,MATCH(AJ$9,assumption_heading,0),0)</f>
        <v>0</v>
      </c>
      <c r="AK370" s="264">
        <f t="shared" si="756"/>
        <v>0</v>
      </c>
      <c r="AL370" s="264">
        <f t="shared" si="756"/>
        <v>0</v>
      </c>
      <c r="AM370" s="264">
        <f t="shared" si="756"/>
        <v>0</v>
      </c>
      <c r="AN370" s="264">
        <f t="shared" si="756"/>
        <v>0</v>
      </c>
      <c r="AO370" s="264">
        <f t="shared" si="756"/>
        <v>0</v>
      </c>
      <c r="AP370" s="264">
        <f t="shared" si="756"/>
        <v>0</v>
      </c>
      <c r="AQ370" s="264">
        <f t="shared" si="756"/>
        <v>0</v>
      </c>
      <c r="AR370" s="264">
        <f t="shared" si="756"/>
        <v>0</v>
      </c>
      <c r="AS370" s="264">
        <f t="shared" si="756"/>
        <v>0</v>
      </c>
      <c r="AT370" s="264">
        <f t="shared" ref="AT370:BC371" si="757">VLOOKUP($D370,assumption_lookup,MATCH(AT$9,assumption_heading,0),0)</f>
        <v>0</v>
      </c>
      <c r="AU370" s="264">
        <f t="shared" si="757"/>
        <v>0</v>
      </c>
      <c r="AV370" s="264">
        <f t="shared" si="757"/>
        <v>0</v>
      </c>
      <c r="AW370" s="264">
        <f t="shared" si="757"/>
        <v>0</v>
      </c>
      <c r="AX370" s="264">
        <f t="shared" si="757"/>
        <v>0</v>
      </c>
      <c r="AY370" s="264">
        <f t="shared" si="757"/>
        <v>0</v>
      </c>
      <c r="AZ370" s="264">
        <f t="shared" si="757"/>
        <v>0</v>
      </c>
      <c r="BA370" s="264">
        <f t="shared" si="757"/>
        <v>0</v>
      </c>
      <c r="BB370" s="264">
        <f t="shared" si="757"/>
        <v>0</v>
      </c>
      <c r="BC370" s="264">
        <f t="shared" si="757"/>
        <v>0</v>
      </c>
      <c r="BD370" s="264">
        <f t="shared" ref="BD370:BM371" si="758">VLOOKUP($D370,assumption_lookup,MATCH(BD$6,assumptions_heading_monthly,0),0)</f>
        <v>0</v>
      </c>
      <c r="BE370" s="264">
        <f t="shared" si="758"/>
        <v>0</v>
      </c>
      <c r="BF370" s="264">
        <f t="shared" si="758"/>
        <v>0</v>
      </c>
      <c r="BG370" s="264">
        <f t="shared" si="758"/>
        <v>0</v>
      </c>
      <c r="BH370" s="264">
        <f t="shared" si="758"/>
        <v>0</v>
      </c>
      <c r="BI370" s="264">
        <f t="shared" si="758"/>
        <v>0</v>
      </c>
      <c r="BJ370" s="264">
        <f t="shared" si="758"/>
        <v>0</v>
      </c>
      <c r="BK370" s="264">
        <f t="shared" si="758"/>
        <v>0</v>
      </c>
      <c r="BL370" s="264">
        <f t="shared" si="758"/>
        <v>0</v>
      </c>
      <c r="BM370" s="264">
        <f t="shared" si="758"/>
        <v>0</v>
      </c>
      <c r="BN370" s="264">
        <f t="shared" ref="BN370:BW371" si="759">VLOOKUP($D370,assumption_lookup,MATCH(BN$6,assumptions_heading_monthly,0),0)</f>
        <v>0</v>
      </c>
      <c r="BO370" s="264">
        <f t="shared" si="759"/>
        <v>0</v>
      </c>
      <c r="BP370" s="264">
        <f t="shared" si="759"/>
        <v>0</v>
      </c>
      <c r="BQ370" s="264">
        <f t="shared" si="759"/>
        <v>0</v>
      </c>
      <c r="BR370" s="264">
        <f t="shared" si="759"/>
        <v>0</v>
      </c>
      <c r="BS370" s="264">
        <f t="shared" si="759"/>
        <v>0</v>
      </c>
      <c r="BT370" s="264">
        <f t="shared" si="759"/>
        <v>0</v>
      </c>
      <c r="BU370" s="264">
        <f t="shared" si="759"/>
        <v>0</v>
      </c>
      <c r="BV370" s="264">
        <f t="shared" si="759"/>
        <v>0</v>
      </c>
      <c r="BW370" s="264">
        <f t="shared" si="759"/>
        <v>0</v>
      </c>
      <c r="BX370" s="264">
        <f t="shared" ref="BX370:CG371" si="760">VLOOKUP($D370,assumption_lookup,MATCH(BX$6,assumptions_heading_monthly,0),0)</f>
        <v>0</v>
      </c>
      <c r="BY370" s="264">
        <f t="shared" si="760"/>
        <v>0</v>
      </c>
      <c r="BZ370" s="264">
        <f t="shared" si="760"/>
        <v>0</v>
      </c>
      <c r="CA370" s="264">
        <f t="shared" si="760"/>
        <v>0</v>
      </c>
      <c r="CB370" s="264">
        <f t="shared" si="760"/>
        <v>0</v>
      </c>
      <c r="CC370" s="264">
        <f t="shared" si="760"/>
        <v>0</v>
      </c>
      <c r="CD370" s="264">
        <f t="shared" si="760"/>
        <v>0</v>
      </c>
      <c r="CE370" s="264">
        <f t="shared" si="760"/>
        <v>0</v>
      </c>
      <c r="CF370" s="264">
        <f t="shared" si="760"/>
        <v>0</v>
      </c>
      <c r="CG370" s="264">
        <f t="shared" si="760"/>
        <v>0</v>
      </c>
      <c r="CH370" s="264">
        <f t="shared" ref="CH370:CM371" si="761">VLOOKUP($D370,assumption_lookup,MATCH(CH$6,assumptions_heading_monthly,0),0)</f>
        <v>0</v>
      </c>
      <c r="CI370" s="264">
        <f t="shared" si="761"/>
        <v>0</v>
      </c>
      <c r="CJ370" s="264">
        <f t="shared" si="761"/>
        <v>0</v>
      </c>
      <c r="CK370" s="264">
        <f t="shared" si="761"/>
        <v>0</v>
      </c>
      <c r="CL370" s="264">
        <f t="shared" si="761"/>
        <v>0</v>
      </c>
      <c r="CM370" s="264">
        <f t="shared" si="761"/>
        <v>0</v>
      </c>
      <c r="CN370" s="341"/>
      <c r="CO370" s="341"/>
      <c r="CP370" s="341"/>
      <c r="CQ370" s="341"/>
      <c r="CR370" s="341"/>
      <c r="CS370" s="341"/>
      <c r="CT370" s="341"/>
      <c r="CU370" s="259">
        <v>1</v>
      </c>
      <c r="CY370" s="294"/>
    </row>
    <row r="371" spans="1:103" outlineLevel="1" x14ac:dyDescent="0.45">
      <c r="A371" s="71"/>
      <c r="B371" s="297"/>
      <c r="D371" s="259" t="s">
        <v>58</v>
      </c>
      <c r="F371" s="259" t="str">
        <f>VLOOKUP($D371,assumption_lookup,MATCH("Unit",assumption_heading,0),0)</f>
        <v>%Dr/all transactions</v>
      </c>
      <c r="H371" s="306">
        <f t="shared" si="753"/>
        <v>0.6</v>
      </c>
      <c r="I371" s="306">
        <f t="shared" si="753"/>
        <v>0.6</v>
      </c>
      <c r="J371" s="306">
        <f t="shared" si="753"/>
        <v>0.6</v>
      </c>
      <c r="K371" s="306">
        <f t="shared" si="753"/>
        <v>0.6</v>
      </c>
      <c r="L371" s="306">
        <f t="shared" si="753"/>
        <v>0.6</v>
      </c>
      <c r="M371" s="306">
        <f t="shared" si="753"/>
        <v>0.6</v>
      </c>
      <c r="N371" s="306">
        <f t="shared" si="753"/>
        <v>0.6</v>
      </c>
      <c r="O371" s="306">
        <f t="shared" si="753"/>
        <v>0.6</v>
      </c>
      <c r="P371" s="306">
        <f t="shared" si="754"/>
        <v>0.6</v>
      </c>
      <c r="Q371" s="306">
        <f t="shared" si="754"/>
        <v>0.6</v>
      </c>
      <c r="R371" s="306">
        <f t="shared" si="754"/>
        <v>0.6</v>
      </c>
      <c r="S371" s="306">
        <f t="shared" si="754"/>
        <v>0.6</v>
      </c>
      <c r="T371" s="306">
        <f t="shared" si="754"/>
        <v>0.6</v>
      </c>
      <c r="U371" s="306">
        <f t="shared" si="754"/>
        <v>0.6</v>
      </c>
      <c r="V371" s="306">
        <f t="shared" si="754"/>
        <v>0.6</v>
      </c>
      <c r="W371" s="306">
        <f t="shared" si="754"/>
        <v>0.6</v>
      </c>
      <c r="X371" s="306">
        <f t="shared" si="754"/>
        <v>0.6</v>
      </c>
      <c r="Y371" s="306">
        <f t="shared" si="754"/>
        <v>0.6</v>
      </c>
      <c r="Z371" s="306">
        <f t="shared" si="755"/>
        <v>0.6</v>
      </c>
      <c r="AA371" s="306">
        <f t="shared" si="755"/>
        <v>0.6</v>
      </c>
      <c r="AB371" s="306">
        <f t="shared" si="755"/>
        <v>0.6</v>
      </c>
      <c r="AC371" s="306">
        <f t="shared" si="755"/>
        <v>0.6</v>
      </c>
      <c r="AD371" s="306">
        <f t="shared" si="755"/>
        <v>0.6</v>
      </c>
      <c r="AE371" s="306">
        <f t="shared" si="755"/>
        <v>0.6</v>
      </c>
      <c r="AF371" s="306">
        <f t="shared" si="755"/>
        <v>0.6</v>
      </c>
      <c r="AG371" s="306">
        <f t="shared" si="755"/>
        <v>0.6</v>
      </c>
      <c r="AH371" s="306">
        <f t="shared" si="755"/>
        <v>0.6</v>
      </c>
      <c r="AI371" s="306">
        <f t="shared" si="755"/>
        <v>0.6</v>
      </c>
      <c r="AJ371" s="306">
        <f t="shared" si="756"/>
        <v>0.6</v>
      </c>
      <c r="AK371" s="306">
        <f t="shared" si="756"/>
        <v>0.6</v>
      </c>
      <c r="AL371" s="306">
        <f t="shared" si="756"/>
        <v>0.6</v>
      </c>
      <c r="AM371" s="306">
        <f t="shared" si="756"/>
        <v>0.6</v>
      </c>
      <c r="AN371" s="306">
        <f t="shared" si="756"/>
        <v>0.6</v>
      </c>
      <c r="AO371" s="306">
        <f t="shared" si="756"/>
        <v>0.6</v>
      </c>
      <c r="AP371" s="306">
        <f t="shared" si="756"/>
        <v>0.6</v>
      </c>
      <c r="AQ371" s="306">
        <f t="shared" si="756"/>
        <v>0.6</v>
      </c>
      <c r="AR371" s="306">
        <f t="shared" si="756"/>
        <v>0.6</v>
      </c>
      <c r="AS371" s="306">
        <f t="shared" si="756"/>
        <v>0.6</v>
      </c>
      <c r="AT371" s="306">
        <f t="shared" si="757"/>
        <v>0.6</v>
      </c>
      <c r="AU371" s="306">
        <f t="shared" si="757"/>
        <v>0.6</v>
      </c>
      <c r="AV371" s="306">
        <f t="shared" si="757"/>
        <v>0.6</v>
      </c>
      <c r="AW371" s="306">
        <f t="shared" si="757"/>
        <v>0.6</v>
      </c>
      <c r="AX371" s="306">
        <f t="shared" si="757"/>
        <v>0.6</v>
      </c>
      <c r="AY371" s="306">
        <f t="shared" si="757"/>
        <v>0.6</v>
      </c>
      <c r="AZ371" s="306">
        <f t="shared" si="757"/>
        <v>0.6</v>
      </c>
      <c r="BA371" s="306">
        <f t="shared" si="757"/>
        <v>0.6</v>
      </c>
      <c r="BB371" s="306">
        <f t="shared" si="757"/>
        <v>0.6</v>
      </c>
      <c r="BC371" s="306">
        <f t="shared" si="757"/>
        <v>0.6</v>
      </c>
      <c r="BD371" s="306">
        <f t="shared" si="758"/>
        <v>0.6</v>
      </c>
      <c r="BE371" s="306">
        <f t="shared" si="758"/>
        <v>0.6</v>
      </c>
      <c r="BF371" s="306">
        <f t="shared" si="758"/>
        <v>0.6</v>
      </c>
      <c r="BG371" s="306">
        <f t="shared" si="758"/>
        <v>0.6</v>
      </c>
      <c r="BH371" s="306">
        <f t="shared" si="758"/>
        <v>0.6</v>
      </c>
      <c r="BI371" s="306">
        <f t="shared" si="758"/>
        <v>0.6</v>
      </c>
      <c r="BJ371" s="306">
        <f t="shared" si="758"/>
        <v>0.6</v>
      </c>
      <c r="BK371" s="306">
        <f t="shared" si="758"/>
        <v>0.6</v>
      </c>
      <c r="BL371" s="306">
        <f t="shared" si="758"/>
        <v>0.6</v>
      </c>
      <c r="BM371" s="306">
        <f t="shared" si="758"/>
        <v>0.6</v>
      </c>
      <c r="BN371" s="306">
        <f t="shared" si="759"/>
        <v>0.6</v>
      </c>
      <c r="BO371" s="306">
        <f t="shared" si="759"/>
        <v>0.6</v>
      </c>
      <c r="BP371" s="306">
        <f t="shared" si="759"/>
        <v>0.6</v>
      </c>
      <c r="BQ371" s="306">
        <f t="shared" si="759"/>
        <v>0.6</v>
      </c>
      <c r="BR371" s="306">
        <f t="shared" si="759"/>
        <v>0.6</v>
      </c>
      <c r="BS371" s="306">
        <f t="shared" si="759"/>
        <v>0.6</v>
      </c>
      <c r="BT371" s="306">
        <f t="shared" si="759"/>
        <v>0.6</v>
      </c>
      <c r="BU371" s="306">
        <f t="shared" si="759"/>
        <v>0.6</v>
      </c>
      <c r="BV371" s="306">
        <f t="shared" si="759"/>
        <v>0.6</v>
      </c>
      <c r="BW371" s="306">
        <f t="shared" si="759"/>
        <v>0.6</v>
      </c>
      <c r="BX371" s="306">
        <f t="shared" si="760"/>
        <v>0.6</v>
      </c>
      <c r="BY371" s="306">
        <f t="shared" si="760"/>
        <v>0.6</v>
      </c>
      <c r="BZ371" s="306">
        <f t="shared" si="760"/>
        <v>0.6</v>
      </c>
      <c r="CA371" s="306">
        <f t="shared" si="760"/>
        <v>0.6</v>
      </c>
      <c r="CB371" s="306">
        <f t="shared" si="760"/>
        <v>0.6</v>
      </c>
      <c r="CC371" s="306">
        <f t="shared" si="760"/>
        <v>0.6</v>
      </c>
      <c r="CD371" s="306">
        <f t="shared" si="760"/>
        <v>0.6</v>
      </c>
      <c r="CE371" s="306">
        <f t="shared" si="760"/>
        <v>0.6</v>
      </c>
      <c r="CF371" s="306">
        <f t="shared" si="760"/>
        <v>0.6</v>
      </c>
      <c r="CG371" s="306">
        <f t="shared" si="760"/>
        <v>0.6</v>
      </c>
      <c r="CH371" s="306">
        <f t="shared" si="761"/>
        <v>0.6</v>
      </c>
      <c r="CI371" s="306">
        <f t="shared" si="761"/>
        <v>0.6</v>
      </c>
      <c r="CJ371" s="306">
        <f t="shared" si="761"/>
        <v>0.6</v>
      </c>
      <c r="CK371" s="306">
        <f t="shared" si="761"/>
        <v>0.6</v>
      </c>
      <c r="CL371" s="306">
        <f t="shared" si="761"/>
        <v>0.6</v>
      </c>
      <c r="CM371" s="306">
        <f t="shared" si="761"/>
        <v>0.6</v>
      </c>
      <c r="CN371" s="341"/>
      <c r="CO371" s="341"/>
      <c r="CP371" s="341"/>
      <c r="CQ371" s="341"/>
      <c r="CR371" s="341"/>
      <c r="CS371" s="341"/>
      <c r="CT371" s="341"/>
      <c r="CU371" s="259">
        <v>1</v>
      </c>
      <c r="CY371" s="294"/>
    </row>
    <row r="372" spans="1:103" outlineLevel="1" x14ac:dyDescent="0.45">
      <c r="A372" s="71"/>
      <c r="B372" s="297"/>
      <c r="D372" s="259" t="s">
        <v>439</v>
      </c>
      <c r="H372" s="302">
        <f t="shared" ref="H372:O372" si="762">H369*H371</f>
        <v>0</v>
      </c>
      <c r="I372" s="302">
        <f t="shared" si="762"/>
        <v>0</v>
      </c>
      <c r="J372" s="302">
        <f t="shared" si="762"/>
        <v>0</v>
      </c>
      <c r="K372" s="302">
        <f t="shared" si="762"/>
        <v>0</v>
      </c>
      <c r="L372" s="302">
        <f t="shared" si="762"/>
        <v>0</v>
      </c>
      <c r="M372" s="302">
        <f t="shared" si="762"/>
        <v>0</v>
      </c>
      <c r="N372" s="302">
        <f t="shared" si="762"/>
        <v>0</v>
      </c>
      <c r="O372" s="302">
        <f t="shared" si="762"/>
        <v>0</v>
      </c>
      <c r="P372" s="302">
        <f>P369*P371</f>
        <v>0</v>
      </c>
      <c r="Q372" s="302">
        <f t="shared" ref="Q372:CB372" si="763">Q369*Q371</f>
        <v>0</v>
      </c>
      <c r="R372" s="302">
        <f t="shared" si="763"/>
        <v>0</v>
      </c>
      <c r="S372" s="302">
        <f t="shared" si="763"/>
        <v>0</v>
      </c>
      <c r="T372" s="302">
        <f t="shared" si="763"/>
        <v>0</v>
      </c>
      <c r="U372" s="302">
        <f t="shared" si="763"/>
        <v>0</v>
      </c>
      <c r="V372" s="302">
        <f t="shared" si="763"/>
        <v>0</v>
      </c>
      <c r="W372" s="302">
        <f t="shared" si="763"/>
        <v>0</v>
      </c>
      <c r="X372" s="302">
        <f t="shared" si="763"/>
        <v>0</v>
      </c>
      <c r="Y372" s="302">
        <f t="shared" si="763"/>
        <v>0</v>
      </c>
      <c r="Z372" s="302">
        <f t="shared" si="763"/>
        <v>0</v>
      </c>
      <c r="AA372" s="302">
        <f t="shared" si="763"/>
        <v>0</v>
      </c>
      <c r="AB372" s="302">
        <f t="shared" si="763"/>
        <v>0</v>
      </c>
      <c r="AC372" s="302">
        <f t="shared" si="763"/>
        <v>0</v>
      </c>
      <c r="AD372" s="302">
        <f t="shared" si="763"/>
        <v>0</v>
      </c>
      <c r="AE372" s="302">
        <f t="shared" si="763"/>
        <v>0</v>
      </c>
      <c r="AF372" s="302">
        <f t="shared" si="763"/>
        <v>0</v>
      </c>
      <c r="AG372" s="302">
        <f t="shared" si="763"/>
        <v>0</v>
      </c>
      <c r="AH372" s="302">
        <f t="shared" si="763"/>
        <v>0</v>
      </c>
      <c r="AI372" s="302">
        <f t="shared" si="763"/>
        <v>0</v>
      </c>
      <c r="AJ372" s="302">
        <f t="shared" si="763"/>
        <v>0</v>
      </c>
      <c r="AK372" s="302">
        <f t="shared" si="763"/>
        <v>0</v>
      </c>
      <c r="AL372" s="302">
        <f t="shared" si="763"/>
        <v>0</v>
      </c>
      <c r="AM372" s="302">
        <f t="shared" si="763"/>
        <v>0</v>
      </c>
      <c r="AN372" s="302">
        <f t="shared" si="763"/>
        <v>0</v>
      </c>
      <c r="AO372" s="302">
        <f t="shared" si="763"/>
        <v>0</v>
      </c>
      <c r="AP372" s="302">
        <f t="shared" si="763"/>
        <v>0</v>
      </c>
      <c r="AQ372" s="302">
        <f t="shared" si="763"/>
        <v>0</v>
      </c>
      <c r="AR372" s="302">
        <f t="shared" si="763"/>
        <v>0</v>
      </c>
      <c r="AS372" s="302">
        <f t="shared" si="763"/>
        <v>0</v>
      </c>
      <c r="AT372" s="302">
        <f t="shared" si="763"/>
        <v>0</v>
      </c>
      <c r="AU372" s="302">
        <f t="shared" si="763"/>
        <v>0</v>
      </c>
      <c r="AV372" s="302">
        <f t="shared" si="763"/>
        <v>0</v>
      </c>
      <c r="AW372" s="302">
        <f t="shared" si="763"/>
        <v>0</v>
      </c>
      <c r="AX372" s="302">
        <f t="shared" si="763"/>
        <v>0</v>
      </c>
      <c r="AY372" s="302">
        <f t="shared" si="763"/>
        <v>0</v>
      </c>
      <c r="AZ372" s="302">
        <f t="shared" si="763"/>
        <v>0</v>
      </c>
      <c r="BA372" s="302">
        <f t="shared" si="763"/>
        <v>0</v>
      </c>
      <c r="BB372" s="302">
        <f t="shared" si="763"/>
        <v>0</v>
      </c>
      <c r="BC372" s="302">
        <f t="shared" si="763"/>
        <v>0</v>
      </c>
      <c r="BD372" s="302">
        <f t="shared" si="763"/>
        <v>0</v>
      </c>
      <c r="BE372" s="302">
        <f t="shared" si="763"/>
        <v>0</v>
      </c>
      <c r="BF372" s="302">
        <f t="shared" si="763"/>
        <v>0</v>
      </c>
      <c r="BG372" s="302">
        <f t="shared" si="763"/>
        <v>0</v>
      </c>
      <c r="BH372" s="302">
        <f t="shared" si="763"/>
        <v>0</v>
      </c>
      <c r="BI372" s="302">
        <f t="shared" si="763"/>
        <v>0</v>
      </c>
      <c r="BJ372" s="302">
        <f t="shared" si="763"/>
        <v>0</v>
      </c>
      <c r="BK372" s="302">
        <f t="shared" si="763"/>
        <v>0</v>
      </c>
      <c r="BL372" s="302">
        <f t="shared" si="763"/>
        <v>0</v>
      </c>
      <c r="BM372" s="302">
        <f t="shared" si="763"/>
        <v>0</v>
      </c>
      <c r="BN372" s="302">
        <f t="shared" si="763"/>
        <v>0</v>
      </c>
      <c r="BO372" s="302">
        <f t="shared" si="763"/>
        <v>0</v>
      </c>
      <c r="BP372" s="302">
        <f t="shared" si="763"/>
        <v>0</v>
      </c>
      <c r="BQ372" s="302">
        <f t="shared" si="763"/>
        <v>0</v>
      </c>
      <c r="BR372" s="302">
        <f t="shared" si="763"/>
        <v>0</v>
      </c>
      <c r="BS372" s="302">
        <f t="shared" si="763"/>
        <v>0</v>
      </c>
      <c r="BT372" s="302">
        <f t="shared" si="763"/>
        <v>0</v>
      </c>
      <c r="BU372" s="302">
        <f t="shared" si="763"/>
        <v>0</v>
      </c>
      <c r="BV372" s="302">
        <f t="shared" si="763"/>
        <v>0</v>
      </c>
      <c r="BW372" s="302">
        <f t="shared" si="763"/>
        <v>0</v>
      </c>
      <c r="BX372" s="302">
        <f t="shared" si="763"/>
        <v>0</v>
      </c>
      <c r="BY372" s="302">
        <f t="shared" si="763"/>
        <v>0</v>
      </c>
      <c r="BZ372" s="302">
        <f t="shared" si="763"/>
        <v>0</v>
      </c>
      <c r="CA372" s="302">
        <f t="shared" si="763"/>
        <v>0</v>
      </c>
      <c r="CB372" s="302">
        <f t="shared" si="763"/>
        <v>0</v>
      </c>
      <c r="CC372" s="302">
        <f t="shared" ref="CC372:CM372" si="764">CC369*CC371</f>
        <v>0</v>
      </c>
      <c r="CD372" s="302">
        <f t="shared" si="764"/>
        <v>0</v>
      </c>
      <c r="CE372" s="302">
        <f t="shared" si="764"/>
        <v>0</v>
      </c>
      <c r="CF372" s="302">
        <f t="shared" si="764"/>
        <v>0</v>
      </c>
      <c r="CG372" s="302">
        <f t="shared" si="764"/>
        <v>0</v>
      </c>
      <c r="CH372" s="302">
        <f t="shared" si="764"/>
        <v>0</v>
      </c>
      <c r="CI372" s="302">
        <f t="shared" si="764"/>
        <v>0</v>
      </c>
      <c r="CJ372" s="302">
        <f t="shared" si="764"/>
        <v>0</v>
      </c>
      <c r="CK372" s="302">
        <f t="shared" si="764"/>
        <v>0</v>
      </c>
      <c r="CL372" s="302">
        <f t="shared" si="764"/>
        <v>0</v>
      </c>
      <c r="CM372" s="302">
        <f t="shared" si="764"/>
        <v>0</v>
      </c>
      <c r="CN372" s="264">
        <f t="shared" ref="CN372:CT373" si="765">SUMIF($H$9:$CM$9,CN$3,$H372:$CM372)</f>
        <v>0</v>
      </c>
      <c r="CO372" s="264">
        <f t="shared" si="765"/>
        <v>0</v>
      </c>
      <c r="CP372" s="264">
        <f t="shared" si="765"/>
        <v>0</v>
      </c>
      <c r="CQ372" s="264">
        <f t="shared" si="765"/>
        <v>0</v>
      </c>
      <c r="CR372" s="264">
        <f t="shared" si="765"/>
        <v>0</v>
      </c>
      <c r="CS372" s="264">
        <f t="shared" si="765"/>
        <v>0</v>
      </c>
      <c r="CT372" s="264">
        <f t="shared" si="765"/>
        <v>0</v>
      </c>
      <c r="CU372" s="259">
        <v>1</v>
      </c>
      <c r="CY372" s="294"/>
    </row>
    <row r="373" spans="1:103" outlineLevel="1" x14ac:dyDescent="0.45">
      <c r="A373" s="71"/>
      <c r="B373" s="297"/>
      <c r="D373" s="259" t="s">
        <v>440</v>
      </c>
      <c r="H373" s="302">
        <f t="shared" ref="H373:O373" si="766">(1-H371)*H369</f>
        <v>0</v>
      </c>
      <c r="I373" s="302">
        <f t="shared" si="766"/>
        <v>0</v>
      </c>
      <c r="J373" s="302">
        <f t="shared" si="766"/>
        <v>0</v>
      </c>
      <c r="K373" s="302">
        <f t="shared" si="766"/>
        <v>0</v>
      </c>
      <c r="L373" s="302">
        <f t="shared" si="766"/>
        <v>0</v>
      </c>
      <c r="M373" s="302">
        <f t="shared" si="766"/>
        <v>0</v>
      </c>
      <c r="N373" s="302">
        <f t="shared" si="766"/>
        <v>0</v>
      </c>
      <c r="O373" s="302">
        <f t="shared" si="766"/>
        <v>0</v>
      </c>
      <c r="P373" s="302">
        <f>(1-P371)*P369</f>
        <v>0</v>
      </c>
      <c r="Q373" s="302">
        <f t="shared" ref="Q373:CB373" si="767">(1-Q371)*Q369</f>
        <v>0</v>
      </c>
      <c r="R373" s="302">
        <f t="shared" si="767"/>
        <v>0</v>
      </c>
      <c r="S373" s="302">
        <f t="shared" si="767"/>
        <v>0</v>
      </c>
      <c r="T373" s="302">
        <f t="shared" si="767"/>
        <v>0</v>
      </c>
      <c r="U373" s="302">
        <f t="shared" si="767"/>
        <v>0</v>
      </c>
      <c r="V373" s="302">
        <f t="shared" si="767"/>
        <v>0</v>
      </c>
      <c r="W373" s="302">
        <f t="shared" si="767"/>
        <v>0</v>
      </c>
      <c r="X373" s="302">
        <f t="shared" si="767"/>
        <v>0</v>
      </c>
      <c r="Y373" s="302">
        <f t="shared" si="767"/>
        <v>0</v>
      </c>
      <c r="Z373" s="302">
        <f t="shared" si="767"/>
        <v>0</v>
      </c>
      <c r="AA373" s="302">
        <f t="shared" si="767"/>
        <v>0</v>
      </c>
      <c r="AB373" s="302">
        <f t="shared" si="767"/>
        <v>0</v>
      </c>
      <c r="AC373" s="302">
        <f t="shared" si="767"/>
        <v>0</v>
      </c>
      <c r="AD373" s="302">
        <f t="shared" si="767"/>
        <v>0</v>
      </c>
      <c r="AE373" s="302">
        <f t="shared" si="767"/>
        <v>0</v>
      </c>
      <c r="AF373" s="302">
        <f t="shared" si="767"/>
        <v>0</v>
      </c>
      <c r="AG373" s="302">
        <f t="shared" si="767"/>
        <v>0</v>
      </c>
      <c r="AH373" s="302">
        <f t="shared" si="767"/>
        <v>0</v>
      </c>
      <c r="AI373" s="302">
        <f t="shared" si="767"/>
        <v>0</v>
      </c>
      <c r="AJ373" s="302">
        <f t="shared" si="767"/>
        <v>0</v>
      </c>
      <c r="AK373" s="302">
        <f t="shared" si="767"/>
        <v>0</v>
      </c>
      <c r="AL373" s="302">
        <f t="shared" si="767"/>
        <v>0</v>
      </c>
      <c r="AM373" s="302">
        <f t="shared" si="767"/>
        <v>0</v>
      </c>
      <c r="AN373" s="302">
        <f t="shared" si="767"/>
        <v>0</v>
      </c>
      <c r="AO373" s="302">
        <f t="shared" si="767"/>
        <v>0</v>
      </c>
      <c r="AP373" s="302">
        <f t="shared" si="767"/>
        <v>0</v>
      </c>
      <c r="AQ373" s="302">
        <f t="shared" si="767"/>
        <v>0</v>
      </c>
      <c r="AR373" s="302">
        <f t="shared" si="767"/>
        <v>0</v>
      </c>
      <c r="AS373" s="302">
        <f t="shared" si="767"/>
        <v>0</v>
      </c>
      <c r="AT373" s="302">
        <f t="shared" si="767"/>
        <v>0</v>
      </c>
      <c r="AU373" s="302">
        <f t="shared" si="767"/>
        <v>0</v>
      </c>
      <c r="AV373" s="302">
        <f t="shared" si="767"/>
        <v>0</v>
      </c>
      <c r="AW373" s="302">
        <f t="shared" si="767"/>
        <v>0</v>
      </c>
      <c r="AX373" s="302">
        <f t="shared" si="767"/>
        <v>0</v>
      </c>
      <c r="AY373" s="302">
        <f t="shared" si="767"/>
        <v>0</v>
      </c>
      <c r="AZ373" s="302">
        <f t="shared" si="767"/>
        <v>0</v>
      </c>
      <c r="BA373" s="302">
        <f t="shared" si="767"/>
        <v>0</v>
      </c>
      <c r="BB373" s="302">
        <f t="shared" si="767"/>
        <v>0</v>
      </c>
      <c r="BC373" s="302">
        <f t="shared" si="767"/>
        <v>0</v>
      </c>
      <c r="BD373" s="302">
        <f t="shared" si="767"/>
        <v>0</v>
      </c>
      <c r="BE373" s="302">
        <f t="shared" si="767"/>
        <v>0</v>
      </c>
      <c r="BF373" s="302">
        <f t="shared" si="767"/>
        <v>0</v>
      </c>
      <c r="BG373" s="302">
        <f t="shared" si="767"/>
        <v>0</v>
      </c>
      <c r="BH373" s="302">
        <f t="shared" si="767"/>
        <v>0</v>
      </c>
      <c r="BI373" s="302">
        <f t="shared" si="767"/>
        <v>0</v>
      </c>
      <c r="BJ373" s="302">
        <f t="shared" si="767"/>
        <v>0</v>
      </c>
      <c r="BK373" s="302">
        <f t="shared" si="767"/>
        <v>0</v>
      </c>
      <c r="BL373" s="302">
        <f t="shared" si="767"/>
        <v>0</v>
      </c>
      <c r="BM373" s="302">
        <f t="shared" si="767"/>
        <v>0</v>
      </c>
      <c r="BN373" s="302">
        <f t="shared" si="767"/>
        <v>0</v>
      </c>
      <c r="BO373" s="302">
        <f t="shared" si="767"/>
        <v>0</v>
      </c>
      <c r="BP373" s="302">
        <f t="shared" si="767"/>
        <v>0</v>
      </c>
      <c r="BQ373" s="302">
        <f t="shared" si="767"/>
        <v>0</v>
      </c>
      <c r="BR373" s="302">
        <f t="shared" si="767"/>
        <v>0</v>
      </c>
      <c r="BS373" s="302">
        <f t="shared" si="767"/>
        <v>0</v>
      </c>
      <c r="BT373" s="302">
        <f t="shared" si="767"/>
        <v>0</v>
      </c>
      <c r="BU373" s="302">
        <f t="shared" si="767"/>
        <v>0</v>
      </c>
      <c r="BV373" s="302">
        <f t="shared" si="767"/>
        <v>0</v>
      </c>
      <c r="BW373" s="302">
        <f t="shared" si="767"/>
        <v>0</v>
      </c>
      <c r="BX373" s="302">
        <f t="shared" si="767"/>
        <v>0</v>
      </c>
      <c r="BY373" s="302">
        <f t="shared" si="767"/>
        <v>0</v>
      </c>
      <c r="BZ373" s="302">
        <f t="shared" si="767"/>
        <v>0</v>
      </c>
      <c r="CA373" s="302">
        <f t="shared" si="767"/>
        <v>0</v>
      </c>
      <c r="CB373" s="302">
        <f t="shared" si="767"/>
        <v>0</v>
      </c>
      <c r="CC373" s="302">
        <f t="shared" ref="CC373:CM373" si="768">(1-CC371)*CC369</f>
        <v>0</v>
      </c>
      <c r="CD373" s="302">
        <f t="shared" si="768"/>
        <v>0</v>
      </c>
      <c r="CE373" s="302">
        <f t="shared" si="768"/>
        <v>0</v>
      </c>
      <c r="CF373" s="302">
        <f t="shared" si="768"/>
        <v>0</v>
      </c>
      <c r="CG373" s="302">
        <f t="shared" si="768"/>
        <v>0</v>
      </c>
      <c r="CH373" s="302">
        <f t="shared" si="768"/>
        <v>0</v>
      </c>
      <c r="CI373" s="302">
        <f t="shared" si="768"/>
        <v>0</v>
      </c>
      <c r="CJ373" s="302">
        <f t="shared" si="768"/>
        <v>0</v>
      </c>
      <c r="CK373" s="302">
        <f t="shared" si="768"/>
        <v>0</v>
      </c>
      <c r="CL373" s="302">
        <f t="shared" si="768"/>
        <v>0</v>
      </c>
      <c r="CM373" s="302">
        <f t="shared" si="768"/>
        <v>0</v>
      </c>
      <c r="CN373" s="264">
        <f t="shared" si="765"/>
        <v>0</v>
      </c>
      <c r="CO373" s="264">
        <f t="shared" si="765"/>
        <v>0</v>
      </c>
      <c r="CP373" s="264">
        <f t="shared" si="765"/>
        <v>0</v>
      </c>
      <c r="CQ373" s="264">
        <f t="shared" si="765"/>
        <v>0</v>
      </c>
      <c r="CR373" s="264">
        <f t="shared" si="765"/>
        <v>0</v>
      </c>
      <c r="CS373" s="264">
        <f t="shared" si="765"/>
        <v>0</v>
      </c>
      <c r="CT373" s="264">
        <f t="shared" si="765"/>
        <v>0</v>
      </c>
      <c r="CU373" s="259">
        <v>1</v>
      </c>
      <c r="CY373" s="294"/>
    </row>
    <row r="374" spans="1:103" outlineLevel="1" x14ac:dyDescent="0.45">
      <c r="A374" s="71"/>
      <c r="B374" s="297"/>
      <c r="D374" s="259" t="s">
        <v>587</v>
      </c>
      <c r="F374" s="259" t="str">
        <f>VLOOKUP($D374,assumption_lookup,MATCH("Unit",assumption_heading,0),0)</f>
        <v>% of transaction value</v>
      </c>
      <c r="H374" s="335">
        <f t="shared" ref="H374:O375" si="769">VLOOKUP($D374,assumption_lookup,MATCH(H$9,assumption_heading,0),0)</f>
        <v>0</v>
      </c>
      <c r="I374" s="335">
        <f t="shared" si="769"/>
        <v>0</v>
      </c>
      <c r="J374" s="335">
        <f t="shared" si="769"/>
        <v>0</v>
      </c>
      <c r="K374" s="335">
        <f t="shared" si="769"/>
        <v>0</v>
      </c>
      <c r="L374" s="335">
        <f t="shared" si="769"/>
        <v>0</v>
      </c>
      <c r="M374" s="335">
        <f t="shared" si="769"/>
        <v>0</v>
      </c>
      <c r="N374" s="335">
        <f t="shared" si="769"/>
        <v>0</v>
      </c>
      <c r="O374" s="335">
        <f t="shared" si="769"/>
        <v>0</v>
      </c>
      <c r="P374" s="335">
        <f t="shared" ref="P374:AU374" si="770">VLOOKUP($D374,assumption_lookup,MATCH(P$9,assumption_heading,0),0)</f>
        <v>0</v>
      </c>
      <c r="Q374" s="335">
        <f t="shared" si="770"/>
        <v>0</v>
      </c>
      <c r="R374" s="335">
        <f t="shared" si="770"/>
        <v>0</v>
      </c>
      <c r="S374" s="335">
        <f t="shared" si="770"/>
        <v>0</v>
      </c>
      <c r="T374" s="335">
        <f t="shared" si="770"/>
        <v>0</v>
      </c>
      <c r="U374" s="335">
        <f t="shared" si="770"/>
        <v>0</v>
      </c>
      <c r="V374" s="335">
        <f t="shared" si="770"/>
        <v>0</v>
      </c>
      <c r="W374" s="335">
        <f t="shared" si="770"/>
        <v>0</v>
      </c>
      <c r="X374" s="335">
        <f t="shared" si="770"/>
        <v>0</v>
      </c>
      <c r="Y374" s="335">
        <f t="shared" si="770"/>
        <v>0</v>
      </c>
      <c r="Z374" s="335">
        <f t="shared" si="770"/>
        <v>0</v>
      </c>
      <c r="AA374" s="335">
        <f t="shared" si="770"/>
        <v>0</v>
      </c>
      <c r="AB374" s="335">
        <f t="shared" si="770"/>
        <v>0</v>
      </c>
      <c r="AC374" s="335">
        <f t="shared" si="770"/>
        <v>0</v>
      </c>
      <c r="AD374" s="335">
        <f t="shared" si="770"/>
        <v>0</v>
      </c>
      <c r="AE374" s="335">
        <f t="shared" si="770"/>
        <v>0</v>
      </c>
      <c r="AF374" s="335">
        <f t="shared" si="770"/>
        <v>0</v>
      </c>
      <c r="AG374" s="335">
        <f t="shared" si="770"/>
        <v>0</v>
      </c>
      <c r="AH374" s="335">
        <f t="shared" si="770"/>
        <v>0</v>
      </c>
      <c r="AI374" s="335">
        <f t="shared" si="770"/>
        <v>0</v>
      </c>
      <c r="AJ374" s="335">
        <f t="shared" si="770"/>
        <v>0</v>
      </c>
      <c r="AK374" s="335">
        <f t="shared" si="770"/>
        <v>0</v>
      </c>
      <c r="AL374" s="335">
        <f t="shared" si="770"/>
        <v>0</v>
      </c>
      <c r="AM374" s="335">
        <f t="shared" si="770"/>
        <v>0</v>
      </c>
      <c r="AN374" s="335">
        <f t="shared" si="770"/>
        <v>0</v>
      </c>
      <c r="AO374" s="335">
        <f t="shared" si="770"/>
        <v>0</v>
      </c>
      <c r="AP374" s="335">
        <f t="shared" si="770"/>
        <v>0</v>
      </c>
      <c r="AQ374" s="335">
        <f t="shared" si="770"/>
        <v>0</v>
      </c>
      <c r="AR374" s="335">
        <f t="shared" si="770"/>
        <v>0</v>
      </c>
      <c r="AS374" s="335">
        <f t="shared" si="770"/>
        <v>0</v>
      </c>
      <c r="AT374" s="335">
        <f t="shared" si="770"/>
        <v>0</v>
      </c>
      <c r="AU374" s="335">
        <f t="shared" si="770"/>
        <v>0</v>
      </c>
      <c r="AV374" s="335">
        <f t="shared" ref="AV374:BC374" si="771">VLOOKUP($D374,assumption_lookup,MATCH(AV$9,assumption_heading,0),0)</f>
        <v>0</v>
      </c>
      <c r="AW374" s="335">
        <f t="shared" si="771"/>
        <v>0</v>
      </c>
      <c r="AX374" s="335">
        <f t="shared" si="771"/>
        <v>0</v>
      </c>
      <c r="AY374" s="335">
        <f t="shared" si="771"/>
        <v>0</v>
      </c>
      <c r="AZ374" s="335">
        <f t="shared" si="771"/>
        <v>0</v>
      </c>
      <c r="BA374" s="335">
        <f t="shared" si="771"/>
        <v>0</v>
      </c>
      <c r="BB374" s="335">
        <f t="shared" si="771"/>
        <v>0</v>
      </c>
      <c r="BC374" s="335">
        <f t="shared" si="771"/>
        <v>0</v>
      </c>
      <c r="BD374" s="335">
        <f t="shared" ref="BD374:BM375" si="772">VLOOKUP($D374,assumption_lookup,MATCH(BD$6,assumptions_heading_monthly,0),0)</f>
        <v>0</v>
      </c>
      <c r="BE374" s="335">
        <f t="shared" si="772"/>
        <v>0</v>
      </c>
      <c r="BF374" s="335">
        <f t="shared" si="772"/>
        <v>0</v>
      </c>
      <c r="BG374" s="335">
        <f t="shared" si="772"/>
        <v>0</v>
      </c>
      <c r="BH374" s="335">
        <f t="shared" si="772"/>
        <v>0</v>
      </c>
      <c r="BI374" s="335">
        <f t="shared" si="772"/>
        <v>0</v>
      </c>
      <c r="BJ374" s="335">
        <f t="shared" si="772"/>
        <v>0</v>
      </c>
      <c r="BK374" s="335">
        <f t="shared" si="772"/>
        <v>0</v>
      </c>
      <c r="BL374" s="335">
        <f t="shared" si="772"/>
        <v>0</v>
      </c>
      <c r="BM374" s="335">
        <f t="shared" si="772"/>
        <v>0</v>
      </c>
      <c r="BN374" s="335">
        <f t="shared" ref="BN374:BW375" si="773">VLOOKUP($D374,assumption_lookup,MATCH(BN$6,assumptions_heading_monthly,0),0)</f>
        <v>0</v>
      </c>
      <c r="BO374" s="335">
        <f t="shared" si="773"/>
        <v>0</v>
      </c>
      <c r="BP374" s="335">
        <f t="shared" si="773"/>
        <v>0</v>
      </c>
      <c r="BQ374" s="335">
        <f t="shared" si="773"/>
        <v>0</v>
      </c>
      <c r="BR374" s="335">
        <f t="shared" si="773"/>
        <v>0</v>
      </c>
      <c r="BS374" s="335">
        <f t="shared" si="773"/>
        <v>0</v>
      </c>
      <c r="BT374" s="335">
        <f t="shared" si="773"/>
        <v>0</v>
      </c>
      <c r="BU374" s="335">
        <f t="shared" si="773"/>
        <v>0</v>
      </c>
      <c r="BV374" s="335">
        <f t="shared" si="773"/>
        <v>0</v>
      </c>
      <c r="BW374" s="335">
        <f t="shared" si="773"/>
        <v>0</v>
      </c>
      <c r="BX374" s="335">
        <f t="shared" ref="BX374:CG375" si="774">VLOOKUP($D374,assumption_lookup,MATCH(BX$6,assumptions_heading_monthly,0),0)</f>
        <v>0</v>
      </c>
      <c r="BY374" s="335">
        <f t="shared" si="774"/>
        <v>0</v>
      </c>
      <c r="BZ374" s="335">
        <f t="shared" si="774"/>
        <v>0</v>
      </c>
      <c r="CA374" s="335">
        <f t="shared" si="774"/>
        <v>0</v>
      </c>
      <c r="CB374" s="335">
        <f t="shared" si="774"/>
        <v>0</v>
      </c>
      <c r="CC374" s="335">
        <f t="shared" si="774"/>
        <v>0</v>
      </c>
      <c r="CD374" s="335">
        <f t="shared" si="774"/>
        <v>0</v>
      </c>
      <c r="CE374" s="335">
        <f t="shared" si="774"/>
        <v>0</v>
      </c>
      <c r="CF374" s="335">
        <f t="shared" si="774"/>
        <v>0</v>
      </c>
      <c r="CG374" s="335">
        <f t="shared" si="774"/>
        <v>0</v>
      </c>
      <c r="CH374" s="335">
        <f t="shared" ref="CH374:CM375" si="775">VLOOKUP($D374,assumption_lookup,MATCH(CH$6,assumptions_heading_monthly,0),0)</f>
        <v>0</v>
      </c>
      <c r="CI374" s="335">
        <f t="shared" si="775"/>
        <v>0</v>
      </c>
      <c r="CJ374" s="335">
        <f t="shared" si="775"/>
        <v>0</v>
      </c>
      <c r="CK374" s="335">
        <f t="shared" si="775"/>
        <v>0</v>
      </c>
      <c r="CL374" s="335">
        <f t="shared" si="775"/>
        <v>0</v>
      </c>
      <c r="CM374" s="335">
        <f t="shared" si="775"/>
        <v>0</v>
      </c>
      <c r="CN374" s="341"/>
      <c r="CO374" s="341"/>
      <c r="CP374" s="341"/>
      <c r="CQ374" s="341"/>
      <c r="CR374" s="341"/>
      <c r="CS374" s="341"/>
      <c r="CT374" s="341"/>
      <c r="CU374" s="259">
        <v>1</v>
      </c>
      <c r="CY374" s="294"/>
    </row>
    <row r="375" spans="1:103" outlineLevel="1" x14ac:dyDescent="0.45">
      <c r="A375" s="71"/>
      <c r="B375" s="297"/>
      <c r="D375" s="259" t="s">
        <v>588</v>
      </c>
      <c r="F375" s="259" t="str">
        <f>VLOOKUP($D375,assumption_lookup,MATCH("Unit",assumption_heading,0),0)</f>
        <v>£/transaction</v>
      </c>
      <c r="H375" s="336">
        <f t="shared" si="769"/>
        <v>0</v>
      </c>
      <c r="I375" s="336">
        <f t="shared" si="769"/>
        <v>0</v>
      </c>
      <c r="J375" s="336">
        <f t="shared" si="769"/>
        <v>0</v>
      </c>
      <c r="K375" s="336">
        <f t="shared" si="769"/>
        <v>0</v>
      </c>
      <c r="L375" s="336">
        <f t="shared" si="769"/>
        <v>0</v>
      </c>
      <c r="M375" s="336">
        <f t="shared" si="769"/>
        <v>0</v>
      </c>
      <c r="N375" s="336">
        <f t="shared" si="769"/>
        <v>0</v>
      </c>
      <c r="O375" s="336">
        <f t="shared" si="769"/>
        <v>0</v>
      </c>
      <c r="P375" s="336">
        <f t="shared" ref="P375:AE375" si="776">VLOOKUP($D375,assumption_lookup,MATCH(P$9,assumption_heading,0),0)</f>
        <v>0</v>
      </c>
      <c r="Q375" s="336">
        <f t="shared" si="776"/>
        <v>0</v>
      </c>
      <c r="R375" s="336">
        <f t="shared" si="776"/>
        <v>0</v>
      </c>
      <c r="S375" s="336">
        <f t="shared" si="776"/>
        <v>0</v>
      </c>
      <c r="T375" s="336">
        <f t="shared" si="776"/>
        <v>0</v>
      </c>
      <c r="U375" s="336">
        <f t="shared" si="776"/>
        <v>0</v>
      </c>
      <c r="V375" s="336">
        <f t="shared" si="776"/>
        <v>0</v>
      </c>
      <c r="W375" s="336">
        <f t="shared" si="776"/>
        <v>0</v>
      </c>
      <c r="X375" s="336">
        <f t="shared" si="776"/>
        <v>0</v>
      </c>
      <c r="Y375" s="336">
        <f t="shared" si="776"/>
        <v>0</v>
      </c>
      <c r="Z375" s="336">
        <f t="shared" si="776"/>
        <v>0</v>
      </c>
      <c r="AA375" s="336">
        <f t="shared" si="776"/>
        <v>0</v>
      </c>
      <c r="AB375" s="336">
        <f t="shared" si="776"/>
        <v>0</v>
      </c>
      <c r="AC375" s="336">
        <f t="shared" si="776"/>
        <v>0</v>
      </c>
      <c r="AD375" s="336">
        <f t="shared" si="776"/>
        <v>0</v>
      </c>
      <c r="AE375" s="336">
        <f t="shared" si="776"/>
        <v>0</v>
      </c>
      <c r="AF375" s="336">
        <f t="shared" ref="AF375:BC375" si="777">VLOOKUP($D375,assumption_lookup,MATCH(AF$9,assumption_heading,0),0)</f>
        <v>0</v>
      </c>
      <c r="AG375" s="336">
        <f t="shared" si="777"/>
        <v>0</v>
      </c>
      <c r="AH375" s="336">
        <f t="shared" si="777"/>
        <v>0</v>
      </c>
      <c r="AI375" s="336">
        <f t="shared" si="777"/>
        <v>0</v>
      </c>
      <c r="AJ375" s="336">
        <f t="shared" si="777"/>
        <v>0</v>
      </c>
      <c r="AK375" s="336">
        <f t="shared" si="777"/>
        <v>0</v>
      </c>
      <c r="AL375" s="336">
        <f t="shared" si="777"/>
        <v>0</v>
      </c>
      <c r="AM375" s="336">
        <f t="shared" si="777"/>
        <v>0</v>
      </c>
      <c r="AN375" s="336">
        <f t="shared" si="777"/>
        <v>0</v>
      </c>
      <c r="AO375" s="336">
        <f t="shared" si="777"/>
        <v>0</v>
      </c>
      <c r="AP375" s="336">
        <f t="shared" si="777"/>
        <v>0</v>
      </c>
      <c r="AQ375" s="336">
        <f t="shared" si="777"/>
        <v>0</v>
      </c>
      <c r="AR375" s="336">
        <f t="shared" si="777"/>
        <v>0</v>
      </c>
      <c r="AS375" s="336">
        <f t="shared" si="777"/>
        <v>0</v>
      </c>
      <c r="AT375" s="336">
        <f t="shared" si="777"/>
        <v>0</v>
      </c>
      <c r="AU375" s="336">
        <f t="shared" si="777"/>
        <v>0</v>
      </c>
      <c r="AV375" s="336">
        <f t="shared" si="777"/>
        <v>0</v>
      </c>
      <c r="AW375" s="336">
        <f t="shared" si="777"/>
        <v>0</v>
      </c>
      <c r="AX375" s="336">
        <f t="shared" si="777"/>
        <v>0</v>
      </c>
      <c r="AY375" s="336">
        <f t="shared" si="777"/>
        <v>0</v>
      </c>
      <c r="AZ375" s="336">
        <f t="shared" si="777"/>
        <v>0</v>
      </c>
      <c r="BA375" s="336">
        <f t="shared" si="777"/>
        <v>0</v>
      </c>
      <c r="BB375" s="336">
        <f t="shared" si="777"/>
        <v>0</v>
      </c>
      <c r="BC375" s="336">
        <f t="shared" si="777"/>
        <v>0</v>
      </c>
      <c r="BD375" s="336">
        <f t="shared" si="772"/>
        <v>0</v>
      </c>
      <c r="BE375" s="336">
        <f t="shared" si="772"/>
        <v>0</v>
      </c>
      <c r="BF375" s="336">
        <f t="shared" si="772"/>
        <v>0</v>
      </c>
      <c r="BG375" s="336">
        <f t="shared" si="772"/>
        <v>0</v>
      </c>
      <c r="BH375" s="336">
        <f t="shared" si="772"/>
        <v>0</v>
      </c>
      <c r="BI375" s="336">
        <f t="shared" si="772"/>
        <v>0</v>
      </c>
      <c r="BJ375" s="336">
        <f t="shared" si="772"/>
        <v>0</v>
      </c>
      <c r="BK375" s="336">
        <f t="shared" si="772"/>
        <v>0</v>
      </c>
      <c r="BL375" s="336">
        <f t="shared" si="772"/>
        <v>0</v>
      </c>
      <c r="BM375" s="336">
        <f t="shared" si="772"/>
        <v>0</v>
      </c>
      <c r="BN375" s="336">
        <f t="shared" si="773"/>
        <v>0</v>
      </c>
      <c r="BO375" s="336">
        <f t="shared" si="773"/>
        <v>0</v>
      </c>
      <c r="BP375" s="336">
        <f t="shared" si="773"/>
        <v>0</v>
      </c>
      <c r="BQ375" s="336">
        <f t="shared" si="773"/>
        <v>0</v>
      </c>
      <c r="BR375" s="336">
        <f t="shared" si="773"/>
        <v>0</v>
      </c>
      <c r="BS375" s="336">
        <f t="shared" si="773"/>
        <v>0</v>
      </c>
      <c r="BT375" s="336">
        <f t="shared" si="773"/>
        <v>0</v>
      </c>
      <c r="BU375" s="336">
        <f t="shared" si="773"/>
        <v>0</v>
      </c>
      <c r="BV375" s="336">
        <f t="shared" si="773"/>
        <v>0</v>
      </c>
      <c r="BW375" s="336">
        <f t="shared" si="773"/>
        <v>0</v>
      </c>
      <c r="BX375" s="336">
        <f t="shared" si="774"/>
        <v>0</v>
      </c>
      <c r="BY375" s="336">
        <f t="shared" si="774"/>
        <v>0</v>
      </c>
      <c r="BZ375" s="336">
        <f t="shared" si="774"/>
        <v>0</v>
      </c>
      <c r="CA375" s="336">
        <f t="shared" si="774"/>
        <v>0</v>
      </c>
      <c r="CB375" s="336">
        <f t="shared" si="774"/>
        <v>0</v>
      </c>
      <c r="CC375" s="336">
        <f t="shared" si="774"/>
        <v>0</v>
      </c>
      <c r="CD375" s="336">
        <f t="shared" si="774"/>
        <v>0</v>
      </c>
      <c r="CE375" s="336">
        <f t="shared" si="774"/>
        <v>0</v>
      </c>
      <c r="CF375" s="336">
        <f t="shared" si="774"/>
        <v>0</v>
      </c>
      <c r="CG375" s="336">
        <f t="shared" si="774"/>
        <v>0</v>
      </c>
      <c r="CH375" s="336">
        <f t="shared" si="775"/>
        <v>0</v>
      </c>
      <c r="CI375" s="336">
        <f t="shared" si="775"/>
        <v>0</v>
      </c>
      <c r="CJ375" s="336">
        <f t="shared" si="775"/>
        <v>0</v>
      </c>
      <c r="CK375" s="336">
        <f t="shared" si="775"/>
        <v>0</v>
      </c>
      <c r="CL375" s="336">
        <f t="shared" si="775"/>
        <v>0</v>
      </c>
      <c r="CM375" s="336">
        <f t="shared" si="775"/>
        <v>0</v>
      </c>
      <c r="CN375" s="341"/>
      <c r="CO375" s="341"/>
      <c r="CP375" s="341"/>
      <c r="CQ375" s="341"/>
      <c r="CR375" s="341"/>
      <c r="CS375" s="341"/>
      <c r="CT375" s="341"/>
      <c r="CU375" s="259">
        <v>1</v>
      </c>
      <c r="CY375" s="294"/>
    </row>
    <row r="376" spans="1:103" outlineLevel="1" x14ac:dyDescent="0.45">
      <c r="A376" s="71"/>
      <c r="B376" s="297"/>
      <c r="D376" s="259" t="s">
        <v>438</v>
      </c>
      <c r="E376" s="337"/>
      <c r="F376" s="259" t="s">
        <v>164</v>
      </c>
      <c r="H376" s="302">
        <f t="shared" ref="H376:O376" si="778">H373*H374*H370</f>
        <v>0</v>
      </c>
      <c r="I376" s="302">
        <f t="shared" si="778"/>
        <v>0</v>
      </c>
      <c r="J376" s="302">
        <f t="shared" si="778"/>
        <v>0</v>
      </c>
      <c r="K376" s="302">
        <f t="shared" si="778"/>
        <v>0</v>
      </c>
      <c r="L376" s="302">
        <f t="shared" si="778"/>
        <v>0</v>
      </c>
      <c r="M376" s="302">
        <f t="shared" si="778"/>
        <v>0</v>
      </c>
      <c r="N376" s="302">
        <f t="shared" si="778"/>
        <v>0</v>
      </c>
      <c r="O376" s="302">
        <f t="shared" si="778"/>
        <v>0</v>
      </c>
      <c r="P376" s="302">
        <f>P373*P374*P370</f>
        <v>0</v>
      </c>
      <c r="Q376" s="302">
        <f t="shared" ref="Q376:CB376" si="779">Q373*Q374*Q370</f>
        <v>0</v>
      </c>
      <c r="R376" s="302">
        <f t="shared" si="779"/>
        <v>0</v>
      </c>
      <c r="S376" s="302">
        <f t="shared" si="779"/>
        <v>0</v>
      </c>
      <c r="T376" s="302">
        <f t="shared" si="779"/>
        <v>0</v>
      </c>
      <c r="U376" s="302">
        <f t="shared" si="779"/>
        <v>0</v>
      </c>
      <c r="V376" s="302">
        <f t="shared" si="779"/>
        <v>0</v>
      </c>
      <c r="W376" s="302">
        <f t="shared" si="779"/>
        <v>0</v>
      </c>
      <c r="X376" s="302">
        <f t="shared" si="779"/>
        <v>0</v>
      </c>
      <c r="Y376" s="302">
        <f t="shared" si="779"/>
        <v>0</v>
      </c>
      <c r="Z376" s="302">
        <f t="shared" si="779"/>
        <v>0</v>
      </c>
      <c r="AA376" s="302">
        <f t="shared" si="779"/>
        <v>0</v>
      </c>
      <c r="AB376" s="302">
        <f t="shared" si="779"/>
        <v>0</v>
      </c>
      <c r="AC376" s="302">
        <f t="shared" si="779"/>
        <v>0</v>
      </c>
      <c r="AD376" s="302">
        <f t="shared" si="779"/>
        <v>0</v>
      </c>
      <c r="AE376" s="302">
        <f t="shared" si="779"/>
        <v>0</v>
      </c>
      <c r="AF376" s="302">
        <f t="shared" si="779"/>
        <v>0</v>
      </c>
      <c r="AG376" s="302">
        <f t="shared" si="779"/>
        <v>0</v>
      </c>
      <c r="AH376" s="302">
        <f t="shared" si="779"/>
        <v>0</v>
      </c>
      <c r="AI376" s="302">
        <f t="shared" si="779"/>
        <v>0</v>
      </c>
      <c r="AJ376" s="302">
        <f t="shared" si="779"/>
        <v>0</v>
      </c>
      <c r="AK376" s="302">
        <f t="shared" si="779"/>
        <v>0</v>
      </c>
      <c r="AL376" s="302">
        <f t="shared" si="779"/>
        <v>0</v>
      </c>
      <c r="AM376" s="302">
        <f t="shared" si="779"/>
        <v>0</v>
      </c>
      <c r="AN376" s="302">
        <f t="shared" si="779"/>
        <v>0</v>
      </c>
      <c r="AO376" s="302">
        <f t="shared" si="779"/>
        <v>0</v>
      </c>
      <c r="AP376" s="302">
        <f t="shared" si="779"/>
        <v>0</v>
      </c>
      <c r="AQ376" s="302">
        <f t="shared" si="779"/>
        <v>0</v>
      </c>
      <c r="AR376" s="302">
        <f t="shared" si="779"/>
        <v>0</v>
      </c>
      <c r="AS376" s="302">
        <f t="shared" si="779"/>
        <v>0</v>
      </c>
      <c r="AT376" s="302">
        <f t="shared" si="779"/>
        <v>0</v>
      </c>
      <c r="AU376" s="302">
        <f t="shared" si="779"/>
        <v>0</v>
      </c>
      <c r="AV376" s="302">
        <f t="shared" si="779"/>
        <v>0</v>
      </c>
      <c r="AW376" s="302">
        <f t="shared" si="779"/>
        <v>0</v>
      </c>
      <c r="AX376" s="302">
        <f t="shared" si="779"/>
        <v>0</v>
      </c>
      <c r="AY376" s="302">
        <f t="shared" si="779"/>
        <v>0</v>
      </c>
      <c r="AZ376" s="302">
        <f t="shared" si="779"/>
        <v>0</v>
      </c>
      <c r="BA376" s="302">
        <f t="shared" si="779"/>
        <v>0</v>
      </c>
      <c r="BB376" s="302">
        <f t="shared" si="779"/>
        <v>0</v>
      </c>
      <c r="BC376" s="302">
        <f t="shared" si="779"/>
        <v>0</v>
      </c>
      <c r="BD376" s="302">
        <f t="shared" si="779"/>
        <v>0</v>
      </c>
      <c r="BE376" s="302">
        <f t="shared" si="779"/>
        <v>0</v>
      </c>
      <c r="BF376" s="302">
        <f t="shared" si="779"/>
        <v>0</v>
      </c>
      <c r="BG376" s="302">
        <f t="shared" si="779"/>
        <v>0</v>
      </c>
      <c r="BH376" s="302">
        <f t="shared" si="779"/>
        <v>0</v>
      </c>
      <c r="BI376" s="302">
        <f t="shared" si="779"/>
        <v>0</v>
      </c>
      <c r="BJ376" s="302">
        <f t="shared" si="779"/>
        <v>0</v>
      </c>
      <c r="BK376" s="302">
        <f t="shared" si="779"/>
        <v>0</v>
      </c>
      <c r="BL376" s="302">
        <f t="shared" si="779"/>
        <v>0</v>
      </c>
      <c r="BM376" s="302">
        <f t="shared" si="779"/>
        <v>0</v>
      </c>
      <c r="BN376" s="302">
        <f t="shared" si="779"/>
        <v>0</v>
      </c>
      <c r="BO376" s="302">
        <f t="shared" si="779"/>
        <v>0</v>
      </c>
      <c r="BP376" s="302">
        <f t="shared" si="779"/>
        <v>0</v>
      </c>
      <c r="BQ376" s="302">
        <f t="shared" si="779"/>
        <v>0</v>
      </c>
      <c r="BR376" s="302">
        <f t="shared" si="779"/>
        <v>0</v>
      </c>
      <c r="BS376" s="302">
        <f t="shared" si="779"/>
        <v>0</v>
      </c>
      <c r="BT376" s="302">
        <f t="shared" si="779"/>
        <v>0</v>
      </c>
      <c r="BU376" s="302">
        <f t="shared" si="779"/>
        <v>0</v>
      </c>
      <c r="BV376" s="302">
        <f t="shared" si="779"/>
        <v>0</v>
      </c>
      <c r="BW376" s="302">
        <f t="shared" si="779"/>
        <v>0</v>
      </c>
      <c r="BX376" s="302">
        <f t="shared" si="779"/>
        <v>0</v>
      </c>
      <c r="BY376" s="302">
        <f t="shared" si="779"/>
        <v>0</v>
      </c>
      <c r="BZ376" s="302">
        <f t="shared" si="779"/>
        <v>0</v>
      </c>
      <c r="CA376" s="302">
        <f t="shared" si="779"/>
        <v>0</v>
      </c>
      <c r="CB376" s="302">
        <f t="shared" si="779"/>
        <v>0</v>
      </c>
      <c r="CC376" s="302">
        <f t="shared" ref="CC376:CM376" si="780">CC373*CC374*CC370</f>
        <v>0</v>
      </c>
      <c r="CD376" s="302">
        <f t="shared" si="780"/>
        <v>0</v>
      </c>
      <c r="CE376" s="302">
        <f t="shared" si="780"/>
        <v>0</v>
      </c>
      <c r="CF376" s="302">
        <f t="shared" si="780"/>
        <v>0</v>
      </c>
      <c r="CG376" s="302">
        <f t="shared" si="780"/>
        <v>0</v>
      </c>
      <c r="CH376" s="302">
        <f t="shared" si="780"/>
        <v>0</v>
      </c>
      <c r="CI376" s="302">
        <f t="shared" si="780"/>
        <v>0</v>
      </c>
      <c r="CJ376" s="302">
        <f t="shared" si="780"/>
        <v>0</v>
      </c>
      <c r="CK376" s="302">
        <f t="shared" si="780"/>
        <v>0</v>
      </c>
      <c r="CL376" s="302">
        <f t="shared" si="780"/>
        <v>0</v>
      </c>
      <c r="CM376" s="302">
        <f t="shared" si="780"/>
        <v>0</v>
      </c>
      <c r="CN376" s="264">
        <f t="shared" ref="CN376:CT378" si="781">SUMIF($H$9:$CM$9,CN$3,$H376:$CM376)</f>
        <v>0</v>
      </c>
      <c r="CO376" s="264">
        <f t="shared" si="781"/>
        <v>0</v>
      </c>
      <c r="CP376" s="264">
        <f t="shared" si="781"/>
        <v>0</v>
      </c>
      <c r="CQ376" s="264">
        <f t="shared" si="781"/>
        <v>0</v>
      </c>
      <c r="CR376" s="264">
        <f t="shared" si="781"/>
        <v>0</v>
      </c>
      <c r="CS376" s="264">
        <f t="shared" si="781"/>
        <v>0</v>
      </c>
      <c r="CT376" s="264">
        <f t="shared" si="781"/>
        <v>0</v>
      </c>
      <c r="CU376" s="259">
        <v>1</v>
      </c>
      <c r="CY376" s="294"/>
    </row>
    <row r="377" spans="1:103" outlineLevel="1" x14ac:dyDescent="0.45">
      <c r="A377" s="71"/>
      <c r="B377" s="297"/>
      <c r="D377" s="259" t="s">
        <v>437</v>
      </c>
      <c r="E377" s="337"/>
      <c r="F377" s="259" t="s">
        <v>164</v>
      </c>
      <c r="H377" s="302">
        <f t="shared" ref="H377:O377" si="782">H375*H372</f>
        <v>0</v>
      </c>
      <c r="I377" s="302">
        <f t="shared" si="782"/>
        <v>0</v>
      </c>
      <c r="J377" s="302">
        <f t="shared" si="782"/>
        <v>0</v>
      </c>
      <c r="K377" s="302">
        <f t="shared" si="782"/>
        <v>0</v>
      </c>
      <c r="L377" s="302">
        <f t="shared" si="782"/>
        <v>0</v>
      </c>
      <c r="M377" s="302">
        <f t="shared" si="782"/>
        <v>0</v>
      </c>
      <c r="N377" s="302">
        <f t="shared" si="782"/>
        <v>0</v>
      </c>
      <c r="O377" s="302">
        <f t="shared" si="782"/>
        <v>0</v>
      </c>
      <c r="P377" s="302">
        <f>P375*P372</f>
        <v>0</v>
      </c>
      <c r="Q377" s="302">
        <f t="shared" ref="Q377:CB377" si="783">Q375*Q372</f>
        <v>0</v>
      </c>
      <c r="R377" s="302">
        <f t="shared" si="783"/>
        <v>0</v>
      </c>
      <c r="S377" s="302">
        <f t="shared" si="783"/>
        <v>0</v>
      </c>
      <c r="T377" s="302">
        <f t="shared" si="783"/>
        <v>0</v>
      </c>
      <c r="U377" s="302">
        <f t="shared" si="783"/>
        <v>0</v>
      </c>
      <c r="V377" s="302">
        <f t="shared" si="783"/>
        <v>0</v>
      </c>
      <c r="W377" s="302">
        <f t="shared" si="783"/>
        <v>0</v>
      </c>
      <c r="X377" s="302">
        <f t="shared" si="783"/>
        <v>0</v>
      </c>
      <c r="Y377" s="302">
        <f t="shared" si="783"/>
        <v>0</v>
      </c>
      <c r="Z377" s="302">
        <f t="shared" si="783"/>
        <v>0</v>
      </c>
      <c r="AA377" s="302">
        <f t="shared" si="783"/>
        <v>0</v>
      </c>
      <c r="AB377" s="302">
        <f t="shared" si="783"/>
        <v>0</v>
      </c>
      <c r="AC377" s="302">
        <f t="shared" si="783"/>
        <v>0</v>
      </c>
      <c r="AD377" s="302">
        <f t="shared" si="783"/>
        <v>0</v>
      </c>
      <c r="AE377" s="302">
        <f t="shared" si="783"/>
        <v>0</v>
      </c>
      <c r="AF377" s="302">
        <f t="shared" si="783"/>
        <v>0</v>
      </c>
      <c r="AG377" s="302">
        <f t="shared" si="783"/>
        <v>0</v>
      </c>
      <c r="AH377" s="302">
        <f t="shared" si="783"/>
        <v>0</v>
      </c>
      <c r="AI377" s="302">
        <f t="shared" si="783"/>
        <v>0</v>
      </c>
      <c r="AJ377" s="302">
        <f t="shared" si="783"/>
        <v>0</v>
      </c>
      <c r="AK377" s="302">
        <f t="shared" si="783"/>
        <v>0</v>
      </c>
      <c r="AL377" s="302">
        <f t="shared" si="783"/>
        <v>0</v>
      </c>
      <c r="AM377" s="302">
        <f t="shared" si="783"/>
        <v>0</v>
      </c>
      <c r="AN377" s="302">
        <f t="shared" si="783"/>
        <v>0</v>
      </c>
      <c r="AO377" s="302">
        <f t="shared" si="783"/>
        <v>0</v>
      </c>
      <c r="AP377" s="302">
        <f t="shared" si="783"/>
        <v>0</v>
      </c>
      <c r="AQ377" s="302">
        <f t="shared" si="783"/>
        <v>0</v>
      </c>
      <c r="AR377" s="302">
        <f t="shared" si="783"/>
        <v>0</v>
      </c>
      <c r="AS377" s="302">
        <f t="shared" si="783"/>
        <v>0</v>
      </c>
      <c r="AT377" s="302">
        <f t="shared" si="783"/>
        <v>0</v>
      </c>
      <c r="AU377" s="302">
        <f t="shared" si="783"/>
        <v>0</v>
      </c>
      <c r="AV377" s="302">
        <f t="shared" si="783"/>
        <v>0</v>
      </c>
      <c r="AW377" s="302">
        <f t="shared" si="783"/>
        <v>0</v>
      </c>
      <c r="AX377" s="302">
        <f t="shared" si="783"/>
        <v>0</v>
      </c>
      <c r="AY377" s="302">
        <f t="shared" si="783"/>
        <v>0</v>
      </c>
      <c r="AZ377" s="302">
        <f t="shared" si="783"/>
        <v>0</v>
      </c>
      <c r="BA377" s="302">
        <f t="shared" si="783"/>
        <v>0</v>
      </c>
      <c r="BB377" s="302">
        <f t="shared" si="783"/>
        <v>0</v>
      </c>
      <c r="BC377" s="302">
        <f t="shared" si="783"/>
        <v>0</v>
      </c>
      <c r="BD377" s="302">
        <f t="shared" si="783"/>
        <v>0</v>
      </c>
      <c r="BE377" s="302">
        <f t="shared" si="783"/>
        <v>0</v>
      </c>
      <c r="BF377" s="302">
        <f t="shared" si="783"/>
        <v>0</v>
      </c>
      <c r="BG377" s="302">
        <f t="shared" si="783"/>
        <v>0</v>
      </c>
      <c r="BH377" s="302">
        <f t="shared" si="783"/>
        <v>0</v>
      </c>
      <c r="BI377" s="302">
        <f t="shared" si="783"/>
        <v>0</v>
      </c>
      <c r="BJ377" s="302">
        <f t="shared" si="783"/>
        <v>0</v>
      </c>
      <c r="BK377" s="302">
        <f t="shared" si="783"/>
        <v>0</v>
      </c>
      <c r="BL377" s="302">
        <f t="shared" si="783"/>
        <v>0</v>
      </c>
      <c r="BM377" s="302">
        <f t="shared" si="783"/>
        <v>0</v>
      </c>
      <c r="BN377" s="302">
        <f t="shared" si="783"/>
        <v>0</v>
      </c>
      <c r="BO377" s="302">
        <f t="shared" si="783"/>
        <v>0</v>
      </c>
      <c r="BP377" s="302">
        <f t="shared" si="783"/>
        <v>0</v>
      </c>
      <c r="BQ377" s="302">
        <f t="shared" si="783"/>
        <v>0</v>
      </c>
      <c r="BR377" s="302">
        <f t="shared" si="783"/>
        <v>0</v>
      </c>
      <c r="BS377" s="302">
        <f t="shared" si="783"/>
        <v>0</v>
      </c>
      <c r="BT377" s="302">
        <f t="shared" si="783"/>
        <v>0</v>
      </c>
      <c r="BU377" s="302">
        <f t="shared" si="783"/>
        <v>0</v>
      </c>
      <c r="BV377" s="302">
        <f t="shared" si="783"/>
        <v>0</v>
      </c>
      <c r="BW377" s="302">
        <f t="shared" si="783"/>
        <v>0</v>
      </c>
      <c r="BX377" s="302">
        <f t="shared" si="783"/>
        <v>0</v>
      </c>
      <c r="BY377" s="302">
        <f t="shared" si="783"/>
        <v>0</v>
      </c>
      <c r="BZ377" s="302">
        <f t="shared" si="783"/>
        <v>0</v>
      </c>
      <c r="CA377" s="302">
        <f t="shared" si="783"/>
        <v>0</v>
      </c>
      <c r="CB377" s="302">
        <f t="shared" si="783"/>
        <v>0</v>
      </c>
      <c r="CC377" s="302">
        <f t="shared" ref="CC377:CM377" si="784">CC375*CC372</f>
        <v>0</v>
      </c>
      <c r="CD377" s="302">
        <f t="shared" si="784"/>
        <v>0</v>
      </c>
      <c r="CE377" s="302">
        <f t="shared" si="784"/>
        <v>0</v>
      </c>
      <c r="CF377" s="302">
        <f t="shared" si="784"/>
        <v>0</v>
      </c>
      <c r="CG377" s="302">
        <f t="shared" si="784"/>
        <v>0</v>
      </c>
      <c r="CH377" s="302">
        <f t="shared" si="784"/>
        <v>0</v>
      </c>
      <c r="CI377" s="302">
        <f t="shared" si="784"/>
        <v>0</v>
      </c>
      <c r="CJ377" s="302">
        <f t="shared" si="784"/>
        <v>0</v>
      </c>
      <c r="CK377" s="302">
        <f t="shared" si="784"/>
        <v>0</v>
      </c>
      <c r="CL377" s="302">
        <f t="shared" si="784"/>
        <v>0</v>
      </c>
      <c r="CM377" s="302">
        <f t="shared" si="784"/>
        <v>0</v>
      </c>
      <c r="CN377" s="264">
        <f t="shared" si="781"/>
        <v>0</v>
      </c>
      <c r="CO377" s="264">
        <f t="shared" si="781"/>
        <v>0</v>
      </c>
      <c r="CP377" s="264">
        <f t="shared" si="781"/>
        <v>0</v>
      </c>
      <c r="CQ377" s="264">
        <f t="shared" si="781"/>
        <v>0</v>
      </c>
      <c r="CR377" s="264">
        <f t="shared" si="781"/>
        <v>0</v>
      </c>
      <c r="CS377" s="264">
        <f t="shared" si="781"/>
        <v>0</v>
      </c>
      <c r="CT377" s="264">
        <f t="shared" si="781"/>
        <v>0</v>
      </c>
      <c r="CU377" s="259">
        <v>1</v>
      </c>
      <c r="CY377" s="294"/>
    </row>
    <row r="378" spans="1:103" outlineLevel="1" x14ac:dyDescent="0.45">
      <c r="A378" s="71" t="s">
        <v>592</v>
      </c>
      <c r="B378" s="297"/>
      <c r="D378" s="79" t="s">
        <v>117</v>
      </c>
      <c r="E378" s="80"/>
      <c r="F378" s="79" t="s">
        <v>164</v>
      </c>
      <c r="G378" s="79"/>
      <c r="H378" s="333">
        <f t="shared" ref="H378:O378" si="785">SUM(H376:H377)</f>
        <v>0</v>
      </c>
      <c r="I378" s="333">
        <f t="shared" si="785"/>
        <v>0</v>
      </c>
      <c r="J378" s="333">
        <f t="shared" si="785"/>
        <v>0</v>
      </c>
      <c r="K378" s="333">
        <f t="shared" si="785"/>
        <v>0</v>
      </c>
      <c r="L378" s="333">
        <f t="shared" si="785"/>
        <v>0</v>
      </c>
      <c r="M378" s="333">
        <f t="shared" si="785"/>
        <v>0</v>
      </c>
      <c r="N378" s="333">
        <f t="shared" si="785"/>
        <v>0</v>
      </c>
      <c r="O378" s="333">
        <f t="shared" si="785"/>
        <v>0</v>
      </c>
      <c r="P378" s="333">
        <f>SUM(P376:P377)</f>
        <v>0</v>
      </c>
      <c r="Q378" s="333">
        <f t="shared" ref="Q378:CB378" si="786">SUM(Q376:Q377)</f>
        <v>0</v>
      </c>
      <c r="R378" s="333">
        <f t="shared" si="786"/>
        <v>0</v>
      </c>
      <c r="S378" s="333">
        <f t="shared" si="786"/>
        <v>0</v>
      </c>
      <c r="T378" s="333">
        <f t="shared" si="786"/>
        <v>0</v>
      </c>
      <c r="U378" s="333">
        <f t="shared" si="786"/>
        <v>0</v>
      </c>
      <c r="V378" s="333">
        <f t="shared" si="786"/>
        <v>0</v>
      </c>
      <c r="W378" s="333">
        <f t="shared" si="786"/>
        <v>0</v>
      </c>
      <c r="X378" s="333">
        <f t="shared" si="786"/>
        <v>0</v>
      </c>
      <c r="Y378" s="333">
        <f t="shared" si="786"/>
        <v>0</v>
      </c>
      <c r="Z378" s="333">
        <f t="shared" si="786"/>
        <v>0</v>
      </c>
      <c r="AA378" s="333">
        <f t="shared" si="786"/>
        <v>0</v>
      </c>
      <c r="AB378" s="333">
        <f t="shared" si="786"/>
        <v>0</v>
      </c>
      <c r="AC378" s="333">
        <f t="shared" si="786"/>
        <v>0</v>
      </c>
      <c r="AD378" s="333">
        <f t="shared" si="786"/>
        <v>0</v>
      </c>
      <c r="AE378" s="333">
        <f t="shared" si="786"/>
        <v>0</v>
      </c>
      <c r="AF378" s="333">
        <f t="shared" si="786"/>
        <v>0</v>
      </c>
      <c r="AG378" s="333">
        <f t="shared" si="786"/>
        <v>0</v>
      </c>
      <c r="AH378" s="333">
        <f t="shared" si="786"/>
        <v>0</v>
      </c>
      <c r="AI378" s="333">
        <f t="shared" si="786"/>
        <v>0</v>
      </c>
      <c r="AJ378" s="333">
        <f t="shared" si="786"/>
        <v>0</v>
      </c>
      <c r="AK378" s="333">
        <f t="shared" si="786"/>
        <v>0</v>
      </c>
      <c r="AL378" s="333">
        <f t="shared" si="786"/>
        <v>0</v>
      </c>
      <c r="AM378" s="333">
        <f t="shared" si="786"/>
        <v>0</v>
      </c>
      <c r="AN378" s="333">
        <f t="shared" si="786"/>
        <v>0</v>
      </c>
      <c r="AO378" s="333">
        <f t="shared" si="786"/>
        <v>0</v>
      </c>
      <c r="AP378" s="333">
        <f t="shared" si="786"/>
        <v>0</v>
      </c>
      <c r="AQ378" s="333">
        <f t="shared" si="786"/>
        <v>0</v>
      </c>
      <c r="AR378" s="333">
        <f t="shared" si="786"/>
        <v>0</v>
      </c>
      <c r="AS378" s="333">
        <f t="shared" si="786"/>
        <v>0</v>
      </c>
      <c r="AT378" s="333">
        <f t="shared" si="786"/>
        <v>0</v>
      </c>
      <c r="AU378" s="333">
        <f t="shared" si="786"/>
        <v>0</v>
      </c>
      <c r="AV378" s="333">
        <f t="shared" si="786"/>
        <v>0</v>
      </c>
      <c r="AW378" s="333">
        <f t="shared" si="786"/>
        <v>0</v>
      </c>
      <c r="AX378" s="333">
        <f t="shared" si="786"/>
        <v>0</v>
      </c>
      <c r="AY378" s="333">
        <f t="shared" si="786"/>
        <v>0</v>
      </c>
      <c r="AZ378" s="333">
        <f t="shared" si="786"/>
        <v>0</v>
      </c>
      <c r="BA378" s="333">
        <f t="shared" si="786"/>
        <v>0</v>
      </c>
      <c r="BB378" s="333">
        <f t="shared" si="786"/>
        <v>0</v>
      </c>
      <c r="BC378" s="333">
        <f t="shared" si="786"/>
        <v>0</v>
      </c>
      <c r="BD378" s="333">
        <f t="shared" si="786"/>
        <v>0</v>
      </c>
      <c r="BE378" s="333">
        <f t="shared" si="786"/>
        <v>0</v>
      </c>
      <c r="BF378" s="333">
        <f t="shared" si="786"/>
        <v>0</v>
      </c>
      <c r="BG378" s="333">
        <f t="shared" si="786"/>
        <v>0</v>
      </c>
      <c r="BH378" s="333">
        <f t="shared" si="786"/>
        <v>0</v>
      </c>
      <c r="BI378" s="333">
        <f t="shared" si="786"/>
        <v>0</v>
      </c>
      <c r="BJ378" s="333">
        <f t="shared" si="786"/>
        <v>0</v>
      </c>
      <c r="BK378" s="333">
        <f t="shared" si="786"/>
        <v>0</v>
      </c>
      <c r="BL378" s="333">
        <f t="shared" si="786"/>
        <v>0</v>
      </c>
      <c r="BM378" s="333">
        <f t="shared" si="786"/>
        <v>0</v>
      </c>
      <c r="BN378" s="333">
        <f t="shared" si="786"/>
        <v>0</v>
      </c>
      <c r="BO378" s="333">
        <f t="shared" si="786"/>
        <v>0</v>
      </c>
      <c r="BP378" s="333">
        <f t="shared" si="786"/>
        <v>0</v>
      </c>
      <c r="BQ378" s="333">
        <f t="shared" si="786"/>
        <v>0</v>
      </c>
      <c r="BR378" s="333">
        <f t="shared" si="786"/>
        <v>0</v>
      </c>
      <c r="BS378" s="333">
        <f t="shared" si="786"/>
        <v>0</v>
      </c>
      <c r="BT378" s="333">
        <f t="shared" si="786"/>
        <v>0</v>
      </c>
      <c r="BU378" s="333">
        <f t="shared" si="786"/>
        <v>0</v>
      </c>
      <c r="BV378" s="333">
        <f t="shared" si="786"/>
        <v>0</v>
      </c>
      <c r="BW378" s="333">
        <f t="shared" si="786"/>
        <v>0</v>
      </c>
      <c r="BX378" s="333">
        <f t="shared" si="786"/>
        <v>0</v>
      </c>
      <c r="BY378" s="333">
        <f t="shared" si="786"/>
        <v>0</v>
      </c>
      <c r="BZ378" s="333">
        <f t="shared" si="786"/>
        <v>0</v>
      </c>
      <c r="CA378" s="333">
        <f t="shared" si="786"/>
        <v>0</v>
      </c>
      <c r="CB378" s="333">
        <f t="shared" si="786"/>
        <v>0</v>
      </c>
      <c r="CC378" s="333">
        <f t="shared" ref="CC378:CM378" si="787">SUM(CC376:CC377)</f>
        <v>0</v>
      </c>
      <c r="CD378" s="333">
        <f t="shared" si="787"/>
        <v>0</v>
      </c>
      <c r="CE378" s="333">
        <f t="shared" si="787"/>
        <v>0</v>
      </c>
      <c r="CF378" s="333">
        <f t="shared" si="787"/>
        <v>0</v>
      </c>
      <c r="CG378" s="333">
        <f t="shared" si="787"/>
        <v>0</v>
      </c>
      <c r="CH378" s="333">
        <f t="shared" si="787"/>
        <v>0</v>
      </c>
      <c r="CI378" s="333">
        <f t="shared" si="787"/>
        <v>0</v>
      </c>
      <c r="CJ378" s="333">
        <f t="shared" si="787"/>
        <v>0</v>
      </c>
      <c r="CK378" s="333">
        <f t="shared" si="787"/>
        <v>0</v>
      </c>
      <c r="CL378" s="333">
        <f t="shared" si="787"/>
        <v>0</v>
      </c>
      <c r="CM378" s="333">
        <f t="shared" si="787"/>
        <v>0</v>
      </c>
      <c r="CN378" s="333">
        <f t="shared" si="781"/>
        <v>0</v>
      </c>
      <c r="CO378" s="333">
        <f t="shared" si="781"/>
        <v>0</v>
      </c>
      <c r="CP378" s="333">
        <f t="shared" si="781"/>
        <v>0</v>
      </c>
      <c r="CQ378" s="333">
        <f t="shared" si="781"/>
        <v>0</v>
      </c>
      <c r="CR378" s="333">
        <f t="shared" si="781"/>
        <v>0</v>
      </c>
      <c r="CS378" s="333">
        <f t="shared" si="781"/>
        <v>0</v>
      </c>
      <c r="CT378" s="333">
        <f t="shared" si="781"/>
        <v>0</v>
      </c>
      <c r="CU378" s="259">
        <v>1</v>
      </c>
      <c r="CY378" s="294"/>
    </row>
    <row r="379" spans="1:103" outlineLevel="1" x14ac:dyDescent="0.45">
      <c r="A379" s="71"/>
      <c r="B379" s="297"/>
      <c r="H379" s="311"/>
      <c r="I379" s="311"/>
      <c r="J379" s="311"/>
      <c r="K379" s="311"/>
      <c r="L379" s="311"/>
      <c r="M379" s="311"/>
      <c r="N379" s="311"/>
      <c r="O379" s="311"/>
      <c r="P379" s="311"/>
      <c r="Q379" s="311"/>
      <c r="R379" s="311"/>
      <c r="S379" s="311"/>
      <c r="T379" s="311"/>
      <c r="U379" s="311"/>
      <c r="V379" s="311"/>
      <c r="W379" s="311"/>
      <c r="X379" s="311"/>
      <c r="Y379" s="311"/>
      <c r="Z379" s="311"/>
      <c r="AA379" s="311"/>
      <c r="AB379" s="311"/>
      <c r="AC379" s="311"/>
      <c r="AD379" s="311"/>
      <c r="AE379" s="311"/>
      <c r="AF379" s="311"/>
      <c r="AG379" s="311"/>
      <c r="AH379" s="311"/>
      <c r="AI379" s="311"/>
      <c r="AJ379" s="311"/>
      <c r="AK379" s="311"/>
      <c r="AL379" s="311"/>
      <c r="AM379" s="311"/>
      <c r="AN379" s="311"/>
      <c r="AO379" s="311"/>
      <c r="AP379" s="311"/>
      <c r="AQ379" s="311"/>
      <c r="AR379" s="311"/>
      <c r="AS379" s="311"/>
      <c r="AT379" s="311"/>
      <c r="AU379" s="311"/>
      <c r="AV379" s="311"/>
      <c r="AW379" s="311"/>
      <c r="AX379" s="311"/>
      <c r="AY379" s="311"/>
      <c r="AZ379" s="311"/>
      <c r="BA379" s="311"/>
      <c r="BB379" s="311"/>
      <c r="BC379" s="311"/>
      <c r="BD379" s="311"/>
      <c r="BE379" s="311"/>
      <c r="BF379" s="311"/>
      <c r="BG379" s="311"/>
      <c r="BH379" s="311"/>
      <c r="BI379" s="311"/>
      <c r="BJ379" s="311"/>
      <c r="BK379" s="311"/>
      <c r="BL379" s="311"/>
      <c r="BM379" s="311"/>
      <c r="BN379" s="311"/>
      <c r="BO379" s="311"/>
      <c r="BP379" s="311"/>
      <c r="BQ379" s="311"/>
      <c r="BR379" s="311"/>
      <c r="BS379" s="311"/>
      <c r="BT379" s="311"/>
      <c r="BU379" s="311"/>
      <c r="BV379" s="311"/>
      <c r="BW379" s="311"/>
      <c r="BX379" s="311"/>
      <c r="BY379" s="311"/>
      <c r="BZ379" s="311"/>
      <c r="CA379" s="311"/>
      <c r="CB379" s="311"/>
      <c r="CC379" s="311"/>
      <c r="CD379" s="311"/>
      <c r="CE379" s="311"/>
      <c r="CF379" s="311"/>
      <c r="CG379" s="311"/>
      <c r="CH379" s="311"/>
      <c r="CI379" s="311"/>
      <c r="CJ379" s="311"/>
      <c r="CK379" s="311"/>
      <c r="CL379" s="311"/>
      <c r="CM379" s="311"/>
      <c r="CN379" s="327"/>
      <c r="CO379" s="327"/>
      <c r="CP379" s="327"/>
      <c r="CQ379" s="327"/>
      <c r="CR379" s="327"/>
      <c r="CS379" s="327"/>
      <c r="CT379" s="327"/>
      <c r="CU379" s="259">
        <v>1</v>
      </c>
      <c r="CY379" s="294"/>
    </row>
    <row r="380" spans="1:103" outlineLevel="1" x14ac:dyDescent="0.45">
      <c r="A380" s="71" t="s">
        <v>367</v>
      </c>
      <c r="B380" s="297"/>
      <c r="D380" s="75" t="s">
        <v>261</v>
      </c>
      <c r="H380" s="321">
        <f t="shared" ref="H380:O380" si="788">SUM(H363,H367,H378)</f>
        <v>0</v>
      </c>
      <c r="I380" s="321">
        <f t="shared" si="788"/>
        <v>0</v>
      </c>
      <c r="J380" s="321">
        <f t="shared" si="788"/>
        <v>0</v>
      </c>
      <c r="K380" s="321">
        <f t="shared" si="788"/>
        <v>0</v>
      </c>
      <c r="L380" s="321">
        <f t="shared" si="788"/>
        <v>0</v>
      </c>
      <c r="M380" s="321">
        <f t="shared" si="788"/>
        <v>0</v>
      </c>
      <c r="N380" s="321">
        <f t="shared" si="788"/>
        <v>0</v>
      </c>
      <c r="O380" s="321">
        <f t="shared" si="788"/>
        <v>0</v>
      </c>
      <c r="P380" s="321">
        <f t="shared" ref="P380:AU380" si="789">SUM(P363,P367,P378)</f>
        <v>0</v>
      </c>
      <c r="Q380" s="321">
        <f t="shared" si="789"/>
        <v>0</v>
      </c>
      <c r="R380" s="321">
        <f t="shared" si="789"/>
        <v>0</v>
      </c>
      <c r="S380" s="321">
        <f t="shared" si="789"/>
        <v>0</v>
      </c>
      <c r="T380" s="321">
        <f t="shared" si="789"/>
        <v>0</v>
      </c>
      <c r="U380" s="321">
        <f t="shared" si="789"/>
        <v>0</v>
      </c>
      <c r="V380" s="321">
        <f t="shared" si="789"/>
        <v>0</v>
      </c>
      <c r="W380" s="321">
        <f t="shared" si="789"/>
        <v>0</v>
      </c>
      <c r="X380" s="321">
        <f t="shared" si="789"/>
        <v>0</v>
      </c>
      <c r="Y380" s="321">
        <f t="shared" si="789"/>
        <v>0</v>
      </c>
      <c r="Z380" s="321">
        <f t="shared" si="789"/>
        <v>0</v>
      </c>
      <c r="AA380" s="321">
        <f t="shared" si="789"/>
        <v>0</v>
      </c>
      <c r="AB380" s="321">
        <f t="shared" si="789"/>
        <v>0</v>
      </c>
      <c r="AC380" s="321">
        <f t="shared" si="789"/>
        <v>0</v>
      </c>
      <c r="AD380" s="321">
        <f t="shared" si="789"/>
        <v>0</v>
      </c>
      <c r="AE380" s="321">
        <f t="shared" si="789"/>
        <v>0</v>
      </c>
      <c r="AF380" s="321">
        <f t="shared" si="789"/>
        <v>0</v>
      </c>
      <c r="AG380" s="321">
        <f t="shared" si="789"/>
        <v>0</v>
      </c>
      <c r="AH380" s="321">
        <f t="shared" si="789"/>
        <v>0</v>
      </c>
      <c r="AI380" s="321">
        <f t="shared" si="789"/>
        <v>0</v>
      </c>
      <c r="AJ380" s="321">
        <f t="shared" si="789"/>
        <v>0</v>
      </c>
      <c r="AK380" s="321">
        <f t="shared" si="789"/>
        <v>0</v>
      </c>
      <c r="AL380" s="321">
        <f t="shared" si="789"/>
        <v>0</v>
      </c>
      <c r="AM380" s="321">
        <f t="shared" si="789"/>
        <v>0</v>
      </c>
      <c r="AN380" s="321">
        <f t="shared" si="789"/>
        <v>0</v>
      </c>
      <c r="AO380" s="321">
        <f t="shared" si="789"/>
        <v>0</v>
      </c>
      <c r="AP380" s="321">
        <f t="shared" si="789"/>
        <v>0</v>
      </c>
      <c r="AQ380" s="321">
        <f t="shared" si="789"/>
        <v>0</v>
      </c>
      <c r="AR380" s="321">
        <f t="shared" si="789"/>
        <v>0</v>
      </c>
      <c r="AS380" s="321">
        <f t="shared" si="789"/>
        <v>0</v>
      </c>
      <c r="AT380" s="321">
        <f t="shared" si="789"/>
        <v>0</v>
      </c>
      <c r="AU380" s="321">
        <f t="shared" si="789"/>
        <v>0</v>
      </c>
      <c r="AV380" s="321">
        <f t="shared" ref="AV380:CM380" si="790">SUM(AV363,AV367,AV378)</f>
        <v>0</v>
      </c>
      <c r="AW380" s="321">
        <f t="shared" si="790"/>
        <v>0</v>
      </c>
      <c r="AX380" s="321">
        <f t="shared" si="790"/>
        <v>0</v>
      </c>
      <c r="AY380" s="321">
        <f t="shared" si="790"/>
        <v>0</v>
      </c>
      <c r="AZ380" s="321">
        <f t="shared" si="790"/>
        <v>0</v>
      </c>
      <c r="BA380" s="321">
        <f t="shared" si="790"/>
        <v>0</v>
      </c>
      <c r="BB380" s="321">
        <f t="shared" si="790"/>
        <v>0</v>
      </c>
      <c r="BC380" s="321">
        <f t="shared" si="790"/>
        <v>0</v>
      </c>
      <c r="BD380" s="321">
        <f t="shared" si="790"/>
        <v>0</v>
      </c>
      <c r="BE380" s="321">
        <f t="shared" si="790"/>
        <v>0</v>
      </c>
      <c r="BF380" s="321">
        <f t="shared" si="790"/>
        <v>0</v>
      </c>
      <c r="BG380" s="321">
        <f t="shared" si="790"/>
        <v>0</v>
      </c>
      <c r="BH380" s="321">
        <f t="shared" si="790"/>
        <v>0</v>
      </c>
      <c r="BI380" s="321">
        <f t="shared" si="790"/>
        <v>0</v>
      </c>
      <c r="BJ380" s="321">
        <f t="shared" si="790"/>
        <v>0</v>
      </c>
      <c r="BK380" s="321">
        <f t="shared" si="790"/>
        <v>0</v>
      </c>
      <c r="BL380" s="321">
        <f t="shared" si="790"/>
        <v>0</v>
      </c>
      <c r="BM380" s="321">
        <f t="shared" si="790"/>
        <v>0</v>
      </c>
      <c r="BN380" s="321">
        <f t="shared" si="790"/>
        <v>0</v>
      </c>
      <c r="BO380" s="321">
        <f t="shared" si="790"/>
        <v>0</v>
      </c>
      <c r="BP380" s="321">
        <f t="shared" si="790"/>
        <v>0</v>
      </c>
      <c r="BQ380" s="321">
        <f t="shared" si="790"/>
        <v>0</v>
      </c>
      <c r="BR380" s="321">
        <f t="shared" si="790"/>
        <v>0</v>
      </c>
      <c r="BS380" s="321">
        <f t="shared" si="790"/>
        <v>0</v>
      </c>
      <c r="BT380" s="321">
        <f t="shared" si="790"/>
        <v>0</v>
      </c>
      <c r="BU380" s="321">
        <f t="shared" si="790"/>
        <v>0</v>
      </c>
      <c r="BV380" s="321">
        <f t="shared" si="790"/>
        <v>0</v>
      </c>
      <c r="BW380" s="321">
        <f t="shared" si="790"/>
        <v>0</v>
      </c>
      <c r="BX380" s="321">
        <f t="shared" si="790"/>
        <v>0</v>
      </c>
      <c r="BY380" s="321">
        <f t="shared" si="790"/>
        <v>0</v>
      </c>
      <c r="BZ380" s="321">
        <f t="shared" si="790"/>
        <v>0</v>
      </c>
      <c r="CA380" s="321">
        <f t="shared" si="790"/>
        <v>0</v>
      </c>
      <c r="CB380" s="321">
        <f t="shared" si="790"/>
        <v>0</v>
      </c>
      <c r="CC380" s="321">
        <f t="shared" si="790"/>
        <v>0</v>
      </c>
      <c r="CD380" s="321">
        <f t="shared" si="790"/>
        <v>0</v>
      </c>
      <c r="CE380" s="321">
        <f t="shared" si="790"/>
        <v>0</v>
      </c>
      <c r="CF380" s="321">
        <f t="shared" si="790"/>
        <v>0</v>
      </c>
      <c r="CG380" s="321">
        <f t="shared" si="790"/>
        <v>0</v>
      </c>
      <c r="CH380" s="321">
        <f t="shared" si="790"/>
        <v>0</v>
      </c>
      <c r="CI380" s="321">
        <f t="shared" si="790"/>
        <v>0</v>
      </c>
      <c r="CJ380" s="321">
        <f t="shared" si="790"/>
        <v>0</v>
      </c>
      <c r="CK380" s="321">
        <f t="shared" si="790"/>
        <v>0</v>
      </c>
      <c r="CL380" s="321">
        <f t="shared" si="790"/>
        <v>0</v>
      </c>
      <c r="CM380" s="321">
        <f t="shared" si="790"/>
        <v>0</v>
      </c>
      <c r="CN380" s="321">
        <f>SUMIF($H$9:$CM$9,CN$3,$H380:$CM380)</f>
        <v>0</v>
      </c>
      <c r="CO380" s="321">
        <f t="shared" ref="CO380:CT380" si="791">SUMIF($H$9:$CM$9,CO$3,$H380:$CM380)</f>
        <v>0</v>
      </c>
      <c r="CP380" s="321">
        <f t="shared" si="791"/>
        <v>0</v>
      </c>
      <c r="CQ380" s="321">
        <f t="shared" si="791"/>
        <v>0</v>
      </c>
      <c r="CR380" s="321">
        <f t="shared" si="791"/>
        <v>0</v>
      </c>
      <c r="CS380" s="321">
        <f t="shared" si="791"/>
        <v>0</v>
      </c>
      <c r="CT380" s="321">
        <f t="shared" si="791"/>
        <v>0</v>
      </c>
      <c r="CU380" s="259">
        <v>1</v>
      </c>
      <c r="CY380" s="294" t="s">
        <v>310</v>
      </c>
    </row>
    <row r="381" spans="1:103" outlineLevel="1" x14ac:dyDescent="0.45">
      <c r="A381" s="71"/>
      <c r="B381" s="297"/>
      <c r="CU381" s="259">
        <v>1</v>
      </c>
      <c r="CY381" s="294"/>
    </row>
    <row r="382" spans="1:103" outlineLevel="1" x14ac:dyDescent="0.45">
      <c r="A382" s="71"/>
      <c r="B382" s="297"/>
      <c r="CU382" s="259">
        <v>1</v>
      </c>
      <c r="CY382" s="294"/>
    </row>
    <row r="383" spans="1:103" ht="15" customHeight="1" outlineLevel="1" x14ac:dyDescent="0.45">
      <c r="A383" s="71"/>
      <c r="B383" s="297"/>
      <c r="D383" s="260" t="s">
        <v>260</v>
      </c>
      <c r="E383" s="301"/>
      <c r="F383" s="301"/>
      <c r="G383" s="301"/>
      <c r="CU383" s="259">
        <v>1</v>
      </c>
      <c r="CY383" s="294"/>
    </row>
    <row r="384" spans="1:103" outlineLevel="1" x14ac:dyDescent="0.45">
      <c r="A384" s="71"/>
      <c r="B384" s="297"/>
      <c r="CU384" s="259">
        <v>1</v>
      </c>
      <c r="CY384" s="294"/>
    </row>
    <row r="385" spans="1:103" outlineLevel="1" x14ac:dyDescent="0.45">
      <c r="A385" s="71"/>
      <c r="B385" s="297"/>
      <c r="D385" s="262" t="s">
        <v>360</v>
      </c>
      <c r="F385" s="312" t="s">
        <v>342</v>
      </c>
      <c r="H385" s="349">
        <f t="shared" ref="H385:O385" si="792">H342</f>
        <v>0</v>
      </c>
      <c r="I385" s="349">
        <f t="shared" si="792"/>
        <v>0</v>
      </c>
      <c r="J385" s="349">
        <f t="shared" si="792"/>
        <v>0</v>
      </c>
      <c r="K385" s="349">
        <f t="shared" si="792"/>
        <v>0</v>
      </c>
      <c r="L385" s="349">
        <f t="shared" si="792"/>
        <v>0</v>
      </c>
      <c r="M385" s="349">
        <f t="shared" si="792"/>
        <v>0</v>
      </c>
      <c r="N385" s="349">
        <f t="shared" si="792"/>
        <v>0</v>
      </c>
      <c r="O385" s="349">
        <f t="shared" si="792"/>
        <v>0</v>
      </c>
      <c r="P385" s="349">
        <f t="shared" ref="P385:AU385" si="793">P342</f>
        <v>0</v>
      </c>
      <c r="Q385" s="349">
        <f t="shared" si="793"/>
        <v>0</v>
      </c>
      <c r="R385" s="349">
        <f t="shared" si="793"/>
        <v>0</v>
      </c>
      <c r="S385" s="349">
        <f t="shared" si="793"/>
        <v>0</v>
      </c>
      <c r="T385" s="349">
        <f t="shared" si="793"/>
        <v>0</v>
      </c>
      <c r="U385" s="349">
        <f t="shared" si="793"/>
        <v>0</v>
      </c>
      <c r="V385" s="349">
        <f t="shared" si="793"/>
        <v>0</v>
      </c>
      <c r="W385" s="349">
        <f t="shared" si="793"/>
        <v>0</v>
      </c>
      <c r="X385" s="349">
        <f t="shared" si="793"/>
        <v>0</v>
      </c>
      <c r="Y385" s="349">
        <f t="shared" si="793"/>
        <v>0</v>
      </c>
      <c r="Z385" s="349">
        <f t="shared" si="793"/>
        <v>0</v>
      </c>
      <c r="AA385" s="349">
        <f t="shared" si="793"/>
        <v>0</v>
      </c>
      <c r="AB385" s="349">
        <f t="shared" si="793"/>
        <v>0</v>
      </c>
      <c r="AC385" s="349">
        <f t="shared" si="793"/>
        <v>0</v>
      </c>
      <c r="AD385" s="349">
        <f t="shared" si="793"/>
        <v>0</v>
      </c>
      <c r="AE385" s="349">
        <f t="shared" si="793"/>
        <v>0</v>
      </c>
      <c r="AF385" s="349">
        <f t="shared" si="793"/>
        <v>0</v>
      </c>
      <c r="AG385" s="349">
        <f t="shared" si="793"/>
        <v>0</v>
      </c>
      <c r="AH385" s="349">
        <f t="shared" si="793"/>
        <v>0</v>
      </c>
      <c r="AI385" s="349">
        <f t="shared" si="793"/>
        <v>0</v>
      </c>
      <c r="AJ385" s="349">
        <f t="shared" si="793"/>
        <v>0</v>
      </c>
      <c r="AK385" s="349">
        <f t="shared" si="793"/>
        <v>0</v>
      </c>
      <c r="AL385" s="349">
        <f t="shared" si="793"/>
        <v>0</v>
      </c>
      <c r="AM385" s="349">
        <f t="shared" si="793"/>
        <v>0</v>
      </c>
      <c r="AN385" s="349">
        <f t="shared" si="793"/>
        <v>0</v>
      </c>
      <c r="AO385" s="349">
        <f t="shared" si="793"/>
        <v>0</v>
      </c>
      <c r="AP385" s="349">
        <f t="shared" si="793"/>
        <v>0</v>
      </c>
      <c r="AQ385" s="349">
        <f t="shared" si="793"/>
        <v>0</v>
      </c>
      <c r="AR385" s="349">
        <f t="shared" si="793"/>
        <v>0</v>
      </c>
      <c r="AS385" s="349">
        <f t="shared" si="793"/>
        <v>0</v>
      </c>
      <c r="AT385" s="349">
        <f t="shared" si="793"/>
        <v>0</v>
      </c>
      <c r="AU385" s="349">
        <f t="shared" si="793"/>
        <v>0</v>
      </c>
      <c r="AV385" s="349">
        <f t="shared" ref="AV385:CM385" si="794">AV342</f>
        <v>0</v>
      </c>
      <c r="AW385" s="349">
        <f t="shared" si="794"/>
        <v>0</v>
      </c>
      <c r="AX385" s="349">
        <f t="shared" si="794"/>
        <v>0</v>
      </c>
      <c r="AY385" s="349">
        <f t="shared" si="794"/>
        <v>0</v>
      </c>
      <c r="AZ385" s="349">
        <f t="shared" si="794"/>
        <v>0</v>
      </c>
      <c r="BA385" s="349">
        <f t="shared" si="794"/>
        <v>0</v>
      </c>
      <c r="BB385" s="349">
        <f t="shared" si="794"/>
        <v>0</v>
      </c>
      <c r="BC385" s="349">
        <f t="shared" si="794"/>
        <v>0</v>
      </c>
      <c r="BD385" s="349">
        <f t="shared" si="794"/>
        <v>0</v>
      </c>
      <c r="BE385" s="349">
        <f t="shared" si="794"/>
        <v>0</v>
      </c>
      <c r="BF385" s="349">
        <f t="shared" si="794"/>
        <v>0</v>
      </c>
      <c r="BG385" s="349">
        <f t="shared" si="794"/>
        <v>0</v>
      </c>
      <c r="BH385" s="349">
        <f t="shared" si="794"/>
        <v>0</v>
      </c>
      <c r="BI385" s="349">
        <f t="shared" si="794"/>
        <v>0</v>
      </c>
      <c r="BJ385" s="349">
        <f t="shared" si="794"/>
        <v>0</v>
      </c>
      <c r="BK385" s="349">
        <f t="shared" si="794"/>
        <v>0</v>
      </c>
      <c r="BL385" s="349">
        <f t="shared" si="794"/>
        <v>0</v>
      </c>
      <c r="BM385" s="349">
        <f t="shared" si="794"/>
        <v>0</v>
      </c>
      <c r="BN385" s="349">
        <f t="shared" si="794"/>
        <v>0</v>
      </c>
      <c r="BO385" s="349">
        <f t="shared" si="794"/>
        <v>0</v>
      </c>
      <c r="BP385" s="349">
        <f t="shared" si="794"/>
        <v>0</v>
      </c>
      <c r="BQ385" s="349">
        <f t="shared" si="794"/>
        <v>0</v>
      </c>
      <c r="BR385" s="349">
        <f t="shared" si="794"/>
        <v>0</v>
      </c>
      <c r="BS385" s="349">
        <f t="shared" si="794"/>
        <v>0</v>
      </c>
      <c r="BT385" s="349">
        <f t="shared" si="794"/>
        <v>0</v>
      </c>
      <c r="BU385" s="349">
        <f t="shared" si="794"/>
        <v>0</v>
      </c>
      <c r="BV385" s="349">
        <f t="shared" si="794"/>
        <v>0</v>
      </c>
      <c r="BW385" s="349">
        <f t="shared" si="794"/>
        <v>0</v>
      </c>
      <c r="BX385" s="349">
        <f t="shared" si="794"/>
        <v>0</v>
      </c>
      <c r="BY385" s="349">
        <f t="shared" si="794"/>
        <v>0</v>
      </c>
      <c r="BZ385" s="349">
        <f t="shared" si="794"/>
        <v>0</v>
      </c>
      <c r="CA385" s="349">
        <f t="shared" si="794"/>
        <v>0</v>
      </c>
      <c r="CB385" s="349">
        <f t="shared" si="794"/>
        <v>0</v>
      </c>
      <c r="CC385" s="349">
        <f t="shared" si="794"/>
        <v>0</v>
      </c>
      <c r="CD385" s="349">
        <f t="shared" si="794"/>
        <v>0</v>
      </c>
      <c r="CE385" s="349">
        <f t="shared" si="794"/>
        <v>0</v>
      </c>
      <c r="CF385" s="349">
        <f t="shared" si="794"/>
        <v>0</v>
      </c>
      <c r="CG385" s="349">
        <f t="shared" si="794"/>
        <v>0</v>
      </c>
      <c r="CH385" s="349">
        <f t="shared" si="794"/>
        <v>0</v>
      </c>
      <c r="CI385" s="349">
        <f t="shared" si="794"/>
        <v>0</v>
      </c>
      <c r="CJ385" s="349">
        <f t="shared" si="794"/>
        <v>0</v>
      </c>
      <c r="CK385" s="349">
        <f t="shared" si="794"/>
        <v>0</v>
      </c>
      <c r="CL385" s="349">
        <f t="shared" si="794"/>
        <v>0</v>
      </c>
      <c r="CM385" s="349">
        <f t="shared" si="794"/>
        <v>0</v>
      </c>
      <c r="CN385" s="341"/>
      <c r="CO385" s="341"/>
      <c r="CP385" s="341"/>
      <c r="CQ385" s="341"/>
      <c r="CR385" s="341"/>
      <c r="CS385" s="341"/>
      <c r="CT385" s="341"/>
      <c r="CU385" s="259">
        <v>1</v>
      </c>
      <c r="CY385" s="294"/>
    </row>
    <row r="386" spans="1:103" outlineLevel="1" x14ac:dyDescent="0.45">
      <c r="A386" s="71"/>
      <c r="B386" s="297"/>
      <c r="D386" s="262"/>
      <c r="F386" s="312"/>
      <c r="H386" s="349"/>
      <c r="I386" s="349"/>
      <c r="J386" s="349"/>
      <c r="K386" s="349"/>
      <c r="L386" s="349"/>
      <c r="M386" s="349"/>
      <c r="N386" s="349"/>
      <c r="O386" s="349"/>
      <c r="P386" s="349"/>
      <c r="Q386" s="349"/>
      <c r="R386" s="349"/>
      <c r="S386" s="349"/>
      <c r="T386" s="349"/>
      <c r="U386" s="349"/>
      <c r="V386" s="349"/>
      <c r="W386" s="349"/>
      <c r="X386" s="349"/>
      <c r="Y386" s="349"/>
      <c r="Z386" s="349"/>
      <c r="AA386" s="349"/>
      <c r="AB386" s="349"/>
      <c r="AC386" s="349"/>
      <c r="AD386" s="349"/>
      <c r="AE386" s="349"/>
      <c r="AF386" s="349"/>
      <c r="AG386" s="349"/>
      <c r="AH386" s="349"/>
      <c r="AI386" s="349"/>
      <c r="AJ386" s="349"/>
      <c r="AK386" s="349"/>
      <c r="AL386" s="349"/>
      <c r="AM386" s="349"/>
      <c r="AN386" s="349"/>
      <c r="AO386" s="349"/>
      <c r="AP386" s="349"/>
      <c r="AQ386" s="349"/>
      <c r="AR386" s="349"/>
      <c r="AS386" s="349"/>
      <c r="AT386" s="349"/>
      <c r="AU386" s="349"/>
      <c r="AV386" s="349"/>
      <c r="AW386" s="349"/>
      <c r="AX386" s="349"/>
      <c r="AY386" s="349"/>
      <c r="AZ386" s="349"/>
      <c r="BA386" s="349"/>
      <c r="BB386" s="349"/>
      <c r="BC386" s="349"/>
      <c r="BD386" s="349"/>
      <c r="BE386" s="349"/>
      <c r="BF386" s="349"/>
      <c r="BG386" s="349"/>
      <c r="BH386" s="349"/>
      <c r="BI386" s="349"/>
      <c r="BJ386" s="349"/>
      <c r="BK386" s="349"/>
      <c r="BL386" s="349"/>
      <c r="BM386" s="349"/>
      <c r="BN386" s="349"/>
      <c r="BO386" s="349"/>
      <c r="BP386" s="349"/>
      <c r="BQ386" s="349"/>
      <c r="BR386" s="349"/>
      <c r="BS386" s="349"/>
      <c r="BT386" s="349"/>
      <c r="BU386" s="349"/>
      <c r="BV386" s="349"/>
      <c r="BW386" s="349"/>
      <c r="BX386" s="349"/>
      <c r="BY386" s="349"/>
      <c r="BZ386" s="349"/>
      <c r="CA386" s="349"/>
      <c r="CB386" s="349"/>
      <c r="CC386" s="349"/>
      <c r="CD386" s="349"/>
      <c r="CE386" s="349"/>
      <c r="CF386" s="349"/>
      <c r="CG386" s="349"/>
      <c r="CH386" s="349"/>
      <c r="CI386" s="349"/>
      <c r="CJ386" s="349"/>
      <c r="CK386" s="349"/>
      <c r="CL386" s="349"/>
      <c r="CM386" s="349"/>
      <c r="CN386" s="326"/>
      <c r="CO386" s="326"/>
      <c r="CP386" s="326"/>
      <c r="CQ386" s="326"/>
      <c r="CR386" s="326"/>
      <c r="CS386" s="326"/>
      <c r="CT386" s="326"/>
      <c r="CU386" s="259">
        <v>1</v>
      </c>
      <c r="CY386" s="294"/>
    </row>
    <row r="387" spans="1:103" outlineLevel="1" x14ac:dyDescent="0.45">
      <c r="A387" s="71"/>
      <c r="B387" s="297"/>
      <c r="D387" s="259" t="s">
        <v>597</v>
      </c>
      <c r="F387" s="312" t="str">
        <f>VLOOKUP($D387,assumption_lookup,MATCH("Unit",assumption_heading,0),0)</f>
        <v>new venues/month</v>
      </c>
      <c r="H387" s="349">
        <f t="shared" ref="H387:O388" si="795">VLOOKUP($D387,assumption_lookup,MATCH(H$9,assumption_heading,0),0)</f>
        <v>0</v>
      </c>
      <c r="I387" s="349">
        <f t="shared" si="795"/>
        <v>0</v>
      </c>
      <c r="J387" s="349">
        <f t="shared" si="795"/>
        <v>0</v>
      </c>
      <c r="K387" s="349">
        <f t="shared" si="795"/>
        <v>0</v>
      </c>
      <c r="L387" s="349">
        <f t="shared" si="795"/>
        <v>0</v>
      </c>
      <c r="M387" s="349">
        <f t="shared" si="795"/>
        <v>0</v>
      </c>
      <c r="N387" s="349">
        <f t="shared" si="795"/>
        <v>0</v>
      </c>
      <c r="O387" s="349">
        <f t="shared" si="795"/>
        <v>0</v>
      </c>
      <c r="P387" s="349">
        <f t="shared" ref="P387:Y388" si="796">VLOOKUP($D387,assumption_lookup,MATCH(P$9,assumption_heading,0),0)</f>
        <v>0</v>
      </c>
      <c r="Q387" s="349">
        <f t="shared" si="796"/>
        <v>0</v>
      </c>
      <c r="R387" s="349">
        <f t="shared" si="796"/>
        <v>0</v>
      </c>
      <c r="S387" s="349">
        <f t="shared" si="796"/>
        <v>0</v>
      </c>
      <c r="T387" s="349">
        <f t="shared" si="796"/>
        <v>0</v>
      </c>
      <c r="U387" s="349">
        <f t="shared" si="796"/>
        <v>0</v>
      </c>
      <c r="V387" s="349">
        <f t="shared" si="796"/>
        <v>0</v>
      </c>
      <c r="W387" s="349">
        <f t="shared" si="796"/>
        <v>0</v>
      </c>
      <c r="X387" s="349">
        <f t="shared" si="796"/>
        <v>0</v>
      </c>
      <c r="Y387" s="349">
        <f t="shared" si="796"/>
        <v>0</v>
      </c>
      <c r="Z387" s="349">
        <f t="shared" ref="Z387:AI388" si="797">VLOOKUP($D387,assumption_lookup,MATCH(Z$9,assumption_heading,0),0)</f>
        <v>0</v>
      </c>
      <c r="AA387" s="349">
        <f t="shared" si="797"/>
        <v>0</v>
      </c>
      <c r="AB387" s="349">
        <f t="shared" si="797"/>
        <v>0</v>
      </c>
      <c r="AC387" s="349">
        <f t="shared" si="797"/>
        <v>0</v>
      </c>
      <c r="AD387" s="349">
        <f t="shared" si="797"/>
        <v>0</v>
      </c>
      <c r="AE387" s="349">
        <f t="shared" si="797"/>
        <v>0</v>
      </c>
      <c r="AF387" s="349">
        <f t="shared" si="797"/>
        <v>0</v>
      </c>
      <c r="AG387" s="349">
        <f t="shared" si="797"/>
        <v>0</v>
      </c>
      <c r="AH387" s="349">
        <f t="shared" si="797"/>
        <v>0</v>
      </c>
      <c r="AI387" s="349">
        <f t="shared" si="797"/>
        <v>0</v>
      </c>
      <c r="AJ387" s="349">
        <f t="shared" ref="AJ387:AS388" si="798">VLOOKUP($D387,assumption_lookup,MATCH(AJ$9,assumption_heading,0),0)</f>
        <v>0</v>
      </c>
      <c r="AK387" s="349">
        <f t="shared" si="798"/>
        <v>0</v>
      </c>
      <c r="AL387" s="349">
        <f t="shared" si="798"/>
        <v>0</v>
      </c>
      <c r="AM387" s="349">
        <f t="shared" si="798"/>
        <v>0</v>
      </c>
      <c r="AN387" s="349">
        <f t="shared" si="798"/>
        <v>0</v>
      </c>
      <c r="AO387" s="349">
        <f t="shared" si="798"/>
        <v>0</v>
      </c>
      <c r="AP387" s="349">
        <f t="shared" si="798"/>
        <v>0</v>
      </c>
      <c r="AQ387" s="349">
        <f t="shared" si="798"/>
        <v>0</v>
      </c>
      <c r="AR387" s="349">
        <f t="shared" si="798"/>
        <v>0</v>
      </c>
      <c r="AS387" s="349">
        <f t="shared" si="798"/>
        <v>0</v>
      </c>
      <c r="AT387" s="349">
        <f t="shared" ref="AT387:BC388" si="799">VLOOKUP($D387,assumption_lookup,MATCH(AT$9,assumption_heading,0),0)</f>
        <v>0</v>
      </c>
      <c r="AU387" s="349">
        <f t="shared" si="799"/>
        <v>0</v>
      </c>
      <c r="AV387" s="349">
        <f t="shared" si="799"/>
        <v>0</v>
      </c>
      <c r="AW387" s="349">
        <f t="shared" si="799"/>
        <v>0</v>
      </c>
      <c r="AX387" s="349">
        <f t="shared" si="799"/>
        <v>0</v>
      </c>
      <c r="AY387" s="349">
        <f t="shared" si="799"/>
        <v>0</v>
      </c>
      <c r="AZ387" s="349">
        <f t="shared" si="799"/>
        <v>0</v>
      </c>
      <c r="BA387" s="349">
        <f t="shared" si="799"/>
        <v>0</v>
      </c>
      <c r="BB387" s="349">
        <f t="shared" si="799"/>
        <v>0</v>
      </c>
      <c r="BC387" s="349">
        <f t="shared" si="799"/>
        <v>0</v>
      </c>
      <c r="BD387" s="349">
        <f t="shared" ref="BD387:BM388" si="800">VLOOKUP($D387,assumption_lookup,MATCH(BD$6,assumptions_heading_monthly,0),0)</f>
        <v>0</v>
      </c>
      <c r="BE387" s="349">
        <f t="shared" si="800"/>
        <v>0</v>
      </c>
      <c r="BF387" s="349">
        <f t="shared" si="800"/>
        <v>0</v>
      </c>
      <c r="BG387" s="349">
        <f t="shared" si="800"/>
        <v>0</v>
      </c>
      <c r="BH387" s="349">
        <f t="shared" si="800"/>
        <v>0</v>
      </c>
      <c r="BI387" s="349">
        <f t="shared" si="800"/>
        <v>0</v>
      </c>
      <c r="BJ387" s="349">
        <f t="shared" si="800"/>
        <v>0</v>
      </c>
      <c r="BK387" s="349">
        <f t="shared" si="800"/>
        <v>0</v>
      </c>
      <c r="BL387" s="349">
        <f t="shared" si="800"/>
        <v>0</v>
      </c>
      <c r="BM387" s="349">
        <f t="shared" si="800"/>
        <v>0</v>
      </c>
      <c r="BN387" s="349">
        <f t="shared" ref="BN387:BW388" si="801">VLOOKUP($D387,assumption_lookup,MATCH(BN$6,assumptions_heading_monthly,0),0)</f>
        <v>0</v>
      </c>
      <c r="BO387" s="349">
        <f t="shared" si="801"/>
        <v>0</v>
      </c>
      <c r="BP387" s="349">
        <f t="shared" si="801"/>
        <v>0</v>
      </c>
      <c r="BQ387" s="349">
        <f t="shared" si="801"/>
        <v>0</v>
      </c>
      <c r="BR387" s="349">
        <f t="shared" si="801"/>
        <v>0</v>
      </c>
      <c r="BS387" s="349">
        <f t="shared" si="801"/>
        <v>0</v>
      </c>
      <c r="BT387" s="349">
        <f t="shared" si="801"/>
        <v>0</v>
      </c>
      <c r="BU387" s="349">
        <f t="shared" si="801"/>
        <v>0</v>
      </c>
      <c r="BV387" s="349">
        <f t="shared" si="801"/>
        <v>0</v>
      </c>
      <c r="BW387" s="349">
        <f t="shared" si="801"/>
        <v>0</v>
      </c>
      <c r="BX387" s="349">
        <f t="shared" ref="BX387:CG388" si="802">VLOOKUP($D387,assumption_lookup,MATCH(BX$6,assumptions_heading_monthly,0),0)</f>
        <v>0</v>
      </c>
      <c r="BY387" s="349">
        <f t="shared" si="802"/>
        <v>0</v>
      </c>
      <c r="BZ387" s="349">
        <f t="shared" si="802"/>
        <v>0</v>
      </c>
      <c r="CA387" s="349">
        <f t="shared" si="802"/>
        <v>0</v>
      </c>
      <c r="CB387" s="349">
        <f t="shared" si="802"/>
        <v>0</v>
      </c>
      <c r="CC387" s="349">
        <f t="shared" si="802"/>
        <v>0</v>
      </c>
      <c r="CD387" s="349">
        <f t="shared" si="802"/>
        <v>0</v>
      </c>
      <c r="CE387" s="349">
        <f t="shared" si="802"/>
        <v>0</v>
      </c>
      <c r="CF387" s="349">
        <f t="shared" si="802"/>
        <v>0</v>
      </c>
      <c r="CG387" s="349">
        <f t="shared" si="802"/>
        <v>0</v>
      </c>
      <c r="CH387" s="349">
        <f t="shared" ref="CH387:CM388" si="803">VLOOKUP($D387,assumption_lookup,MATCH(CH$6,assumptions_heading_monthly,0),0)</f>
        <v>0</v>
      </c>
      <c r="CI387" s="349">
        <f t="shared" si="803"/>
        <v>0</v>
      </c>
      <c r="CJ387" s="349">
        <f t="shared" si="803"/>
        <v>0</v>
      </c>
      <c r="CK387" s="349">
        <f t="shared" si="803"/>
        <v>0</v>
      </c>
      <c r="CL387" s="349">
        <f t="shared" si="803"/>
        <v>0</v>
      </c>
      <c r="CM387" s="349">
        <f t="shared" si="803"/>
        <v>0</v>
      </c>
      <c r="CN387" s="341"/>
      <c r="CO387" s="341"/>
      <c r="CP387" s="341"/>
      <c r="CQ387" s="341"/>
      <c r="CR387" s="341"/>
      <c r="CS387" s="341"/>
      <c r="CT387" s="341"/>
      <c r="CU387" s="259">
        <v>1</v>
      </c>
      <c r="CY387" s="294"/>
    </row>
    <row r="388" spans="1:103" outlineLevel="1" x14ac:dyDescent="0.45">
      <c r="A388" s="71"/>
      <c r="B388" s="297"/>
      <c r="D388" s="259" t="s">
        <v>598</v>
      </c>
      <c r="F388" s="312" t="str">
        <f>VLOOKUP($D388,assumption_lookup,MATCH("Unit",assumption_heading,0),0)</f>
        <v>new venues/month</v>
      </c>
      <c r="H388" s="349">
        <f t="shared" si="795"/>
        <v>0</v>
      </c>
      <c r="I388" s="349">
        <f t="shared" si="795"/>
        <v>0</v>
      </c>
      <c r="J388" s="349">
        <f t="shared" si="795"/>
        <v>0</v>
      </c>
      <c r="K388" s="349">
        <f t="shared" si="795"/>
        <v>0</v>
      </c>
      <c r="L388" s="349">
        <f t="shared" si="795"/>
        <v>0</v>
      </c>
      <c r="M388" s="349">
        <f t="shared" si="795"/>
        <v>0</v>
      </c>
      <c r="N388" s="349">
        <f t="shared" si="795"/>
        <v>0</v>
      </c>
      <c r="O388" s="349">
        <f t="shared" si="795"/>
        <v>0</v>
      </c>
      <c r="P388" s="349">
        <f t="shared" si="796"/>
        <v>0</v>
      </c>
      <c r="Q388" s="349">
        <f t="shared" si="796"/>
        <v>0</v>
      </c>
      <c r="R388" s="349">
        <f t="shared" si="796"/>
        <v>0</v>
      </c>
      <c r="S388" s="349">
        <f t="shared" si="796"/>
        <v>0</v>
      </c>
      <c r="T388" s="349">
        <f t="shared" si="796"/>
        <v>0</v>
      </c>
      <c r="U388" s="349">
        <f t="shared" si="796"/>
        <v>0</v>
      </c>
      <c r="V388" s="349">
        <f t="shared" si="796"/>
        <v>0</v>
      </c>
      <c r="W388" s="349">
        <f t="shared" si="796"/>
        <v>0</v>
      </c>
      <c r="X388" s="349">
        <f t="shared" si="796"/>
        <v>0</v>
      </c>
      <c r="Y388" s="349">
        <f t="shared" si="796"/>
        <v>0</v>
      </c>
      <c r="Z388" s="349">
        <f t="shared" si="797"/>
        <v>0</v>
      </c>
      <c r="AA388" s="349">
        <f t="shared" si="797"/>
        <v>0</v>
      </c>
      <c r="AB388" s="349">
        <f t="shared" si="797"/>
        <v>0</v>
      </c>
      <c r="AC388" s="349">
        <f t="shared" si="797"/>
        <v>0</v>
      </c>
      <c r="AD388" s="349">
        <f t="shared" si="797"/>
        <v>0</v>
      </c>
      <c r="AE388" s="349">
        <f t="shared" si="797"/>
        <v>0</v>
      </c>
      <c r="AF388" s="349">
        <f t="shared" si="797"/>
        <v>0</v>
      </c>
      <c r="AG388" s="349">
        <f t="shared" si="797"/>
        <v>0</v>
      </c>
      <c r="AH388" s="349">
        <f t="shared" si="797"/>
        <v>0</v>
      </c>
      <c r="AI388" s="349">
        <f t="shared" si="797"/>
        <v>0</v>
      </c>
      <c r="AJ388" s="349">
        <f t="shared" si="798"/>
        <v>0</v>
      </c>
      <c r="AK388" s="349">
        <f t="shared" si="798"/>
        <v>0</v>
      </c>
      <c r="AL388" s="349">
        <f t="shared" si="798"/>
        <v>0</v>
      </c>
      <c r="AM388" s="349">
        <f t="shared" si="798"/>
        <v>0</v>
      </c>
      <c r="AN388" s="349">
        <f t="shared" si="798"/>
        <v>0</v>
      </c>
      <c r="AO388" s="349">
        <f t="shared" si="798"/>
        <v>0</v>
      </c>
      <c r="AP388" s="349">
        <f t="shared" si="798"/>
        <v>0</v>
      </c>
      <c r="AQ388" s="349">
        <f t="shared" si="798"/>
        <v>0</v>
      </c>
      <c r="AR388" s="349">
        <f t="shared" si="798"/>
        <v>0</v>
      </c>
      <c r="AS388" s="349">
        <f t="shared" si="798"/>
        <v>0</v>
      </c>
      <c r="AT388" s="349">
        <f t="shared" si="799"/>
        <v>0</v>
      </c>
      <c r="AU388" s="349">
        <f t="shared" si="799"/>
        <v>0</v>
      </c>
      <c r="AV388" s="349">
        <f t="shared" si="799"/>
        <v>0</v>
      </c>
      <c r="AW388" s="349">
        <f t="shared" si="799"/>
        <v>0</v>
      </c>
      <c r="AX388" s="349">
        <f t="shared" si="799"/>
        <v>0</v>
      </c>
      <c r="AY388" s="349">
        <f t="shared" si="799"/>
        <v>0</v>
      </c>
      <c r="AZ388" s="349">
        <f t="shared" si="799"/>
        <v>0</v>
      </c>
      <c r="BA388" s="349">
        <f t="shared" si="799"/>
        <v>0</v>
      </c>
      <c r="BB388" s="349">
        <f t="shared" si="799"/>
        <v>0</v>
      </c>
      <c r="BC388" s="349">
        <f t="shared" si="799"/>
        <v>0</v>
      </c>
      <c r="BD388" s="349">
        <f t="shared" si="800"/>
        <v>0</v>
      </c>
      <c r="BE388" s="349">
        <f t="shared" si="800"/>
        <v>0</v>
      </c>
      <c r="BF388" s="349">
        <f t="shared" si="800"/>
        <v>0</v>
      </c>
      <c r="BG388" s="349">
        <f t="shared" si="800"/>
        <v>0</v>
      </c>
      <c r="BH388" s="349">
        <f t="shared" si="800"/>
        <v>0</v>
      </c>
      <c r="BI388" s="349">
        <f t="shared" si="800"/>
        <v>0</v>
      </c>
      <c r="BJ388" s="349">
        <f t="shared" si="800"/>
        <v>0</v>
      </c>
      <c r="BK388" s="349">
        <f t="shared" si="800"/>
        <v>0</v>
      </c>
      <c r="BL388" s="349">
        <f t="shared" si="800"/>
        <v>0</v>
      </c>
      <c r="BM388" s="349">
        <f t="shared" si="800"/>
        <v>0</v>
      </c>
      <c r="BN388" s="349">
        <f t="shared" si="801"/>
        <v>0</v>
      </c>
      <c r="BO388" s="349">
        <f t="shared" si="801"/>
        <v>0</v>
      </c>
      <c r="BP388" s="349">
        <f t="shared" si="801"/>
        <v>0</v>
      </c>
      <c r="BQ388" s="349">
        <f t="shared" si="801"/>
        <v>0</v>
      </c>
      <c r="BR388" s="349">
        <f t="shared" si="801"/>
        <v>0</v>
      </c>
      <c r="BS388" s="349">
        <f t="shared" si="801"/>
        <v>0</v>
      </c>
      <c r="BT388" s="349">
        <f t="shared" si="801"/>
        <v>0</v>
      </c>
      <c r="BU388" s="349">
        <f t="shared" si="801"/>
        <v>0</v>
      </c>
      <c r="BV388" s="349">
        <f t="shared" si="801"/>
        <v>0</v>
      </c>
      <c r="BW388" s="349">
        <f t="shared" si="801"/>
        <v>0</v>
      </c>
      <c r="BX388" s="349">
        <f t="shared" si="802"/>
        <v>0</v>
      </c>
      <c r="BY388" s="349">
        <f t="shared" si="802"/>
        <v>0</v>
      </c>
      <c r="BZ388" s="349">
        <f t="shared" si="802"/>
        <v>0</v>
      </c>
      <c r="CA388" s="349">
        <f t="shared" si="802"/>
        <v>0</v>
      </c>
      <c r="CB388" s="349">
        <f t="shared" si="802"/>
        <v>0</v>
      </c>
      <c r="CC388" s="349">
        <f t="shared" si="802"/>
        <v>0</v>
      </c>
      <c r="CD388" s="349">
        <f t="shared" si="802"/>
        <v>0</v>
      </c>
      <c r="CE388" s="349">
        <f t="shared" si="802"/>
        <v>0</v>
      </c>
      <c r="CF388" s="349">
        <f t="shared" si="802"/>
        <v>0</v>
      </c>
      <c r="CG388" s="349">
        <f t="shared" si="802"/>
        <v>0</v>
      </c>
      <c r="CH388" s="349">
        <f t="shared" si="803"/>
        <v>0</v>
      </c>
      <c r="CI388" s="349">
        <f t="shared" si="803"/>
        <v>0</v>
      </c>
      <c r="CJ388" s="349">
        <f t="shared" si="803"/>
        <v>0</v>
      </c>
      <c r="CK388" s="349">
        <f t="shared" si="803"/>
        <v>0</v>
      </c>
      <c r="CL388" s="349">
        <f t="shared" si="803"/>
        <v>0</v>
      </c>
      <c r="CM388" s="349">
        <f t="shared" si="803"/>
        <v>0</v>
      </c>
      <c r="CN388" s="341"/>
      <c r="CO388" s="341"/>
      <c r="CP388" s="341"/>
      <c r="CQ388" s="341"/>
      <c r="CR388" s="341"/>
      <c r="CS388" s="341"/>
      <c r="CT388" s="341"/>
      <c r="CU388" s="259">
        <v>1</v>
      </c>
      <c r="CY388" s="294"/>
    </row>
    <row r="389" spans="1:103" outlineLevel="1" x14ac:dyDescent="0.45">
      <c r="A389" s="71"/>
      <c r="B389" s="297"/>
      <c r="D389" s="259" t="s">
        <v>599</v>
      </c>
      <c r="F389" s="259" t="s">
        <v>245</v>
      </c>
      <c r="H389" s="304">
        <f t="shared" ref="H389:O389" si="804">SUM(H387:H388)</f>
        <v>0</v>
      </c>
      <c r="I389" s="304">
        <f t="shared" si="804"/>
        <v>0</v>
      </c>
      <c r="J389" s="304">
        <f t="shared" si="804"/>
        <v>0</v>
      </c>
      <c r="K389" s="304">
        <f t="shared" si="804"/>
        <v>0</v>
      </c>
      <c r="L389" s="304">
        <f t="shared" si="804"/>
        <v>0</v>
      </c>
      <c r="M389" s="304">
        <f t="shared" si="804"/>
        <v>0</v>
      </c>
      <c r="N389" s="304">
        <f t="shared" si="804"/>
        <v>0</v>
      </c>
      <c r="O389" s="304">
        <f t="shared" si="804"/>
        <v>0</v>
      </c>
      <c r="P389" s="304">
        <f>SUM(P387:P388)</f>
        <v>0</v>
      </c>
      <c r="Q389" s="304">
        <f t="shared" ref="Q389:CB389" si="805">SUM(Q387:Q388)</f>
        <v>0</v>
      </c>
      <c r="R389" s="304">
        <f t="shared" si="805"/>
        <v>0</v>
      </c>
      <c r="S389" s="304">
        <f t="shared" si="805"/>
        <v>0</v>
      </c>
      <c r="T389" s="304">
        <f t="shared" si="805"/>
        <v>0</v>
      </c>
      <c r="U389" s="304">
        <f t="shared" si="805"/>
        <v>0</v>
      </c>
      <c r="V389" s="304">
        <f t="shared" si="805"/>
        <v>0</v>
      </c>
      <c r="W389" s="304">
        <f t="shared" si="805"/>
        <v>0</v>
      </c>
      <c r="X389" s="304">
        <f t="shared" si="805"/>
        <v>0</v>
      </c>
      <c r="Y389" s="304">
        <f t="shared" si="805"/>
        <v>0</v>
      </c>
      <c r="Z389" s="304">
        <f t="shared" si="805"/>
        <v>0</v>
      </c>
      <c r="AA389" s="304">
        <f t="shared" si="805"/>
        <v>0</v>
      </c>
      <c r="AB389" s="304">
        <f t="shared" si="805"/>
        <v>0</v>
      </c>
      <c r="AC389" s="304">
        <f t="shared" si="805"/>
        <v>0</v>
      </c>
      <c r="AD389" s="304">
        <f t="shared" si="805"/>
        <v>0</v>
      </c>
      <c r="AE389" s="304">
        <f t="shared" si="805"/>
        <v>0</v>
      </c>
      <c r="AF389" s="304">
        <f t="shared" si="805"/>
        <v>0</v>
      </c>
      <c r="AG389" s="304">
        <f t="shared" si="805"/>
        <v>0</v>
      </c>
      <c r="AH389" s="304">
        <f t="shared" si="805"/>
        <v>0</v>
      </c>
      <c r="AI389" s="304">
        <f t="shared" si="805"/>
        <v>0</v>
      </c>
      <c r="AJ389" s="304">
        <f t="shared" si="805"/>
        <v>0</v>
      </c>
      <c r="AK389" s="304">
        <f t="shared" si="805"/>
        <v>0</v>
      </c>
      <c r="AL389" s="304">
        <f t="shared" si="805"/>
        <v>0</v>
      </c>
      <c r="AM389" s="304">
        <f t="shared" si="805"/>
        <v>0</v>
      </c>
      <c r="AN389" s="304">
        <f t="shared" si="805"/>
        <v>0</v>
      </c>
      <c r="AO389" s="304">
        <f t="shared" si="805"/>
        <v>0</v>
      </c>
      <c r="AP389" s="304">
        <f t="shared" si="805"/>
        <v>0</v>
      </c>
      <c r="AQ389" s="304">
        <f t="shared" si="805"/>
        <v>0</v>
      </c>
      <c r="AR389" s="304">
        <f t="shared" si="805"/>
        <v>0</v>
      </c>
      <c r="AS389" s="304">
        <f t="shared" si="805"/>
        <v>0</v>
      </c>
      <c r="AT389" s="304">
        <f t="shared" si="805"/>
        <v>0</v>
      </c>
      <c r="AU389" s="304">
        <f t="shared" si="805"/>
        <v>0</v>
      </c>
      <c r="AV389" s="304">
        <f t="shared" si="805"/>
        <v>0</v>
      </c>
      <c r="AW389" s="304">
        <f t="shared" si="805"/>
        <v>0</v>
      </c>
      <c r="AX389" s="304">
        <f t="shared" si="805"/>
        <v>0</v>
      </c>
      <c r="AY389" s="304">
        <f t="shared" si="805"/>
        <v>0</v>
      </c>
      <c r="AZ389" s="304">
        <f t="shared" si="805"/>
        <v>0</v>
      </c>
      <c r="BA389" s="304">
        <f t="shared" si="805"/>
        <v>0</v>
      </c>
      <c r="BB389" s="304">
        <f t="shared" si="805"/>
        <v>0</v>
      </c>
      <c r="BC389" s="304">
        <f t="shared" si="805"/>
        <v>0</v>
      </c>
      <c r="BD389" s="304">
        <f t="shared" si="805"/>
        <v>0</v>
      </c>
      <c r="BE389" s="304">
        <f t="shared" si="805"/>
        <v>0</v>
      </c>
      <c r="BF389" s="304">
        <f t="shared" si="805"/>
        <v>0</v>
      </c>
      <c r="BG389" s="304">
        <f t="shared" si="805"/>
        <v>0</v>
      </c>
      <c r="BH389" s="304">
        <f t="shared" si="805"/>
        <v>0</v>
      </c>
      <c r="BI389" s="304">
        <f t="shared" si="805"/>
        <v>0</v>
      </c>
      <c r="BJ389" s="304">
        <f t="shared" si="805"/>
        <v>0</v>
      </c>
      <c r="BK389" s="304">
        <f t="shared" si="805"/>
        <v>0</v>
      </c>
      <c r="BL389" s="304">
        <f t="shared" si="805"/>
        <v>0</v>
      </c>
      <c r="BM389" s="304">
        <f t="shared" si="805"/>
        <v>0</v>
      </c>
      <c r="BN389" s="304">
        <f t="shared" si="805"/>
        <v>0</v>
      </c>
      <c r="BO389" s="304">
        <f t="shared" si="805"/>
        <v>0</v>
      </c>
      <c r="BP389" s="304">
        <f t="shared" si="805"/>
        <v>0</v>
      </c>
      <c r="BQ389" s="304">
        <f t="shared" si="805"/>
        <v>0</v>
      </c>
      <c r="BR389" s="304">
        <f t="shared" si="805"/>
        <v>0</v>
      </c>
      <c r="BS389" s="304">
        <f t="shared" si="805"/>
        <v>0</v>
      </c>
      <c r="BT389" s="304">
        <f t="shared" si="805"/>
        <v>0</v>
      </c>
      <c r="BU389" s="304">
        <f t="shared" si="805"/>
        <v>0</v>
      </c>
      <c r="BV389" s="304">
        <f t="shared" si="805"/>
        <v>0</v>
      </c>
      <c r="BW389" s="304">
        <f t="shared" si="805"/>
        <v>0</v>
      </c>
      <c r="BX389" s="304">
        <f t="shared" si="805"/>
        <v>0</v>
      </c>
      <c r="BY389" s="304">
        <f t="shared" si="805"/>
        <v>0</v>
      </c>
      <c r="BZ389" s="304">
        <f t="shared" si="805"/>
        <v>0</v>
      </c>
      <c r="CA389" s="304">
        <f t="shared" si="805"/>
        <v>0</v>
      </c>
      <c r="CB389" s="304">
        <f t="shared" si="805"/>
        <v>0</v>
      </c>
      <c r="CC389" s="304">
        <f t="shared" ref="CC389:CM389" si="806">SUM(CC387:CC388)</f>
        <v>0</v>
      </c>
      <c r="CD389" s="304">
        <f t="shared" si="806"/>
        <v>0</v>
      </c>
      <c r="CE389" s="304">
        <f t="shared" si="806"/>
        <v>0</v>
      </c>
      <c r="CF389" s="304">
        <f t="shared" si="806"/>
        <v>0</v>
      </c>
      <c r="CG389" s="304">
        <f t="shared" si="806"/>
        <v>0</v>
      </c>
      <c r="CH389" s="304">
        <f t="shared" si="806"/>
        <v>0</v>
      </c>
      <c r="CI389" s="304">
        <f t="shared" si="806"/>
        <v>0</v>
      </c>
      <c r="CJ389" s="304">
        <f t="shared" si="806"/>
        <v>0</v>
      </c>
      <c r="CK389" s="304">
        <f t="shared" si="806"/>
        <v>0</v>
      </c>
      <c r="CL389" s="304">
        <f t="shared" si="806"/>
        <v>0</v>
      </c>
      <c r="CM389" s="304">
        <f t="shared" si="806"/>
        <v>0</v>
      </c>
      <c r="CN389" s="341"/>
      <c r="CO389" s="341"/>
      <c r="CP389" s="341"/>
      <c r="CQ389" s="341"/>
      <c r="CR389" s="341"/>
      <c r="CS389" s="341"/>
      <c r="CT389" s="341"/>
      <c r="CU389" s="259">
        <v>1</v>
      </c>
      <c r="CY389" s="294"/>
    </row>
    <row r="390" spans="1:103" outlineLevel="1" x14ac:dyDescent="0.45">
      <c r="A390" s="71"/>
      <c r="B390" s="297"/>
      <c r="D390" s="259" t="s">
        <v>600</v>
      </c>
      <c r="F390" s="259" t="s">
        <v>195</v>
      </c>
      <c r="H390" s="369">
        <f t="shared" ref="H390:O390" si="807">IF(H344=0,0,ROUNDUP(H344/H389,0))</f>
        <v>0</v>
      </c>
      <c r="I390" s="369">
        <f t="shared" si="807"/>
        <v>0</v>
      </c>
      <c r="J390" s="369">
        <f t="shared" si="807"/>
        <v>0</v>
      </c>
      <c r="K390" s="369">
        <f t="shared" si="807"/>
        <v>0</v>
      </c>
      <c r="L390" s="369">
        <f t="shared" si="807"/>
        <v>0</v>
      </c>
      <c r="M390" s="369">
        <f t="shared" si="807"/>
        <v>0</v>
      </c>
      <c r="N390" s="369">
        <f t="shared" si="807"/>
        <v>0</v>
      </c>
      <c r="O390" s="369">
        <f t="shared" si="807"/>
        <v>0</v>
      </c>
      <c r="P390" s="369">
        <f>IF(P344=0,0,ROUNDUP(P344/P389,0))</f>
        <v>0</v>
      </c>
      <c r="Q390" s="369">
        <f t="shared" ref="Q390:CB390" si="808">IF(Q344=0,0,ROUNDUP(Q344/Q389,0))</f>
        <v>0</v>
      </c>
      <c r="R390" s="369">
        <f t="shared" si="808"/>
        <v>0</v>
      </c>
      <c r="S390" s="369">
        <f t="shared" si="808"/>
        <v>0</v>
      </c>
      <c r="T390" s="369">
        <f t="shared" si="808"/>
        <v>0</v>
      </c>
      <c r="U390" s="369">
        <f t="shared" si="808"/>
        <v>0</v>
      </c>
      <c r="V390" s="369">
        <f t="shared" si="808"/>
        <v>0</v>
      </c>
      <c r="W390" s="369">
        <f t="shared" si="808"/>
        <v>0</v>
      </c>
      <c r="X390" s="369">
        <f t="shared" si="808"/>
        <v>0</v>
      </c>
      <c r="Y390" s="369">
        <f t="shared" si="808"/>
        <v>0</v>
      </c>
      <c r="Z390" s="369">
        <f t="shared" si="808"/>
        <v>0</v>
      </c>
      <c r="AA390" s="369">
        <f t="shared" si="808"/>
        <v>0</v>
      </c>
      <c r="AB390" s="369">
        <f t="shared" si="808"/>
        <v>0</v>
      </c>
      <c r="AC390" s="369">
        <f t="shared" si="808"/>
        <v>0</v>
      </c>
      <c r="AD390" s="369">
        <f t="shared" si="808"/>
        <v>0</v>
      </c>
      <c r="AE390" s="369">
        <f t="shared" si="808"/>
        <v>0</v>
      </c>
      <c r="AF390" s="369">
        <f t="shared" si="808"/>
        <v>0</v>
      </c>
      <c r="AG390" s="369">
        <f t="shared" si="808"/>
        <v>0</v>
      </c>
      <c r="AH390" s="369">
        <f t="shared" si="808"/>
        <v>0</v>
      </c>
      <c r="AI390" s="369">
        <f t="shared" si="808"/>
        <v>0</v>
      </c>
      <c r="AJ390" s="369">
        <f t="shared" si="808"/>
        <v>0</v>
      </c>
      <c r="AK390" s="369">
        <f t="shared" si="808"/>
        <v>0</v>
      </c>
      <c r="AL390" s="369">
        <f t="shared" si="808"/>
        <v>0</v>
      </c>
      <c r="AM390" s="369">
        <f t="shared" si="808"/>
        <v>0</v>
      </c>
      <c r="AN390" s="369">
        <f t="shared" si="808"/>
        <v>0</v>
      </c>
      <c r="AO390" s="369">
        <f t="shared" si="808"/>
        <v>0</v>
      </c>
      <c r="AP390" s="369">
        <f t="shared" si="808"/>
        <v>0</v>
      </c>
      <c r="AQ390" s="369">
        <f t="shared" si="808"/>
        <v>0</v>
      </c>
      <c r="AR390" s="369">
        <f t="shared" si="808"/>
        <v>0</v>
      </c>
      <c r="AS390" s="369">
        <f t="shared" si="808"/>
        <v>0</v>
      </c>
      <c r="AT390" s="369">
        <f t="shared" si="808"/>
        <v>0</v>
      </c>
      <c r="AU390" s="369">
        <f t="shared" si="808"/>
        <v>0</v>
      </c>
      <c r="AV390" s="369">
        <f t="shared" si="808"/>
        <v>0</v>
      </c>
      <c r="AW390" s="369">
        <f t="shared" si="808"/>
        <v>0</v>
      </c>
      <c r="AX390" s="369">
        <f t="shared" si="808"/>
        <v>0</v>
      </c>
      <c r="AY390" s="369">
        <f t="shared" si="808"/>
        <v>0</v>
      </c>
      <c r="AZ390" s="369">
        <f t="shared" si="808"/>
        <v>0</v>
      </c>
      <c r="BA390" s="369">
        <f t="shared" si="808"/>
        <v>0</v>
      </c>
      <c r="BB390" s="369">
        <f t="shared" si="808"/>
        <v>0</v>
      </c>
      <c r="BC390" s="369">
        <f t="shared" si="808"/>
        <v>0</v>
      </c>
      <c r="BD390" s="369">
        <f t="shared" si="808"/>
        <v>0</v>
      </c>
      <c r="BE390" s="369">
        <f t="shared" si="808"/>
        <v>0</v>
      </c>
      <c r="BF390" s="369">
        <f t="shared" si="808"/>
        <v>0</v>
      </c>
      <c r="BG390" s="369">
        <f t="shared" si="808"/>
        <v>0</v>
      </c>
      <c r="BH390" s="369">
        <f t="shared" si="808"/>
        <v>0</v>
      </c>
      <c r="BI390" s="369">
        <f t="shared" si="808"/>
        <v>0</v>
      </c>
      <c r="BJ390" s="369">
        <f t="shared" si="808"/>
        <v>0</v>
      </c>
      <c r="BK390" s="369">
        <f t="shared" si="808"/>
        <v>0</v>
      </c>
      <c r="BL390" s="369">
        <f t="shared" si="808"/>
        <v>0</v>
      </c>
      <c r="BM390" s="369">
        <f t="shared" si="808"/>
        <v>0</v>
      </c>
      <c r="BN390" s="369">
        <f t="shared" si="808"/>
        <v>0</v>
      </c>
      <c r="BO390" s="369">
        <f t="shared" si="808"/>
        <v>0</v>
      </c>
      <c r="BP390" s="369">
        <f t="shared" si="808"/>
        <v>0</v>
      </c>
      <c r="BQ390" s="369">
        <f t="shared" si="808"/>
        <v>0</v>
      </c>
      <c r="BR390" s="369">
        <f t="shared" si="808"/>
        <v>0</v>
      </c>
      <c r="BS390" s="369">
        <f t="shared" si="808"/>
        <v>0</v>
      </c>
      <c r="BT390" s="369">
        <f t="shared" si="808"/>
        <v>0</v>
      </c>
      <c r="BU390" s="369">
        <f t="shared" si="808"/>
        <v>0</v>
      </c>
      <c r="BV390" s="369">
        <f t="shared" si="808"/>
        <v>0</v>
      </c>
      <c r="BW390" s="369">
        <f t="shared" si="808"/>
        <v>0</v>
      </c>
      <c r="BX390" s="369">
        <f t="shared" si="808"/>
        <v>0</v>
      </c>
      <c r="BY390" s="369">
        <f t="shared" si="808"/>
        <v>0</v>
      </c>
      <c r="BZ390" s="369">
        <f t="shared" si="808"/>
        <v>0</v>
      </c>
      <c r="CA390" s="369">
        <f t="shared" si="808"/>
        <v>0</v>
      </c>
      <c r="CB390" s="369">
        <f t="shared" si="808"/>
        <v>0</v>
      </c>
      <c r="CC390" s="369">
        <f t="shared" ref="CC390:CM390" si="809">IF(CC344=0,0,ROUNDUP(CC344/CC389,0))</f>
        <v>0</v>
      </c>
      <c r="CD390" s="369">
        <f t="shared" si="809"/>
        <v>0</v>
      </c>
      <c r="CE390" s="369">
        <f t="shared" si="809"/>
        <v>0</v>
      </c>
      <c r="CF390" s="369">
        <f t="shared" si="809"/>
        <v>0</v>
      </c>
      <c r="CG390" s="369">
        <f t="shared" si="809"/>
        <v>0</v>
      </c>
      <c r="CH390" s="369">
        <f t="shared" si="809"/>
        <v>0</v>
      </c>
      <c r="CI390" s="369">
        <f t="shared" si="809"/>
        <v>0</v>
      </c>
      <c r="CJ390" s="369">
        <f t="shared" si="809"/>
        <v>0</v>
      </c>
      <c r="CK390" s="369">
        <f t="shared" si="809"/>
        <v>0</v>
      </c>
      <c r="CL390" s="369">
        <f t="shared" si="809"/>
        <v>0</v>
      </c>
      <c r="CM390" s="369">
        <f t="shared" si="809"/>
        <v>0</v>
      </c>
      <c r="CN390" s="341"/>
      <c r="CO390" s="341"/>
      <c r="CP390" s="341"/>
      <c r="CQ390" s="341"/>
      <c r="CR390" s="341"/>
      <c r="CS390" s="341"/>
      <c r="CT390" s="341"/>
      <c r="CU390" s="259">
        <v>1</v>
      </c>
      <c r="CY390" s="294"/>
    </row>
    <row r="391" spans="1:103" outlineLevel="1" x14ac:dyDescent="0.45">
      <c r="A391" s="71"/>
      <c r="B391" s="297"/>
      <c r="D391" s="259" t="s">
        <v>124</v>
      </c>
      <c r="F391" s="312" t="s">
        <v>195</v>
      </c>
      <c r="H391" s="349"/>
      <c r="I391" s="349"/>
      <c r="J391" s="349"/>
      <c r="K391" s="349"/>
      <c r="L391" s="349"/>
      <c r="M391" s="349"/>
      <c r="N391" s="349"/>
      <c r="O391" s="349"/>
      <c r="P391" s="349"/>
      <c r="Q391" s="349"/>
      <c r="R391" s="349"/>
      <c r="S391" s="349"/>
      <c r="T391" s="349"/>
      <c r="U391" s="349"/>
      <c r="V391" s="349"/>
      <c r="W391" s="349"/>
      <c r="X391" s="349"/>
      <c r="Y391" s="349"/>
      <c r="Z391" s="349"/>
      <c r="AA391" s="349"/>
      <c r="AB391" s="349"/>
      <c r="AC391" s="349"/>
      <c r="AD391" s="349"/>
      <c r="AE391" s="349"/>
      <c r="AF391" s="349"/>
      <c r="AG391" s="349"/>
      <c r="AH391" s="349"/>
      <c r="AI391" s="349"/>
      <c r="AJ391" s="349"/>
      <c r="AK391" s="349"/>
      <c r="AL391" s="349"/>
      <c r="AM391" s="349"/>
      <c r="AN391" s="349"/>
      <c r="AO391" s="349"/>
      <c r="AP391" s="349"/>
      <c r="AQ391" s="349"/>
      <c r="AR391" s="349"/>
      <c r="AS391" s="349"/>
      <c r="AT391" s="349"/>
      <c r="AU391" s="349"/>
      <c r="AV391" s="349"/>
      <c r="AW391" s="349"/>
      <c r="AX391" s="349"/>
      <c r="AY391" s="349"/>
      <c r="AZ391" s="349"/>
      <c r="BA391" s="349"/>
      <c r="BB391" s="349"/>
      <c r="BC391" s="349"/>
      <c r="BD391" s="349"/>
      <c r="BE391" s="349"/>
      <c r="BF391" s="349"/>
      <c r="BG391" s="349"/>
      <c r="BH391" s="349"/>
      <c r="BI391" s="349"/>
      <c r="BJ391" s="349"/>
      <c r="BK391" s="349"/>
      <c r="BL391" s="349"/>
      <c r="BM391" s="349"/>
      <c r="BN391" s="349"/>
      <c r="BO391" s="349"/>
      <c r="BP391" s="349"/>
      <c r="BQ391" s="349"/>
      <c r="BR391" s="349"/>
      <c r="BS391" s="349"/>
      <c r="BT391" s="349"/>
      <c r="BU391" s="349"/>
      <c r="BV391" s="349"/>
      <c r="BW391" s="349"/>
      <c r="BX391" s="349"/>
      <c r="BY391" s="349"/>
      <c r="BZ391" s="349"/>
      <c r="CA391" s="349"/>
      <c r="CB391" s="349"/>
      <c r="CC391" s="349"/>
      <c r="CD391" s="349"/>
      <c r="CE391" s="349"/>
      <c r="CF391" s="349"/>
      <c r="CG391" s="349"/>
      <c r="CH391" s="349"/>
      <c r="CI391" s="349"/>
      <c r="CJ391" s="349"/>
      <c r="CK391" s="349"/>
      <c r="CL391" s="349"/>
      <c r="CM391" s="349"/>
      <c r="CN391" s="341"/>
      <c r="CO391" s="341"/>
      <c r="CP391" s="341"/>
      <c r="CQ391" s="341"/>
      <c r="CR391" s="341"/>
      <c r="CS391" s="341"/>
      <c r="CT391" s="341"/>
      <c r="CU391" s="259">
        <v>1</v>
      </c>
      <c r="CY391" s="294"/>
    </row>
    <row r="392" spans="1:103" outlineLevel="1" x14ac:dyDescent="0.45">
      <c r="A392" s="71"/>
      <c r="B392" s="297"/>
      <c r="D392" s="79" t="s">
        <v>361</v>
      </c>
      <c r="E392" s="79"/>
      <c r="F392" s="79" t="s">
        <v>195</v>
      </c>
      <c r="G392" s="79"/>
      <c r="H392" s="79">
        <f t="shared" ref="H392:O392" si="810">SUM(H390:H391)</f>
        <v>0</v>
      </c>
      <c r="I392" s="79">
        <f t="shared" si="810"/>
        <v>0</v>
      </c>
      <c r="J392" s="79">
        <f t="shared" si="810"/>
        <v>0</v>
      </c>
      <c r="K392" s="79">
        <f t="shared" si="810"/>
        <v>0</v>
      </c>
      <c r="L392" s="79">
        <f t="shared" si="810"/>
        <v>0</v>
      </c>
      <c r="M392" s="79">
        <f t="shared" si="810"/>
        <v>0</v>
      </c>
      <c r="N392" s="79">
        <f t="shared" si="810"/>
        <v>0</v>
      </c>
      <c r="O392" s="79">
        <f t="shared" si="810"/>
        <v>0</v>
      </c>
      <c r="P392" s="79">
        <f>SUM(P390:P391)</f>
        <v>0</v>
      </c>
      <c r="Q392" s="79">
        <f t="shared" ref="Q392:CB392" si="811">SUM(Q390:Q391)</f>
        <v>0</v>
      </c>
      <c r="R392" s="79">
        <f t="shared" si="811"/>
        <v>0</v>
      </c>
      <c r="S392" s="79">
        <f t="shared" si="811"/>
        <v>0</v>
      </c>
      <c r="T392" s="79">
        <f t="shared" si="811"/>
        <v>0</v>
      </c>
      <c r="U392" s="79">
        <f t="shared" si="811"/>
        <v>0</v>
      </c>
      <c r="V392" s="79">
        <f t="shared" si="811"/>
        <v>0</v>
      </c>
      <c r="W392" s="79">
        <f t="shared" si="811"/>
        <v>0</v>
      </c>
      <c r="X392" s="79">
        <f t="shared" si="811"/>
        <v>0</v>
      </c>
      <c r="Y392" s="79">
        <f t="shared" si="811"/>
        <v>0</v>
      </c>
      <c r="Z392" s="79">
        <f t="shared" si="811"/>
        <v>0</v>
      </c>
      <c r="AA392" s="79">
        <f t="shared" si="811"/>
        <v>0</v>
      </c>
      <c r="AB392" s="79">
        <f t="shared" si="811"/>
        <v>0</v>
      </c>
      <c r="AC392" s="79">
        <f t="shared" si="811"/>
        <v>0</v>
      </c>
      <c r="AD392" s="79">
        <f t="shared" si="811"/>
        <v>0</v>
      </c>
      <c r="AE392" s="79">
        <f t="shared" si="811"/>
        <v>0</v>
      </c>
      <c r="AF392" s="79">
        <f t="shared" si="811"/>
        <v>0</v>
      </c>
      <c r="AG392" s="79">
        <f t="shared" si="811"/>
        <v>0</v>
      </c>
      <c r="AH392" s="79">
        <f t="shared" si="811"/>
        <v>0</v>
      </c>
      <c r="AI392" s="79">
        <f t="shared" si="811"/>
        <v>0</v>
      </c>
      <c r="AJ392" s="79">
        <f t="shared" si="811"/>
        <v>0</v>
      </c>
      <c r="AK392" s="79">
        <f t="shared" si="811"/>
        <v>0</v>
      </c>
      <c r="AL392" s="79">
        <f t="shared" si="811"/>
        <v>0</v>
      </c>
      <c r="AM392" s="79">
        <f t="shared" si="811"/>
        <v>0</v>
      </c>
      <c r="AN392" s="79">
        <f t="shared" si="811"/>
        <v>0</v>
      </c>
      <c r="AO392" s="79">
        <f t="shared" si="811"/>
        <v>0</v>
      </c>
      <c r="AP392" s="79">
        <f t="shared" si="811"/>
        <v>0</v>
      </c>
      <c r="AQ392" s="79">
        <f t="shared" si="811"/>
        <v>0</v>
      </c>
      <c r="AR392" s="79">
        <f t="shared" si="811"/>
        <v>0</v>
      </c>
      <c r="AS392" s="79">
        <f t="shared" si="811"/>
        <v>0</v>
      </c>
      <c r="AT392" s="79">
        <f t="shared" si="811"/>
        <v>0</v>
      </c>
      <c r="AU392" s="79">
        <f t="shared" si="811"/>
        <v>0</v>
      </c>
      <c r="AV392" s="79">
        <f t="shared" si="811"/>
        <v>0</v>
      </c>
      <c r="AW392" s="79">
        <f t="shared" si="811"/>
        <v>0</v>
      </c>
      <c r="AX392" s="79">
        <f t="shared" si="811"/>
        <v>0</v>
      </c>
      <c r="AY392" s="79">
        <f t="shared" si="811"/>
        <v>0</v>
      </c>
      <c r="AZ392" s="79">
        <f t="shared" si="811"/>
        <v>0</v>
      </c>
      <c r="BA392" s="79">
        <f t="shared" si="811"/>
        <v>0</v>
      </c>
      <c r="BB392" s="79">
        <f t="shared" si="811"/>
        <v>0</v>
      </c>
      <c r="BC392" s="79">
        <f t="shared" si="811"/>
        <v>0</v>
      </c>
      <c r="BD392" s="79">
        <f t="shared" si="811"/>
        <v>0</v>
      </c>
      <c r="BE392" s="79">
        <f t="shared" si="811"/>
        <v>0</v>
      </c>
      <c r="BF392" s="79">
        <f t="shared" si="811"/>
        <v>0</v>
      </c>
      <c r="BG392" s="79">
        <f t="shared" si="811"/>
        <v>0</v>
      </c>
      <c r="BH392" s="79">
        <f t="shared" si="811"/>
        <v>0</v>
      </c>
      <c r="BI392" s="79">
        <f t="shared" si="811"/>
        <v>0</v>
      </c>
      <c r="BJ392" s="79">
        <f t="shared" si="811"/>
        <v>0</v>
      </c>
      <c r="BK392" s="79">
        <f t="shared" si="811"/>
        <v>0</v>
      </c>
      <c r="BL392" s="79">
        <f t="shared" si="811"/>
        <v>0</v>
      </c>
      <c r="BM392" s="79">
        <f t="shared" si="811"/>
        <v>0</v>
      </c>
      <c r="BN392" s="79">
        <f t="shared" si="811"/>
        <v>0</v>
      </c>
      <c r="BO392" s="79">
        <f t="shared" si="811"/>
        <v>0</v>
      </c>
      <c r="BP392" s="79">
        <f t="shared" si="811"/>
        <v>0</v>
      </c>
      <c r="BQ392" s="79">
        <f t="shared" si="811"/>
        <v>0</v>
      </c>
      <c r="BR392" s="79">
        <f t="shared" si="811"/>
        <v>0</v>
      </c>
      <c r="BS392" s="79">
        <f t="shared" si="811"/>
        <v>0</v>
      </c>
      <c r="BT392" s="79">
        <f t="shared" si="811"/>
        <v>0</v>
      </c>
      <c r="BU392" s="79">
        <f t="shared" si="811"/>
        <v>0</v>
      </c>
      <c r="BV392" s="79">
        <f t="shared" si="811"/>
        <v>0</v>
      </c>
      <c r="BW392" s="79">
        <f t="shared" si="811"/>
        <v>0</v>
      </c>
      <c r="BX392" s="79">
        <f t="shared" si="811"/>
        <v>0</v>
      </c>
      <c r="BY392" s="79">
        <f t="shared" si="811"/>
        <v>0</v>
      </c>
      <c r="BZ392" s="79">
        <f t="shared" si="811"/>
        <v>0</v>
      </c>
      <c r="CA392" s="79">
        <f t="shared" si="811"/>
        <v>0</v>
      </c>
      <c r="CB392" s="79">
        <f t="shared" si="811"/>
        <v>0</v>
      </c>
      <c r="CC392" s="79">
        <f t="shared" ref="CC392:CM392" si="812">SUM(CC390:CC391)</f>
        <v>0</v>
      </c>
      <c r="CD392" s="79">
        <f t="shared" si="812"/>
        <v>0</v>
      </c>
      <c r="CE392" s="79">
        <f t="shared" si="812"/>
        <v>0</v>
      </c>
      <c r="CF392" s="79">
        <f t="shared" si="812"/>
        <v>0</v>
      </c>
      <c r="CG392" s="79">
        <f t="shared" si="812"/>
        <v>0</v>
      </c>
      <c r="CH392" s="79">
        <f t="shared" si="812"/>
        <v>0</v>
      </c>
      <c r="CI392" s="79">
        <f t="shared" si="812"/>
        <v>0</v>
      </c>
      <c r="CJ392" s="79">
        <f t="shared" si="812"/>
        <v>0</v>
      </c>
      <c r="CK392" s="79">
        <f t="shared" si="812"/>
        <v>0</v>
      </c>
      <c r="CL392" s="79">
        <f t="shared" si="812"/>
        <v>0</v>
      </c>
      <c r="CM392" s="79">
        <f t="shared" si="812"/>
        <v>0</v>
      </c>
      <c r="CN392" s="341"/>
      <c r="CO392" s="341"/>
      <c r="CP392" s="341"/>
      <c r="CQ392" s="341"/>
      <c r="CR392" s="341"/>
      <c r="CS392" s="341"/>
      <c r="CT392" s="341"/>
      <c r="CU392" s="259">
        <v>1</v>
      </c>
      <c r="CY392" s="294"/>
    </row>
    <row r="393" spans="1:103" outlineLevel="1" x14ac:dyDescent="0.45">
      <c r="A393" s="71"/>
      <c r="B393" s="297"/>
      <c r="CU393" s="259">
        <v>1</v>
      </c>
      <c r="CY393" s="294"/>
    </row>
    <row r="394" spans="1:103" outlineLevel="2" x14ac:dyDescent="0.45">
      <c r="A394" s="71"/>
      <c r="B394" s="297"/>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c r="AB394" s="71"/>
      <c r="AC394" s="71"/>
      <c r="AD394" s="71"/>
      <c r="AE394" s="71"/>
      <c r="AF394" s="71"/>
      <c r="AG394" s="71"/>
      <c r="AH394" s="71"/>
      <c r="AI394" s="71"/>
      <c r="AJ394" s="71"/>
      <c r="AK394" s="71"/>
      <c r="AL394" s="71"/>
      <c r="AM394" s="71"/>
      <c r="AN394" s="71"/>
      <c r="AO394" s="71"/>
      <c r="AP394" s="71"/>
      <c r="AQ394" s="71"/>
      <c r="AR394" s="71"/>
      <c r="AS394" s="71"/>
      <c r="AT394" s="71"/>
      <c r="AU394" s="71"/>
      <c r="AV394" s="71"/>
      <c r="AW394" s="71"/>
      <c r="AX394" s="71"/>
      <c r="AY394" s="71"/>
      <c r="AZ394" s="71"/>
      <c r="BA394" s="71"/>
      <c r="BB394" s="71"/>
      <c r="BC394" s="71"/>
      <c r="BD394" s="71"/>
      <c r="BE394" s="71"/>
      <c r="BF394" s="71"/>
      <c r="BG394" s="71"/>
      <c r="BH394" s="71"/>
      <c r="BI394" s="71"/>
      <c r="BJ394" s="71"/>
      <c r="BK394" s="71"/>
      <c r="BL394" s="71"/>
      <c r="BM394" s="71"/>
      <c r="BN394" s="71"/>
      <c r="BO394" s="71"/>
      <c r="BP394" s="71"/>
      <c r="BQ394" s="71"/>
      <c r="BR394" s="71"/>
      <c r="BS394" s="71"/>
      <c r="BT394" s="71"/>
      <c r="BU394" s="71"/>
      <c r="BV394" s="71"/>
      <c r="BW394" s="71"/>
      <c r="BX394" s="71"/>
      <c r="BY394" s="71"/>
      <c r="BZ394" s="71"/>
      <c r="CA394" s="71"/>
      <c r="CB394" s="71"/>
      <c r="CC394" s="71"/>
      <c r="CD394" s="71"/>
      <c r="CE394" s="71"/>
      <c r="CF394" s="71"/>
      <c r="CG394" s="71"/>
      <c r="CH394" s="71"/>
      <c r="CI394" s="71"/>
      <c r="CJ394" s="71"/>
      <c r="CK394" s="71"/>
      <c r="CL394" s="71"/>
      <c r="CM394" s="71"/>
      <c r="CU394" s="259">
        <v>1</v>
      </c>
      <c r="CY394" s="294"/>
    </row>
    <row r="395" spans="1:103" outlineLevel="2" x14ac:dyDescent="0.45">
      <c r="A395" s="71"/>
      <c r="B395" s="297"/>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c r="AB395" s="71"/>
      <c r="AC395" s="71"/>
      <c r="AD395" s="71"/>
      <c r="AE395" s="71"/>
      <c r="AF395" s="71"/>
      <c r="AG395" s="71"/>
      <c r="AH395" s="71"/>
      <c r="AI395" s="71"/>
      <c r="AJ395" s="71"/>
      <c r="AK395" s="71"/>
      <c r="AL395" s="71"/>
      <c r="AM395" s="71"/>
      <c r="AN395" s="71"/>
      <c r="AO395" s="71"/>
      <c r="AP395" s="71"/>
      <c r="AQ395" s="71"/>
      <c r="AR395" s="71"/>
      <c r="AS395" s="71"/>
      <c r="AT395" s="71"/>
      <c r="AU395" s="71"/>
      <c r="AV395" s="71"/>
      <c r="AW395" s="71"/>
      <c r="AX395" s="71"/>
      <c r="AY395" s="71"/>
      <c r="AZ395" s="71"/>
      <c r="BA395" s="71"/>
      <c r="BB395" s="71"/>
      <c r="BC395" s="71"/>
      <c r="BD395" s="71"/>
      <c r="BE395" s="71"/>
      <c r="BF395" s="71"/>
      <c r="BG395" s="71"/>
      <c r="BH395" s="71"/>
      <c r="BI395" s="71"/>
      <c r="BJ395" s="71"/>
      <c r="BK395" s="71"/>
      <c r="BL395" s="71"/>
      <c r="BM395" s="71"/>
      <c r="BN395" s="71"/>
      <c r="BO395" s="71"/>
      <c r="BP395" s="71"/>
      <c r="BQ395" s="71"/>
      <c r="BR395" s="71"/>
      <c r="BS395" s="71"/>
      <c r="BT395" s="71"/>
      <c r="BU395" s="71"/>
      <c r="BV395" s="71"/>
      <c r="BW395" s="71"/>
      <c r="BX395" s="71"/>
      <c r="BY395" s="71"/>
      <c r="BZ395" s="71"/>
      <c r="CA395" s="71"/>
      <c r="CB395" s="71"/>
      <c r="CC395" s="71"/>
      <c r="CD395" s="71"/>
      <c r="CE395" s="71"/>
      <c r="CF395" s="71"/>
      <c r="CG395" s="71"/>
      <c r="CH395" s="71"/>
      <c r="CI395" s="71"/>
      <c r="CJ395" s="71"/>
      <c r="CK395" s="71"/>
      <c r="CL395" s="71"/>
      <c r="CM395" s="71"/>
      <c r="CU395" s="259">
        <v>1</v>
      </c>
      <c r="CY395" s="294"/>
    </row>
    <row r="396" spans="1:103" outlineLevel="2" x14ac:dyDescent="0.45">
      <c r="A396" s="71"/>
      <c r="B396" s="297"/>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c r="AB396" s="71"/>
      <c r="AC396" s="71"/>
      <c r="AD396" s="71"/>
      <c r="AE396" s="71"/>
      <c r="AF396" s="71"/>
      <c r="AG396" s="71"/>
      <c r="AH396" s="71"/>
      <c r="AI396" s="71"/>
      <c r="AJ396" s="71"/>
      <c r="AK396" s="71"/>
      <c r="AL396" s="71"/>
      <c r="AM396" s="71"/>
      <c r="AN396" s="71"/>
      <c r="AO396" s="71"/>
      <c r="AP396" s="71"/>
      <c r="AQ396" s="71"/>
      <c r="AR396" s="71"/>
      <c r="AS396" s="71"/>
      <c r="AT396" s="71"/>
      <c r="AU396" s="71"/>
      <c r="AV396" s="71"/>
      <c r="AW396" s="71"/>
      <c r="AX396" s="71"/>
      <c r="AY396" s="71"/>
      <c r="AZ396" s="71"/>
      <c r="BA396" s="71"/>
      <c r="BB396" s="71"/>
      <c r="BC396" s="71"/>
      <c r="BD396" s="71"/>
      <c r="BE396" s="71"/>
      <c r="BF396" s="71"/>
      <c r="BG396" s="71"/>
      <c r="BH396" s="71"/>
      <c r="BI396" s="71"/>
      <c r="BJ396" s="71"/>
      <c r="BK396" s="71"/>
      <c r="BL396" s="71"/>
      <c r="BM396" s="71"/>
      <c r="BN396" s="71"/>
      <c r="BO396" s="71"/>
      <c r="BP396" s="71"/>
      <c r="BQ396" s="71"/>
      <c r="BR396" s="71"/>
      <c r="BS396" s="71"/>
      <c r="BT396" s="71"/>
      <c r="BU396" s="71"/>
      <c r="BV396" s="71"/>
      <c r="BW396" s="71"/>
      <c r="BX396" s="71"/>
      <c r="BY396" s="71"/>
      <c r="BZ396" s="71"/>
      <c r="CA396" s="71"/>
      <c r="CB396" s="71"/>
      <c r="CC396" s="71"/>
      <c r="CD396" s="71"/>
      <c r="CE396" s="71"/>
      <c r="CF396" s="71"/>
      <c r="CG396" s="71"/>
      <c r="CH396" s="71"/>
      <c r="CI396" s="71"/>
      <c r="CJ396" s="71"/>
      <c r="CK396" s="71"/>
      <c r="CL396" s="71"/>
      <c r="CM396" s="71"/>
      <c r="CU396" s="259">
        <v>1</v>
      </c>
      <c r="CY396" s="294"/>
    </row>
    <row r="397" spans="1:103" outlineLevel="2" x14ac:dyDescent="0.45">
      <c r="A397" s="71"/>
      <c r="B397" s="297"/>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c r="AB397" s="71"/>
      <c r="AC397" s="71"/>
      <c r="AD397" s="71"/>
      <c r="AE397" s="71"/>
      <c r="AF397" s="71"/>
      <c r="AG397" s="71"/>
      <c r="AH397" s="71"/>
      <c r="AI397" s="71"/>
      <c r="AJ397" s="71"/>
      <c r="AK397" s="71"/>
      <c r="AL397" s="71"/>
      <c r="AM397" s="71"/>
      <c r="AN397" s="71"/>
      <c r="AO397" s="71"/>
      <c r="AP397" s="71"/>
      <c r="AQ397" s="71"/>
      <c r="AR397" s="71"/>
      <c r="AS397" s="71"/>
      <c r="AT397" s="71"/>
      <c r="AU397" s="71"/>
      <c r="AV397" s="71"/>
      <c r="AW397" s="71"/>
      <c r="AX397" s="71"/>
      <c r="AY397" s="71"/>
      <c r="AZ397" s="71"/>
      <c r="BA397" s="71"/>
      <c r="BB397" s="71"/>
      <c r="BC397" s="71"/>
      <c r="BD397" s="71"/>
      <c r="BE397" s="71"/>
      <c r="BF397" s="71"/>
      <c r="BG397" s="71"/>
      <c r="BH397" s="71"/>
      <c r="BI397" s="71"/>
      <c r="BJ397" s="71"/>
      <c r="BK397" s="71"/>
      <c r="BL397" s="71"/>
      <c r="BM397" s="71"/>
      <c r="BN397" s="71"/>
      <c r="BO397" s="71"/>
      <c r="BP397" s="71"/>
      <c r="BQ397" s="71"/>
      <c r="BR397" s="71"/>
      <c r="BS397" s="71"/>
      <c r="BT397" s="71"/>
      <c r="BU397" s="71"/>
      <c r="BV397" s="71"/>
      <c r="BW397" s="71"/>
      <c r="BX397" s="71"/>
      <c r="BY397" s="71"/>
      <c r="BZ397" s="71"/>
      <c r="CA397" s="71"/>
      <c r="CB397" s="71"/>
      <c r="CC397" s="71"/>
      <c r="CD397" s="71"/>
      <c r="CE397" s="71"/>
      <c r="CF397" s="71"/>
      <c r="CG397" s="71"/>
      <c r="CH397" s="71"/>
      <c r="CI397" s="71"/>
      <c r="CJ397" s="71"/>
      <c r="CK397" s="71"/>
      <c r="CL397" s="71"/>
      <c r="CM397" s="71"/>
      <c r="CU397" s="259">
        <v>1</v>
      </c>
      <c r="CY397" s="294"/>
    </row>
    <row r="398" spans="1:103" outlineLevel="2" x14ac:dyDescent="0.45">
      <c r="A398" s="71"/>
      <c r="B398" s="297"/>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c r="AB398" s="71"/>
      <c r="AC398" s="71"/>
      <c r="AD398" s="71"/>
      <c r="AE398" s="71"/>
      <c r="AF398" s="71"/>
      <c r="AG398" s="71"/>
      <c r="AH398" s="71"/>
      <c r="AI398" s="71"/>
      <c r="AJ398" s="71"/>
      <c r="AK398" s="71"/>
      <c r="AL398" s="71"/>
      <c r="AM398" s="71"/>
      <c r="AN398" s="71"/>
      <c r="AO398" s="71"/>
      <c r="AP398" s="71"/>
      <c r="AQ398" s="71"/>
      <c r="AR398" s="71"/>
      <c r="AS398" s="71"/>
      <c r="AT398" s="71"/>
      <c r="AU398" s="71"/>
      <c r="AV398" s="71"/>
      <c r="AW398" s="71"/>
      <c r="AX398" s="71"/>
      <c r="AY398" s="71"/>
      <c r="AZ398" s="71"/>
      <c r="BA398" s="71"/>
      <c r="BB398" s="71"/>
      <c r="BC398" s="71"/>
      <c r="BD398" s="71"/>
      <c r="BE398" s="71"/>
      <c r="BF398" s="71"/>
      <c r="BG398" s="71"/>
      <c r="BH398" s="71"/>
      <c r="BI398" s="71"/>
      <c r="BJ398" s="71"/>
      <c r="BK398" s="71"/>
      <c r="BL398" s="71"/>
      <c r="BM398" s="71"/>
      <c r="BN398" s="71"/>
      <c r="BO398" s="71"/>
      <c r="BP398" s="71"/>
      <c r="BQ398" s="71"/>
      <c r="BR398" s="71"/>
      <c r="BS398" s="71"/>
      <c r="BT398" s="71"/>
      <c r="BU398" s="71"/>
      <c r="BV398" s="71"/>
      <c r="BW398" s="71"/>
      <c r="BX398" s="71"/>
      <c r="BY398" s="71"/>
      <c r="BZ398" s="71"/>
      <c r="CA398" s="71"/>
      <c r="CB398" s="71"/>
      <c r="CC398" s="71"/>
      <c r="CD398" s="71"/>
      <c r="CE398" s="71"/>
      <c r="CF398" s="71"/>
      <c r="CG398" s="71"/>
      <c r="CH398" s="71"/>
      <c r="CI398" s="71"/>
      <c r="CJ398" s="71"/>
      <c r="CK398" s="71"/>
      <c r="CL398" s="71"/>
      <c r="CM398" s="71"/>
      <c r="CU398" s="259">
        <v>1</v>
      </c>
      <c r="CY398" s="294"/>
    </row>
    <row r="399" spans="1:103" outlineLevel="2" x14ac:dyDescent="0.45">
      <c r="A399" s="71"/>
      <c r="B399" s="297"/>
      <c r="D399" s="269" t="s">
        <v>131</v>
      </c>
      <c r="E399" s="269"/>
      <c r="F399" s="269"/>
      <c r="G399" s="269"/>
      <c r="H399" s="269"/>
      <c r="I399" s="269"/>
      <c r="J399" s="269"/>
      <c r="K399" s="269"/>
      <c r="L399" s="269"/>
      <c r="M399" s="269"/>
      <c r="N399" s="269"/>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269"/>
      <c r="AP399" s="269"/>
      <c r="AQ399" s="269"/>
      <c r="AR399" s="269"/>
      <c r="AS399" s="269"/>
      <c r="AT399" s="269"/>
      <c r="AU399" s="269"/>
      <c r="AV399" s="269"/>
      <c r="AW399" s="269"/>
      <c r="AX399" s="269"/>
      <c r="AY399" s="269"/>
      <c r="AZ399" s="269"/>
      <c r="BA399" s="269"/>
      <c r="BB399" s="269"/>
      <c r="BC399" s="269"/>
      <c r="BD399" s="269"/>
      <c r="BE399" s="269"/>
      <c r="BF399" s="269"/>
      <c r="BG399" s="269"/>
      <c r="BH399" s="269"/>
      <c r="BI399" s="269"/>
      <c r="BJ399" s="269"/>
      <c r="BK399" s="269"/>
      <c r="BL399" s="269"/>
      <c r="BM399" s="269"/>
      <c r="BN399" s="269"/>
      <c r="BO399" s="269"/>
      <c r="BP399" s="269"/>
      <c r="BQ399" s="269"/>
      <c r="BR399" s="269"/>
      <c r="BS399" s="269"/>
      <c r="BT399" s="269"/>
      <c r="BU399" s="269"/>
      <c r="BV399" s="269"/>
      <c r="BW399" s="269"/>
      <c r="BX399" s="269"/>
      <c r="BY399" s="269"/>
      <c r="BZ399" s="269"/>
      <c r="CA399" s="269"/>
      <c r="CB399" s="269"/>
      <c r="CC399" s="269"/>
      <c r="CD399" s="269"/>
      <c r="CE399" s="269"/>
      <c r="CF399" s="269"/>
      <c r="CG399" s="269"/>
      <c r="CH399" s="269"/>
      <c r="CI399" s="269"/>
      <c r="CJ399" s="269"/>
      <c r="CK399" s="269"/>
      <c r="CL399" s="269"/>
      <c r="CM399" s="269"/>
      <c r="CN399" s="75"/>
      <c r="CO399" s="75"/>
      <c r="CP399" s="75"/>
      <c r="CQ399" s="75"/>
      <c r="CR399" s="75"/>
      <c r="CS399" s="75"/>
      <c r="CT399" s="75"/>
      <c r="CU399" s="259">
        <v>1</v>
      </c>
      <c r="CY399" s="294"/>
    </row>
    <row r="400" spans="1:103" outlineLevel="1" x14ac:dyDescent="0.45">
      <c r="A400" s="71"/>
      <c r="B400" s="297"/>
      <c r="CY400" s="294"/>
    </row>
    <row r="401" spans="1:103" outlineLevel="1" x14ac:dyDescent="0.45">
      <c r="A401" s="71" t="s">
        <v>372</v>
      </c>
      <c r="B401" s="297"/>
      <c r="D401" s="79" t="s">
        <v>362</v>
      </c>
      <c r="E401" s="79"/>
      <c r="F401" s="79" t="s">
        <v>195</v>
      </c>
      <c r="G401" s="79"/>
      <c r="H401" s="79">
        <f t="shared" ref="H401:O401" si="813">SUM(H399,H392)</f>
        <v>0</v>
      </c>
      <c r="I401" s="79">
        <f t="shared" si="813"/>
        <v>0</v>
      </c>
      <c r="J401" s="79">
        <f t="shared" si="813"/>
        <v>0</v>
      </c>
      <c r="K401" s="79">
        <f t="shared" si="813"/>
        <v>0</v>
      </c>
      <c r="L401" s="79">
        <f t="shared" si="813"/>
        <v>0</v>
      </c>
      <c r="M401" s="79">
        <f t="shared" si="813"/>
        <v>0</v>
      </c>
      <c r="N401" s="79">
        <f t="shared" si="813"/>
        <v>0</v>
      </c>
      <c r="O401" s="79">
        <f t="shared" si="813"/>
        <v>0</v>
      </c>
      <c r="P401" s="79">
        <f>SUM(P399,P392)</f>
        <v>0</v>
      </c>
      <c r="Q401" s="79">
        <f t="shared" ref="Q401:CB401" si="814">SUM(Q399,Q392)</f>
        <v>0</v>
      </c>
      <c r="R401" s="79">
        <f t="shared" si="814"/>
        <v>0</v>
      </c>
      <c r="S401" s="79">
        <f t="shared" si="814"/>
        <v>0</v>
      </c>
      <c r="T401" s="79">
        <f t="shared" si="814"/>
        <v>0</v>
      </c>
      <c r="U401" s="79">
        <f t="shared" si="814"/>
        <v>0</v>
      </c>
      <c r="V401" s="79">
        <f t="shared" si="814"/>
        <v>0</v>
      </c>
      <c r="W401" s="79">
        <f t="shared" si="814"/>
        <v>0</v>
      </c>
      <c r="X401" s="79">
        <f t="shared" si="814"/>
        <v>0</v>
      </c>
      <c r="Y401" s="79">
        <f t="shared" si="814"/>
        <v>0</v>
      </c>
      <c r="Z401" s="79">
        <f t="shared" si="814"/>
        <v>0</v>
      </c>
      <c r="AA401" s="79">
        <f t="shared" si="814"/>
        <v>0</v>
      </c>
      <c r="AB401" s="79">
        <f t="shared" si="814"/>
        <v>0</v>
      </c>
      <c r="AC401" s="79">
        <f t="shared" si="814"/>
        <v>0</v>
      </c>
      <c r="AD401" s="79">
        <f t="shared" si="814"/>
        <v>0</v>
      </c>
      <c r="AE401" s="79">
        <f t="shared" si="814"/>
        <v>0</v>
      </c>
      <c r="AF401" s="79">
        <f t="shared" si="814"/>
        <v>0</v>
      </c>
      <c r="AG401" s="79">
        <f t="shared" si="814"/>
        <v>0</v>
      </c>
      <c r="AH401" s="79">
        <f t="shared" si="814"/>
        <v>0</v>
      </c>
      <c r="AI401" s="79">
        <f t="shared" si="814"/>
        <v>0</v>
      </c>
      <c r="AJ401" s="79">
        <f t="shared" si="814"/>
        <v>0</v>
      </c>
      <c r="AK401" s="79">
        <f t="shared" si="814"/>
        <v>0</v>
      </c>
      <c r="AL401" s="79">
        <f t="shared" si="814"/>
        <v>0</v>
      </c>
      <c r="AM401" s="79">
        <f t="shared" si="814"/>
        <v>0</v>
      </c>
      <c r="AN401" s="79">
        <f t="shared" si="814"/>
        <v>0</v>
      </c>
      <c r="AO401" s="79">
        <f t="shared" si="814"/>
        <v>0</v>
      </c>
      <c r="AP401" s="79">
        <f t="shared" si="814"/>
        <v>0</v>
      </c>
      <c r="AQ401" s="79">
        <f t="shared" si="814"/>
        <v>0</v>
      </c>
      <c r="AR401" s="79">
        <f t="shared" si="814"/>
        <v>0</v>
      </c>
      <c r="AS401" s="79">
        <f t="shared" si="814"/>
        <v>0</v>
      </c>
      <c r="AT401" s="79">
        <f t="shared" si="814"/>
        <v>0</v>
      </c>
      <c r="AU401" s="79">
        <f t="shared" si="814"/>
        <v>0</v>
      </c>
      <c r="AV401" s="79">
        <f t="shared" si="814"/>
        <v>0</v>
      </c>
      <c r="AW401" s="79">
        <f t="shared" si="814"/>
        <v>0</v>
      </c>
      <c r="AX401" s="79">
        <f t="shared" si="814"/>
        <v>0</v>
      </c>
      <c r="AY401" s="79">
        <f t="shared" si="814"/>
        <v>0</v>
      </c>
      <c r="AZ401" s="79">
        <f t="shared" si="814"/>
        <v>0</v>
      </c>
      <c r="BA401" s="79">
        <f t="shared" si="814"/>
        <v>0</v>
      </c>
      <c r="BB401" s="79">
        <f t="shared" si="814"/>
        <v>0</v>
      </c>
      <c r="BC401" s="79">
        <f t="shared" si="814"/>
        <v>0</v>
      </c>
      <c r="BD401" s="79">
        <f t="shared" si="814"/>
        <v>0</v>
      </c>
      <c r="BE401" s="79">
        <f t="shared" si="814"/>
        <v>0</v>
      </c>
      <c r="BF401" s="79">
        <f t="shared" si="814"/>
        <v>0</v>
      </c>
      <c r="BG401" s="79">
        <f t="shared" si="814"/>
        <v>0</v>
      </c>
      <c r="BH401" s="79">
        <f t="shared" si="814"/>
        <v>0</v>
      </c>
      <c r="BI401" s="79">
        <f t="shared" si="814"/>
        <v>0</v>
      </c>
      <c r="BJ401" s="79">
        <f t="shared" si="814"/>
        <v>0</v>
      </c>
      <c r="BK401" s="79">
        <f t="shared" si="814"/>
        <v>0</v>
      </c>
      <c r="BL401" s="79">
        <f t="shared" si="814"/>
        <v>0</v>
      </c>
      <c r="BM401" s="79">
        <f t="shared" si="814"/>
        <v>0</v>
      </c>
      <c r="BN401" s="79">
        <f t="shared" si="814"/>
        <v>0</v>
      </c>
      <c r="BO401" s="79">
        <f t="shared" si="814"/>
        <v>0</v>
      </c>
      <c r="BP401" s="79">
        <f t="shared" si="814"/>
        <v>0</v>
      </c>
      <c r="BQ401" s="79">
        <f t="shared" si="814"/>
        <v>0</v>
      </c>
      <c r="BR401" s="79">
        <f t="shared" si="814"/>
        <v>0</v>
      </c>
      <c r="BS401" s="79">
        <f t="shared" si="814"/>
        <v>0</v>
      </c>
      <c r="BT401" s="79">
        <f t="shared" si="814"/>
        <v>0</v>
      </c>
      <c r="BU401" s="79">
        <f t="shared" si="814"/>
        <v>0</v>
      </c>
      <c r="BV401" s="79">
        <f t="shared" si="814"/>
        <v>0</v>
      </c>
      <c r="BW401" s="79">
        <f t="shared" si="814"/>
        <v>0</v>
      </c>
      <c r="BX401" s="79">
        <f t="shared" si="814"/>
        <v>0</v>
      </c>
      <c r="BY401" s="79">
        <f t="shared" si="814"/>
        <v>0</v>
      </c>
      <c r="BZ401" s="79">
        <f t="shared" si="814"/>
        <v>0</v>
      </c>
      <c r="CA401" s="79">
        <f t="shared" si="814"/>
        <v>0</v>
      </c>
      <c r="CB401" s="79">
        <f t="shared" si="814"/>
        <v>0</v>
      </c>
      <c r="CC401" s="79">
        <f t="shared" ref="CC401:CM401" si="815">SUM(CC399,CC392)</f>
        <v>0</v>
      </c>
      <c r="CD401" s="79">
        <f t="shared" si="815"/>
        <v>0</v>
      </c>
      <c r="CE401" s="79">
        <f t="shared" si="815"/>
        <v>0</v>
      </c>
      <c r="CF401" s="79">
        <f t="shared" si="815"/>
        <v>0</v>
      </c>
      <c r="CG401" s="79">
        <f t="shared" si="815"/>
        <v>0</v>
      </c>
      <c r="CH401" s="79">
        <f t="shared" si="815"/>
        <v>0</v>
      </c>
      <c r="CI401" s="79">
        <f t="shared" si="815"/>
        <v>0</v>
      </c>
      <c r="CJ401" s="79">
        <f t="shared" si="815"/>
        <v>0</v>
      </c>
      <c r="CK401" s="79">
        <f t="shared" si="815"/>
        <v>0</v>
      </c>
      <c r="CL401" s="79">
        <f t="shared" si="815"/>
        <v>0</v>
      </c>
      <c r="CM401" s="79">
        <f t="shared" si="815"/>
        <v>0</v>
      </c>
      <c r="CN401" s="75"/>
      <c r="CO401" s="75"/>
      <c r="CP401" s="75"/>
      <c r="CQ401" s="75"/>
      <c r="CR401" s="75"/>
      <c r="CS401" s="75"/>
      <c r="CT401" s="75"/>
      <c r="CY401" s="294" t="s">
        <v>2</v>
      </c>
    </row>
    <row r="402" spans="1:103" outlineLevel="1" x14ac:dyDescent="0.45">
      <c r="A402" s="71"/>
      <c r="B402" s="297"/>
      <c r="CY402" s="294"/>
    </row>
    <row r="403" spans="1:103" outlineLevel="1" x14ac:dyDescent="0.45">
      <c r="A403" s="71"/>
      <c r="B403" s="297"/>
      <c r="D403" s="259" t="s">
        <v>469</v>
      </c>
      <c r="F403" s="312" t="str">
        <f>VLOOKUP($D403,assumption_lookup,MATCH("Unit",assumption_heading,0),0)</f>
        <v>£/fte/month</v>
      </c>
      <c r="H403" s="304">
        <f t="shared" ref="H403:O403" si="816">VLOOKUP($D403,assumption_lookup,MATCH(H$9,assumption_heading,0),0)</f>
        <v>0</v>
      </c>
      <c r="I403" s="304">
        <f t="shared" si="816"/>
        <v>0</v>
      </c>
      <c r="J403" s="304">
        <f t="shared" si="816"/>
        <v>0</v>
      </c>
      <c r="K403" s="304">
        <f t="shared" si="816"/>
        <v>0</v>
      </c>
      <c r="L403" s="304">
        <f t="shared" si="816"/>
        <v>0</v>
      </c>
      <c r="M403" s="304">
        <f t="shared" si="816"/>
        <v>0</v>
      </c>
      <c r="N403" s="304">
        <f t="shared" si="816"/>
        <v>0</v>
      </c>
      <c r="O403" s="304">
        <f t="shared" si="816"/>
        <v>0</v>
      </c>
      <c r="P403" s="304">
        <f t="shared" ref="P403:BC403" si="817">VLOOKUP($D403,assumption_lookup,MATCH(P$9,assumption_heading,0),0)</f>
        <v>0</v>
      </c>
      <c r="Q403" s="304">
        <f t="shared" si="817"/>
        <v>0</v>
      </c>
      <c r="R403" s="304">
        <f t="shared" si="817"/>
        <v>0</v>
      </c>
      <c r="S403" s="304">
        <f t="shared" si="817"/>
        <v>0</v>
      </c>
      <c r="T403" s="304">
        <f t="shared" si="817"/>
        <v>0</v>
      </c>
      <c r="U403" s="304">
        <f t="shared" si="817"/>
        <v>0</v>
      </c>
      <c r="V403" s="304">
        <f t="shared" si="817"/>
        <v>0</v>
      </c>
      <c r="W403" s="304">
        <f t="shared" si="817"/>
        <v>0</v>
      </c>
      <c r="X403" s="304">
        <f t="shared" si="817"/>
        <v>0</v>
      </c>
      <c r="Y403" s="304">
        <f t="shared" si="817"/>
        <v>0</v>
      </c>
      <c r="Z403" s="304">
        <f t="shared" si="817"/>
        <v>0</v>
      </c>
      <c r="AA403" s="304">
        <f t="shared" si="817"/>
        <v>0</v>
      </c>
      <c r="AB403" s="304">
        <f t="shared" si="817"/>
        <v>0</v>
      </c>
      <c r="AC403" s="304">
        <f t="shared" si="817"/>
        <v>0</v>
      </c>
      <c r="AD403" s="304">
        <f t="shared" si="817"/>
        <v>0</v>
      </c>
      <c r="AE403" s="304">
        <f t="shared" si="817"/>
        <v>0</v>
      </c>
      <c r="AF403" s="304">
        <f t="shared" si="817"/>
        <v>0</v>
      </c>
      <c r="AG403" s="304">
        <f t="shared" si="817"/>
        <v>0</v>
      </c>
      <c r="AH403" s="304">
        <f t="shared" si="817"/>
        <v>0</v>
      </c>
      <c r="AI403" s="304">
        <f t="shared" si="817"/>
        <v>0</v>
      </c>
      <c r="AJ403" s="304">
        <f t="shared" si="817"/>
        <v>0</v>
      </c>
      <c r="AK403" s="304">
        <f t="shared" si="817"/>
        <v>0</v>
      </c>
      <c r="AL403" s="304">
        <f t="shared" si="817"/>
        <v>0</v>
      </c>
      <c r="AM403" s="304">
        <f t="shared" si="817"/>
        <v>0</v>
      </c>
      <c r="AN403" s="304">
        <f t="shared" si="817"/>
        <v>0</v>
      </c>
      <c r="AO403" s="304">
        <f t="shared" si="817"/>
        <v>0</v>
      </c>
      <c r="AP403" s="304">
        <f t="shared" si="817"/>
        <v>0</v>
      </c>
      <c r="AQ403" s="304">
        <f t="shared" si="817"/>
        <v>0</v>
      </c>
      <c r="AR403" s="304">
        <f t="shared" si="817"/>
        <v>0</v>
      </c>
      <c r="AS403" s="304">
        <f t="shared" si="817"/>
        <v>0</v>
      </c>
      <c r="AT403" s="304">
        <f t="shared" si="817"/>
        <v>0</v>
      </c>
      <c r="AU403" s="304">
        <f t="shared" si="817"/>
        <v>0</v>
      </c>
      <c r="AV403" s="304">
        <f t="shared" si="817"/>
        <v>0</v>
      </c>
      <c r="AW403" s="304">
        <f t="shared" si="817"/>
        <v>0</v>
      </c>
      <c r="AX403" s="304">
        <f t="shared" si="817"/>
        <v>0</v>
      </c>
      <c r="AY403" s="304">
        <f t="shared" si="817"/>
        <v>0</v>
      </c>
      <c r="AZ403" s="304">
        <f t="shared" si="817"/>
        <v>0</v>
      </c>
      <c r="BA403" s="304">
        <f t="shared" si="817"/>
        <v>0</v>
      </c>
      <c r="BB403" s="304">
        <f t="shared" si="817"/>
        <v>0</v>
      </c>
      <c r="BC403" s="304">
        <f t="shared" si="817"/>
        <v>0</v>
      </c>
      <c r="BD403" s="304">
        <f t="shared" ref="BD403:CM403" si="818">VLOOKUP($D403,assumption_lookup,MATCH(BD$6,assumptions_heading_monthly,0),0)</f>
        <v>0</v>
      </c>
      <c r="BE403" s="304">
        <f t="shared" si="818"/>
        <v>0</v>
      </c>
      <c r="BF403" s="304">
        <f t="shared" si="818"/>
        <v>0</v>
      </c>
      <c r="BG403" s="304">
        <f t="shared" si="818"/>
        <v>0</v>
      </c>
      <c r="BH403" s="304">
        <f t="shared" si="818"/>
        <v>0</v>
      </c>
      <c r="BI403" s="304">
        <f t="shared" si="818"/>
        <v>0</v>
      </c>
      <c r="BJ403" s="304">
        <f t="shared" si="818"/>
        <v>0</v>
      </c>
      <c r="BK403" s="304">
        <f t="shared" si="818"/>
        <v>0</v>
      </c>
      <c r="BL403" s="304">
        <f t="shared" si="818"/>
        <v>0</v>
      </c>
      <c r="BM403" s="304">
        <f t="shared" si="818"/>
        <v>0</v>
      </c>
      <c r="BN403" s="304">
        <f t="shared" si="818"/>
        <v>0</v>
      </c>
      <c r="BO403" s="304">
        <f t="shared" si="818"/>
        <v>0</v>
      </c>
      <c r="BP403" s="304">
        <f t="shared" si="818"/>
        <v>0</v>
      </c>
      <c r="BQ403" s="304">
        <f t="shared" si="818"/>
        <v>0</v>
      </c>
      <c r="BR403" s="304">
        <f t="shared" si="818"/>
        <v>0</v>
      </c>
      <c r="BS403" s="304">
        <f t="shared" si="818"/>
        <v>0</v>
      </c>
      <c r="BT403" s="304">
        <f t="shared" si="818"/>
        <v>0</v>
      </c>
      <c r="BU403" s="304">
        <f t="shared" si="818"/>
        <v>0</v>
      </c>
      <c r="BV403" s="304">
        <f t="shared" si="818"/>
        <v>0</v>
      </c>
      <c r="BW403" s="304">
        <f t="shared" si="818"/>
        <v>0</v>
      </c>
      <c r="BX403" s="304">
        <f t="shared" si="818"/>
        <v>0</v>
      </c>
      <c r="BY403" s="304">
        <f t="shared" si="818"/>
        <v>0</v>
      </c>
      <c r="BZ403" s="304">
        <f t="shared" si="818"/>
        <v>0</v>
      </c>
      <c r="CA403" s="304">
        <f t="shared" si="818"/>
        <v>0</v>
      </c>
      <c r="CB403" s="304">
        <f t="shared" si="818"/>
        <v>0</v>
      </c>
      <c r="CC403" s="304">
        <f t="shared" si="818"/>
        <v>0</v>
      </c>
      <c r="CD403" s="304">
        <f t="shared" si="818"/>
        <v>0</v>
      </c>
      <c r="CE403" s="304">
        <f t="shared" si="818"/>
        <v>0</v>
      </c>
      <c r="CF403" s="304">
        <f t="shared" si="818"/>
        <v>0</v>
      </c>
      <c r="CG403" s="304">
        <f t="shared" si="818"/>
        <v>0</v>
      </c>
      <c r="CH403" s="304">
        <f t="shared" si="818"/>
        <v>0</v>
      </c>
      <c r="CI403" s="304">
        <f t="shared" si="818"/>
        <v>0</v>
      </c>
      <c r="CJ403" s="304">
        <f t="shared" si="818"/>
        <v>0</v>
      </c>
      <c r="CK403" s="304">
        <f t="shared" si="818"/>
        <v>0</v>
      </c>
      <c r="CL403" s="304">
        <f t="shared" si="818"/>
        <v>0</v>
      </c>
      <c r="CM403" s="304">
        <f t="shared" si="818"/>
        <v>0</v>
      </c>
      <c r="CN403" s="264">
        <f t="shared" ref="CN403:CT404" si="819">SUMIF($H$9:$CM$9,CN$3,$H403:$CM403)</f>
        <v>0</v>
      </c>
      <c r="CO403" s="264">
        <f t="shared" si="819"/>
        <v>0</v>
      </c>
      <c r="CP403" s="264">
        <f t="shared" si="819"/>
        <v>0</v>
      </c>
      <c r="CQ403" s="264">
        <f t="shared" si="819"/>
        <v>0</v>
      </c>
      <c r="CR403" s="264">
        <f t="shared" si="819"/>
        <v>0</v>
      </c>
      <c r="CS403" s="264">
        <f t="shared" si="819"/>
        <v>0</v>
      </c>
      <c r="CT403" s="264">
        <f t="shared" si="819"/>
        <v>0</v>
      </c>
      <c r="CY403" s="294"/>
    </row>
    <row r="404" spans="1:103" outlineLevel="1" x14ac:dyDescent="0.45">
      <c r="A404" s="71"/>
      <c r="B404" s="297"/>
      <c r="D404" s="259" t="s">
        <v>363</v>
      </c>
      <c r="H404" s="302">
        <f t="shared" ref="H404:O404" si="820">H403*H401</f>
        <v>0</v>
      </c>
      <c r="I404" s="302">
        <f t="shared" si="820"/>
        <v>0</v>
      </c>
      <c r="J404" s="302">
        <f t="shared" si="820"/>
        <v>0</v>
      </c>
      <c r="K404" s="302">
        <f t="shared" si="820"/>
        <v>0</v>
      </c>
      <c r="L404" s="302">
        <f t="shared" si="820"/>
        <v>0</v>
      </c>
      <c r="M404" s="302">
        <f t="shared" si="820"/>
        <v>0</v>
      </c>
      <c r="N404" s="302">
        <f t="shared" si="820"/>
        <v>0</v>
      </c>
      <c r="O404" s="302">
        <f t="shared" si="820"/>
        <v>0</v>
      </c>
      <c r="P404" s="302">
        <f>P403*P401</f>
        <v>0</v>
      </c>
      <c r="Q404" s="302">
        <f t="shared" ref="Q404:CB404" si="821">Q403*Q401</f>
        <v>0</v>
      </c>
      <c r="R404" s="302">
        <f t="shared" si="821"/>
        <v>0</v>
      </c>
      <c r="S404" s="302">
        <f t="shared" si="821"/>
        <v>0</v>
      </c>
      <c r="T404" s="302">
        <f t="shared" si="821"/>
        <v>0</v>
      </c>
      <c r="U404" s="302">
        <f t="shared" si="821"/>
        <v>0</v>
      </c>
      <c r="V404" s="302">
        <f t="shared" si="821"/>
        <v>0</v>
      </c>
      <c r="W404" s="302">
        <f t="shared" si="821"/>
        <v>0</v>
      </c>
      <c r="X404" s="302">
        <f t="shared" si="821"/>
        <v>0</v>
      </c>
      <c r="Y404" s="302">
        <f t="shared" si="821"/>
        <v>0</v>
      </c>
      <c r="Z404" s="302">
        <f t="shared" si="821"/>
        <v>0</v>
      </c>
      <c r="AA404" s="302">
        <f t="shared" si="821"/>
        <v>0</v>
      </c>
      <c r="AB404" s="302">
        <f t="shared" si="821"/>
        <v>0</v>
      </c>
      <c r="AC404" s="302">
        <f t="shared" si="821"/>
        <v>0</v>
      </c>
      <c r="AD404" s="302">
        <f t="shared" si="821"/>
        <v>0</v>
      </c>
      <c r="AE404" s="302">
        <f t="shared" si="821"/>
        <v>0</v>
      </c>
      <c r="AF404" s="302">
        <f t="shared" si="821"/>
        <v>0</v>
      </c>
      <c r="AG404" s="302">
        <f t="shared" si="821"/>
        <v>0</v>
      </c>
      <c r="AH404" s="302">
        <f t="shared" si="821"/>
        <v>0</v>
      </c>
      <c r="AI404" s="302">
        <f t="shared" si="821"/>
        <v>0</v>
      </c>
      <c r="AJ404" s="302">
        <f t="shared" si="821"/>
        <v>0</v>
      </c>
      <c r="AK404" s="302">
        <f t="shared" si="821"/>
        <v>0</v>
      </c>
      <c r="AL404" s="302">
        <f t="shared" si="821"/>
        <v>0</v>
      </c>
      <c r="AM404" s="302">
        <f t="shared" si="821"/>
        <v>0</v>
      </c>
      <c r="AN404" s="302">
        <f t="shared" si="821"/>
        <v>0</v>
      </c>
      <c r="AO404" s="302">
        <f t="shared" si="821"/>
        <v>0</v>
      </c>
      <c r="AP404" s="302">
        <f t="shared" si="821"/>
        <v>0</v>
      </c>
      <c r="AQ404" s="302">
        <f t="shared" si="821"/>
        <v>0</v>
      </c>
      <c r="AR404" s="302">
        <f t="shared" si="821"/>
        <v>0</v>
      </c>
      <c r="AS404" s="302">
        <f t="shared" si="821"/>
        <v>0</v>
      </c>
      <c r="AT404" s="302">
        <f t="shared" si="821"/>
        <v>0</v>
      </c>
      <c r="AU404" s="302">
        <f t="shared" si="821"/>
        <v>0</v>
      </c>
      <c r="AV404" s="302">
        <f t="shared" si="821"/>
        <v>0</v>
      </c>
      <c r="AW404" s="302">
        <f t="shared" si="821"/>
        <v>0</v>
      </c>
      <c r="AX404" s="302">
        <f t="shared" si="821"/>
        <v>0</v>
      </c>
      <c r="AY404" s="302">
        <f t="shared" si="821"/>
        <v>0</v>
      </c>
      <c r="AZ404" s="302">
        <f t="shared" si="821"/>
        <v>0</v>
      </c>
      <c r="BA404" s="302">
        <f t="shared" si="821"/>
        <v>0</v>
      </c>
      <c r="BB404" s="302">
        <f t="shared" si="821"/>
        <v>0</v>
      </c>
      <c r="BC404" s="302">
        <f t="shared" si="821"/>
        <v>0</v>
      </c>
      <c r="BD404" s="302">
        <f t="shared" si="821"/>
        <v>0</v>
      </c>
      <c r="BE404" s="302">
        <f t="shared" si="821"/>
        <v>0</v>
      </c>
      <c r="BF404" s="302">
        <f t="shared" si="821"/>
        <v>0</v>
      </c>
      <c r="BG404" s="302">
        <f t="shared" si="821"/>
        <v>0</v>
      </c>
      <c r="BH404" s="302">
        <f t="shared" si="821"/>
        <v>0</v>
      </c>
      <c r="BI404" s="302">
        <f t="shared" si="821"/>
        <v>0</v>
      </c>
      <c r="BJ404" s="302">
        <f t="shared" si="821"/>
        <v>0</v>
      </c>
      <c r="BK404" s="302">
        <f t="shared" si="821"/>
        <v>0</v>
      </c>
      <c r="BL404" s="302">
        <f t="shared" si="821"/>
        <v>0</v>
      </c>
      <c r="BM404" s="302">
        <f t="shared" si="821"/>
        <v>0</v>
      </c>
      <c r="BN404" s="302">
        <f t="shared" si="821"/>
        <v>0</v>
      </c>
      <c r="BO404" s="302">
        <f t="shared" si="821"/>
        <v>0</v>
      </c>
      <c r="BP404" s="302">
        <f t="shared" si="821"/>
        <v>0</v>
      </c>
      <c r="BQ404" s="302">
        <f t="shared" si="821"/>
        <v>0</v>
      </c>
      <c r="BR404" s="302">
        <f t="shared" si="821"/>
        <v>0</v>
      </c>
      <c r="BS404" s="302">
        <f t="shared" si="821"/>
        <v>0</v>
      </c>
      <c r="BT404" s="302">
        <f t="shared" si="821"/>
        <v>0</v>
      </c>
      <c r="BU404" s="302">
        <f t="shared" si="821"/>
        <v>0</v>
      </c>
      <c r="BV404" s="302">
        <f t="shared" si="821"/>
        <v>0</v>
      </c>
      <c r="BW404" s="302">
        <f t="shared" si="821"/>
        <v>0</v>
      </c>
      <c r="BX404" s="302">
        <f t="shared" si="821"/>
        <v>0</v>
      </c>
      <c r="BY404" s="302">
        <f t="shared" si="821"/>
        <v>0</v>
      </c>
      <c r="BZ404" s="302">
        <f t="shared" si="821"/>
        <v>0</v>
      </c>
      <c r="CA404" s="302">
        <f t="shared" si="821"/>
        <v>0</v>
      </c>
      <c r="CB404" s="302">
        <f t="shared" si="821"/>
        <v>0</v>
      </c>
      <c r="CC404" s="302">
        <f t="shared" ref="CC404:CM404" si="822">CC403*CC401</f>
        <v>0</v>
      </c>
      <c r="CD404" s="302">
        <f t="shared" si="822"/>
        <v>0</v>
      </c>
      <c r="CE404" s="302">
        <f t="shared" si="822"/>
        <v>0</v>
      </c>
      <c r="CF404" s="302">
        <f t="shared" si="822"/>
        <v>0</v>
      </c>
      <c r="CG404" s="302">
        <f t="shared" si="822"/>
        <v>0</v>
      </c>
      <c r="CH404" s="302">
        <f t="shared" si="822"/>
        <v>0</v>
      </c>
      <c r="CI404" s="302">
        <f t="shared" si="822"/>
        <v>0</v>
      </c>
      <c r="CJ404" s="302">
        <f t="shared" si="822"/>
        <v>0</v>
      </c>
      <c r="CK404" s="302">
        <f t="shared" si="822"/>
        <v>0</v>
      </c>
      <c r="CL404" s="302">
        <f t="shared" si="822"/>
        <v>0</v>
      </c>
      <c r="CM404" s="302">
        <f t="shared" si="822"/>
        <v>0</v>
      </c>
      <c r="CN404" s="264">
        <f t="shared" si="819"/>
        <v>0</v>
      </c>
      <c r="CO404" s="264">
        <f t="shared" si="819"/>
        <v>0</v>
      </c>
      <c r="CP404" s="264">
        <f t="shared" si="819"/>
        <v>0</v>
      </c>
      <c r="CQ404" s="264">
        <f t="shared" si="819"/>
        <v>0</v>
      </c>
      <c r="CR404" s="264">
        <f t="shared" si="819"/>
        <v>0</v>
      </c>
      <c r="CS404" s="264">
        <f t="shared" si="819"/>
        <v>0</v>
      </c>
      <c r="CT404" s="264">
        <f t="shared" si="819"/>
        <v>0</v>
      </c>
      <c r="CY404" s="294"/>
    </row>
    <row r="405" spans="1:103" outlineLevel="1" x14ac:dyDescent="0.45">
      <c r="A405" s="71"/>
      <c r="B405" s="297"/>
      <c r="D405" s="259" t="s">
        <v>603</v>
      </c>
      <c r="E405" s="75"/>
      <c r="F405" s="312" t="str">
        <f>VLOOKUP($D405,assumption_lookup,MATCH("Unit",assumption_heading,0),0)</f>
        <v>% 12mth revenue</v>
      </c>
      <c r="H405" s="311">
        <f t="shared" ref="H405:O405" si="823">VLOOKUP($D405,assumption_lookup,MATCH(H$9,assumption_heading,0),0)</f>
        <v>0</v>
      </c>
      <c r="I405" s="311">
        <f t="shared" si="823"/>
        <v>0</v>
      </c>
      <c r="J405" s="311">
        <f t="shared" si="823"/>
        <v>0</v>
      </c>
      <c r="K405" s="311">
        <f t="shared" si="823"/>
        <v>0</v>
      </c>
      <c r="L405" s="311">
        <f t="shared" si="823"/>
        <v>0</v>
      </c>
      <c r="M405" s="311">
        <f t="shared" si="823"/>
        <v>0</v>
      </c>
      <c r="N405" s="311">
        <f t="shared" si="823"/>
        <v>0</v>
      </c>
      <c r="O405" s="311">
        <f t="shared" si="823"/>
        <v>0</v>
      </c>
      <c r="P405" s="311">
        <f t="shared" ref="P405:AE405" si="824">VLOOKUP($D405,assumption_lookup,MATCH(P$9,assumption_heading,0),0)</f>
        <v>0</v>
      </c>
      <c r="Q405" s="311">
        <f t="shared" si="824"/>
        <v>0</v>
      </c>
      <c r="R405" s="311">
        <f t="shared" si="824"/>
        <v>0</v>
      </c>
      <c r="S405" s="311">
        <f t="shared" si="824"/>
        <v>0</v>
      </c>
      <c r="T405" s="311">
        <f t="shared" si="824"/>
        <v>0</v>
      </c>
      <c r="U405" s="311">
        <f t="shared" si="824"/>
        <v>0</v>
      </c>
      <c r="V405" s="311">
        <f t="shared" si="824"/>
        <v>0</v>
      </c>
      <c r="W405" s="311">
        <f t="shared" si="824"/>
        <v>0</v>
      </c>
      <c r="X405" s="311">
        <f t="shared" si="824"/>
        <v>0</v>
      </c>
      <c r="Y405" s="311">
        <f t="shared" si="824"/>
        <v>0</v>
      </c>
      <c r="Z405" s="311">
        <f t="shared" si="824"/>
        <v>0</v>
      </c>
      <c r="AA405" s="311">
        <f t="shared" si="824"/>
        <v>0</v>
      </c>
      <c r="AB405" s="311">
        <f t="shared" si="824"/>
        <v>0</v>
      </c>
      <c r="AC405" s="311">
        <f t="shared" si="824"/>
        <v>0</v>
      </c>
      <c r="AD405" s="311">
        <f t="shared" si="824"/>
        <v>0</v>
      </c>
      <c r="AE405" s="311">
        <f t="shared" si="824"/>
        <v>0</v>
      </c>
      <c r="AF405" s="311">
        <f t="shared" ref="AF405:BC405" si="825">VLOOKUP($D405,assumption_lookup,MATCH(AF$9,assumption_heading,0),0)</f>
        <v>0</v>
      </c>
      <c r="AG405" s="311">
        <f t="shared" si="825"/>
        <v>0</v>
      </c>
      <c r="AH405" s="311">
        <f t="shared" si="825"/>
        <v>0</v>
      </c>
      <c r="AI405" s="311">
        <f t="shared" si="825"/>
        <v>0</v>
      </c>
      <c r="AJ405" s="311">
        <f t="shared" si="825"/>
        <v>0</v>
      </c>
      <c r="AK405" s="311">
        <f t="shared" si="825"/>
        <v>0</v>
      </c>
      <c r="AL405" s="311">
        <f t="shared" si="825"/>
        <v>0</v>
      </c>
      <c r="AM405" s="311">
        <f t="shared" si="825"/>
        <v>0</v>
      </c>
      <c r="AN405" s="311">
        <f t="shared" si="825"/>
        <v>0</v>
      </c>
      <c r="AO405" s="311">
        <f t="shared" si="825"/>
        <v>0</v>
      </c>
      <c r="AP405" s="311">
        <f t="shared" si="825"/>
        <v>0</v>
      </c>
      <c r="AQ405" s="311">
        <f t="shared" si="825"/>
        <v>0</v>
      </c>
      <c r="AR405" s="311">
        <f t="shared" si="825"/>
        <v>0</v>
      </c>
      <c r="AS405" s="311">
        <f t="shared" si="825"/>
        <v>0</v>
      </c>
      <c r="AT405" s="311">
        <f t="shared" si="825"/>
        <v>0</v>
      </c>
      <c r="AU405" s="311">
        <f t="shared" si="825"/>
        <v>0</v>
      </c>
      <c r="AV405" s="311">
        <f t="shared" si="825"/>
        <v>0</v>
      </c>
      <c r="AW405" s="311">
        <f t="shared" si="825"/>
        <v>0</v>
      </c>
      <c r="AX405" s="311">
        <f t="shared" si="825"/>
        <v>0</v>
      </c>
      <c r="AY405" s="311">
        <f t="shared" si="825"/>
        <v>0</v>
      </c>
      <c r="AZ405" s="311">
        <f t="shared" si="825"/>
        <v>0</v>
      </c>
      <c r="BA405" s="311">
        <f t="shared" si="825"/>
        <v>0</v>
      </c>
      <c r="BB405" s="311">
        <f t="shared" si="825"/>
        <v>0</v>
      </c>
      <c r="BC405" s="311">
        <f t="shared" si="825"/>
        <v>0</v>
      </c>
      <c r="BD405" s="311">
        <f t="shared" ref="BD405:CM405" si="826">VLOOKUP($D405,assumption_lookup,MATCH(BD$6,assumptions_heading_monthly,0),0)</f>
        <v>0</v>
      </c>
      <c r="BE405" s="311">
        <f t="shared" si="826"/>
        <v>0</v>
      </c>
      <c r="BF405" s="311">
        <f t="shared" si="826"/>
        <v>0</v>
      </c>
      <c r="BG405" s="311">
        <f t="shared" si="826"/>
        <v>0</v>
      </c>
      <c r="BH405" s="311">
        <f t="shared" si="826"/>
        <v>0</v>
      </c>
      <c r="BI405" s="311">
        <f t="shared" si="826"/>
        <v>0</v>
      </c>
      <c r="BJ405" s="311">
        <f t="shared" si="826"/>
        <v>0</v>
      </c>
      <c r="BK405" s="311">
        <f t="shared" si="826"/>
        <v>0</v>
      </c>
      <c r="BL405" s="311">
        <f t="shared" si="826"/>
        <v>0</v>
      </c>
      <c r="BM405" s="311">
        <f t="shared" si="826"/>
        <v>0</v>
      </c>
      <c r="BN405" s="311">
        <f t="shared" si="826"/>
        <v>0</v>
      </c>
      <c r="BO405" s="311">
        <f t="shared" si="826"/>
        <v>0</v>
      </c>
      <c r="BP405" s="311">
        <f t="shared" si="826"/>
        <v>0</v>
      </c>
      <c r="BQ405" s="311">
        <f t="shared" si="826"/>
        <v>0</v>
      </c>
      <c r="BR405" s="311">
        <f t="shared" si="826"/>
        <v>0</v>
      </c>
      <c r="BS405" s="311">
        <f t="shared" si="826"/>
        <v>0</v>
      </c>
      <c r="BT405" s="311">
        <f t="shared" si="826"/>
        <v>0</v>
      </c>
      <c r="BU405" s="311">
        <f t="shared" si="826"/>
        <v>0</v>
      </c>
      <c r="BV405" s="311">
        <f t="shared" si="826"/>
        <v>0</v>
      </c>
      <c r="BW405" s="311">
        <f t="shared" si="826"/>
        <v>0</v>
      </c>
      <c r="BX405" s="311">
        <f t="shared" si="826"/>
        <v>0</v>
      </c>
      <c r="BY405" s="311">
        <f t="shared" si="826"/>
        <v>0</v>
      </c>
      <c r="BZ405" s="311">
        <f t="shared" si="826"/>
        <v>0</v>
      </c>
      <c r="CA405" s="311">
        <f t="shared" si="826"/>
        <v>0</v>
      </c>
      <c r="CB405" s="311">
        <f t="shared" si="826"/>
        <v>0</v>
      </c>
      <c r="CC405" s="311">
        <f t="shared" si="826"/>
        <v>0</v>
      </c>
      <c r="CD405" s="311">
        <f t="shared" si="826"/>
        <v>0</v>
      </c>
      <c r="CE405" s="311">
        <f t="shared" si="826"/>
        <v>0</v>
      </c>
      <c r="CF405" s="311">
        <f t="shared" si="826"/>
        <v>0</v>
      </c>
      <c r="CG405" s="311">
        <f t="shared" si="826"/>
        <v>0</v>
      </c>
      <c r="CH405" s="311">
        <f t="shared" si="826"/>
        <v>0</v>
      </c>
      <c r="CI405" s="311">
        <f t="shared" si="826"/>
        <v>0</v>
      </c>
      <c r="CJ405" s="311">
        <f t="shared" si="826"/>
        <v>0</v>
      </c>
      <c r="CK405" s="311">
        <f t="shared" si="826"/>
        <v>0</v>
      </c>
      <c r="CL405" s="311">
        <f t="shared" si="826"/>
        <v>0</v>
      </c>
      <c r="CM405" s="311">
        <f t="shared" si="826"/>
        <v>0</v>
      </c>
      <c r="CN405" s="311"/>
      <c r="CO405" s="311"/>
      <c r="CP405" s="311"/>
      <c r="CQ405" s="311"/>
      <c r="CR405" s="311"/>
      <c r="CS405" s="311"/>
      <c r="CT405" s="311"/>
      <c r="CY405" s="294"/>
    </row>
    <row r="406" spans="1:103" outlineLevel="1" x14ac:dyDescent="0.45">
      <c r="A406" s="71"/>
      <c r="B406" s="297"/>
      <c r="D406" s="82" t="s">
        <v>604</v>
      </c>
      <c r="E406" s="276"/>
      <c r="F406" s="370" t="s">
        <v>164</v>
      </c>
      <c r="G406" s="81"/>
      <c r="H406" s="264">
        <f t="shared" ref="H406:O406" si="827">H344*H362*H405*12</f>
        <v>0</v>
      </c>
      <c r="I406" s="264">
        <f t="shared" si="827"/>
        <v>0</v>
      </c>
      <c r="J406" s="264">
        <f t="shared" si="827"/>
        <v>0</v>
      </c>
      <c r="K406" s="264">
        <f t="shared" si="827"/>
        <v>0</v>
      </c>
      <c r="L406" s="264">
        <f t="shared" si="827"/>
        <v>0</v>
      </c>
      <c r="M406" s="264">
        <f t="shared" si="827"/>
        <v>0</v>
      </c>
      <c r="N406" s="264">
        <f t="shared" si="827"/>
        <v>0</v>
      </c>
      <c r="O406" s="264">
        <f t="shared" si="827"/>
        <v>0</v>
      </c>
      <c r="P406" s="264">
        <f>P344*P362*P405*12</f>
        <v>0</v>
      </c>
      <c r="Q406" s="264">
        <f t="shared" ref="Q406:CB406" si="828">Q344*Q362*Q405*12</f>
        <v>0</v>
      </c>
      <c r="R406" s="264">
        <f t="shared" si="828"/>
        <v>0</v>
      </c>
      <c r="S406" s="264">
        <f t="shared" si="828"/>
        <v>0</v>
      </c>
      <c r="T406" s="264">
        <f t="shared" si="828"/>
        <v>0</v>
      </c>
      <c r="U406" s="264">
        <f t="shared" si="828"/>
        <v>0</v>
      </c>
      <c r="V406" s="264">
        <f t="shared" si="828"/>
        <v>0</v>
      </c>
      <c r="W406" s="264">
        <f t="shared" si="828"/>
        <v>0</v>
      </c>
      <c r="X406" s="264">
        <f t="shared" si="828"/>
        <v>0</v>
      </c>
      <c r="Y406" s="264">
        <f t="shared" si="828"/>
        <v>0</v>
      </c>
      <c r="Z406" s="264">
        <f t="shared" si="828"/>
        <v>0</v>
      </c>
      <c r="AA406" s="264">
        <f t="shared" si="828"/>
        <v>0</v>
      </c>
      <c r="AB406" s="264">
        <f t="shared" si="828"/>
        <v>0</v>
      </c>
      <c r="AC406" s="264">
        <f t="shared" si="828"/>
        <v>0</v>
      </c>
      <c r="AD406" s="264">
        <f t="shared" si="828"/>
        <v>0</v>
      </c>
      <c r="AE406" s="264">
        <f t="shared" si="828"/>
        <v>0</v>
      </c>
      <c r="AF406" s="264">
        <f t="shared" si="828"/>
        <v>0</v>
      </c>
      <c r="AG406" s="264">
        <f t="shared" si="828"/>
        <v>0</v>
      </c>
      <c r="AH406" s="264">
        <f t="shared" si="828"/>
        <v>0</v>
      </c>
      <c r="AI406" s="264">
        <f t="shared" si="828"/>
        <v>0</v>
      </c>
      <c r="AJ406" s="264">
        <f t="shared" si="828"/>
        <v>0</v>
      </c>
      <c r="AK406" s="264">
        <f t="shared" si="828"/>
        <v>0</v>
      </c>
      <c r="AL406" s="264">
        <f t="shared" si="828"/>
        <v>0</v>
      </c>
      <c r="AM406" s="264">
        <f t="shared" si="828"/>
        <v>0</v>
      </c>
      <c r="AN406" s="264">
        <f t="shared" si="828"/>
        <v>0</v>
      </c>
      <c r="AO406" s="264">
        <f t="shared" si="828"/>
        <v>0</v>
      </c>
      <c r="AP406" s="264">
        <f t="shared" si="828"/>
        <v>0</v>
      </c>
      <c r="AQ406" s="264">
        <f t="shared" si="828"/>
        <v>0</v>
      </c>
      <c r="AR406" s="264">
        <f t="shared" si="828"/>
        <v>0</v>
      </c>
      <c r="AS406" s="264">
        <f t="shared" si="828"/>
        <v>0</v>
      </c>
      <c r="AT406" s="264">
        <f t="shared" si="828"/>
        <v>0</v>
      </c>
      <c r="AU406" s="264">
        <f t="shared" si="828"/>
        <v>0</v>
      </c>
      <c r="AV406" s="264">
        <f t="shared" si="828"/>
        <v>0</v>
      </c>
      <c r="AW406" s="264">
        <f t="shared" si="828"/>
        <v>0</v>
      </c>
      <c r="AX406" s="264">
        <f t="shared" si="828"/>
        <v>0</v>
      </c>
      <c r="AY406" s="264">
        <f t="shared" si="828"/>
        <v>0</v>
      </c>
      <c r="AZ406" s="264">
        <f t="shared" si="828"/>
        <v>0</v>
      </c>
      <c r="BA406" s="264">
        <f t="shared" si="828"/>
        <v>0</v>
      </c>
      <c r="BB406" s="264">
        <f t="shared" si="828"/>
        <v>0</v>
      </c>
      <c r="BC406" s="264">
        <f t="shared" si="828"/>
        <v>0</v>
      </c>
      <c r="BD406" s="264">
        <f t="shared" si="828"/>
        <v>0</v>
      </c>
      <c r="BE406" s="264">
        <f t="shared" si="828"/>
        <v>0</v>
      </c>
      <c r="BF406" s="264">
        <f t="shared" si="828"/>
        <v>0</v>
      </c>
      <c r="BG406" s="264">
        <f t="shared" si="828"/>
        <v>0</v>
      </c>
      <c r="BH406" s="264">
        <f t="shared" si="828"/>
        <v>0</v>
      </c>
      <c r="BI406" s="264">
        <f t="shared" si="828"/>
        <v>0</v>
      </c>
      <c r="BJ406" s="264">
        <f t="shared" si="828"/>
        <v>0</v>
      </c>
      <c r="BK406" s="264">
        <f t="shared" si="828"/>
        <v>0</v>
      </c>
      <c r="BL406" s="264">
        <f t="shared" si="828"/>
        <v>0</v>
      </c>
      <c r="BM406" s="264">
        <f t="shared" si="828"/>
        <v>0</v>
      </c>
      <c r="BN406" s="264">
        <f t="shared" si="828"/>
        <v>0</v>
      </c>
      <c r="BO406" s="264">
        <f t="shared" si="828"/>
        <v>0</v>
      </c>
      <c r="BP406" s="264">
        <f t="shared" si="828"/>
        <v>0</v>
      </c>
      <c r="BQ406" s="264">
        <f t="shared" si="828"/>
        <v>0</v>
      </c>
      <c r="BR406" s="264">
        <f t="shared" si="828"/>
        <v>0</v>
      </c>
      <c r="BS406" s="264">
        <f t="shared" si="828"/>
        <v>0</v>
      </c>
      <c r="BT406" s="264">
        <f t="shared" si="828"/>
        <v>0</v>
      </c>
      <c r="BU406" s="264">
        <f t="shared" si="828"/>
        <v>0</v>
      </c>
      <c r="BV406" s="264">
        <f t="shared" si="828"/>
        <v>0</v>
      </c>
      <c r="BW406" s="264">
        <f t="shared" si="828"/>
        <v>0</v>
      </c>
      <c r="BX406" s="264">
        <f t="shared" si="828"/>
        <v>0</v>
      </c>
      <c r="BY406" s="264">
        <f t="shared" si="828"/>
        <v>0</v>
      </c>
      <c r="BZ406" s="264">
        <f t="shared" si="828"/>
        <v>0</v>
      </c>
      <c r="CA406" s="264">
        <f t="shared" si="828"/>
        <v>0</v>
      </c>
      <c r="CB406" s="264">
        <f t="shared" si="828"/>
        <v>0</v>
      </c>
      <c r="CC406" s="264">
        <f t="shared" ref="CC406:CM406" si="829">CC344*CC362*CC405*12</f>
        <v>0</v>
      </c>
      <c r="CD406" s="264">
        <f t="shared" si="829"/>
        <v>0</v>
      </c>
      <c r="CE406" s="264">
        <f t="shared" si="829"/>
        <v>0</v>
      </c>
      <c r="CF406" s="264">
        <f t="shared" si="829"/>
        <v>0</v>
      </c>
      <c r="CG406" s="264">
        <f t="shared" si="829"/>
        <v>0</v>
      </c>
      <c r="CH406" s="264">
        <f t="shared" si="829"/>
        <v>0</v>
      </c>
      <c r="CI406" s="264">
        <f t="shared" si="829"/>
        <v>0</v>
      </c>
      <c r="CJ406" s="264">
        <f t="shared" si="829"/>
        <v>0</v>
      </c>
      <c r="CK406" s="264">
        <f t="shared" si="829"/>
        <v>0</v>
      </c>
      <c r="CL406" s="264">
        <f t="shared" si="829"/>
        <v>0</v>
      </c>
      <c r="CM406" s="264">
        <f t="shared" si="829"/>
        <v>0</v>
      </c>
      <c r="CN406" s="264">
        <f t="shared" ref="CN406:CT406" si="830">SUMIF($H$9:$CM$9,CN$3,$H406:$CM406)</f>
        <v>0</v>
      </c>
      <c r="CO406" s="264">
        <f t="shared" si="830"/>
        <v>0</v>
      </c>
      <c r="CP406" s="264">
        <f t="shared" si="830"/>
        <v>0</v>
      </c>
      <c r="CQ406" s="264">
        <f t="shared" si="830"/>
        <v>0</v>
      </c>
      <c r="CR406" s="264">
        <f t="shared" si="830"/>
        <v>0</v>
      </c>
      <c r="CS406" s="264">
        <f t="shared" si="830"/>
        <v>0</v>
      </c>
      <c r="CT406" s="264">
        <f t="shared" si="830"/>
        <v>0</v>
      </c>
      <c r="CY406" s="294"/>
    </row>
    <row r="407" spans="1:103" outlineLevel="1" x14ac:dyDescent="0.45">
      <c r="A407" s="71"/>
      <c r="B407" s="297"/>
      <c r="D407" s="82" t="s">
        <v>605</v>
      </c>
      <c r="E407" s="82"/>
      <c r="F407" s="82"/>
      <c r="G407" s="82"/>
      <c r="H407" s="371"/>
      <c r="I407" s="371"/>
      <c r="J407" s="371"/>
      <c r="K407" s="371"/>
      <c r="L407" s="371"/>
      <c r="M407" s="371"/>
      <c r="N407" s="371"/>
      <c r="O407" s="371"/>
      <c r="P407" s="371"/>
      <c r="CN407" s="71"/>
      <c r="CO407" s="71"/>
      <c r="CP407" s="71"/>
      <c r="CQ407" s="71"/>
      <c r="CR407" s="71"/>
      <c r="CS407" s="71"/>
      <c r="CT407" s="71"/>
      <c r="CY407" s="294"/>
    </row>
    <row r="408" spans="1:103" outlineLevel="1" x14ac:dyDescent="0.45">
      <c r="A408" s="71" t="s">
        <v>368</v>
      </c>
      <c r="B408" s="297"/>
      <c r="D408" s="75" t="s">
        <v>259</v>
      </c>
      <c r="E408" s="75"/>
      <c r="F408" s="75"/>
      <c r="G408" s="75"/>
      <c r="H408" s="333">
        <f t="shared" ref="H408:O408" si="831">SUM(H404,H406:H407)</f>
        <v>0</v>
      </c>
      <c r="I408" s="333">
        <f t="shared" si="831"/>
        <v>0</v>
      </c>
      <c r="J408" s="333">
        <f t="shared" si="831"/>
        <v>0</v>
      </c>
      <c r="K408" s="333">
        <f t="shared" si="831"/>
        <v>0</v>
      </c>
      <c r="L408" s="333">
        <f t="shared" si="831"/>
        <v>0</v>
      </c>
      <c r="M408" s="333">
        <f t="shared" si="831"/>
        <v>0</v>
      </c>
      <c r="N408" s="333">
        <f t="shared" si="831"/>
        <v>0</v>
      </c>
      <c r="O408" s="333">
        <f t="shared" si="831"/>
        <v>0</v>
      </c>
      <c r="P408" s="333">
        <f>SUM(P404,P406:P407)</f>
        <v>0</v>
      </c>
      <c r="Q408" s="333">
        <f t="shared" ref="Q408:CB408" si="832">SUM(Q404,Q406:Q407)</f>
        <v>0</v>
      </c>
      <c r="R408" s="333">
        <f t="shared" si="832"/>
        <v>0</v>
      </c>
      <c r="S408" s="333">
        <f t="shared" si="832"/>
        <v>0</v>
      </c>
      <c r="T408" s="333">
        <f t="shared" si="832"/>
        <v>0</v>
      </c>
      <c r="U408" s="333">
        <f t="shared" si="832"/>
        <v>0</v>
      </c>
      <c r="V408" s="333">
        <f t="shared" si="832"/>
        <v>0</v>
      </c>
      <c r="W408" s="333">
        <f t="shared" si="832"/>
        <v>0</v>
      </c>
      <c r="X408" s="333">
        <f t="shared" si="832"/>
        <v>0</v>
      </c>
      <c r="Y408" s="333">
        <f t="shared" si="832"/>
        <v>0</v>
      </c>
      <c r="Z408" s="333">
        <f t="shared" si="832"/>
        <v>0</v>
      </c>
      <c r="AA408" s="333">
        <f t="shared" si="832"/>
        <v>0</v>
      </c>
      <c r="AB408" s="333">
        <f t="shared" si="832"/>
        <v>0</v>
      </c>
      <c r="AC408" s="333">
        <f t="shared" si="832"/>
        <v>0</v>
      </c>
      <c r="AD408" s="333">
        <f t="shared" si="832"/>
        <v>0</v>
      </c>
      <c r="AE408" s="333">
        <f t="shared" si="832"/>
        <v>0</v>
      </c>
      <c r="AF408" s="333">
        <f t="shared" si="832"/>
        <v>0</v>
      </c>
      <c r="AG408" s="333">
        <f t="shared" si="832"/>
        <v>0</v>
      </c>
      <c r="AH408" s="333">
        <f t="shared" si="832"/>
        <v>0</v>
      </c>
      <c r="AI408" s="333">
        <f t="shared" si="832"/>
        <v>0</v>
      </c>
      <c r="AJ408" s="333">
        <f t="shared" si="832"/>
        <v>0</v>
      </c>
      <c r="AK408" s="333">
        <f t="shared" si="832"/>
        <v>0</v>
      </c>
      <c r="AL408" s="333">
        <f t="shared" si="832"/>
        <v>0</v>
      </c>
      <c r="AM408" s="333">
        <f t="shared" si="832"/>
        <v>0</v>
      </c>
      <c r="AN408" s="333">
        <f t="shared" si="832"/>
        <v>0</v>
      </c>
      <c r="AO408" s="333">
        <f t="shared" si="832"/>
        <v>0</v>
      </c>
      <c r="AP408" s="333">
        <f t="shared" si="832"/>
        <v>0</v>
      </c>
      <c r="AQ408" s="333">
        <f t="shared" si="832"/>
        <v>0</v>
      </c>
      <c r="AR408" s="333">
        <f t="shared" si="832"/>
        <v>0</v>
      </c>
      <c r="AS408" s="333">
        <f t="shared" si="832"/>
        <v>0</v>
      </c>
      <c r="AT408" s="333">
        <f t="shared" si="832"/>
        <v>0</v>
      </c>
      <c r="AU408" s="333">
        <f t="shared" si="832"/>
        <v>0</v>
      </c>
      <c r="AV408" s="333">
        <f t="shared" si="832"/>
        <v>0</v>
      </c>
      <c r="AW408" s="333">
        <f t="shared" si="832"/>
        <v>0</v>
      </c>
      <c r="AX408" s="333">
        <f t="shared" si="832"/>
        <v>0</v>
      </c>
      <c r="AY408" s="333">
        <f t="shared" si="832"/>
        <v>0</v>
      </c>
      <c r="AZ408" s="333">
        <f t="shared" si="832"/>
        <v>0</v>
      </c>
      <c r="BA408" s="333">
        <f t="shared" si="832"/>
        <v>0</v>
      </c>
      <c r="BB408" s="333">
        <f t="shared" si="832"/>
        <v>0</v>
      </c>
      <c r="BC408" s="333">
        <f t="shared" si="832"/>
        <v>0</v>
      </c>
      <c r="BD408" s="333">
        <f t="shared" si="832"/>
        <v>0</v>
      </c>
      <c r="BE408" s="333">
        <f t="shared" si="832"/>
        <v>0</v>
      </c>
      <c r="BF408" s="333">
        <f t="shared" si="832"/>
        <v>0</v>
      </c>
      <c r="BG408" s="333">
        <f t="shared" si="832"/>
        <v>0</v>
      </c>
      <c r="BH408" s="333">
        <f t="shared" si="832"/>
        <v>0</v>
      </c>
      <c r="BI408" s="333">
        <f t="shared" si="832"/>
        <v>0</v>
      </c>
      <c r="BJ408" s="333">
        <f t="shared" si="832"/>
        <v>0</v>
      </c>
      <c r="BK408" s="333">
        <f t="shared" si="832"/>
        <v>0</v>
      </c>
      <c r="BL408" s="333">
        <f t="shared" si="832"/>
        <v>0</v>
      </c>
      <c r="BM408" s="333">
        <f t="shared" si="832"/>
        <v>0</v>
      </c>
      <c r="BN408" s="333">
        <f t="shared" si="832"/>
        <v>0</v>
      </c>
      <c r="BO408" s="333">
        <f t="shared" si="832"/>
        <v>0</v>
      </c>
      <c r="BP408" s="333">
        <f t="shared" si="832"/>
        <v>0</v>
      </c>
      <c r="BQ408" s="333">
        <f t="shared" si="832"/>
        <v>0</v>
      </c>
      <c r="BR408" s="333">
        <f t="shared" si="832"/>
        <v>0</v>
      </c>
      <c r="BS408" s="333">
        <f t="shared" si="832"/>
        <v>0</v>
      </c>
      <c r="BT408" s="333">
        <f t="shared" si="832"/>
        <v>0</v>
      </c>
      <c r="BU408" s="333">
        <f t="shared" si="832"/>
        <v>0</v>
      </c>
      <c r="BV408" s="333">
        <f t="shared" si="832"/>
        <v>0</v>
      </c>
      <c r="BW408" s="333">
        <f t="shared" si="832"/>
        <v>0</v>
      </c>
      <c r="BX408" s="333">
        <f t="shared" si="832"/>
        <v>0</v>
      </c>
      <c r="BY408" s="333">
        <f t="shared" si="832"/>
        <v>0</v>
      </c>
      <c r="BZ408" s="333">
        <f t="shared" si="832"/>
        <v>0</v>
      </c>
      <c r="CA408" s="333">
        <f t="shared" si="832"/>
        <v>0</v>
      </c>
      <c r="CB408" s="333">
        <f t="shared" si="832"/>
        <v>0</v>
      </c>
      <c r="CC408" s="333">
        <f t="shared" ref="CC408:CM408" si="833">SUM(CC404,CC406:CC407)</f>
        <v>0</v>
      </c>
      <c r="CD408" s="333">
        <f t="shared" si="833"/>
        <v>0</v>
      </c>
      <c r="CE408" s="333">
        <f t="shared" si="833"/>
        <v>0</v>
      </c>
      <c r="CF408" s="333">
        <f t="shared" si="833"/>
        <v>0</v>
      </c>
      <c r="CG408" s="333">
        <f t="shared" si="833"/>
        <v>0</v>
      </c>
      <c r="CH408" s="333">
        <f t="shared" si="833"/>
        <v>0</v>
      </c>
      <c r="CI408" s="333">
        <f t="shared" si="833"/>
        <v>0</v>
      </c>
      <c r="CJ408" s="333">
        <f t="shared" si="833"/>
        <v>0</v>
      </c>
      <c r="CK408" s="333">
        <f t="shared" si="833"/>
        <v>0</v>
      </c>
      <c r="CL408" s="333">
        <f t="shared" si="833"/>
        <v>0</v>
      </c>
      <c r="CM408" s="333">
        <f t="shared" si="833"/>
        <v>0</v>
      </c>
      <c r="CN408" s="333">
        <f>SUMIF($H$9:$CM$9,CN$3,$H408:$CM408)</f>
        <v>0</v>
      </c>
      <c r="CO408" s="333">
        <f t="shared" ref="CO408:CT408" si="834">SUMIF($H$9:$CM$9,CO$3,$H408:$CM408)</f>
        <v>0</v>
      </c>
      <c r="CP408" s="333">
        <f t="shared" si="834"/>
        <v>0</v>
      </c>
      <c r="CQ408" s="333">
        <f t="shared" si="834"/>
        <v>0</v>
      </c>
      <c r="CR408" s="333">
        <f t="shared" si="834"/>
        <v>0</v>
      </c>
      <c r="CS408" s="333">
        <f t="shared" si="834"/>
        <v>0</v>
      </c>
      <c r="CT408" s="333">
        <f t="shared" si="834"/>
        <v>0</v>
      </c>
      <c r="CY408" s="294"/>
    </row>
    <row r="409" spans="1:103" outlineLevel="1" x14ac:dyDescent="0.45">
      <c r="A409" s="71"/>
      <c r="B409" s="297"/>
      <c r="D409" s="75"/>
      <c r="E409" s="75"/>
      <c r="F409" s="75"/>
      <c r="G409" s="75"/>
      <c r="H409" s="362"/>
      <c r="I409" s="362"/>
      <c r="J409" s="362"/>
      <c r="K409" s="362"/>
      <c r="L409" s="362"/>
      <c r="M409" s="362"/>
      <c r="N409" s="362"/>
      <c r="O409" s="362"/>
      <c r="P409" s="362"/>
      <c r="Q409" s="362"/>
      <c r="R409" s="362"/>
      <c r="S409" s="362"/>
      <c r="T409" s="362"/>
      <c r="U409" s="362"/>
      <c r="V409" s="362"/>
      <c r="W409" s="362"/>
      <c r="X409" s="362"/>
      <c r="Y409" s="362"/>
      <c r="Z409" s="362"/>
      <c r="AA409" s="362"/>
      <c r="AB409" s="362"/>
      <c r="AC409" s="362"/>
      <c r="AD409" s="362"/>
      <c r="AE409" s="362"/>
      <c r="AF409" s="362"/>
      <c r="AG409" s="362"/>
      <c r="AH409" s="362"/>
      <c r="AI409" s="362"/>
      <c r="AJ409" s="362"/>
      <c r="AK409" s="362"/>
      <c r="AL409" s="362"/>
      <c r="AM409" s="362"/>
      <c r="AN409" s="362"/>
      <c r="AO409" s="362"/>
      <c r="AP409" s="362"/>
      <c r="AQ409" s="362"/>
      <c r="AR409" s="362"/>
      <c r="AS409" s="362"/>
      <c r="AT409" s="362"/>
      <c r="AU409" s="362"/>
      <c r="AV409" s="362"/>
      <c r="AW409" s="362"/>
      <c r="AX409" s="362"/>
      <c r="AY409" s="362"/>
      <c r="AZ409" s="362"/>
      <c r="BA409" s="362"/>
      <c r="BB409" s="362"/>
      <c r="BC409" s="362"/>
      <c r="BD409" s="362"/>
      <c r="BE409" s="362"/>
      <c r="BF409" s="362"/>
      <c r="BG409" s="362"/>
      <c r="BH409" s="362"/>
      <c r="BI409" s="362"/>
      <c r="BJ409" s="362"/>
      <c r="BK409" s="362"/>
      <c r="BL409" s="362"/>
      <c r="BM409" s="362"/>
      <c r="BN409" s="362"/>
      <c r="BO409" s="362"/>
      <c r="BP409" s="362"/>
      <c r="BQ409" s="362"/>
      <c r="BR409" s="362"/>
      <c r="BS409" s="362"/>
      <c r="BT409" s="362"/>
      <c r="BU409" s="362"/>
      <c r="BV409" s="362"/>
      <c r="BW409" s="362"/>
      <c r="BX409" s="362"/>
      <c r="BY409" s="362"/>
      <c r="BZ409" s="362"/>
      <c r="CA409" s="362"/>
      <c r="CB409" s="362"/>
      <c r="CC409" s="362"/>
      <c r="CD409" s="362"/>
      <c r="CE409" s="362"/>
      <c r="CF409" s="362"/>
      <c r="CG409" s="362"/>
      <c r="CH409" s="362"/>
      <c r="CI409" s="362"/>
      <c r="CJ409" s="362"/>
      <c r="CK409" s="362"/>
      <c r="CL409" s="362"/>
      <c r="CM409" s="362"/>
      <c r="CN409" s="362"/>
      <c r="CO409" s="362"/>
      <c r="CP409" s="362"/>
      <c r="CQ409" s="362"/>
      <c r="CR409" s="362"/>
      <c r="CS409" s="362"/>
      <c r="CT409" s="362"/>
      <c r="CY409" s="294"/>
    </row>
    <row r="410" spans="1:103" outlineLevel="1" x14ac:dyDescent="0.45">
      <c r="A410" s="71"/>
      <c r="B410" s="297"/>
      <c r="D410" s="259" t="s">
        <v>432</v>
      </c>
      <c r="F410" s="259" t="s">
        <v>433</v>
      </c>
      <c r="H410" s="264">
        <f t="shared" ref="H410:O410" si="835">H356</f>
        <v>0</v>
      </c>
      <c r="I410" s="264">
        <f t="shared" si="835"/>
        <v>0</v>
      </c>
      <c r="J410" s="264">
        <f t="shared" si="835"/>
        <v>0</v>
      </c>
      <c r="K410" s="264">
        <f t="shared" si="835"/>
        <v>0</v>
      </c>
      <c r="L410" s="264">
        <f t="shared" si="835"/>
        <v>0</v>
      </c>
      <c r="M410" s="264">
        <f t="shared" si="835"/>
        <v>0</v>
      </c>
      <c r="N410" s="264">
        <f t="shared" si="835"/>
        <v>0</v>
      </c>
      <c r="O410" s="264">
        <f t="shared" si="835"/>
        <v>0</v>
      </c>
      <c r="P410" s="264">
        <f>P356</f>
        <v>0</v>
      </c>
      <c r="Q410" s="264">
        <f t="shared" ref="Q410:CB410" si="836">Q356</f>
        <v>0</v>
      </c>
      <c r="R410" s="264">
        <f t="shared" si="836"/>
        <v>0</v>
      </c>
      <c r="S410" s="264">
        <f t="shared" si="836"/>
        <v>0</v>
      </c>
      <c r="T410" s="264">
        <f t="shared" si="836"/>
        <v>0</v>
      </c>
      <c r="U410" s="264">
        <f t="shared" si="836"/>
        <v>0</v>
      </c>
      <c r="V410" s="264">
        <f t="shared" si="836"/>
        <v>0</v>
      </c>
      <c r="W410" s="264">
        <f t="shared" si="836"/>
        <v>0</v>
      </c>
      <c r="X410" s="264">
        <f t="shared" si="836"/>
        <v>0</v>
      </c>
      <c r="Y410" s="264">
        <f t="shared" si="836"/>
        <v>0</v>
      </c>
      <c r="Z410" s="264">
        <f t="shared" si="836"/>
        <v>0</v>
      </c>
      <c r="AA410" s="264">
        <f t="shared" si="836"/>
        <v>0</v>
      </c>
      <c r="AB410" s="264">
        <f t="shared" si="836"/>
        <v>0</v>
      </c>
      <c r="AC410" s="264">
        <f t="shared" si="836"/>
        <v>0</v>
      </c>
      <c r="AD410" s="264">
        <f t="shared" si="836"/>
        <v>0</v>
      </c>
      <c r="AE410" s="264">
        <f t="shared" si="836"/>
        <v>0</v>
      </c>
      <c r="AF410" s="264">
        <f t="shared" si="836"/>
        <v>0</v>
      </c>
      <c r="AG410" s="264">
        <f t="shared" si="836"/>
        <v>0</v>
      </c>
      <c r="AH410" s="264">
        <f t="shared" si="836"/>
        <v>0</v>
      </c>
      <c r="AI410" s="264">
        <f t="shared" si="836"/>
        <v>0</v>
      </c>
      <c r="AJ410" s="264">
        <f t="shared" si="836"/>
        <v>0</v>
      </c>
      <c r="AK410" s="264">
        <f t="shared" si="836"/>
        <v>0</v>
      </c>
      <c r="AL410" s="264">
        <f t="shared" si="836"/>
        <v>0</v>
      </c>
      <c r="AM410" s="264">
        <f t="shared" si="836"/>
        <v>0</v>
      </c>
      <c r="AN410" s="264">
        <f t="shared" si="836"/>
        <v>0</v>
      </c>
      <c r="AO410" s="264">
        <f t="shared" si="836"/>
        <v>0</v>
      </c>
      <c r="AP410" s="264">
        <f t="shared" si="836"/>
        <v>0</v>
      </c>
      <c r="AQ410" s="264">
        <f t="shared" si="836"/>
        <v>0</v>
      </c>
      <c r="AR410" s="264">
        <f t="shared" si="836"/>
        <v>0</v>
      </c>
      <c r="AS410" s="264">
        <f t="shared" si="836"/>
        <v>0</v>
      </c>
      <c r="AT410" s="264">
        <f t="shared" si="836"/>
        <v>0</v>
      </c>
      <c r="AU410" s="264">
        <f t="shared" si="836"/>
        <v>0</v>
      </c>
      <c r="AV410" s="264">
        <f t="shared" si="836"/>
        <v>0</v>
      </c>
      <c r="AW410" s="264">
        <f t="shared" si="836"/>
        <v>0</v>
      </c>
      <c r="AX410" s="264">
        <f t="shared" si="836"/>
        <v>0</v>
      </c>
      <c r="AY410" s="264">
        <f t="shared" si="836"/>
        <v>0</v>
      </c>
      <c r="AZ410" s="264">
        <f t="shared" si="836"/>
        <v>0</v>
      </c>
      <c r="BA410" s="264">
        <f t="shared" si="836"/>
        <v>0</v>
      </c>
      <c r="BB410" s="264">
        <f t="shared" si="836"/>
        <v>0</v>
      </c>
      <c r="BC410" s="264">
        <f t="shared" si="836"/>
        <v>0</v>
      </c>
      <c r="BD410" s="264">
        <f t="shared" si="836"/>
        <v>0</v>
      </c>
      <c r="BE410" s="264">
        <f t="shared" si="836"/>
        <v>0</v>
      </c>
      <c r="BF410" s="264">
        <f t="shared" si="836"/>
        <v>0</v>
      </c>
      <c r="BG410" s="264">
        <f t="shared" si="836"/>
        <v>0</v>
      </c>
      <c r="BH410" s="264">
        <f t="shared" si="836"/>
        <v>0</v>
      </c>
      <c r="BI410" s="264">
        <f t="shared" si="836"/>
        <v>0</v>
      </c>
      <c r="BJ410" s="264">
        <f t="shared" si="836"/>
        <v>0</v>
      </c>
      <c r="BK410" s="264">
        <f t="shared" si="836"/>
        <v>0</v>
      </c>
      <c r="BL410" s="264">
        <f t="shared" si="836"/>
        <v>0</v>
      </c>
      <c r="BM410" s="264">
        <f t="shared" si="836"/>
        <v>0</v>
      </c>
      <c r="BN410" s="264">
        <f t="shared" si="836"/>
        <v>0</v>
      </c>
      <c r="BO410" s="264">
        <f t="shared" si="836"/>
        <v>0</v>
      </c>
      <c r="BP410" s="264">
        <f t="shared" si="836"/>
        <v>0</v>
      </c>
      <c r="BQ410" s="264">
        <f t="shared" si="836"/>
        <v>0</v>
      </c>
      <c r="BR410" s="264">
        <f t="shared" si="836"/>
        <v>0</v>
      </c>
      <c r="BS410" s="264">
        <f t="shared" si="836"/>
        <v>0</v>
      </c>
      <c r="BT410" s="264">
        <f t="shared" si="836"/>
        <v>0</v>
      </c>
      <c r="BU410" s="264">
        <f t="shared" si="836"/>
        <v>0</v>
      </c>
      <c r="BV410" s="264">
        <f t="shared" si="836"/>
        <v>0</v>
      </c>
      <c r="BW410" s="264">
        <f t="shared" si="836"/>
        <v>0</v>
      </c>
      <c r="BX410" s="264">
        <f t="shared" si="836"/>
        <v>0</v>
      </c>
      <c r="BY410" s="264">
        <f t="shared" si="836"/>
        <v>0</v>
      </c>
      <c r="BZ410" s="264">
        <f t="shared" si="836"/>
        <v>0</v>
      </c>
      <c r="CA410" s="264">
        <f t="shared" si="836"/>
        <v>0</v>
      </c>
      <c r="CB410" s="264">
        <f t="shared" si="836"/>
        <v>0</v>
      </c>
      <c r="CC410" s="264">
        <f t="shared" ref="CC410:CM410" si="837">CC356</f>
        <v>0</v>
      </c>
      <c r="CD410" s="264">
        <f t="shared" si="837"/>
        <v>0</v>
      </c>
      <c r="CE410" s="264">
        <f t="shared" si="837"/>
        <v>0</v>
      </c>
      <c r="CF410" s="264">
        <f t="shared" si="837"/>
        <v>0</v>
      </c>
      <c r="CG410" s="264">
        <f t="shared" si="837"/>
        <v>0</v>
      </c>
      <c r="CH410" s="264">
        <f t="shared" si="837"/>
        <v>0</v>
      </c>
      <c r="CI410" s="264">
        <f t="shared" si="837"/>
        <v>0</v>
      </c>
      <c r="CJ410" s="264">
        <f t="shared" si="837"/>
        <v>0</v>
      </c>
      <c r="CK410" s="264">
        <f t="shared" si="837"/>
        <v>0</v>
      </c>
      <c r="CL410" s="264">
        <f t="shared" si="837"/>
        <v>0</v>
      </c>
      <c r="CM410" s="264">
        <f t="shared" si="837"/>
        <v>0</v>
      </c>
      <c r="CN410" s="264">
        <f t="shared" ref="CN410:CT410" si="838">SUMIF($H$9:$CM$9,CN$3,$H410:$CM410)</f>
        <v>0</v>
      </c>
      <c r="CO410" s="264">
        <f t="shared" si="838"/>
        <v>0</v>
      </c>
      <c r="CP410" s="264">
        <f t="shared" si="838"/>
        <v>0</v>
      </c>
      <c r="CQ410" s="264">
        <f t="shared" si="838"/>
        <v>0</v>
      </c>
      <c r="CR410" s="264">
        <f t="shared" si="838"/>
        <v>0</v>
      </c>
      <c r="CS410" s="264">
        <f t="shared" si="838"/>
        <v>0</v>
      </c>
      <c r="CT410" s="264">
        <f t="shared" si="838"/>
        <v>0</v>
      </c>
      <c r="CY410" s="294"/>
    </row>
    <row r="411" spans="1:103" outlineLevel="1" x14ac:dyDescent="0.45">
      <c r="A411" s="71"/>
      <c r="B411" s="297"/>
      <c r="D411" s="259" t="s">
        <v>579</v>
      </c>
      <c r="F411" s="259" t="str">
        <f>VLOOKUP($D411,assumption_lookup,MATCH("Unit",assumption_heading,0),0)</f>
        <v>£/booking</v>
      </c>
      <c r="H411" s="264">
        <f t="shared" ref="H411:O412" si="839">VLOOKUP($D411,assumption_lookup,MATCH(H$9,assumption_heading,0),0)</f>
        <v>0</v>
      </c>
      <c r="I411" s="264">
        <f t="shared" si="839"/>
        <v>0</v>
      </c>
      <c r="J411" s="264">
        <f t="shared" si="839"/>
        <v>0</v>
      </c>
      <c r="K411" s="264">
        <f t="shared" si="839"/>
        <v>0</v>
      </c>
      <c r="L411" s="264">
        <f t="shared" si="839"/>
        <v>0</v>
      </c>
      <c r="M411" s="264">
        <f t="shared" si="839"/>
        <v>0</v>
      </c>
      <c r="N411" s="264">
        <f t="shared" si="839"/>
        <v>0</v>
      </c>
      <c r="O411" s="264">
        <f t="shared" si="839"/>
        <v>0</v>
      </c>
      <c r="P411" s="264">
        <f t="shared" ref="P411:Y412" si="840">VLOOKUP($D411,assumption_lookup,MATCH(P$9,assumption_heading,0),0)</f>
        <v>0</v>
      </c>
      <c r="Q411" s="264">
        <f t="shared" si="840"/>
        <v>0</v>
      </c>
      <c r="R411" s="264">
        <f t="shared" si="840"/>
        <v>0</v>
      </c>
      <c r="S411" s="264">
        <f t="shared" si="840"/>
        <v>0</v>
      </c>
      <c r="T411" s="264">
        <f t="shared" si="840"/>
        <v>0</v>
      </c>
      <c r="U411" s="264">
        <f t="shared" si="840"/>
        <v>0</v>
      </c>
      <c r="V411" s="264">
        <f t="shared" si="840"/>
        <v>0</v>
      </c>
      <c r="W411" s="264">
        <f t="shared" si="840"/>
        <v>0</v>
      </c>
      <c r="X411" s="264">
        <f t="shared" si="840"/>
        <v>0</v>
      </c>
      <c r="Y411" s="264">
        <f t="shared" si="840"/>
        <v>0</v>
      </c>
      <c r="Z411" s="264">
        <f t="shared" ref="Z411:AI412" si="841">VLOOKUP($D411,assumption_lookup,MATCH(Z$9,assumption_heading,0),0)</f>
        <v>0</v>
      </c>
      <c r="AA411" s="264">
        <f t="shared" si="841"/>
        <v>0</v>
      </c>
      <c r="AB411" s="264">
        <f t="shared" si="841"/>
        <v>0</v>
      </c>
      <c r="AC411" s="264">
        <f t="shared" si="841"/>
        <v>0</v>
      </c>
      <c r="AD411" s="264">
        <f t="shared" si="841"/>
        <v>0</v>
      </c>
      <c r="AE411" s="264">
        <f t="shared" si="841"/>
        <v>0</v>
      </c>
      <c r="AF411" s="264">
        <f t="shared" si="841"/>
        <v>0</v>
      </c>
      <c r="AG411" s="264">
        <f t="shared" si="841"/>
        <v>0</v>
      </c>
      <c r="AH411" s="264">
        <f t="shared" si="841"/>
        <v>0</v>
      </c>
      <c r="AI411" s="264">
        <f t="shared" si="841"/>
        <v>0</v>
      </c>
      <c r="AJ411" s="264">
        <f t="shared" ref="AJ411:AS412" si="842">VLOOKUP($D411,assumption_lookup,MATCH(AJ$9,assumption_heading,0),0)</f>
        <v>0</v>
      </c>
      <c r="AK411" s="264">
        <f t="shared" si="842"/>
        <v>0</v>
      </c>
      <c r="AL411" s="264">
        <f t="shared" si="842"/>
        <v>0</v>
      </c>
      <c r="AM411" s="264">
        <f t="shared" si="842"/>
        <v>0</v>
      </c>
      <c r="AN411" s="264">
        <f t="shared" si="842"/>
        <v>0</v>
      </c>
      <c r="AO411" s="264">
        <f t="shared" si="842"/>
        <v>0</v>
      </c>
      <c r="AP411" s="264">
        <f t="shared" si="842"/>
        <v>0</v>
      </c>
      <c r="AQ411" s="264">
        <f t="shared" si="842"/>
        <v>0</v>
      </c>
      <c r="AR411" s="264">
        <f t="shared" si="842"/>
        <v>0</v>
      </c>
      <c r="AS411" s="264">
        <f t="shared" si="842"/>
        <v>0</v>
      </c>
      <c r="AT411" s="264">
        <f t="shared" ref="AT411:BC412" si="843">VLOOKUP($D411,assumption_lookup,MATCH(AT$9,assumption_heading,0),0)</f>
        <v>0</v>
      </c>
      <c r="AU411" s="264">
        <f t="shared" si="843"/>
        <v>0</v>
      </c>
      <c r="AV411" s="264">
        <f t="shared" si="843"/>
        <v>0</v>
      </c>
      <c r="AW411" s="264">
        <f t="shared" si="843"/>
        <v>0</v>
      </c>
      <c r="AX411" s="264">
        <f t="shared" si="843"/>
        <v>0</v>
      </c>
      <c r="AY411" s="264">
        <f t="shared" si="843"/>
        <v>0</v>
      </c>
      <c r="AZ411" s="264">
        <f t="shared" si="843"/>
        <v>0</v>
      </c>
      <c r="BA411" s="264">
        <f t="shared" si="843"/>
        <v>0</v>
      </c>
      <c r="BB411" s="264">
        <f t="shared" si="843"/>
        <v>0</v>
      </c>
      <c r="BC411" s="264">
        <f t="shared" si="843"/>
        <v>0</v>
      </c>
      <c r="BD411" s="264">
        <f t="shared" ref="BD411:BM412" si="844">VLOOKUP($D411,assumption_lookup,MATCH(BD$6,assumptions_heading_monthly,0),0)</f>
        <v>0</v>
      </c>
      <c r="BE411" s="264">
        <f t="shared" si="844"/>
        <v>0</v>
      </c>
      <c r="BF411" s="264">
        <f t="shared" si="844"/>
        <v>0</v>
      </c>
      <c r="BG411" s="264">
        <f t="shared" si="844"/>
        <v>0</v>
      </c>
      <c r="BH411" s="264">
        <f t="shared" si="844"/>
        <v>0</v>
      </c>
      <c r="BI411" s="264">
        <f t="shared" si="844"/>
        <v>0</v>
      </c>
      <c r="BJ411" s="264">
        <f t="shared" si="844"/>
        <v>0</v>
      </c>
      <c r="BK411" s="264">
        <f t="shared" si="844"/>
        <v>0</v>
      </c>
      <c r="BL411" s="264">
        <f t="shared" si="844"/>
        <v>0</v>
      </c>
      <c r="BM411" s="264">
        <f t="shared" si="844"/>
        <v>0</v>
      </c>
      <c r="BN411" s="264">
        <f t="shared" ref="BN411:BW412" si="845">VLOOKUP($D411,assumption_lookup,MATCH(BN$6,assumptions_heading_monthly,0),0)</f>
        <v>0</v>
      </c>
      <c r="BO411" s="264">
        <f t="shared" si="845"/>
        <v>0</v>
      </c>
      <c r="BP411" s="264">
        <f t="shared" si="845"/>
        <v>0</v>
      </c>
      <c r="BQ411" s="264">
        <f t="shared" si="845"/>
        <v>0</v>
      </c>
      <c r="BR411" s="264">
        <f t="shared" si="845"/>
        <v>0</v>
      </c>
      <c r="BS411" s="264">
        <f t="shared" si="845"/>
        <v>0</v>
      </c>
      <c r="BT411" s="264">
        <f t="shared" si="845"/>
        <v>0</v>
      </c>
      <c r="BU411" s="264">
        <f t="shared" si="845"/>
        <v>0</v>
      </c>
      <c r="BV411" s="264">
        <f t="shared" si="845"/>
        <v>0</v>
      </c>
      <c r="BW411" s="264">
        <f t="shared" si="845"/>
        <v>0</v>
      </c>
      <c r="BX411" s="264">
        <f t="shared" ref="BX411:CG412" si="846">VLOOKUP($D411,assumption_lookup,MATCH(BX$6,assumptions_heading_monthly,0),0)</f>
        <v>0</v>
      </c>
      <c r="BY411" s="264">
        <f t="shared" si="846"/>
        <v>0</v>
      </c>
      <c r="BZ411" s="264">
        <f t="shared" si="846"/>
        <v>0</v>
      </c>
      <c r="CA411" s="264">
        <f t="shared" si="846"/>
        <v>0</v>
      </c>
      <c r="CB411" s="264">
        <f t="shared" si="846"/>
        <v>0</v>
      </c>
      <c r="CC411" s="264">
        <f t="shared" si="846"/>
        <v>0</v>
      </c>
      <c r="CD411" s="264">
        <f t="shared" si="846"/>
        <v>0</v>
      </c>
      <c r="CE411" s="264">
        <f t="shared" si="846"/>
        <v>0</v>
      </c>
      <c r="CF411" s="264">
        <f t="shared" si="846"/>
        <v>0</v>
      </c>
      <c r="CG411" s="264">
        <f t="shared" si="846"/>
        <v>0</v>
      </c>
      <c r="CH411" s="264">
        <f t="shared" ref="CH411:CM412" si="847">VLOOKUP($D411,assumption_lookup,MATCH(CH$6,assumptions_heading_monthly,0),0)</f>
        <v>0</v>
      </c>
      <c r="CI411" s="264">
        <f t="shared" si="847"/>
        <v>0</v>
      </c>
      <c r="CJ411" s="264">
        <f t="shared" si="847"/>
        <v>0</v>
      </c>
      <c r="CK411" s="264">
        <f t="shared" si="847"/>
        <v>0</v>
      </c>
      <c r="CL411" s="264">
        <f t="shared" si="847"/>
        <v>0</v>
      </c>
      <c r="CM411" s="264">
        <f t="shared" si="847"/>
        <v>0</v>
      </c>
      <c r="CN411" s="71"/>
      <c r="CO411" s="71"/>
      <c r="CP411" s="71"/>
      <c r="CQ411" s="71"/>
      <c r="CR411" s="71"/>
      <c r="CS411" s="71"/>
      <c r="CT411" s="71"/>
      <c r="CY411" s="294"/>
    </row>
    <row r="412" spans="1:103" outlineLevel="1" x14ac:dyDescent="0.45">
      <c r="A412" s="71"/>
      <c r="B412" s="297"/>
      <c r="D412" s="259" t="s">
        <v>58</v>
      </c>
      <c r="F412" s="259" t="str">
        <f>VLOOKUP($D412,assumption_lookup,MATCH("Unit",assumption_heading,0),0)</f>
        <v>%Dr/all transactions</v>
      </c>
      <c r="H412" s="306">
        <f t="shared" si="839"/>
        <v>0.6</v>
      </c>
      <c r="I412" s="306">
        <f t="shared" si="839"/>
        <v>0.6</v>
      </c>
      <c r="J412" s="306">
        <f t="shared" si="839"/>
        <v>0.6</v>
      </c>
      <c r="K412" s="306">
        <f t="shared" si="839"/>
        <v>0.6</v>
      </c>
      <c r="L412" s="306">
        <f t="shared" si="839"/>
        <v>0.6</v>
      </c>
      <c r="M412" s="306">
        <f t="shared" si="839"/>
        <v>0.6</v>
      </c>
      <c r="N412" s="306">
        <f t="shared" si="839"/>
        <v>0.6</v>
      </c>
      <c r="O412" s="306">
        <f t="shared" si="839"/>
        <v>0.6</v>
      </c>
      <c r="P412" s="306">
        <f t="shared" si="840"/>
        <v>0.6</v>
      </c>
      <c r="Q412" s="306">
        <f t="shared" si="840"/>
        <v>0.6</v>
      </c>
      <c r="R412" s="306">
        <f t="shared" si="840"/>
        <v>0.6</v>
      </c>
      <c r="S412" s="306">
        <f t="shared" si="840"/>
        <v>0.6</v>
      </c>
      <c r="T412" s="306">
        <f t="shared" si="840"/>
        <v>0.6</v>
      </c>
      <c r="U412" s="306">
        <f t="shared" si="840"/>
        <v>0.6</v>
      </c>
      <c r="V412" s="306">
        <f t="shared" si="840"/>
        <v>0.6</v>
      </c>
      <c r="W412" s="306">
        <f t="shared" si="840"/>
        <v>0.6</v>
      </c>
      <c r="X412" s="306">
        <f t="shared" si="840"/>
        <v>0.6</v>
      </c>
      <c r="Y412" s="306">
        <f t="shared" si="840"/>
        <v>0.6</v>
      </c>
      <c r="Z412" s="306">
        <f t="shared" si="841"/>
        <v>0.6</v>
      </c>
      <c r="AA412" s="306">
        <f t="shared" si="841"/>
        <v>0.6</v>
      </c>
      <c r="AB412" s="306">
        <f t="shared" si="841"/>
        <v>0.6</v>
      </c>
      <c r="AC412" s="306">
        <f t="shared" si="841"/>
        <v>0.6</v>
      </c>
      <c r="AD412" s="306">
        <f t="shared" si="841"/>
        <v>0.6</v>
      </c>
      <c r="AE412" s="306">
        <f t="shared" si="841"/>
        <v>0.6</v>
      </c>
      <c r="AF412" s="306">
        <f t="shared" si="841"/>
        <v>0.6</v>
      </c>
      <c r="AG412" s="306">
        <f t="shared" si="841"/>
        <v>0.6</v>
      </c>
      <c r="AH412" s="306">
        <f t="shared" si="841"/>
        <v>0.6</v>
      </c>
      <c r="AI412" s="306">
        <f t="shared" si="841"/>
        <v>0.6</v>
      </c>
      <c r="AJ412" s="306">
        <f t="shared" si="842"/>
        <v>0.6</v>
      </c>
      <c r="AK412" s="306">
        <f t="shared" si="842"/>
        <v>0.6</v>
      </c>
      <c r="AL412" s="306">
        <f t="shared" si="842"/>
        <v>0.6</v>
      </c>
      <c r="AM412" s="306">
        <f t="shared" si="842"/>
        <v>0.6</v>
      </c>
      <c r="AN412" s="306">
        <f t="shared" si="842"/>
        <v>0.6</v>
      </c>
      <c r="AO412" s="306">
        <f t="shared" si="842"/>
        <v>0.6</v>
      </c>
      <c r="AP412" s="306">
        <f t="shared" si="842"/>
        <v>0.6</v>
      </c>
      <c r="AQ412" s="306">
        <f t="shared" si="842"/>
        <v>0.6</v>
      </c>
      <c r="AR412" s="306">
        <f t="shared" si="842"/>
        <v>0.6</v>
      </c>
      <c r="AS412" s="306">
        <f t="shared" si="842"/>
        <v>0.6</v>
      </c>
      <c r="AT412" s="306">
        <f t="shared" si="843"/>
        <v>0.6</v>
      </c>
      <c r="AU412" s="306">
        <f t="shared" si="843"/>
        <v>0.6</v>
      </c>
      <c r="AV412" s="306">
        <f t="shared" si="843"/>
        <v>0.6</v>
      </c>
      <c r="AW412" s="306">
        <f t="shared" si="843"/>
        <v>0.6</v>
      </c>
      <c r="AX412" s="306">
        <f t="shared" si="843"/>
        <v>0.6</v>
      </c>
      <c r="AY412" s="306">
        <f t="shared" si="843"/>
        <v>0.6</v>
      </c>
      <c r="AZ412" s="306">
        <f t="shared" si="843"/>
        <v>0.6</v>
      </c>
      <c r="BA412" s="306">
        <f t="shared" si="843"/>
        <v>0.6</v>
      </c>
      <c r="BB412" s="306">
        <f t="shared" si="843"/>
        <v>0.6</v>
      </c>
      <c r="BC412" s="306">
        <f t="shared" si="843"/>
        <v>0.6</v>
      </c>
      <c r="BD412" s="306">
        <f t="shared" si="844"/>
        <v>0.6</v>
      </c>
      <c r="BE412" s="306">
        <f t="shared" si="844"/>
        <v>0.6</v>
      </c>
      <c r="BF412" s="306">
        <f t="shared" si="844"/>
        <v>0.6</v>
      </c>
      <c r="BG412" s="306">
        <f t="shared" si="844"/>
        <v>0.6</v>
      </c>
      <c r="BH412" s="306">
        <f t="shared" si="844"/>
        <v>0.6</v>
      </c>
      <c r="BI412" s="306">
        <f t="shared" si="844"/>
        <v>0.6</v>
      </c>
      <c r="BJ412" s="306">
        <f t="shared" si="844"/>
        <v>0.6</v>
      </c>
      <c r="BK412" s="306">
        <f t="shared" si="844"/>
        <v>0.6</v>
      </c>
      <c r="BL412" s="306">
        <f t="shared" si="844"/>
        <v>0.6</v>
      </c>
      <c r="BM412" s="306">
        <f t="shared" si="844"/>
        <v>0.6</v>
      </c>
      <c r="BN412" s="306">
        <f t="shared" si="845"/>
        <v>0.6</v>
      </c>
      <c r="BO412" s="306">
        <f t="shared" si="845"/>
        <v>0.6</v>
      </c>
      <c r="BP412" s="306">
        <f t="shared" si="845"/>
        <v>0.6</v>
      </c>
      <c r="BQ412" s="306">
        <f t="shared" si="845"/>
        <v>0.6</v>
      </c>
      <c r="BR412" s="306">
        <f t="shared" si="845"/>
        <v>0.6</v>
      </c>
      <c r="BS412" s="306">
        <f t="shared" si="845"/>
        <v>0.6</v>
      </c>
      <c r="BT412" s="306">
        <f t="shared" si="845"/>
        <v>0.6</v>
      </c>
      <c r="BU412" s="306">
        <f t="shared" si="845"/>
        <v>0.6</v>
      </c>
      <c r="BV412" s="306">
        <f t="shared" si="845"/>
        <v>0.6</v>
      </c>
      <c r="BW412" s="306">
        <f t="shared" si="845"/>
        <v>0.6</v>
      </c>
      <c r="BX412" s="306">
        <f t="shared" si="846"/>
        <v>0.6</v>
      </c>
      <c r="BY412" s="306">
        <f t="shared" si="846"/>
        <v>0.6</v>
      </c>
      <c r="BZ412" s="306">
        <f t="shared" si="846"/>
        <v>0.6</v>
      </c>
      <c r="CA412" s="306">
        <f t="shared" si="846"/>
        <v>0.6</v>
      </c>
      <c r="CB412" s="306">
        <f t="shared" si="846"/>
        <v>0.6</v>
      </c>
      <c r="CC412" s="306">
        <f t="shared" si="846"/>
        <v>0.6</v>
      </c>
      <c r="CD412" s="306">
        <f t="shared" si="846"/>
        <v>0.6</v>
      </c>
      <c r="CE412" s="306">
        <f t="shared" si="846"/>
        <v>0.6</v>
      </c>
      <c r="CF412" s="306">
        <f t="shared" si="846"/>
        <v>0.6</v>
      </c>
      <c r="CG412" s="306">
        <f t="shared" si="846"/>
        <v>0.6</v>
      </c>
      <c r="CH412" s="306">
        <f t="shared" si="847"/>
        <v>0.6</v>
      </c>
      <c r="CI412" s="306">
        <f t="shared" si="847"/>
        <v>0.6</v>
      </c>
      <c r="CJ412" s="306">
        <f t="shared" si="847"/>
        <v>0.6</v>
      </c>
      <c r="CK412" s="306">
        <f t="shared" si="847"/>
        <v>0.6</v>
      </c>
      <c r="CL412" s="306">
        <f t="shared" si="847"/>
        <v>0.6</v>
      </c>
      <c r="CM412" s="306">
        <f t="shared" si="847"/>
        <v>0.6</v>
      </c>
      <c r="CN412" s="71"/>
      <c r="CO412" s="71"/>
      <c r="CP412" s="71"/>
      <c r="CQ412" s="71"/>
      <c r="CR412" s="71"/>
      <c r="CS412" s="71"/>
      <c r="CT412" s="71"/>
      <c r="CY412" s="294"/>
    </row>
    <row r="413" spans="1:103" outlineLevel="1" x14ac:dyDescent="0.45">
      <c r="A413" s="71"/>
      <c r="B413" s="297"/>
      <c r="D413" s="259" t="s">
        <v>439</v>
      </c>
      <c r="F413" s="259" t="s">
        <v>447</v>
      </c>
      <c r="H413" s="302">
        <f t="shared" ref="H413:O413" si="848">H410*H412</f>
        <v>0</v>
      </c>
      <c r="I413" s="302">
        <f t="shared" si="848"/>
        <v>0</v>
      </c>
      <c r="J413" s="302">
        <f t="shared" si="848"/>
        <v>0</v>
      </c>
      <c r="K413" s="302">
        <f t="shared" si="848"/>
        <v>0</v>
      </c>
      <c r="L413" s="302">
        <f t="shared" si="848"/>
        <v>0</v>
      </c>
      <c r="M413" s="302">
        <f t="shared" si="848"/>
        <v>0</v>
      </c>
      <c r="N413" s="302">
        <f t="shared" si="848"/>
        <v>0</v>
      </c>
      <c r="O413" s="302">
        <f t="shared" si="848"/>
        <v>0</v>
      </c>
      <c r="P413" s="302">
        <f>P410*P412</f>
        <v>0</v>
      </c>
      <c r="Q413" s="302">
        <f t="shared" ref="Q413:CB413" si="849">Q410*Q412</f>
        <v>0</v>
      </c>
      <c r="R413" s="302">
        <f t="shared" si="849"/>
        <v>0</v>
      </c>
      <c r="S413" s="302">
        <f t="shared" si="849"/>
        <v>0</v>
      </c>
      <c r="T413" s="302">
        <f t="shared" si="849"/>
        <v>0</v>
      </c>
      <c r="U413" s="302">
        <f t="shared" si="849"/>
        <v>0</v>
      </c>
      <c r="V413" s="302">
        <f t="shared" si="849"/>
        <v>0</v>
      </c>
      <c r="W413" s="302">
        <f t="shared" si="849"/>
        <v>0</v>
      </c>
      <c r="X413" s="302">
        <f t="shared" si="849"/>
        <v>0</v>
      </c>
      <c r="Y413" s="302">
        <f t="shared" si="849"/>
        <v>0</v>
      </c>
      <c r="Z413" s="302">
        <f t="shared" si="849"/>
        <v>0</v>
      </c>
      <c r="AA413" s="302">
        <f t="shared" si="849"/>
        <v>0</v>
      </c>
      <c r="AB413" s="302">
        <f t="shared" si="849"/>
        <v>0</v>
      </c>
      <c r="AC413" s="302">
        <f t="shared" si="849"/>
        <v>0</v>
      </c>
      <c r="AD413" s="302">
        <f t="shared" si="849"/>
        <v>0</v>
      </c>
      <c r="AE413" s="302">
        <f t="shared" si="849"/>
        <v>0</v>
      </c>
      <c r="AF413" s="302">
        <f t="shared" si="849"/>
        <v>0</v>
      </c>
      <c r="AG413" s="302">
        <f t="shared" si="849"/>
        <v>0</v>
      </c>
      <c r="AH413" s="302">
        <f t="shared" si="849"/>
        <v>0</v>
      </c>
      <c r="AI413" s="302">
        <f t="shared" si="849"/>
        <v>0</v>
      </c>
      <c r="AJ413" s="302">
        <f t="shared" si="849"/>
        <v>0</v>
      </c>
      <c r="AK413" s="302">
        <f t="shared" si="849"/>
        <v>0</v>
      </c>
      <c r="AL413" s="302">
        <f t="shared" si="849"/>
        <v>0</v>
      </c>
      <c r="AM413" s="302">
        <f t="shared" si="849"/>
        <v>0</v>
      </c>
      <c r="AN413" s="302">
        <f t="shared" si="849"/>
        <v>0</v>
      </c>
      <c r="AO413" s="302">
        <f t="shared" si="849"/>
        <v>0</v>
      </c>
      <c r="AP413" s="302">
        <f t="shared" si="849"/>
        <v>0</v>
      </c>
      <c r="AQ413" s="302">
        <f t="shared" si="849"/>
        <v>0</v>
      </c>
      <c r="AR413" s="302">
        <f t="shared" si="849"/>
        <v>0</v>
      </c>
      <c r="AS413" s="302">
        <f t="shared" si="849"/>
        <v>0</v>
      </c>
      <c r="AT413" s="302">
        <f t="shared" si="849"/>
        <v>0</v>
      </c>
      <c r="AU413" s="302">
        <f t="shared" si="849"/>
        <v>0</v>
      </c>
      <c r="AV413" s="302">
        <f t="shared" si="849"/>
        <v>0</v>
      </c>
      <c r="AW413" s="302">
        <f t="shared" si="849"/>
        <v>0</v>
      </c>
      <c r="AX413" s="302">
        <f t="shared" si="849"/>
        <v>0</v>
      </c>
      <c r="AY413" s="302">
        <f t="shared" si="849"/>
        <v>0</v>
      </c>
      <c r="AZ413" s="302">
        <f t="shared" si="849"/>
        <v>0</v>
      </c>
      <c r="BA413" s="302">
        <f t="shared" si="849"/>
        <v>0</v>
      </c>
      <c r="BB413" s="302">
        <f t="shared" si="849"/>
        <v>0</v>
      </c>
      <c r="BC413" s="302">
        <f t="shared" si="849"/>
        <v>0</v>
      </c>
      <c r="BD413" s="302">
        <f t="shared" si="849"/>
        <v>0</v>
      </c>
      <c r="BE413" s="302">
        <f t="shared" si="849"/>
        <v>0</v>
      </c>
      <c r="BF413" s="302">
        <f t="shared" si="849"/>
        <v>0</v>
      </c>
      <c r="BG413" s="302">
        <f t="shared" si="849"/>
        <v>0</v>
      </c>
      <c r="BH413" s="302">
        <f t="shared" si="849"/>
        <v>0</v>
      </c>
      <c r="BI413" s="302">
        <f t="shared" si="849"/>
        <v>0</v>
      </c>
      <c r="BJ413" s="302">
        <f t="shared" si="849"/>
        <v>0</v>
      </c>
      <c r="BK413" s="302">
        <f t="shared" si="849"/>
        <v>0</v>
      </c>
      <c r="BL413" s="302">
        <f t="shared" si="849"/>
        <v>0</v>
      </c>
      <c r="BM413" s="302">
        <f t="shared" si="849"/>
        <v>0</v>
      </c>
      <c r="BN413" s="302">
        <f t="shared" si="849"/>
        <v>0</v>
      </c>
      <c r="BO413" s="302">
        <f t="shared" si="849"/>
        <v>0</v>
      </c>
      <c r="BP413" s="302">
        <f t="shared" si="849"/>
        <v>0</v>
      </c>
      <c r="BQ413" s="302">
        <f t="shared" si="849"/>
        <v>0</v>
      </c>
      <c r="BR413" s="302">
        <f t="shared" si="849"/>
        <v>0</v>
      </c>
      <c r="BS413" s="302">
        <f t="shared" si="849"/>
        <v>0</v>
      </c>
      <c r="BT413" s="302">
        <f t="shared" si="849"/>
        <v>0</v>
      </c>
      <c r="BU413" s="302">
        <f t="shared" si="849"/>
        <v>0</v>
      </c>
      <c r="BV413" s="302">
        <f t="shared" si="849"/>
        <v>0</v>
      </c>
      <c r="BW413" s="302">
        <f t="shared" si="849"/>
        <v>0</v>
      </c>
      <c r="BX413" s="302">
        <f t="shared" si="849"/>
        <v>0</v>
      </c>
      <c r="BY413" s="302">
        <f t="shared" si="849"/>
        <v>0</v>
      </c>
      <c r="BZ413" s="302">
        <f t="shared" si="849"/>
        <v>0</v>
      </c>
      <c r="CA413" s="302">
        <f t="shared" si="849"/>
        <v>0</v>
      </c>
      <c r="CB413" s="302">
        <f t="shared" si="849"/>
        <v>0</v>
      </c>
      <c r="CC413" s="302">
        <f t="shared" ref="CC413:CM413" si="850">CC410*CC412</f>
        <v>0</v>
      </c>
      <c r="CD413" s="302">
        <f t="shared" si="850"/>
        <v>0</v>
      </c>
      <c r="CE413" s="302">
        <f t="shared" si="850"/>
        <v>0</v>
      </c>
      <c r="CF413" s="302">
        <f t="shared" si="850"/>
        <v>0</v>
      </c>
      <c r="CG413" s="302">
        <f t="shared" si="850"/>
        <v>0</v>
      </c>
      <c r="CH413" s="302">
        <f t="shared" si="850"/>
        <v>0</v>
      </c>
      <c r="CI413" s="302">
        <f t="shared" si="850"/>
        <v>0</v>
      </c>
      <c r="CJ413" s="302">
        <f t="shared" si="850"/>
        <v>0</v>
      </c>
      <c r="CK413" s="302">
        <f t="shared" si="850"/>
        <v>0</v>
      </c>
      <c r="CL413" s="302">
        <f t="shared" si="850"/>
        <v>0</v>
      </c>
      <c r="CM413" s="302">
        <f t="shared" si="850"/>
        <v>0</v>
      </c>
      <c r="CN413" s="264">
        <f t="shared" ref="CN413:CT414" si="851">SUMIF($H$9:$CM$9,CN$3,$H413:$CM413)</f>
        <v>0</v>
      </c>
      <c r="CO413" s="264">
        <f t="shared" si="851"/>
        <v>0</v>
      </c>
      <c r="CP413" s="264">
        <f t="shared" si="851"/>
        <v>0</v>
      </c>
      <c r="CQ413" s="264">
        <f t="shared" si="851"/>
        <v>0</v>
      </c>
      <c r="CR413" s="264">
        <f t="shared" si="851"/>
        <v>0</v>
      </c>
      <c r="CS413" s="264">
        <f t="shared" si="851"/>
        <v>0</v>
      </c>
      <c r="CT413" s="264">
        <f t="shared" si="851"/>
        <v>0</v>
      </c>
      <c r="CY413" s="294"/>
    </row>
    <row r="414" spans="1:103" outlineLevel="1" x14ac:dyDescent="0.45">
      <c r="A414" s="71"/>
      <c r="B414" s="297"/>
      <c r="D414" s="259" t="s">
        <v>440</v>
      </c>
      <c r="F414" s="259" t="s">
        <v>447</v>
      </c>
      <c r="H414" s="302">
        <f t="shared" ref="H414:O414" si="852">(1-H412)*H410</f>
        <v>0</v>
      </c>
      <c r="I414" s="302">
        <f t="shared" si="852"/>
        <v>0</v>
      </c>
      <c r="J414" s="302">
        <f t="shared" si="852"/>
        <v>0</v>
      </c>
      <c r="K414" s="302">
        <f t="shared" si="852"/>
        <v>0</v>
      </c>
      <c r="L414" s="302">
        <f t="shared" si="852"/>
        <v>0</v>
      </c>
      <c r="M414" s="302">
        <f t="shared" si="852"/>
        <v>0</v>
      </c>
      <c r="N414" s="302">
        <f t="shared" si="852"/>
        <v>0</v>
      </c>
      <c r="O414" s="302">
        <f t="shared" si="852"/>
        <v>0</v>
      </c>
      <c r="P414" s="302">
        <f>(1-P412)*P410</f>
        <v>0</v>
      </c>
      <c r="Q414" s="302">
        <f t="shared" ref="Q414:CB414" si="853">(1-Q412)*Q410</f>
        <v>0</v>
      </c>
      <c r="R414" s="302">
        <f t="shared" si="853"/>
        <v>0</v>
      </c>
      <c r="S414" s="302">
        <f t="shared" si="853"/>
        <v>0</v>
      </c>
      <c r="T414" s="302">
        <f t="shared" si="853"/>
        <v>0</v>
      </c>
      <c r="U414" s="302">
        <f t="shared" si="853"/>
        <v>0</v>
      </c>
      <c r="V414" s="302">
        <f t="shared" si="853"/>
        <v>0</v>
      </c>
      <c r="W414" s="302">
        <f t="shared" si="853"/>
        <v>0</v>
      </c>
      <c r="X414" s="302">
        <f t="shared" si="853"/>
        <v>0</v>
      </c>
      <c r="Y414" s="302">
        <f t="shared" si="853"/>
        <v>0</v>
      </c>
      <c r="Z414" s="302">
        <f t="shared" si="853"/>
        <v>0</v>
      </c>
      <c r="AA414" s="302">
        <f t="shared" si="853"/>
        <v>0</v>
      </c>
      <c r="AB414" s="302">
        <f t="shared" si="853"/>
        <v>0</v>
      </c>
      <c r="AC414" s="302">
        <f t="shared" si="853"/>
        <v>0</v>
      </c>
      <c r="AD414" s="302">
        <f t="shared" si="853"/>
        <v>0</v>
      </c>
      <c r="AE414" s="302">
        <f t="shared" si="853"/>
        <v>0</v>
      </c>
      <c r="AF414" s="302">
        <f t="shared" si="853"/>
        <v>0</v>
      </c>
      <c r="AG414" s="302">
        <f t="shared" si="853"/>
        <v>0</v>
      </c>
      <c r="AH414" s="302">
        <f t="shared" si="853"/>
        <v>0</v>
      </c>
      <c r="AI414" s="302">
        <f t="shared" si="853"/>
        <v>0</v>
      </c>
      <c r="AJ414" s="302">
        <f t="shared" si="853"/>
        <v>0</v>
      </c>
      <c r="AK414" s="302">
        <f t="shared" si="853"/>
        <v>0</v>
      </c>
      <c r="AL414" s="302">
        <f t="shared" si="853"/>
        <v>0</v>
      </c>
      <c r="AM414" s="302">
        <f t="shared" si="853"/>
        <v>0</v>
      </c>
      <c r="AN414" s="302">
        <f t="shared" si="853"/>
        <v>0</v>
      </c>
      <c r="AO414" s="302">
        <f t="shared" si="853"/>
        <v>0</v>
      </c>
      <c r="AP414" s="302">
        <f t="shared" si="853"/>
        <v>0</v>
      </c>
      <c r="AQ414" s="302">
        <f t="shared" si="853"/>
        <v>0</v>
      </c>
      <c r="AR414" s="302">
        <f t="shared" si="853"/>
        <v>0</v>
      </c>
      <c r="AS414" s="302">
        <f t="shared" si="853"/>
        <v>0</v>
      </c>
      <c r="AT414" s="302">
        <f t="shared" si="853"/>
        <v>0</v>
      </c>
      <c r="AU414" s="302">
        <f t="shared" si="853"/>
        <v>0</v>
      </c>
      <c r="AV414" s="302">
        <f t="shared" si="853"/>
        <v>0</v>
      </c>
      <c r="AW414" s="302">
        <f t="shared" si="853"/>
        <v>0</v>
      </c>
      <c r="AX414" s="302">
        <f t="shared" si="853"/>
        <v>0</v>
      </c>
      <c r="AY414" s="302">
        <f t="shared" si="853"/>
        <v>0</v>
      </c>
      <c r="AZ414" s="302">
        <f t="shared" si="853"/>
        <v>0</v>
      </c>
      <c r="BA414" s="302">
        <f t="shared" si="853"/>
        <v>0</v>
      </c>
      <c r="BB414" s="302">
        <f t="shared" si="853"/>
        <v>0</v>
      </c>
      <c r="BC414" s="302">
        <f t="shared" si="853"/>
        <v>0</v>
      </c>
      <c r="BD414" s="302">
        <f t="shared" si="853"/>
        <v>0</v>
      </c>
      <c r="BE414" s="302">
        <f t="shared" si="853"/>
        <v>0</v>
      </c>
      <c r="BF414" s="302">
        <f t="shared" si="853"/>
        <v>0</v>
      </c>
      <c r="BG414" s="302">
        <f t="shared" si="853"/>
        <v>0</v>
      </c>
      <c r="BH414" s="302">
        <f t="shared" si="853"/>
        <v>0</v>
      </c>
      <c r="BI414" s="302">
        <f t="shared" si="853"/>
        <v>0</v>
      </c>
      <c r="BJ414" s="302">
        <f t="shared" si="853"/>
        <v>0</v>
      </c>
      <c r="BK414" s="302">
        <f t="shared" si="853"/>
        <v>0</v>
      </c>
      <c r="BL414" s="302">
        <f t="shared" si="853"/>
        <v>0</v>
      </c>
      <c r="BM414" s="302">
        <f t="shared" si="853"/>
        <v>0</v>
      </c>
      <c r="BN414" s="302">
        <f t="shared" si="853"/>
        <v>0</v>
      </c>
      <c r="BO414" s="302">
        <f t="shared" si="853"/>
        <v>0</v>
      </c>
      <c r="BP414" s="302">
        <f t="shared" si="853"/>
        <v>0</v>
      </c>
      <c r="BQ414" s="302">
        <f t="shared" si="853"/>
        <v>0</v>
      </c>
      <c r="BR414" s="302">
        <f t="shared" si="853"/>
        <v>0</v>
      </c>
      <c r="BS414" s="302">
        <f t="shared" si="853"/>
        <v>0</v>
      </c>
      <c r="BT414" s="302">
        <f t="shared" si="853"/>
        <v>0</v>
      </c>
      <c r="BU414" s="302">
        <f t="shared" si="853"/>
        <v>0</v>
      </c>
      <c r="BV414" s="302">
        <f t="shared" si="853"/>
        <v>0</v>
      </c>
      <c r="BW414" s="302">
        <f t="shared" si="853"/>
        <v>0</v>
      </c>
      <c r="BX414" s="302">
        <f t="shared" si="853"/>
        <v>0</v>
      </c>
      <c r="BY414" s="302">
        <f t="shared" si="853"/>
        <v>0</v>
      </c>
      <c r="BZ414" s="302">
        <f t="shared" si="853"/>
        <v>0</v>
      </c>
      <c r="CA414" s="302">
        <f t="shared" si="853"/>
        <v>0</v>
      </c>
      <c r="CB414" s="302">
        <f t="shared" si="853"/>
        <v>0</v>
      </c>
      <c r="CC414" s="302">
        <f t="shared" ref="CC414:CM414" si="854">(1-CC412)*CC410</f>
        <v>0</v>
      </c>
      <c r="CD414" s="302">
        <f t="shared" si="854"/>
        <v>0</v>
      </c>
      <c r="CE414" s="302">
        <f t="shared" si="854"/>
        <v>0</v>
      </c>
      <c r="CF414" s="302">
        <f t="shared" si="854"/>
        <v>0</v>
      </c>
      <c r="CG414" s="302">
        <f t="shared" si="854"/>
        <v>0</v>
      </c>
      <c r="CH414" s="302">
        <f t="shared" si="854"/>
        <v>0</v>
      </c>
      <c r="CI414" s="302">
        <f t="shared" si="854"/>
        <v>0</v>
      </c>
      <c r="CJ414" s="302">
        <f t="shared" si="854"/>
        <v>0</v>
      </c>
      <c r="CK414" s="302">
        <f t="shared" si="854"/>
        <v>0</v>
      </c>
      <c r="CL414" s="302">
        <f t="shared" si="854"/>
        <v>0</v>
      </c>
      <c r="CM414" s="302">
        <f t="shared" si="854"/>
        <v>0</v>
      </c>
      <c r="CN414" s="264">
        <f t="shared" si="851"/>
        <v>0</v>
      </c>
      <c r="CO414" s="264">
        <f t="shared" si="851"/>
        <v>0</v>
      </c>
      <c r="CP414" s="264">
        <f t="shared" si="851"/>
        <v>0</v>
      </c>
      <c r="CQ414" s="264">
        <f t="shared" si="851"/>
        <v>0</v>
      </c>
      <c r="CR414" s="264">
        <f t="shared" si="851"/>
        <v>0</v>
      </c>
      <c r="CS414" s="264">
        <f t="shared" si="851"/>
        <v>0</v>
      </c>
      <c r="CT414" s="264">
        <f t="shared" si="851"/>
        <v>0</v>
      </c>
      <c r="CY414" s="294"/>
    </row>
    <row r="415" spans="1:103" outlineLevel="1" x14ac:dyDescent="0.45">
      <c r="A415" s="71"/>
      <c r="B415" s="297"/>
      <c r="D415" s="259" t="s">
        <v>448</v>
      </c>
      <c r="F415" s="312" t="str">
        <f>VLOOKUP($D415,assumption_lookup,MATCH("Unit",assumption_heading,0),0)</f>
        <v>£/transaction value</v>
      </c>
      <c r="H415" s="335">
        <f t="shared" ref="H415:O417" si="855">VLOOKUP($D415,assumption_lookup,MATCH(H$9,assumption_heading,0),0)</f>
        <v>1.4999999999999999E-2</v>
      </c>
      <c r="I415" s="335">
        <f t="shared" si="855"/>
        <v>1.4999999999999999E-2</v>
      </c>
      <c r="J415" s="335">
        <f t="shared" si="855"/>
        <v>1.4999999999999999E-2</v>
      </c>
      <c r="K415" s="335">
        <f t="shared" si="855"/>
        <v>1.4999999999999999E-2</v>
      </c>
      <c r="L415" s="335">
        <f t="shared" si="855"/>
        <v>1.4999999999999999E-2</v>
      </c>
      <c r="M415" s="335">
        <f t="shared" si="855"/>
        <v>1.4999999999999999E-2</v>
      </c>
      <c r="N415" s="335">
        <f t="shared" si="855"/>
        <v>1.4999999999999999E-2</v>
      </c>
      <c r="O415" s="335">
        <f t="shared" si="855"/>
        <v>1.4999999999999999E-2</v>
      </c>
      <c r="P415" s="335">
        <f t="shared" ref="P415:AE415" si="856">VLOOKUP($D415,assumption_lookup,MATCH(P$9,assumption_heading,0),0)</f>
        <v>1.4999999999999999E-2</v>
      </c>
      <c r="Q415" s="335">
        <f t="shared" si="856"/>
        <v>1.4999999999999999E-2</v>
      </c>
      <c r="R415" s="335">
        <f t="shared" si="856"/>
        <v>1.4999999999999999E-2</v>
      </c>
      <c r="S415" s="335">
        <f t="shared" si="856"/>
        <v>1.4999999999999999E-2</v>
      </c>
      <c r="T415" s="335">
        <f t="shared" si="856"/>
        <v>1.7999999999999999E-2</v>
      </c>
      <c r="U415" s="335">
        <f t="shared" si="856"/>
        <v>1.7999999999999999E-2</v>
      </c>
      <c r="V415" s="335">
        <f t="shared" si="856"/>
        <v>1.7999999999999999E-2</v>
      </c>
      <c r="W415" s="335">
        <f t="shared" si="856"/>
        <v>1.7999999999999999E-2</v>
      </c>
      <c r="X415" s="335">
        <f t="shared" si="856"/>
        <v>1.7999999999999999E-2</v>
      </c>
      <c r="Y415" s="335">
        <f t="shared" si="856"/>
        <v>1.7999999999999999E-2</v>
      </c>
      <c r="Z415" s="335">
        <f t="shared" si="856"/>
        <v>1.7999999999999999E-2</v>
      </c>
      <c r="AA415" s="335">
        <f t="shared" si="856"/>
        <v>1.7999999999999999E-2</v>
      </c>
      <c r="AB415" s="335">
        <f t="shared" si="856"/>
        <v>1.7999999999999999E-2</v>
      </c>
      <c r="AC415" s="335">
        <f t="shared" si="856"/>
        <v>1.7999999999999999E-2</v>
      </c>
      <c r="AD415" s="335">
        <f t="shared" si="856"/>
        <v>1.7999999999999999E-2</v>
      </c>
      <c r="AE415" s="335">
        <f t="shared" si="856"/>
        <v>1.7999999999999999E-2</v>
      </c>
      <c r="AF415" s="335">
        <f t="shared" ref="Q415:BC417" si="857">VLOOKUP($D415,assumption_lookup,MATCH(AF$9,assumption_heading,0),0)</f>
        <v>1.7999999999999999E-2</v>
      </c>
      <c r="AG415" s="335">
        <f t="shared" si="857"/>
        <v>1.7999999999999999E-2</v>
      </c>
      <c r="AH415" s="335">
        <f t="shared" si="857"/>
        <v>1.7999999999999999E-2</v>
      </c>
      <c r="AI415" s="335">
        <f t="shared" si="857"/>
        <v>1.7999999999999999E-2</v>
      </c>
      <c r="AJ415" s="335">
        <f t="shared" si="857"/>
        <v>1.7999999999999999E-2</v>
      </c>
      <c r="AK415" s="335">
        <f t="shared" si="857"/>
        <v>1.7999999999999999E-2</v>
      </c>
      <c r="AL415" s="335">
        <f t="shared" si="857"/>
        <v>1.7999999999999999E-2</v>
      </c>
      <c r="AM415" s="335">
        <f t="shared" si="857"/>
        <v>1.7999999999999999E-2</v>
      </c>
      <c r="AN415" s="335">
        <f t="shared" si="857"/>
        <v>1.7999999999999999E-2</v>
      </c>
      <c r="AO415" s="335">
        <f t="shared" si="857"/>
        <v>1.7999999999999999E-2</v>
      </c>
      <c r="AP415" s="335">
        <f t="shared" si="857"/>
        <v>1.7999999999999999E-2</v>
      </c>
      <c r="AQ415" s="335">
        <f t="shared" si="857"/>
        <v>1.7999999999999999E-2</v>
      </c>
      <c r="AR415" s="335">
        <f t="shared" si="857"/>
        <v>1.4999999999999999E-2</v>
      </c>
      <c r="AS415" s="335">
        <f t="shared" si="857"/>
        <v>1.4999999999999999E-2</v>
      </c>
      <c r="AT415" s="335">
        <f t="shared" si="857"/>
        <v>1.4999999999999999E-2</v>
      </c>
      <c r="AU415" s="335">
        <f t="shared" si="857"/>
        <v>1.4999999999999999E-2</v>
      </c>
      <c r="AV415" s="335">
        <f t="shared" si="857"/>
        <v>1.4999999999999999E-2</v>
      </c>
      <c r="AW415" s="335">
        <f t="shared" si="857"/>
        <v>1.4999999999999999E-2</v>
      </c>
      <c r="AX415" s="335">
        <f t="shared" si="857"/>
        <v>1.4999999999999999E-2</v>
      </c>
      <c r="AY415" s="335">
        <f t="shared" si="857"/>
        <v>1.4999999999999999E-2</v>
      </c>
      <c r="AZ415" s="335">
        <f t="shared" si="857"/>
        <v>1.4999999999999999E-2</v>
      </c>
      <c r="BA415" s="335">
        <f t="shared" si="857"/>
        <v>1.4999999999999999E-2</v>
      </c>
      <c r="BB415" s="335">
        <f t="shared" si="857"/>
        <v>1.4999999999999999E-2</v>
      </c>
      <c r="BC415" s="335">
        <f t="shared" si="857"/>
        <v>1.4999999999999999E-2</v>
      </c>
      <c r="BD415" s="335">
        <f t="shared" ref="BD415:BM417" si="858">VLOOKUP($D415,assumption_lookup,MATCH(BD$6,assumptions_heading_monthly,0),0)</f>
        <v>1.4500000000000001E-2</v>
      </c>
      <c r="BE415" s="335">
        <f t="shared" si="858"/>
        <v>1.4500000000000001E-2</v>
      </c>
      <c r="BF415" s="335">
        <f t="shared" si="858"/>
        <v>1.4500000000000001E-2</v>
      </c>
      <c r="BG415" s="335">
        <f t="shared" si="858"/>
        <v>1.4500000000000001E-2</v>
      </c>
      <c r="BH415" s="335">
        <f t="shared" si="858"/>
        <v>1.4500000000000001E-2</v>
      </c>
      <c r="BI415" s="335">
        <f t="shared" si="858"/>
        <v>1.4500000000000001E-2</v>
      </c>
      <c r="BJ415" s="335">
        <f t="shared" si="858"/>
        <v>1.4500000000000001E-2</v>
      </c>
      <c r="BK415" s="335">
        <f t="shared" si="858"/>
        <v>1.4500000000000001E-2</v>
      </c>
      <c r="BL415" s="335">
        <f t="shared" si="858"/>
        <v>1.4500000000000001E-2</v>
      </c>
      <c r="BM415" s="335">
        <f t="shared" si="858"/>
        <v>1.4500000000000001E-2</v>
      </c>
      <c r="BN415" s="335">
        <f t="shared" ref="BN415:BW417" si="859">VLOOKUP($D415,assumption_lookup,MATCH(BN$6,assumptions_heading_monthly,0),0)</f>
        <v>1.4500000000000001E-2</v>
      </c>
      <c r="BO415" s="335">
        <f t="shared" si="859"/>
        <v>1.4500000000000001E-2</v>
      </c>
      <c r="BP415" s="335">
        <f t="shared" si="859"/>
        <v>1.2999999999999999E-2</v>
      </c>
      <c r="BQ415" s="335">
        <f t="shared" si="859"/>
        <v>1.2999999999999999E-2</v>
      </c>
      <c r="BR415" s="335">
        <f t="shared" si="859"/>
        <v>1.2999999999999999E-2</v>
      </c>
      <c r="BS415" s="335">
        <f t="shared" si="859"/>
        <v>1.2999999999999999E-2</v>
      </c>
      <c r="BT415" s="335">
        <f t="shared" si="859"/>
        <v>1.2999999999999999E-2</v>
      </c>
      <c r="BU415" s="335">
        <f t="shared" si="859"/>
        <v>1.2999999999999999E-2</v>
      </c>
      <c r="BV415" s="335">
        <f t="shared" si="859"/>
        <v>1.2999999999999999E-2</v>
      </c>
      <c r="BW415" s="335">
        <f t="shared" si="859"/>
        <v>1.2999999999999999E-2</v>
      </c>
      <c r="BX415" s="335">
        <f t="shared" ref="BX415:CG417" si="860">VLOOKUP($D415,assumption_lookup,MATCH(BX$6,assumptions_heading_monthly,0),0)</f>
        <v>1.2999999999999999E-2</v>
      </c>
      <c r="BY415" s="335">
        <f t="shared" si="860"/>
        <v>1.2999999999999999E-2</v>
      </c>
      <c r="BZ415" s="335">
        <f t="shared" si="860"/>
        <v>1.2999999999999999E-2</v>
      </c>
      <c r="CA415" s="335">
        <f t="shared" si="860"/>
        <v>1.2999999999999999E-2</v>
      </c>
      <c r="CB415" s="335">
        <f t="shared" si="860"/>
        <v>1.15E-2</v>
      </c>
      <c r="CC415" s="335">
        <f t="shared" si="860"/>
        <v>1.15E-2</v>
      </c>
      <c r="CD415" s="335">
        <f t="shared" si="860"/>
        <v>1.15E-2</v>
      </c>
      <c r="CE415" s="335">
        <f t="shared" si="860"/>
        <v>1.15E-2</v>
      </c>
      <c r="CF415" s="335">
        <f t="shared" si="860"/>
        <v>1.15E-2</v>
      </c>
      <c r="CG415" s="335">
        <f t="shared" si="860"/>
        <v>1.15E-2</v>
      </c>
      <c r="CH415" s="335">
        <f t="shared" ref="CH415:CM417" si="861">VLOOKUP($D415,assumption_lookup,MATCH(CH$6,assumptions_heading_monthly,0),0)</f>
        <v>1.15E-2</v>
      </c>
      <c r="CI415" s="335">
        <f t="shared" si="861"/>
        <v>1.15E-2</v>
      </c>
      <c r="CJ415" s="335">
        <f t="shared" si="861"/>
        <v>1.15E-2</v>
      </c>
      <c r="CK415" s="335">
        <f t="shared" si="861"/>
        <v>1.15E-2</v>
      </c>
      <c r="CL415" s="335">
        <f t="shared" si="861"/>
        <v>1.15E-2</v>
      </c>
      <c r="CM415" s="335">
        <f t="shared" si="861"/>
        <v>1.15E-2</v>
      </c>
      <c r="CN415" s="71"/>
      <c r="CO415" s="71"/>
      <c r="CP415" s="71"/>
      <c r="CQ415" s="71"/>
      <c r="CR415" s="71"/>
      <c r="CS415" s="71"/>
      <c r="CT415" s="71"/>
      <c r="CY415" s="294"/>
    </row>
    <row r="416" spans="1:103" outlineLevel="1" x14ac:dyDescent="0.45">
      <c r="A416" s="71"/>
      <c r="B416" s="297"/>
      <c r="D416" s="259" t="s">
        <v>449</v>
      </c>
      <c r="F416" s="312" t="str">
        <f>VLOOKUP($D416,assumption_lookup,MATCH("Unit",assumption_heading,0),0)</f>
        <v>£/transaction</v>
      </c>
      <c r="H416" s="336">
        <f t="shared" si="855"/>
        <v>0.5</v>
      </c>
      <c r="I416" s="336">
        <f t="shared" si="855"/>
        <v>0.5</v>
      </c>
      <c r="J416" s="336">
        <f t="shared" si="855"/>
        <v>0.5</v>
      </c>
      <c r="K416" s="336">
        <f t="shared" si="855"/>
        <v>0.5</v>
      </c>
      <c r="L416" s="336">
        <f t="shared" si="855"/>
        <v>0.5</v>
      </c>
      <c r="M416" s="336">
        <f t="shared" si="855"/>
        <v>0.5</v>
      </c>
      <c r="N416" s="336">
        <f t="shared" si="855"/>
        <v>0.5</v>
      </c>
      <c r="O416" s="336">
        <f t="shared" si="855"/>
        <v>0.5</v>
      </c>
      <c r="P416" s="336">
        <f>VLOOKUP($D416,assumption_lookup,MATCH(P$9,assumption_heading,0),0)</f>
        <v>0.5</v>
      </c>
      <c r="Q416" s="336">
        <f t="shared" si="857"/>
        <v>0.5</v>
      </c>
      <c r="R416" s="336">
        <f t="shared" si="857"/>
        <v>0.5</v>
      </c>
      <c r="S416" s="336">
        <f t="shared" si="857"/>
        <v>0.5</v>
      </c>
      <c r="T416" s="336">
        <f t="shared" si="857"/>
        <v>6.4999999999999997E-3</v>
      </c>
      <c r="U416" s="336">
        <f t="shared" si="857"/>
        <v>6.4999999999999997E-3</v>
      </c>
      <c r="V416" s="336">
        <f t="shared" si="857"/>
        <v>6.4999999999999997E-3</v>
      </c>
      <c r="W416" s="336">
        <f t="shared" si="857"/>
        <v>6.4999999999999997E-3</v>
      </c>
      <c r="X416" s="336">
        <f t="shared" si="857"/>
        <v>6.4999999999999997E-3</v>
      </c>
      <c r="Y416" s="336">
        <f t="shared" si="857"/>
        <v>6.4999999999999997E-3</v>
      </c>
      <c r="Z416" s="336">
        <f t="shared" si="857"/>
        <v>6.4999999999999997E-3</v>
      </c>
      <c r="AA416" s="336">
        <f t="shared" si="857"/>
        <v>6.4999999999999997E-3</v>
      </c>
      <c r="AB416" s="336">
        <f t="shared" si="857"/>
        <v>6.4999999999999997E-3</v>
      </c>
      <c r="AC416" s="336">
        <f t="shared" si="857"/>
        <v>6.4999999999999997E-3</v>
      </c>
      <c r="AD416" s="336">
        <f t="shared" si="857"/>
        <v>6.4999999999999997E-3</v>
      </c>
      <c r="AE416" s="336">
        <f t="shared" si="857"/>
        <v>6.4999999999999997E-3</v>
      </c>
      <c r="AF416" s="336">
        <f t="shared" si="857"/>
        <v>5.4999999999999997E-3</v>
      </c>
      <c r="AG416" s="336">
        <f t="shared" si="857"/>
        <v>5.4999999999999997E-3</v>
      </c>
      <c r="AH416" s="336">
        <f t="shared" si="857"/>
        <v>5.4999999999999997E-3</v>
      </c>
      <c r="AI416" s="336">
        <f t="shared" si="857"/>
        <v>5.4999999999999997E-3</v>
      </c>
      <c r="AJ416" s="336">
        <f t="shared" si="857"/>
        <v>5.4999999999999997E-3</v>
      </c>
      <c r="AK416" s="336">
        <f t="shared" si="857"/>
        <v>5.4999999999999997E-3</v>
      </c>
      <c r="AL416" s="336">
        <f t="shared" si="857"/>
        <v>5.4999999999999997E-3</v>
      </c>
      <c r="AM416" s="336">
        <f t="shared" si="857"/>
        <v>5.4999999999999997E-3</v>
      </c>
      <c r="AN416" s="336">
        <f t="shared" si="857"/>
        <v>5.4999999999999997E-3</v>
      </c>
      <c r="AO416" s="336">
        <f t="shared" si="857"/>
        <v>5.4999999999999997E-3</v>
      </c>
      <c r="AP416" s="336">
        <f t="shared" si="857"/>
        <v>5.4999999999999997E-3</v>
      </c>
      <c r="AQ416" s="336">
        <f t="shared" si="857"/>
        <v>5.4999999999999997E-3</v>
      </c>
      <c r="AR416" s="336">
        <f t="shared" si="857"/>
        <v>5.4999999999999997E-3</v>
      </c>
      <c r="AS416" s="336">
        <f t="shared" si="857"/>
        <v>5.4999999999999997E-3</v>
      </c>
      <c r="AT416" s="336">
        <f t="shared" si="857"/>
        <v>5.4999999999999997E-3</v>
      </c>
      <c r="AU416" s="336">
        <f t="shared" si="857"/>
        <v>5.4999999999999997E-3</v>
      </c>
      <c r="AV416" s="336">
        <f t="shared" si="857"/>
        <v>5.4999999999999997E-3</v>
      </c>
      <c r="AW416" s="336">
        <f t="shared" si="857"/>
        <v>5.4999999999999997E-3</v>
      </c>
      <c r="AX416" s="336">
        <f t="shared" si="857"/>
        <v>5.4999999999999997E-3</v>
      </c>
      <c r="AY416" s="336">
        <f t="shared" si="857"/>
        <v>5.4999999999999997E-3</v>
      </c>
      <c r="AZ416" s="336">
        <f t="shared" si="857"/>
        <v>5.4999999999999997E-3</v>
      </c>
      <c r="BA416" s="336">
        <f t="shared" si="857"/>
        <v>5.4999999999999997E-3</v>
      </c>
      <c r="BB416" s="336">
        <f t="shared" si="857"/>
        <v>5.4999999999999997E-3</v>
      </c>
      <c r="BC416" s="336">
        <f t="shared" si="857"/>
        <v>5.4999999999999997E-3</v>
      </c>
      <c r="BD416" s="336">
        <f t="shared" si="858"/>
        <v>4.7999999999999996E-3</v>
      </c>
      <c r="BE416" s="336">
        <f t="shared" si="858"/>
        <v>4.7999999999999996E-3</v>
      </c>
      <c r="BF416" s="336">
        <f t="shared" si="858"/>
        <v>4.7999999999999996E-3</v>
      </c>
      <c r="BG416" s="336">
        <f t="shared" si="858"/>
        <v>4.7999999999999996E-3</v>
      </c>
      <c r="BH416" s="336">
        <f t="shared" si="858"/>
        <v>4.7999999999999996E-3</v>
      </c>
      <c r="BI416" s="336">
        <f t="shared" si="858"/>
        <v>4.7999999999999996E-3</v>
      </c>
      <c r="BJ416" s="336">
        <f t="shared" si="858"/>
        <v>4.7999999999999996E-3</v>
      </c>
      <c r="BK416" s="336">
        <f t="shared" si="858"/>
        <v>4.7999999999999996E-3</v>
      </c>
      <c r="BL416" s="336">
        <f t="shared" si="858"/>
        <v>4.7999999999999996E-3</v>
      </c>
      <c r="BM416" s="336">
        <f t="shared" si="858"/>
        <v>4.7999999999999996E-3</v>
      </c>
      <c r="BN416" s="336">
        <f t="shared" si="859"/>
        <v>4.7999999999999996E-3</v>
      </c>
      <c r="BO416" s="336">
        <f t="shared" si="859"/>
        <v>4.7999999999999996E-3</v>
      </c>
      <c r="BP416" s="336">
        <f t="shared" si="859"/>
        <v>4.4999999999999997E-3</v>
      </c>
      <c r="BQ416" s="336">
        <f t="shared" si="859"/>
        <v>4.4999999999999997E-3</v>
      </c>
      <c r="BR416" s="336">
        <f t="shared" si="859"/>
        <v>4.4999999999999997E-3</v>
      </c>
      <c r="BS416" s="336">
        <f t="shared" si="859"/>
        <v>4.4999999999999997E-3</v>
      </c>
      <c r="BT416" s="336">
        <f t="shared" si="859"/>
        <v>4.4999999999999997E-3</v>
      </c>
      <c r="BU416" s="336">
        <f t="shared" si="859"/>
        <v>4.4999999999999997E-3</v>
      </c>
      <c r="BV416" s="336">
        <f t="shared" si="859"/>
        <v>4.4999999999999997E-3</v>
      </c>
      <c r="BW416" s="336">
        <f t="shared" si="859"/>
        <v>4.4999999999999997E-3</v>
      </c>
      <c r="BX416" s="336">
        <f t="shared" si="860"/>
        <v>4.4999999999999997E-3</v>
      </c>
      <c r="BY416" s="336">
        <f t="shared" si="860"/>
        <v>4.4999999999999997E-3</v>
      </c>
      <c r="BZ416" s="336">
        <f t="shared" si="860"/>
        <v>4.4999999999999997E-3</v>
      </c>
      <c r="CA416" s="336">
        <f t="shared" si="860"/>
        <v>4.4999999999999997E-3</v>
      </c>
      <c r="CB416" s="336">
        <f t="shared" si="860"/>
        <v>4.1999999999999997E-3</v>
      </c>
      <c r="CC416" s="336">
        <f t="shared" si="860"/>
        <v>4.1999999999999997E-3</v>
      </c>
      <c r="CD416" s="336">
        <f t="shared" si="860"/>
        <v>4.1999999999999997E-3</v>
      </c>
      <c r="CE416" s="336">
        <f t="shared" si="860"/>
        <v>4.1999999999999997E-3</v>
      </c>
      <c r="CF416" s="336">
        <f t="shared" si="860"/>
        <v>4.1999999999999997E-3</v>
      </c>
      <c r="CG416" s="336">
        <f t="shared" si="860"/>
        <v>4.1999999999999997E-3</v>
      </c>
      <c r="CH416" s="336">
        <f t="shared" si="861"/>
        <v>4.1999999999999997E-3</v>
      </c>
      <c r="CI416" s="336">
        <f t="shared" si="861"/>
        <v>4.1999999999999997E-3</v>
      </c>
      <c r="CJ416" s="336">
        <f t="shared" si="861"/>
        <v>4.1999999999999997E-3</v>
      </c>
      <c r="CK416" s="336">
        <f t="shared" si="861"/>
        <v>4.1999999999999997E-3</v>
      </c>
      <c r="CL416" s="336">
        <f t="shared" si="861"/>
        <v>4.1999999999999997E-3</v>
      </c>
      <c r="CM416" s="336">
        <f t="shared" si="861"/>
        <v>4.1999999999999997E-3</v>
      </c>
      <c r="CN416" s="71"/>
      <c r="CO416" s="71"/>
      <c r="CP416" s="71"/>
      <c r="CQ416" s="71"/>
      <c r="CR416" s="71"/>
      <c r="CS416" s="71"/>
      <c r="CT416" s="71"/>
      <c r="CY416" s="294"/>
    </row>
    <row r="417" spans="1:103" outlineLevel="1" x14ac:dyDescent="0.45">
      <c r="A417" s="71"/>
      <c r="B417" s="297"/>
      <c r="D417" s="259" t="s">
        <v>450</v>
      </c>
      <c r="F417" s="312" t="str">
        <f>VLOOKUP($D417,assumption_lookup,MATCH("Unit",assumption_heading,0),0)</f>
        <v>£/transaction</v>
      </c>
      <c r="H417" s="336">
        <f t="shared" si="855"/>
        <v>0.1</v>
      </c>
      <c r="I417" s="336">
        <f t="shared" si="855"/>
        <v>0.1</v>
      </c>
      <c r="J417" s="336">
        <f t="shared" si="855"/>
        <v>0.1</v>
      </c>
      <c r="K417" s="336">
        <f t="shared" si="855"/>
        <v>0.1</v>
      </c>
      <c r="L417" s="336">
        <f t="shared" si="855"/>
        <v>0.1</v>
      </c>
      <c r="M417" s="336">
        <f t="shared" si="855"/>
        <v>0.1</v>
      </c>
      <c r="N417" s="336">
        <f t="shared" si="855"/>
        <v>0.1</v>
      </c>
      <c r="O417" s="336">
        <f t="shared" si="855"/>
        <v>0.1</v>
      </c>
      <c r="P417" s="336">
        <f>VLOOKUP($D417,assumption_lookup,MATCH(P$9,assumption_heading,0),0)</f>
        <v>0.1</v>
      </c>
      <c r="Q417" s="336">
        <f t="shared" si="857"/>
        <v>0.1</v>
      </c>
      <c r="R417" s="336">
        <f t="shared" si="857"/>
        <v>0.1</v>
      </c>
      <c r="S417" s="336">
        <f t="shared" si="857"/>
        <v>0.1</v>
      </c>
      <c r="T417" s="336">
        <f t="shared" si="857"/>
        <v>0.1</v>
      </c>
      <c r="U417" s="336">
        <f t="shared" si="857"/>
        <v>0.1</v>
      </c>
      <c r="V417" s="336">
        <f t="shared" si="857"/>
        <v>0.1</v>
      </c>
      <c r="W417" s="336">
        <f t="shared" si="857"/>
        <v>0.1</v>
      </c>
      <c r="X417" s="336">
        <f t="shared" si="857"/>
        <v>0.1</v>
      </c>
      <c r="Y417" s="336">
        <f t="shared" si="857"/>
        <v>0.1</v>
      </c>
      <c r="Z417" s="336">
        <f t="shared" si="857"/>
        <v>0.1</v>
      </c>
      <c r="AA417" s="336">
        <f t="shared" si="857"/>
        <v>0.1</v>
      </c>
      <c r="AB417" s="336">
        <f t="shared" si="857"/>
        <v>0.1</v>
      </c>
      <c r="AC417" s="336">
        <f t="shared" si="857"/>
        <v>0.1</v>
      </c>
      <c r="AD417" s="336">
        <f t="shared" si="857"/>
        <v>0.1</v>
      </c>
      <c r="AE417" s="336">
        <f t="shared" si="857"/>
        <v>0.1</v>
      </c>
      <c r="AF417" s="336">
        <f t="shared" si="857"/>
        <v>0.15</v>
      </c>
      <c r="AG417" s="336">
        <f t="shared" si="857"/>
        <v>0.15</v>
      </c>
      <c r="AH417" s="336">
        <f t="shared" si="857"/>
        <v>0.15</v>
      </c>
      <c r="AI417" s="336">
        <f t="shared" si="857"/>
        <v>0.15</v>
      </c>
      <c r="AJ417" s="336">
        <f t="shared" si="857"/>
        <v>0.15</v>
      </c>
      <c r="AK417" s="336">
        <f t="shared" si="857"/>
        <v>0.15</v>
      </c>
      <c r="AL417" s="336">
        <f t="shared" si="857"/>
        <v>0.15</v>
      </c>
      <c r="AM417" s="336">
        <f t="shared" si="857"/>
        <v>0.15</v>
      </c>
      <c r="AN417" s="336">
        <f t="shared" si="857"/>
        <v>0.15</v>
      </c>
      <c r="AO417" s="336">
        <f t="shared" si="857"/>
        <v>0.15</v>
      </c>
      <c r="AP417" s="336">
        <f t="shared" si="857"/>
        <v>0.15</v>
      </c>
      <c r="AQ417" s="336">
        <f t="shared" si="857"/>
        <v>0.15</v>
      </c>
      <c r="AR417" s="336">
        <f t="shared" si="857"/>
        <v>0.15</v>
      </c>
      <c r="AS417" s="336">
        <f t="shared" si="857"/>
        <v>0.15</v>
      </c>
      <c r="AT417" s="336">
        <f t="shared" si="857"/>
        <v>0.15</v>
      </c>
      <c r="AU417" s="336">
        <f t="shared" si="857"/>
        <v>0.15</v>
      </c>
      <c r="AV417" s="336">
        <f t="shared" si="857"/>
        <v>0.15</v>
      </c>
      <c r="AW417" s="336">
        <f t="shared" si="857"/>
        <v>0.15</v>
      </c>
      <c r="AX417" s="336">
        <f t="shared" si="857"/>
        <v>0.15</v>
      </c>
      <c r="AY417" s="336">
        <f t="shared" si="857"/>
        <v>0.15</v>
      </c>
      <c r="AZ417" s="336">
        <f t="shared" si="857"/>
        <v>0.15</v>
      </c>
      <c r="BA417" s="336">
        <f t="shared" si="857"/>
        <v>0.15</v>
      </c>
      <c r="BB417" s="336">
        <f t="shared" si="857"/>
        <v>0.15</v>
      </c>
      <c r="BC417" s="336">
        <f t="shared" si="857"/>
        <v>0.15</v>
      </c>
      <c r="BD417" s="336">
        <f t="shared" si="858"/>
        <v>0.11</v>
      </c>
      <c r="BE417" s="336">
        <f t="shared" si="858"/>
        <v>0.11</v>
      </c>
      <c r="BF417" s="336">
        <f t="shared" si="858"/>
        <v>0.11</v>
      </c>
      <c r="BG417" s="336">
        <f t="shared" si="858"/>
        <v>0.11</v>
      </c>
      <c r="BH417" s="336">
        <f t="shared" si="858"/>
        <v>0.11</v>
      </c>
      <c r="BI417" s="336">
        <f t="shared" si="858"/>
        <v>0.11</v>
      </c>
      <c r="BJ417" s="336">
        <f t="shared" si="858"/>
        <v>0.11</v>
      </c>
      <c r="BK417" s="336">
        <f t="shared" si="858"/>
        <v>0.11</v>
      </c>
      <c r="BL417" s="336">
        <f t="shared" si="858"/>
        <v>0.11</v>
      </c>
      <c r="BM417" s="336">
        <f t="shared" si="858"/>
        <v>0.11</v>
      </c>
      <c r="BN417" s="336">
        <f t="shared" si="859"/>
        <v>0.11</v>
      </c>
      <c r="BO417" s="336">
        <f t="shared" si="859"/>
        <v>0.11</v>
      </c>
      <c r="BP417" s="336">
        <f t="shared" si="859"/>
        <v>0.1</v>
      </c>
      <c r="BQ417" s="336">
        <f t="shared" si="859"/>
        <v>0.1</v>
      </c>
      <c r="BR417" s="336">
        <f t="shared" si="859"/>
        <v>0.1</v>
      </c>
      <c r="BS417" s="336">
        <f t="shared" si="859"/>
        <v>0.1</v>
      </c>
      <c r="BT417" s="336">
        <f t="shared" si="859"/>
        <v>0.1</v>
      </c>
      <c r="BU417" s="336">
        <f t="shared" si="859"/>
        <v>0.1</v>
      </c>
      <c r="BV417" s="336">
        <f t="shared" si="859"/>
        <v>0.1</v>
      </c>
      <c r="BW417" s="336">
        <f t="shared" si="859"/>
        <v>0.1</v>
      </c>
      <c r="BX417" s="336">
        <f t="shared" si="860"/>
        <v>0.1</v>
      </c>
      <c r="BY417" s="336">
        <f t="shared" si="860"/>
        <v>0.1</v>
      </c>
      <c r="BZ417" s="336">
        <f t="shared" si="860"/>
        <v>0.1</v>
      </c>
      <c r="CA417" s="336">
        <f t="shared" si="860"/>
        <v>0.1</v>
      </c>
      <c r="CB417" s="336">
        <f t="shared" si="860"/>
        <v>0.09</v>
      </c>
      <c r="CC417" s="336">
        <f t="shared" si="860"/>
        <v>0.09</v>
      </c>
      <c r="CD417" s="336">
        <f t="shared" si="860"/>
        <v>0.09</v>
      </c>
      <c r="CE417" s="336">
        <f t="shared" si="860"/>
        <v>0.09</v>
      </c>
      <c r="CF417" s="336">
        <f t="shared" si="860"/>
        <v>0.09</v>
      </c>
      <c r="CG417" s="336">
        <f t="shared" si="860"/>
        <v>0.09</v>
      </c>
      <c r="CH417" s="336">
        <f t="shared" si="861"/>
        <v>0.09</v>
      </c>
      <c r="CI417" s="336">
        <f t="shared" si="861"/>
        <v>0.09</v>
      </c>
      <c r="CJ417" s="336">
        <f t="shared" si="861"/>
        <v>0.09</v>
      </c>
      <c r="CK417" s="336">
        <f t="shared" si="861"/>
        <v>0.09</v>
      </c>
      <c r="CL417" s="336">
        <f t="shared" si="861"/>
        <v>0.09</v>
      </c>
      <c r="CM417" s="336">
        <f t="shared" si="861"/>
        <v>0.09</v>
      </c>
      <c r="CN417" s="71"/>
      <c r="CO417" s="71"/>
      <c r="CP417" s="71"/>
      <c r="CQ417" s="71"/>
      <c r="CR417" s="71"/>
      <c r="CS417" s="71"/>
      <c r="CT417" s="71"/>
      <c r="CY417" s="294"/>
    </row>
    <row r="418" spans="1:103" outlineLevel="1" x14ac:dyDescent="0.45">
      <c r="A418" s="71"/>
      <c r="B418" s="297"/>
      <c r="D418" s="259" t="s">
        <v>594</v>
      </c>
      <c r="E418" s="337"/>
      <c r="F418" s="259" t="s">
        <v>164</v>
      </c>
      <c r="H418" s="302">
        <f t="shared" ref="H418:O418" si="862">H415*H411*H414</f>
        <v>0</v>
      </c>
      <c r="I418" s="302">
        <f t="shared" si="862"/>
        <v>0</v>
      </c>
      <c r="J418" s="302">
        <f t="shared" si="862"/>
        <v>0</v>
      </c>
      <c r="K418" s="302">
        <f t="shared" si="862"/>
        <v>0</v>
      </c>
      <c r="L418" s="302">
        <f t="shared" si="862"/>
        <v>0</v>
      </c>
      <c r="M418" s="302">
        <f t="shared" si="862"/>
        <v>0</v>
      </c>
      <c r="N418" s="302">
        <f t="shared" si="862"/>
        <v>0</v>
      </c>
      <c r="O418" s="302">
        <f t="shared" si="862"/>
        <v>0</v>
      </c>
      <c r="P418" s="302">
        <f>P415*P411*P414</f>
        <v>0</v>
      </c>
      <c r="Q418" s="302">
        <f t="shared" ref="Q418:CB418" si="863">Q415*Q411*Q414</f>
        <v>0</v>
      </c>
      <c r="R418" s="302">
        <f t="shared" si="863"/>
        <v>0</v>
      </c>
      <c r="S418" s="302">
        <f t="shared" si="863"/>
        <v>0</v>
      </c>
      <c r="T418" s="302">
        <f t="shared" si="863"/>
        <v>0</v>
      </c>
      <c r="U418" s="302">
        <f t="shared" si="863"/>
        <v>0</v>
      </c>
      <c r="V418" s="302">
        <f t="shared" si="863"/>
        <v>0</v>
      </c>
      <c r="W418" s="302">
        <f t="shared" si="863"/>
        <v>0</v>
      </c>
      <c r="X418" s="302">
        <f t="shared" si="863"/>
        <v>0</v>
      </c>
      <c r="Y418" s="302">
        <f t="shared" si="863"/>
        <v>0</v>
      </c>
      <c r="Z418" s="302">
        <f t="shared" si="863"/>
        <v>0</v>
      </c>
      <c r="AA418" s="302">
        <f t="shared" si="863"/>
        <v>0</v>
      </c>
      <c r="AB418" s="302">
        <f t="shared" si="863"/>
        <v>0</v>
      </c>
      <c r="AC418" s="302">
        <f t="shared" si="863"/>
        <v>0</v>
      </c>
      <c r="AD418" s="302">
        <f t="shared" si="863"/>
        <v>0</v>
      </c>
      <c r="AE418" s="302">
        <f t="shared" si="863"/>
        <v>0</v>
      </c>
      <c r="AF418" s="302">
        <f t="shared" si="863"/>
        <v>0</v>
      </c>
      <c r="AG418" s="302">
        <f t="shared" si="863"/>
        <v>0</v>
      </c>
      <c r="AH418" s="302">
        <f t="shared" si="863"/>
        <v>0</v>
      </c>
      <c r="AI418" s="302">
        <f t="shared" si="863"/>
        <v>0</v>
      </c>
      <c r="AJ418" s="302">
        <f t="shared" si="863"/>
        <v>0</v>
      </c>
      <c r="AK418" s="302">
        <f t="shared" si="863"/>
        <v>0</v>
      </c>
      <c r="AL418" s="302">
        <f t="shared" si="863"/>
        <v>0</v>
      </c>
      <c r="AM418" s="302">
        <f t="shared" si="863"/>
        <v>0</v>
      </c>
      <c r="AN418" s="302">
        <f t="shared" si="863"/>
        <v>0</v>
      </c>
      <c r="AO418" s="302">
        <f t="shared" si="863"/>
        <v>0</v>
      </c>
      <c r="AP418" s="302">
        <f t="shared" si="863"/>
        <v>0</v>
      </c>
      <c r="AQ418" s="302">
        <f t="shared" si="863"/>
        <v>0</v>
      </c>
      <c r="AR418" s="302">
        <f t="shared" si="863"/>
        <v>0</v>
      </c>
      <c r="AS418" s="302">
        <f t="shared" si="863"/>
        <v>0</v>
      </c>
      <c r="AT418" s="302">
        <f t="shared" si="863"/>
        <v>0</v>
      </c>
      <c r="AU418" s="302">
        <f t="shared" si="863"/>
        <v>0</v>
      </c>
      <c r="AV418" s="302">
        <f t="shared" si="863"/>
        <v>0</v>
      </c>
      <c r="AW418" s="302">
        <f t="shared" si="863"/>
        <v>0</v>
      </c>
      <c r="AX418" s="302">
        <f t="shared" si="863"/>
        <v>0</v>
      </c>
      <c r="AY418" s="302">
        <f t="shared" si="863"/>
        <v>0</v>
      </c>
      <c r="AZ418" s="302">
        <f t="shared" si="863"/>
        <v>0</v>
      </c>
      <c r="BA418" s="302">
        <f t="shared" si="863"/>
        <v>0</v>
      </c>
      <c r="BB418" s="302">
        <f t="shared" si="863"/>
        <v>0</v>
      </c>
      <c r="BC418" s="302">
        <f t="shared" si="863"/>
        <v>0</v>
      </c>
      <c r="BD418" s="302">
        <f t="shared" si="863"/>
        <v>0</v>
      </c>
      <c r="BE418" s="302">
        <f t="shared" si="863"/>
        <v>0</v>
      </c>
      <c r="BF418" s="302">
        <f t="shared" si="863"/>
        <v>0</v>
      </c>
      <c r="BG418" s="302">
        <f t="shared" si="863"/>
        <v>0</v>
      </c>
      <c r="BH418" s="302">
        <f t="shared" si="863"/>
        <v>0</v>
      </c>
      <c r="BI418" s="302">
        <f t="shared" si="863"/>
        <v>0</v>
      </c>
      <c r="BJ418" s="302">
        <f t="shared" si="863"/>
        <v>0</v>
      </c>
      <c r="BK418" s="302">
        <f t="shared" si="863"/>
        <v>0</v>
      </c>
      <c r="BL418" s="302">
        <f t="shared" si="863"/>
        <v>0</v>
      </c>
      <c r="BM418" s="302">
        <f t="shared" si="863"/>
        <v>0</v>
      </c>
      <c r="BN418" s="302">
        <f t="shared" si="863"/>
        <v>0</v>
      </c>
      <c r="BO418" s="302">
        <f t="shared" si="863"/>
        <v>0</v>
      </c>
      <c r="BP418" s="302">
        <f t="shared" si="863"/>
        <v>0</v>
      </c>
      <c r="BQ418" s="302">
        <f t="shared" si="863"/>
        <v>0</v>
      </c>
      <c r="BR418" s="302">
        <f t="shared" si="863"/>
        <v>0</v>
      </c>
      <c r="BS418" s="302">
        <f t="shared" si="863"/>
        <v>0</v>
      </c>
      <c r="BT418" s="302">
        <f t="shared" si="863"/>
        <v>0</v>
      </c>
      <c r="BU418" s="302">
        <f t="shared" si="863"/>
        <v>0</v>
      </c>
      <c r="BV418" s="302">
        <f t="shared" si="863"/>
        <v>0</v>
      </c>
      <c r="BW418" s="302">
        <f t="shared" si="863"/>
        <v>0</v>
      </c>
      <c r="BX418" s="302">
        <f t="shared" si="863"/>
        <v>0</v>
      </c>
      <c r="BY418" s="302">
        <f t="shared" si="863"/>
        <v>0</v>
      </c>
      <c r="BZ418" s="302">
        <f t="shared" si="863"/>
        <v>0</v>
      </c>
      <c r="CA418" s="302">
        <f t="shared" si="863"/>
        <v>0</v>
      </c>
      <c r="CB418" s="302">
        <f t="shared" si="863"/>
        <v>0</v>
      </c>
      <c r="CC418" s="302">
        <f t="shared" ref="CC418:CM418" si="864">CC415*CC411*CC414</f>
        <v>0</v>
      </c>
      <c r="CD418" s="302">
        <f t="shared" si="864"/>
        <v>0</v>
      </c>
      <c r="CE418" s="302">
        <f t="shared" si="864"/>
        <v>0</v>
      </c>
      <c r="CF418" s="302">
        <f t="shared" si="864"/>
        <v>0</v>
      </c>
      <c r="CG418" s="302">
        <f t="shared" si="864"/>
        <v>0</v>
      </c>
      <c r="CH418" s="302">
        <f t="shared" si="864"/>
        <v>0</v>
      </c>
      <c r="CI418" s="302">
        <f t="shared" si="864"/>
        <v>0</v>
      </c>
      <c r="CJ418" s="302">
        <f t="shared" si="864"/>
        <v>0</v>
      </c>
      <c r="CK418" s="302">
        <f t="shared" si="864"/>
        <v>0</v>
      </c>
      <c r="CL418" s="302">
        <f t="shared" si="864"/>
        <v>0</v>
      </c>
      <c r="CM418" s="302">
        <f t="shared" si="864"/>
        <v>0</v>
      </c>
      <c r="CN418" s="264">
        <f t="shared" ref="CN418:CT421" si="865">SUMIF($H$9:$CM$9,CN$3,$H418:$CM418)</f>
        <v>0</v>
      </c>
      <c r="CO418" s="264">
        <f t="shared" si="865"/>
        <v>0</v>
      </c>
      <c r="CP418" s="264">
        <f t="shared" si="865"/>
        <v>0</v>
      </c>
      <c r="CQ418" s="264">
        <f t="shared" si="865"/>
        <v>0</v>
      </c>
      <c r="CR418" s="264">
        <f t="shared" si="865"/>
        <v>0</v>
      </c>
      <c r="CS418" s="264">
        <f t="shared" si="865"/>
        <v>0</v>
      </c>
      <c r="CT418" s="264">
        <f t="shared" si="865"/>
        <v>0</v>
      </c>
      <c r="CY418" s="294"/>
    </row>
    <row r="419" spans="1:103" outlineLevel="1" x14ac:dyDescent="0.45">
      <c r="A419" s="71"/>
      <c r="B419" s="297"/>
      <c r="D419" s="259" t="s">
        <v>595</v>
      </c>
      <c r="E419" s="337"/>
      <c r="F419" s="259" t="s">
        <v>164</v>
      </c>
      <c r="H419" s="302">
        <f t="shared" ref="H419:O419" si="866">H416*H413</f>
        <v>0</v>
      </c>
      <c r="I419" s="302">
        <f t="shared" si="866"/>
        <v>0</v>
      </c>
      <c r="J419" s="302">
        <f t="shared" si="866"/>
        <v>0</v>
      </c>
      <c r="K419" s="302">
        <f t="shared" si="866"/>
        <v>0</v>
      </c>
      <c r="L419" s="302">
        <f t="shared" si="866"/>
        <v>0</v>
      </c>
      <c r="M419" s="302">
        <f t="shared" si="866"/>
        <v>0</v>
      </c>
      <c r="N419" s="302">
        <f t="shared" si="866"/>
        <v>0</v>
      </c>
      <c r="O419" s="302">
        <f t="shared" si="866"/>
        <v>0</v>
      </c>
      <c r="P419" s="302">
        <f>P416*P413</f>
        <v>0</v>
      </c>
      <c r="Q419" s="302">
        <f t="shared" ref="Q419:CB419" si="867">Q416*Q413</f>
        <v>0</v>
      </c>
      <c r="R419" s="302">
        <f t="shared" si="867"/>
        <v>0</v>
      </c>
      <c r="S419" s="302">
        <f t="shared" si="867"/>
        <v>0</v>
      </c>
      <c r="T419" s="302">
        <f t="shared" si="867"/>
        <v>0</v>
      </c>
      <c r="U419" s="302">
        <f t="shared" si="867"/>
        <v>0</v>
      </c>
      <c r="V419" s="302">
        <f t="shared" si="867"/>
        <v>0</v>
      </c>
      <c r="W419" s="302">
        <f t="shared" si="867"/>
        <v>0</v>
      </c>
      <c r="X419" s="302">
        <f t="shared" si="867"/>
        <v>0</v>
      </c>
      <c r="Y419" s="302">
        <f t="shared" si="867"/>
        <v>0</v>
      </c>
      <c r="Z419" s="302">
        <f t="shared" si="867"/>
        <v>0</v>
      </c>
      <c r="AA419" s="302">
        <f t="shared" si="867"/>
        <v>0</v>
      </c>
      <c r="AB419" s="302">
        <f t="shared" si="867"/>
        <v>0</v>
      </c>
      <c r="AC419" s="302">
        <f t="shared" si="867"/>
        <v>0</v>
      </c>
      <c r="AD419" s="302">
        <f t="shared" si="867"/>
        <v>0</v>
      </c>
      <c r="AE419" s="302">
        <f t="shared" si="867"/>
        <v>0</v>
      </c>
      <c r="AF419" s="302">
        <f t="shared" si="867"/>
        <v>0</v>
      </c>
      <c r="AG419" s="302">
        <f t="shared" si="867"/>
        <v>0</v>
      </c>
      <c r="AH419" s="302">
        <f t="shared" si="867"/>
        <v>0</v>
      </c>
      <c r="AI419" s="302">
        <f t="shared" si="867"/>
        <v>0</v>
      </c>
      <c r="AJ419" s="302">
        <f t="shared" si="867"/>
        <v>0</v>
      </c>
      <c r="AK419" s="302">
        <f t="shared" si="867"/>
        <v>0</v>
      </c>
      <c r="AL419" s="302">
        <f t="shared" si="867"/>
        <v>0</v>
      </c>
      <c r="AM419" s="302">
        <f t="shared" si="867"/>
        <v>0</v>
      </c>
      <c r="AN419" s="302">
        <f t="shared" si="867"/>
        <v>0</v>
      </c>
      <c r="AO419" s="302">
        <f t="shared" si="867"/>
        <v>0</v>
      </c>
      <c r="AP419" s="302">
        <f t="shared" si="867"/>
        <v>0</v>
      </c>
      <c r="AQ419" s="302">
        <f t="shared" si="867"/>
        <v>0</v>
      </c>
      <c r="AR419" s="302">
        <f t="shared" si="867"/>
        <v>0</v>
      </c>
      <c r="AS419" s="302">
        <f t="shared" si="867"/>
        <v>0</v>
      </c>
      <c r="AT419" s="302">
        <f t="shared" si="867"/>
        <v>0</v>
      </c>
      <c r="AU419" s="302">
        <f t="shared" si="867"/>
        <v>0</v>
      </c>
      <c r="AV419" s="302">
        <f t="shared" si="867"/>
        <v>0</v>
      </c>
      <c r="AW419" s="302">
        <f t="shared" si="867"/>
        <v>0</v>
      </c>
      <c r="AX419" s="302">
        <f t="shared" si="867"/>
        <v>0</v>
      </c>
      <c r="AY419" s="302">
        <f t="shared" si="867"/>
        <v>0</v>
      </c>
      <c r="AZ419" s="302">
        <f t="shared" si="867"/>
        <v>0</v>
      </c>
      <c r="BA419" s="302">
        <f t="shared" si="867"/>
        <v>0</v>
      </c>
      <c r="BB419" s="302">
        <f t="shared" si="867"/>
        <v>0</v>
      </c>
      <c r="BC419" s="302">
        <f t="shared" si="867"/>
        <v>0</v>
      </c>
      <c r="BD419" s="302">
        <f t="shared" si="867"/>
        <v>0</v>
      </c>
      <c r="BE419" s="302">
        <f t="shared" si="867"/>
        <v>0</v>
      </c>
      <c r="BF419" s="302">
        <f t="shared" si="867"/>
        <v>0</v>
      </c>
      <c r="BG419" s="302">
        <f t="shared" si="867"/>
        <v>0</v>
      </c>
      <c r="BH419" s="302">
        <f t="shared" si="867"/>
        <v>0</v>
      </c>
      <c r="BI419" s="302">
        <f t="shared" si="867"/>
        <v>0</v>
      </c>
      <c r="BJ419" s="302">
        <f t="shared" si="867"/>
        <v>0</v>
      </c>
      <c r="BK419" s="302">
        <f t="shared" si="867"/>
        <v>0</v>
      </c>
      <c r="BL419" s="302">
        <f t="shared" si="867"/>
        <v>0</v>
      </c>
      <c r="BM419" s="302">
        <f t="shared" si="867"/>
        <v>0</v>
      </c>
      <c r="BN419" s="302">
        <f t="shared" si="867"/>
        <v>0</v>
      </c>
      <c r="BO419" s="302">
        <f t="shared" si="867"/>
        <v>0</v>
      </c>
      <c r="BP419" s="302">
        <f t="shared" si="867"/>
        <v>0</v>
      </c>
      <c r="BQ419" s="302">
        <f t="shared" si="867"/>
        <v>0</v>
      </c>
      <c r="BR419" s="302">
        <f t="shared" si="867"/>
        <v>0</v>
      </c>
      <c r="BS419" s="302">
        <f t="shared" si="867"/>
        <v>0</v>
      </c>
      <c r="BT419" s="302">
        <f t="shared" si="867"/>
        <v>0</v>
      </c>
      <c r="BU419" s="302">
        <f t="shared" si="867"/>
        <v>0</v>
      </c>
      <c r="BV419" s="302">
        <f t="shared" si="867"/>
        <v>0</v>
      </c>
      <c r="BW419" s="302">
        <f t="shared" si="867"/>
        <v>0</v>
      </c>
      <c r="BX419" s="302">
        <f t="shared" si="867"/>
        <v>0</v>
      </c>
      <c r="BY419" s="302">
        <f t="shared" si="867"/>
        <v>0</v>
      </c>
      <c r="BZ419" s="302">
        <f t="shared" si="867"/>
        <v>0</v>
      </c>
      <c r="CA419" s="302">
        <f t="shared" si="867"/>
        <v>0</v>
      </c>
      <c r="CB419" s="302">
        <f t="shared" si="867"/>
        <v>0</v>
      </c>
      <c r="CC419" s="302">
        <f t="shared" ref="CC419:CM419" si="868">CC416*CC413</f>
        <v>0</v>
      </c>
      <c r="CD419" s="302">
        <f t="shared" si="868"/>
        <v>0</v>
      </c>
      <c r="CE419" s="302">
        <f t="shared" si="868"/>
        <v>0</v>
      </c>
      <c r="CF419" s="302">
        <f t="shared" si="868"/>
        <v>0</v>
      </c>
      <c r="CG419" s="302">
        <f t="shared" si="868"/>
        <v>0</v>
      </c>
      <c r="CH419" s="302">
        <f t="shared" si="868"/>
        <v>0</v>
      </c>
      <c r="CI419" s="302">
        <f t="shared" si="868"/>
        <v>0</v>
      </c>
      <c r="CJ419" s="302">
        <f t="shared" si="868"/>
        <v>0</v>
      </c>
      <c r="CK419" s="302">
        <f t="shared" si="868"/>
        <v>0</v>
      </c>
      <c r="CL419" s="302">
        <f t="shared" si="868"/>
        <v>0</v>
      </c>
      <c r="CM419" s="302">
        <f t="shared" si="868"/>
        <v>0</v>
      </c>
      <c r="CN419" s="264">
        <f t="shared" si="865"/>
        <v>0</v>
      </c>
      <c r="CO419" s="264">
        <f t="shared" si="865"/>
        <v>0</v>
      </c>
      <c r="CP419" s="264">
        <f t="shared" si="865"/>
        <v>0</v>
      </c>
      <c r="CQ419" s="264">
        <f t="shared" si="865"/>
        <v>0</v>
      </c>
      <c r="CR419" s="264">
        <f t="shared" si="865"/>
        <v>0</v>
      </c>
      <c r="CS419" s="264">
        <f t="shared" si="865"/>
        <v>0</v>
      </c>
      <c r="CT419" s="264">
        <f t="shared" si="865"/>
        <v>0</v>
      </c>
      <c r="CY419" s="294"/>
    </row>
    <row r="420" spans="1:103" outlineLevel="1" x14ac:dyDescent="0.45">
      <c r="A420" s="71"/>
      <c r="B420" s="297"/>
      <c r="D420" s="259" t="s">
        <v>596</v>
      </c>
      <c r="E420" s="337"/>
      <c r="F420" s="259" t="s">
        <v>164</v>
      </c>
      <c r="H420" s="302">
        <f t="shared" ref="H420:O420" si="869">H410*H417</f>
        <v>0</v>
      </c>
      <c r="I420" s="302">
        <f t="shared" si="869"/>
        <v>0</v>
      </c>
      <c r="J420" s="302">
        <f t="shared" si="869"/>
        <v>0</v>
      </c>
      <c r="K420" s="302">
        <f t="shared" si="869"/>
        <v>0</v>
      </c>
      <c r="L420" s="302">
        <f t="shared" si="869"/>
        <v>0</v>
      </c>
      <c r="M420" s="302">
        <f t="shared" si="869"/>
        <v>0</v>
      </c>
      <c r="N420" s="302">
        <f t="shared" si="869"/>
        <v>0</v>
      </c>
      <c r="O420" s="302">
        <f t="shared" si="869"/>
        <v>0</v>
      </c>
      <c r="P420" s="302">
        <f>P410*P417</f>
        <v>0</v>
      </c>
      <c r="Q420" s="302">
        <f t="shared" ref="Q420:CB420" si="870">Q410*Q417</f>
        <v>0</v>
      </c>
      <c r="R420" s="302">
        <f t="shared" si="870"/>
        <v>0</v>
      </c>
      <c r="S420" s="302">
        <f t="shared" si="870"/>
        <v>0</v>
      </c>
      <c r="T420" s="302">
        <f t="shared" si="870"/>
        <v>0</v>
      </c>
      <c r="U420" s="302">
        <f t="shared" si="870"/>
        <v>0</v>
      </c>
      <c r="V420" s="302">
        <f t="shared" si="870"/>
        <v>0</v>
      </c>
      <c r="W420" s="302">
        <f t="shared" si="870"/>
        <v>0</v>
      </c>
      <c r="X420" s="302">
        <f t="shared" si="870"/>
        <v>0</v>
      </c>
      <c r="Y420" s="302">
        <f t="shared" si="870"/>
        <v>0</v>
      </c>
      <c r="Z420" s="302">
        <f t="shared" si="870"/>
        <v>0</v>
      </c>
      <c r="AA420" s="302">
        <f t="shared" si="870"/>
        <v>0</v>
      </c>
      <c r="AB420" s="302">
        <f t="shared" si="870"/>
        <v>0</v>
      </c>
      <c r="AC420" s="302">
        <f t="shared" si="870"/>
        <v>0</v>
      </c>
      <c r="AD420" s="302">
        <f t="shared" si="870"/>
        <v>0</v>
      </c>
      <c r="AE420" s="302">
        <f t="shared" si="870"/>
        <v>0</v>
      </c>
      <c r="AF420" s="302">
        <f t="shared" si="870"/>
        <v>0</v>
      </c>
      <c r="AG420" s="302">
        <f t="shared" si="870"/>
        <v>0</v>
      </c>
      <c r="AH420" s="302">
        <f t="shared" si="870"/>
        <v>0</v>
      </c>
      <c r="AI420" s="302">
        <f t="shared" si="870"/>
        <v>0</v>
      </c>
      <c r="AJ420" s="302">
        <f t="shared" si="870"/>
        <v>0</v>
      </c>
      <c r="AK420" s="302">
        <f t="shared" si="870"/>
        <v>0</v>
      </c>
      <c r="AL420" s="302">
        <f t="shared" si="870"/>
        <v>0</v>
      </c>
      <c r="AM420" s="302">
        <f t="shared" si="870"/>
        <v>0</v>
      </c>
      <c r="AN420" s="302">
        <f t="shared" si="870"/>
        <v>0</v>
      </c>
      <c r="AO420" s="302">
        <f t="shared" si="870"/>
        <v>0</v>
      </c>
      <c r="AP420" s="302">
        <f t="shared" si="870"/>
        <v>0</v>
      </c>
      <c r="AQ420" s="302">
        <f t="shared" si="870"/>
        <v>0</v>
      </c>
      <c r="AR420" s="302">
        <f t="shared" si="870"/>
        <v>0</v>
      </c>
      <c r="AS420" s="302">
        <f t="shared" si="870"/>
        <v>0</v>
      </c>
      <c r="AT420" s="302">
        <f t="shared" si="870"/>
        <v>0</v>
      </c>
      <c r="AU420" s="302">
        <f t="shared" si="870"/>
        <v>0</v>
      </c>
      <c r="AV420" s="302">
        <f t="shared" si="870"/>
        <v>0</v>
      </c>
      <c r="AW420" s="302">
        <f t="shared" si="870"/>
        <v>0</v>
      </c>
      <c r="AX420" s="302">
        <f t="shared" si="870"/>
        <v>0</v>
      </c>
      <c r="AY420" s="302">
        <f t="shared" si="870"/>
        <v>0</v>
      </c>
      <c r="AZ420" s="302">
        <f t="shared" si="870"/>
        <v>0</v>
      </c>
      <c r="BA420" s="302">
        <f t="shared" si="870"/>
        <v>0</v>
      </c>
      <c r="BB420" s="302">
        <f t="shared" si="870"/>
        <v>0</v>
      </c>
      <c r="BC420" s="302">
        <f t="shared" si="870"/>
        <v>0</v>
      </c>
      <c r="BD420" s="302">
        <f t="shared" si="870"/>
        <v>0</v>
      </c>
      <c r="BE420" s="302">
        <f t="shared" si="870"/>
        <v>0</v>
      </c>
      <c r="BF420" s="302">
        <f t="shared" si="870"/>
        <v>0</v>
      </c>
      <c r="BG420" s="302">
        <f t="shared" si="870"/>
        <v>0</v>
      </c>
      <c r="BH420" s="302">
        <f t="shared" si="870"/>
        <v>0</v>
      </c>
      <c r="BI420" s="302">
        <f t="shared" si="870"/>
        <v>0</v>
      </c>
      <c r="BJ420" s="302">
        <f t="shared" si="870"/>
        <v>0</v>
      </c>
      <c r="BK420" s="302">
        <f t="shared" si="870"/>
        <v>0</v>
      </c>
      <c r="BL420" s="302">
        <f t="shared" si="870"/>
        <v>0</v>
      </c>
      <c r="BM420" s="302">
        <f t="shared" si="870"/>
        <v>0</v>
      </c>
      <c r="BN420" s="302">
        <f t="shared" si="870"/>
        <v>0</v>
      </c>
      <c r="BO420" s="302">
        <f t="shared" si="870"/>
        <v>0</v>
      </c>
      <c r="BP420" s="302">
        <f t="shared" si="870"/>
        <v>0</v>
      </c>
      <c r="BQ420" s="302">
        <f t="shared" si="870"/>
        <v>0</v>
      </c>
      <c r="BR420" s="302">
        <f t="shared" si="870"/>
        <v>0</v>
      </c>
      <c r="BS420" s="302">
        <f t="shared" si="870"/>
        <v>0</v>
      </c>
      <c r="BT420" s="302">
        <f t="shared" si="870"/>
        <v>0</v>
      </c>
      <c r="BU420" s="302">
        <f t="shared" si="870"/>
        <v>0</v>
      </c>
      <c r="BV420" s="302">
        <f t="shared" si="870"/>
        <v>0</v>
      </c>
      <c r="BW420" s="302">
        <f t="shared" si="870"/>
        <v>0</v>
      </c>
      <c r="BX420" s="302">
        <f t="shared" si="870"/>
        <v>0</v>
      </c>
      <c r="BY420" s="302">
        <f t="shared" si="870"/>
        <v>0</v>
      </c>
      <c r="BZ420" s="302">
        <f t="shared" si="870"/>
        <v>0</v>
      </c>
      <c r="CA420" s="302">
        <f t="shared" si="870"/>
        <v>0</v>
      </c>
      <c r="CB420" s="302">
        <f t="shared" si="870"/>
        <v>0</v>
      </c>
      <c r="CC420" s="302">
        <f t="shared" ref="CC420:CM420" si="871">CC410*CC417</f>
        <v>0</v>
      </c>
      <c r="CD420" s="302">
        <f t="shared" si="871"/>
        <v>0</v>
      </c>
      <c r="CE420" s="302">
        <f t="shared" si="871"/>
        <v>0</v>
      </c>
      <c r="CF420" s="302">
        <f t="shared" si="871"/>
        <v>0</v>
      </c>
      <c r="CG420" s="302">
        <f t="shared" si="871"/>
        <v>0</v>
      </c>
      <c r="CH420" s="302">
        <f t="shared" si="871"/>
        <v>0</v>
      </c>
      <c r="CI420" s="302">
        <f t="shared" si="871"/>
        <v>0</v>
      </c>
      <c r="CJ420" s="302">
        <f t="shared" si="871"/>
        <v>0</v>
      </c>
      <c r="CK420" s="302">
        <f t="shared" si="871"/>
        <v>0</v>
      </c>
      <c r="CL420" s="302">
        <f t="shared" si="871"/>
        <v>0</v>
      </c>
      <c r="CM420" s="302">
        <f t="shared" si="871"/>
        <v>0</v>
      </c>
      <c r="CN420" s="264">
        <f t="shared" si="865"/>
        <v>0</v>
      </c>
      <c r="CO420" s="264">
        <f t="shared" si="865"/>
        <v>0</v>
      </c>
      <c r="CP420" s="264">
        <f t="shared" si="865"/>
        <v>0</v>
      </c>
      <c r="CQ420" s="264">
        <f t="shared" si="865"/>
        <v>0</v>
      </c>
      <c r="CR420" s="264">
        <f t="shared" si="865"/>
        <v>0</v>
      </c>
      <c r="CS420" s="264">
        <f t="shared" si="865"/>
        <v>0</v>
      </c>
      <c r="CT420" s="264">
        <f t="shared" si="865"/>
        <v>0</v>
      </c>
      <c r="CY420" s="294"/>
    </row>
    <row r="421" spans="1:103" outlineLevel="1" x14ac:dyDescent="0.45">
      <c r="A421" s="71" t="s">
        <v>369</v>
      </c>
      <c r="B421" s="297"/>
      <c r="D421" s="75" t="s">
        <v>258</v>
      </c>
      <c r="E421" s="75"/>
      <c r="F421" s="75" t="s">
        <v>164</v>
      </c>
      <c r="G421" s="75"/>
      <c r="H421" s="372">
        <f t="shared" ref="H421:O421" si="872">SUM(H418:H420)</f>
        <v>0</v>
      </c>
      <c r="I421" s="372">
        <f t="shared" si="872"/>
        <v>0</v>
      </c>
      <c r="J421" s="372">
        <f t="shared" si="872"/>
        <v>0</v>
      </c>
      <c r="K421" s="372">
        <f t="shared" si="872"/>
        <v>0</v>
      </c>
      <c r="L421" s="372">
        <f t="shared" si="872"/>
        <v>0</v>
      </c>
      <c r="M421" s="372">
        <f t="shared" si="872"/>
        <v>0</v>
      </c>
      <c r="N421" s="372">
        <f t="shared" si="872"/>
        <v>0</v>
      </c>
      <c r="O421" s="372">
        <f t="shared" si="872"/>
        <v>0</v>
      </c>
      <c r="P421" s="372">
        <f>SUM(P418:P420)</f>
        <v>0</v>
      </c>
      <c r="Q421" s="372">
        <f t="shared" ref="Q421:CB421" si="873">SUM(Q418:Q420)</f>
        <v>0</v>
      </c>
      <c r="R421" s="372">
        <f t="shared" si="873"/>
        <v>0</v>
      </c>
      <c r="S421" s="372">
        <f t="shared" si="873"/>
        <v>0</v>
      </c>
      <c r="T421" s="372">
        <f t="shared" si="873"/>
        <v>0</v>
      </c>
      <c r="U421" s="372">
        <f t="shared" si="873"/>
        <v>0</v>
      </c>
      <c r="V421" s="372">
        <f t="shared" si="873"/>
        <v>0</v>
      </c>
      <c r="W421" s="372">
        <f t="shared" si="873"/>
        <v>0</v>
      </c>
      <c r="X421" s="372">
        <f t="shared" si="873"/>
        <v>0</v>
      </c>
      <c r="Y421" s="372">
        <f t="shared" si="873"/>
        <v>0</v>
      </c>
      <c r="Z421" s="372">
        <f t="shared" si="873"/>
        <v>0</v>
      </c>
      <c r="AA421" s="372">
        <f t="shared" si="873"/>
        <v>0</v>
      </c>
      <c r="AB421" s="372">
        <f t="shared" si="873"/>
        <v>0</v>
      </c>
      <c r="AC421" s="372">
        <f t="shared" si="873"/>
        <v>0</v>
      </c>
      <c r="AD421" s="372">
        <f t="shared" si="873"/>
        <v>0</v>
      </c>
      <c r="AE421" s="372">
        <f t="shared" si="873"/>
        <v>0</v>
      </c>
      <c r="AF421" s="372">
        <f t="shared" si="873"/>
        <v>0</v>
      </c>
      <c r="AG421" s="372">
        <f t="shared" si="873"/>
        <v>0</v>
      </c>
      <c r="AH421" s="372">
        <f t="shared" si="873"/>
        <v>0</v>
      </c>
      <c r="AI421" s="372">
        <f t="shared" si="873"/>
        <v>0</v>
      </c>
      <c r="AJ421" s="372">
        <f t="shared" si="873"/>
        <v>0</v>
      </c>
      <c r="AK421" s="372">
        <f t="shared" si="873"/>
        <v>0</v>
      </c>
      <c r="AL421" s="372">
        <f t="shared" si="873"/>
        <v>0</v>
      </c>
      <c r="AM421" s="372">
        <f t="shared" si="873"/>
        <v>0</v>
      </c>
      <c r="AN421" s="372">
        <f t="shared" si="873"/>
        <v>0</v>
      </c>
      <c r="AO421" s="372">
        <f t="shared" si="873"/>
        <v>0</v>
      </c>
      <c r="AP421" s="372">
        <f t="shared" si="873"/>
        <v>0</v>
      </c>
      <c r="AQ421" s="372">
        <f t="shared" si="873"/>
        <v>0</v>
      </c>
      <c r="AR421" s="372">
        <f t="shared" si="873"/>
        <v>0</v>
      </c>
      <c r="AS421" s="372">
        <f t="shared" si="873"/>
        <v>0</v>
      </c>
      <c r="AT421" s="372">
        <f t="shared" si="873"/>
        <v>0</v>
      </c>
      <c r="AU421" s="372">
        <f t="shared" si="873"/>
        <v>0</v>
      </c>
      <c r="AV421" s="372">
        <f t="shared" si="873"/>
        <v>0</v>
      </c>
      <c r="AW421" s="372">
        <f t="shared" si="873"/>
        <v>0</v>
      </c>
      <c r="AX421" s="372">
        <f t="shared" si="873"/>
        <v>0</v>
      </c>
      <c r="AY421" s="372">
        <f t="shared" si="873"/>
        <v>0</v>
      </c>
      <c r="AZ421" s="372">
        <f t="shared" si="873"/>
        <v>0</v>
      </c>
      <c r="BA421" s="372">
        <f t="shared" si="873"/>
        <v>0</v>
      </c>
      <c r="BB421" s="372">
        <f t="shared" si="873"/>
        <v>0</v>
      </c>
      <c r="BC421" s="372">
        <f t="shared" si="873"/>
        <v>0</v>
      </c>
      <c r="BD421" s="372">
        <f t="shared" si="873"/>
        <v>0</v>
      </c>
      <c r="BE421" s="372">
        <f t="shared" si="873"/>
        <v>0</v>
      </c>
      <c r="BF421" s="372">
        <f t="shared" si="873"/>
        <v>0</v>
      </c>
      <c r="BG421" s="372">
        <f t="shared" si="873"/>
        <v>0</v>
      </c>
      <c r="BH421" s="372">
        <f t="shared" si="873"/>
        <v>0</v>
      </c>
      <c r="BI421" s="372">
        <f t="shared" si="873"/>
        <v>0</v>
      </c>
      <c r="BJ421" s="372">
        <f t="shared" si="873"/>
        <v>0</v>
      </c>
      <c r="BK421" s="372">
        <f t="shared" si="873"/>
        <v>0</v>
      </c>
      <c r="BL421" s="372">
        <f t="shared" si="873"/>
        <v>0</v>
      </c>
      <c r="BM421" s="372">
        <f t="shared" si="873"/>
        <v>0</v>
      </c>
      <c r="BN421" s="372">
        <f t="shared" si="873"/>
        <v>0</v>
      </c>
      <c r="BO421" s="372">
        <f t="shared" si="873"/>
        <v>0</v>
      </c>
      <c r="BP421" s="372">
        <f t="shared" si="873"/>
        <v>0</v>
      </c>
      <c r="BQ421" s="372">
        <f t="shared" si="873"/>
        <v>0</v>
      </c>
      <c r="BR421" s="372">
        <f t="shared" si="873"/>
        <v>0</v>
      </c>
      <c r="BS421" s="372">
        <f t="shared" si="873"/>
        <v>0</v>
      </c>
      <c r="BT421" s="372">
        <f t="shared" si="873"/>
        <v>0</v>
      </c>
      <c r="BU421" s="372">
        <f t="shared" si="873"/>
        <v>0</v>
      </c>
      <c r="BV421" s="372">
        <f t="shared" si="873"/>
        <v>0</v>
      </c>
      <c r="BW421" s="372">
        <f t="shared" si="873"/>
        <v>0</v>
      </c>
      <c r="BX421" s="372">
        <f t="shared" si="873"/>
        <v>0</v>
      </c>
      <c r="BY421" s="372">
        <f t="shared" si="873"/>
        <v>0</v>
      </c>
      <c r="BZ421" s="372">
        <f t="shared" si="873"/>
        <v>0</v>
      </c>
      <c r="CA421" s="372">
        <f t="shared" si="873"/>
        <v>0</v>
      </c>
      <c r="CB421" s="372">
        <f t="shared" si="873"/>
        <v>0</v>
      </c>
      <c r="CC421" s="372">
        <f t="shared" ref="CC421:CM421" si="874">SUM(CC418:CC420)</f>
        <v>0</v>
      </c>
      <c r="CD421" s="372">
        <f t="shared" si="874"/>
        <v>0</v>
      </c>
      <c r="CE421" s="372">
        <f t="shared" si="874"/>
        <v>0</v>
      </c>
      <c r="CF421" s="372">
        <f t="shared" si="874"/>
        <v>0</v>
      </c>
      <c r="CG421" s="372">
        <f t="shared" si="874"/>
        <v>0</v>
      </c>
      <c r="CH421" s="372">
        <f t="shared" si="874"/>
        <v>0</v>
      </c>
      <c r="CI421" s="372">
        <f t="shared" si="874"/>
        <v>0</v>
      </c>
      <c r="CJ421" s="372">
        <f t="shared" si="874"/>
        <v>0</v>
      </c>
      <c r="CK421" s="372">
        <f t="shared" si="874"/>
        <v>0</v>
      </c>
      <c r="CL421" s="372">
        <f t="shared" si="874"/>
        <v>0</v>
      </c>
      <c r="CM421" s="372">
        <f t="shared" si="874"/>
        <v>0</v>
      </c>
      <c r="CN421" s="333">
        <f t="shared" si="865"/>
        <v>0</v>
      </c>
      <c r="CO421" s="333">
        <f t="shared" si="865"/>
        <v>0</v>
      </c>
      <c r="CP421" s="333">
        <f t="shared" si="865"/>
        <v>0</v>
      </c>
      <c r="CQ421" s="333">
        <f t="shared" si="865"/>
        <v>0</v>
      </c>
      <c r="CR421" s="333">
        <f t="shared" si="865"/>
        <v>0</v>
      </c>
      <c r="CS421" s="333">
        <f t="shared" si="865"/>
        <v>0</v>
      </c>
      <c r="CT421" s="333">
        <f t="shared" si="865"/>
        <v>0</v>
      </c>
      <c r="CY421" s="294"/>
    </row>
    <row r="422" spans="1:103" outlineLevel="1" x14ac:dyDescent="0.45">
      <c r="A422" s="71"/>
      <c r="B422" s="297"/>
      <c r="H422" s="302"/>
      <c r="I422" s="302"/>
      <c r="J422" s="302"/>
      <c r="K422" s="302"/>
      <c r="L422" s="302"/>
      <c r="M422" s="302"/>
      <c r="N422" s="302"/>
      <c r="O422" s="302"/>
      <c r="P422" s="302"/>
      <c r="Q422" s="302"/>
      <c r="R422" s="302"/>
      <c r="S422" s="302"/>
      <c r="T422" s="302"/>
      <c r="U422" s="302"/>
      <c r="V422" s="302"/>
      <c r="W422" s="302"/>
      <c r="X422" s="302"/>
      <c r="Y422" s="302"/>
      <c r="Z422" s="302"/>
      <c r="AA422" s="302"/>
      <c r="AB422" s="302"/>
      <c r="AC422" s="302"/>
      <c r="AD422" s="302"/>
      <c r="AE422" s="302"/>
      <c r="AF422" s="302"/>
      <c r="AG422" s="302"/>
      <c r="AH422" s="302"/>
      <c r="AI422" s="302"/>
      <c r="AJ422" s="302"/>
      <c r="AK422" s="302"/>
      <c r="AL422" s="302"/>
      <c r="AM422" s="302"/>
      <c r="AN422" s="302"/>
      <c r="AO422" s="302"/>
      <c r="AP422" s="302"/>
      <c r="AQ422" s="302"/>
      <c r="AR422" s="302"/>
      <c r="AS422" s="302"/>
      <c r="AT422" s="302"/>
      <c r="AU422" s="302"/>
      <c r="AV422" s="302"/>
      <c r="AW422" s="302"/>
      <c r="AX422" s="302"/>
      <c r="AY422" s="302"/>
      <c r="AZ422" s="302"/>
      <c r="BA422" s="302"/>
      <c r="BB422" s="302"/>
      <c r="BC422" s="302"/>
      <c r="BD422" s="302"/>
      <c r="BE422" s="302"/>
      <c r="BF422" s="302"/>
      <c r="BG422" s="302"/>
      <c r="BH422" s="302"/>
      <c r="BI422" s="302"/>
      <c r="BJ422" s="302"/>
      <c r="BK422" s="302"/>
      <c r="BL422" s="302"/>
      <c r="BM422" s="302"/>
      <c r="BN422" s="302"/>
      <c r="BO422" s="302"/>
      <c r="BP422" s="302"/>
      <c r="BQ422" s="302"/>
      <c r="BR422" s="302"/>
      <c r="BS422" s="302"/>
      <c r="BT422" s="302"/>
      <c r="BU422" s="302"/>
      <c r="BV422" s="302"/>
      <c r="BW422" s="302"/>
      <c r="BX422" s="302"/>
      <c r="BY422" s="302"/>
      <c r="BZ422" s="302"/>
      <c r="CA422" s="302"/>
      <c r="CB422" s="302"/>
      <c r="CC422" s="302"/>
      <c r="CD422" s="302"/>
      <c r="CE422" s="302"/>
      <c r="CF422" s="302"/>
      <c r="CG422" s="302"/>
      <c r="CH422" s="302"/>
      <c r="CI422" s="302"/>
      <c r="CJ422" s="302"/>
      <c r="CK422" s="302"/>
      <c r="CL422" s="302"/>
      <c r="CM422" s="302"/>
      <c r="CY422" s="294"/>
    </row>
    <row r="423" spans="1:103" outlineLevel="1" x14ac:dyDescent="0.45">
      <c r="A423" s="71"/>
      <c r="B423" s="297"/>
      <c r="D423" s="259" t="s">
        <v>343</v>
      </c>
      <c r="E423" s="75"/>
      <c r="F423" s="312" t="str">
        <f>VLOOKUP($D423,assumption_lookup,MATCH("Unit",assumption_heading,0),0)</f>
        <v>£/new country</v>
      </c>
      <c r="H423" s="304">
        <f t="shared" ref="H423:O423" si="875">VLOOKUP($D423,assumption_lookup,MATCH(H$9,assumption_heading,0),0)</f>
        <v>0</v>
      </c>
      <c r="I423" s="304">
        <f t="shared" si="875"/>
        <v>0</v>
      </c>
      <c r="J423" s="304">
        <f t="shared" si="875"/>
        <v>0</v>
      </c>
      <c r="K423" s="304">
        <f t="shared" si="875"/>
        <v>0</v>
      </c>
      <c r="L423" s="304">
        <f t="shared" si="875"/>
        <v>0</v>
      </c>
      <c r="M423" s="304">
        <f t="shared" si="875"/>
        <v>0</v>
      </c>
      <c r="N423" s="304">
        <f t="shared" si="875"/>
        <v>0</v>
      </c>
      <c r="O423" s="304">
        <f t="shared" si="875"/>
        <v>0</v>
      </c>
      <c r="P423" s="304">
        <f t="shared" ref="P423:BC423" si="876">VLOOKUP($D423,assumption_lookup,MATCH(P$9,assumption_heading,0),0)</f>
        <v>0</v>
      </c>
      <c r="Q423" s="304">
        <f t="shared" si="876"/>
        <v>0</v>
      </c>
      <c r="R423" s="304">
        <f t="shared" si="876"/>
        <v>0</v>
      </c>
      <c r="S423" s="304">
        <f t="shared" si="876"/>
        <v>0</v>
      </c>
      <c r="T423" s="304">
        <f t="shared" si="876"/>
        <v>0</v>
      </c>
      <c r="U423" s="304">
        <f t="shared" si="876"/>
        <v>0</v>
      </c>
      <c r="V423" s="304">
        <f t="shared" si="876"/>
        <v>0</v>
      </c>
      <c r="W423" s="304">
        <f t="shared" si="876"/>
        <v>0</v>
      </c>
      <c r="X423" s="304">
        <f t="shared" si="876"/>
        <v>0</v>
      </c>
      <c r="Y423" s="304">
        <f t="shared" si="876"/>
        <v>0</v>
      </c>
      <c r="Z423" s="304">
        <f t="shared" si="876"/>
        <v>0</v>
      </c>
      <c r="AA423" s="304">
        <f t="shared" si="876"/>
        <v>0</v>
      </c>
      <c r="AB423" s="304">
        <f t="shared" si="876"/>
        <v>0</v>
      </c>
      <c r="AC423" s="304">
        <f t="shared" si="876"/>
        <v>0</v>
      </c>
      <c r="AD423" s="304">
        <f t="shared" si="876"/>
        <v>0</v>
      </c>
      <c r="AE423" s="304">
        <f t="shared" si="876"/>
        <v>0</v>
      </c>
      <c r="AF423" s="304">
        <f t="shared" si="876"/>
        <v>0</v>
      </c>
      <c r="AG423" s="304">
        <f t="shared" si="876"/>
        <v>0</v>
      </c>
      <c r="AH423" s="304">
        <f t="shared" si="876"/>
        <v>0</v>
      </c>
      <c r="AI423" s="304">
        <f t="shared" si="876"/>
        <v>0</v>
      </c>
      <c r="AJ423" s="304">
        <f t="shared" si="876"/>
        <v>0</v>
      </c>
      <c r="AK423" s="304">
        <f t="shared" si="876"/>
        <v>0</v>
      </c>
      <c r="AL423" s="304">
        <f t="shared" si="876"/>
        <v>0</v>
      </c>
      <c r="AM423" s="304">
        <f t="shared" si="876"/>
        <v>0</v>
      </c>
      <c r="AN423" s="304">
        <f t="shared" si="876"/>
        <v>0</v>
      </c>
      <c r="AO423" s="304">
        <f t="shared" si="876"/>
        <v>0</v>
      </c>
      <c r="AP423" s="304">
        <f t="shared" si="876"/>
        <v>0</v>
      </c>
      <c r="AQ423" s="304">
        <f t="shared" si="876"/>
        <v>0</v>
      </c>
      <c r="AR423" s="304">
        <f t="shared" si="876"/>
        <v>0</v>
      </c>
      <c r="AS423" s="304">
        <f t="shared" si="876"/>
        <v>0</v>
      </c>
      <c r="AT423" s="304">
        <f t="shared" si="876"/>
        <v>0</v>
      </c>
      <c r="AU423" s="304">
        <f t="shared" si="876"/>
        <v>0</v>
      </c>
      <c r="AV423" s="304">
        <f t="shared" si="876"/>
        <v>0</v>
      </c>
      <c r="AW423" s="304">
        <f t="shared" si="876"/>
        <v>0</v>
      </c>
      <c r="AX423" s="304">
        <f t="shared" si="876"/>
        <v>0</v>
      </c>
      <c r="AY423" s="304">
        <f t="shared" si="876"/>
        <v>0</v>
      </c>
      <c r="AZ423" s="304">
        <f t="shared" si="876"/>
        <v>0</v>
      </c>
      <c r="BA423" s="304">
        <f t="shared" si="876"/>
        <v>0</v>
      </c>
      <c r="BB423" s="304">
        <f t="shared" si="876"/>
        <v>0</v>
      </c>
      <c r="BC423" s="304">
        <f t="shared" si="876"/>
        <v>0</v>
      </c>
      <c r="BD423" s="304">
        <f t="shared" ref="BD423:CM423" si="877">VLOOKUP($D423,assumption_lookup,MATCH(BD$6,assumptions_heading_monthly,0),0)</f>
        <v>0</v>
      </c>
      <c r="BE423" s="304">
        <f t="shared" si="877"/>
        <v>0</v>
      </c>
      <c r="BF423" s="304">
        <f t="shared" si="877"/>
        <v>0</v>
      </c>
      <c r="BG423" s="304">
        <f t="shared" si="877"/>
        <v>0</v>
      </c>
      <c r="BH423" s="304">
        <f t="shared" si="877"/>
        <v>0</v>
      </c>
      <c r="BI423" s="304">
        <f t="shared" si="877"/>
        <v>0</v>
      </c>
      <c r="BJ423" s="304">
        <f t="shared" si="877"/>
        <v>0</v>
      </c>
      <c r="BK423" s="304">
        <f t="shared" si="877"/>
        <v>0</v>
      </c>
      <c r="BL423" s="304">
        <f t="shared" si="877"/>
        <v>0</v>
      </c>
      <c r="BM423" s="304">
        <f t="shared" si="877"/>
        <v>0</v>
      </c>
      <c r="BN423" s="304">
        <f t="shared" si="877"/>
        <v>0</v>
      </c>
      <c r="BO423" s="304">
        <f t="shared" si="877"/>
        <v>0</v>
      </c>
      <c r="BP423" s="304">
        <f t="shared" si="877"/>
        <v>0</v>
      </c>
      <c r="BQ423" s="304">
        <f t="shared" si="877"/>
        <v>0</v>
      </c>
      <c r="BR423" s="304">
        <f t="shared" si="877"/>
        <v>0</v>
      </c>
      <c r="BS423" s="304">
        <f t="shared" si="877"/>
        <v>0</v>
      </c>
      <c r="BT423" s="304">
        <f t="shared" si="877"/>
        <v>0</v>
      </c>
      <c r="BU423" s="304">
        <f t="shared" si="877"/>
        <v>0</v>
      </c>
      <c r="BV423" s="304">
        <f t="shared" si="877"/>
        <v>0</v>
      </c>
      <c r="BW423" s="304">
        <f t="shared" si="877"/>
        <v>0</v>
      </c>
      <c r="BX423" s="304">
        <f t="shared" si="877"/>
        <v>0</v>
      </c>
      <c r="BY423" s="304">
        <f t="shared" si="877"/>
        <v>0</v>
      </c>
      <c r="BZ423" s="304">
        <f t="shared" si="877"/>
        <v>0</v>
      </c>
      <c r="CA423" s="304">
        <f t="shared" si="877"/>
        <v>0</v>
      </c>
      <c r="CB423" s="304">
        <f t="shared" si="877"/>
        <v>0</v>
      </c>
      <c r="CC423" s="304">
        <f t="shared" si="877"/>
        <v>0</v>
      </c>
      <c r="CD423" s="304">
        <f t="shared" si="877"/>
        <v>0</v>
      </c>
      <c r="CE423" s="304">
        <f t="shared" si="877"/>
        <v>0</v>
      </c>
      <c r="CF423" s="304">
        <f t="shared" si="877"/>
        <v>0</v>
      </c>
      <c r="CG423" s="304">
        <f t="shared" si="877"/>
        <v>0</v>
      </c>
      <c r="CH423" s="304">
        <f t="shared" si="877"/>
        <v>0</v>
      </c>
      <c r="CI423" s="304">
        <f t="shared" si="877"/>
        <v>0</v>
      </c>
      <c r="CJ423" s="304">
        <f t="shared" si="877"/>
        <v>0</v>
      </c>
      <c r="CK423" s="304">
        <f t="shared" si="877"/>
        <v>0</v>
      </c>
      <c r="CL423" s="304">
        <f t="shared" si="877"/>
        <v>0</v>
      </c>
      <c r="CM423" s="304">
        <f t="shared" si="877"/>
        <v>0</v>
      </c>
      <c r="CN423" s="71"/>
      <c r="CO423" s="71"/>
      <c r="CP423" s="71"/>
      <c r="CQ423" s="71"/>
      <c r="CR423" s="71"/>
      <c r="CS423" s="71"/>
      <c r="CT423" s="71"/>
      <c r="CY423" s="294"/>
    </row>
    <row r="424" spans="1:103" outlineLevel="1" x14ac:dyDescent="0.45">
      <c r="A424" s="71"/>
      <c r="B424" s="297"/>
      <c r="D424" s="259" t="s">
        <v>364</v>
      </c>
      <c r="E424" s="75"/>
      <c r="F424" s="312" t="s">
        <v>164</v>
      </c>
      <c r="H424" s="304">
        <f t="shared" ref="H424:O424" si="878">IF(H343&gt;0,H343*H423,0)</f>
        <v>0</v>
      </c>
      <c r="I424" s="304">
        <f t="shared" si="878"/>
        <v>0</v>
      </c>
      <c r="J424" s="304">
        <f t="shared" si="878"/>
        <v>0</v>
      </c>
      <c r="K424" s="304">
        <f t="shared" si="878"/>
        <v>0</v>
      </c>
      <c r="L424" s="304">
        <f t="shared" si="878"/>
        <v>0</v>
      </c>
      <c r="M424" s="304">
        <f t="shared" si="878"/>
        <v>0</v>
      </c>
      <c r="N424" s="304">
        <f t="shared" si="878"/>
        <v>0</v>
      </c>
      <c r="O424" s="304">
        <f t="shared" si="878"/>
        <v>0</v>
      </c>
      <c r="P424" s="304">
        <f t="shared" ref="P424:AU424" si="879">IF(P343&gt;0,P343*P423,0)</f>
        <v>0</v>
      </c>
      <c r="Q424" s="304">
        <f t="shared" si="879"/>
        <v>0</v>
      </c>
      <c r="R424" s="304">
        <f t="shared" si="879"/>
        <v>0</v>
      </c>
      <c r="S424" s="304">
        <f t="shared" si="879"/>
        <v>0</v>
      </c>
      <c r="T424" s="304">
        <f t="shared" si="879"/>
        <v>0</v>
      </c>
      <c r="U424" s="304">
        <f t="shared" si="879"/>
        <v>0</v>
      </c>
      <c r="V424" s="304">
        <f t="shared" si="879"/>
        <v>0</v>
      </c>
      <c r="W424" s="304">
        <f t="shared" si="879"/>
        <v>0</v>
      </c>
      <c r="X424" s="304">
        <f t="shared" si="879"/>
        <v>0</v>
      </c>
      <c r="Y424" s="304">
        <f t="shared" si="879"/>
        <v>0</v>
      </c>
      <c r="Z424" s="304">
        <f t="shared" si="879"/>
        <v>0</v>
      </c>
      <c r="AA424" s="304">
        <f t="shared" si="879"/>
        <v>0</v>
      </c>
      <c r="AB424" s="304">
        <f t="shared" si="879"/>
        <v>0</v>
      </c>
      <c r="AC424" s="304">
        <f t="shared" si="879"/>
        <v>0</v>
      </c>
      <c r="AD424" s="304">
        <f t="shared" si="879"/>
        <v>0</v>
      </c>
      <c r="AE424" s="304">
        <f t="shared" si="879"/>
        <v>0</v>
      </c>
      <c r="AF424" s="304">
        <f t="shared" si="879"/>
        <v>0</v>
      </c>
      <c r="AG424" s="304">
        <f t="shared" si="879"/>
        <v>0</v>
      </c>
      <c r="AH424" s="304">
        <f t="shared" si="879"/>
        <v>0</v>
      </c>
      <c r="AI424" s="304">
        <f t="shared" si="879"/>
        <v>0</v>
      </c>
      <c r="AJ424" s="304">
        <f t="shared" si="879"/>
        <v>0</v>
      </c>
      <c r="AK424" s="304">
        <f t="shared" si="879"/>
        <v>0</v>
      </c>
      <c r="AL424" s="304">
        <f t="shared" si="879"/>
        <v>0</v>
      </c>
      <c r="AM424" s="304">
        <f t="shared" si="879"/>
        <v>0</v>
      </c>
      <c r="AN424" s="304">
        <f t="shared" si="879"/>
        <v>0</v>
      </c>
      <c r="AO424" s="304">
        <f t="shared" si="879"/>
        <v>0</v>
      </c>
      <c r="AP424" s="304">
        <f t="shared" si="879"/>
        <v>0</v>
      </c>
      <c r="AQ424" s="304">
        <f t="shared" si="879"/>
        <v>0</v>
      </c>
      <c r="AR424" s="304">
        <f t="shared" si="879"/>
        <v>0</v>
      </c>
      <c r="AS424" s="304">
        <f t="shared" si="879"/>
        <v>0</v>
      </c>
      <c r="AT424" s="304">
        <f t="shared" si="879"/>
        <v>0</v>
      </c>
      <c r="AU424" s="304">
        <f t="shared" si="879"/>
        <v>0</v>
      </c>
      <c r="AV424" s="304">
        <f t="shared" ref="AV424:CM424" si="880">IF(AV343&gt;0,AV343*AV423,0)</f>
        <v>0</v>
      </c>
      <c r="AW424" s="304">
        <f t="shared" si="880"/>
        <v>0</v>
      </c>
      <c r="AX424" s="304">
        <f t="shared" si="880"/>
        <v>0</v>
      </c>
      <c r="AY424" s="304">
        <f t="shared" si="880"/>
        <v>0</v>
      </c>
      <c r="AZ424" s="304">
        <f t="shared" si="880"/>
        <v>0</v>
      </c>
      <c r="BA424" s="304">
        <f t="shared" si="880"/>
        <v>0</v>
      </c>
      <c r="BB424" s="304">
        <f t="shared" si="880"/>
        <v>0</v>
      </c>
      <c r="BC424" s="304">
        <f t="shared" si="880"/>
        <v>0</v>
      </c>
      <c r="BD424" s="304">
        <f t="shared" si="880"/>
        <v>0</v>
      </c>
      <c r="BE424" s="304">
        <f t="shared" si="880"/>
        <v>0</v>
      </c>
      <c r="BF424" s="304">
        <f t="shared" si="880"/>
        <v>0</v>
      </c>
      <c r="BG424" s="304">
        <f t="shared" si="880"/>
        <v>0</v>
      </c>
      <c r="BH424" s="304">
        <f t="shared" si="880"/>
        <v>0</v>
      </c>
      <c r="BI424" s="304">
        <f t="shared" si="880"/>
        <v>0</v>
      </c>
      <c r="BJ424" s="304">
        <f t="shared" si="880"/>
        <v>0</v>
      </c>
      <c r="BK424" s="304">
        <f t="shared" si="880"/>
        <v>0</v>
      </c>
      <c r="BL424" s="304">
        <f t="shared" si="880"/>
        <v>0</v>
      </c>
      <c r="BM424" s="304">
        <f t="shared" si="880"/>
        <v>0</v>
      </c>
      <c r="BN424" s="304">
        <f t="shared" si="880"/>
        <v>0</v>
      </c>
      <c r="BO424" s="304">
        <f t="shared" si="880"/>
        <v>0</v>
      </c>
      <c r="BP424" s="304">
        <f t="shared" si="880"/>
        <v>0</v>
      </c>
      <c r="BQ424" s="304">
        <f t="shared" si="880"/>
        <v>0</v>
      </c>
      <c r="BR424" s="304">
        <f t="shared" si="880"/>
        <v>0</v>
      </c>
      <c r="BS424" s="304">
        <f t="shared" si="880"/>
        <v>0</v>
      </c>
      <c r="BT424" s="304">
        <f t="shared" si="880"/>
        <v>0</v>
      </c>
      <c r="BU424" s="304">
        <f t="shared" si="880"/>
        <v>0</v>
      </c>
      <c r="BV424" s="304">
        <f t="shared" si="880"/>
        <v>0</v>
      </c>
      <c r="BW424" s="304">
        <f t="shared" si="880"/>
        <v>0</v>
      </c>
      <c r="BX424" s="304">
        <f t="shared" si="880"/>
        <v>0</v>
      </c>
      <c r="BY424" s="304">
        <f t="shared" si="880"/>
        <v>0</v>
      </c>
      <c r="BZ424" s="304">
        <f t="shared" si="880"/>
        <v>0</v>
      </c>
      <c r="CA424" s="304">
        <f t="shared" si="880"/>
        <v>0</v>
      </c>
      <c r="CB424" s="304">
        <f t="shared" si="880"/>
        <v>0</v>
      </c>
      <c r="CC424" s="304">
        <f t="shared" si="880"/>
        <v>0</v>
      </c>
      <c r="CD424" s="304">
        <f t="shared" si="880"/>
        <v>0</v>
      </c>
      <c r="CE424" s="304">
        <f t="shared" si="880"/>
        <v>0</v>
      </c>
      <c r="CF424" s="304">
        <f t="shared" si="880"/>
        <v>0</v>
      </c>
      <c r="CG424" s="304">
        <f t="shared" si="880"/>
        <v>0</v>
      </c>
      <c r="CH424" s="304">
        <f t="shared" si="880"/>
        <v>0</v>
      </c>
      <c r="CI424" s="304">
        <f t="shared" si="880"/>
        <v>0</v>
      </c>
      <c r="CJ424" s="304">
        <f t="shared" si="880"/>
        <v>0</v>
      </c>
      <c r="CK424" s="304">
        <f t="shared" si="880"/>
        <v>0</v>
      </c>
      <c r="CL424" s="304">
        <f t="shared" si="880"/>
        <v>0</v>
      </c>
      <c r="CM424" s="304">
        <f t="shared" si="880"/>
        <v>0</v>
      </c>
      <c r="CN424" s="264">
        <f t="shared" ref="CN424:CT424" si="881">SUMIF($H$9:$CM$9,CN$3,$H424:$CM424)</f>
        <v>0</v>
      </c>
      <c r="CO424" s="264">
        <f t="shared" si="881"/>
        <v>0</v>
      </c>
      <c r="CP424" s="264">
        <f t="shared" si="881"/>
        <v>0</v>
      </c>
      <c r="CQ424" s="264">
        <f t="shared" si="881"/>
        <v>0</v>
      </c>
      <c r="CR424" s="264">
        <f t="shared" si="881"/>
        <v>0</v>
      </c>
      <c r="CS424" s="264">
        <f t="shared" si="881"/>
        <v>0</v>
      </c>
      <c r="CT424" s="264">
        <f t="shared" si="881"/>
        <v>0</v>
      </c>
      <c r="CY424" s="294"/>
    </row>
    <row r="425" spans="1:103" outlineLevel="1" x14ac:dyDescent="0.45">
      <c r="A425" s="71"/>
      <c r="B425" s="297"/>
      <c r="D425" s="259" t="s">
        <v>586</v>
      </c>
      <c r="E425" s="75"/>
      <c r="F425" s="312" t="str">
        <f>VLOOKUP($D425,assumption_lookup,MATCH("Unit",assumption_heading,0),0)</f>
        <v>£/message</v>
      </c>
      <c r="H425" s="328">
        <f t="shared" ref="H425:O425" si="882">VLOOKUP($D425,assumption_lookup,MATCH(H$9,assumption_heading,0),0)</f>
        <v>0</v>
      </c>
      <c r="I425" s="328">
        <f t="shared" si="882"/>
        <v>0</v>
      </c>
      <c r="J425" s="328">
        <f t="shared" si="882"/>
        <v>0</v>
      </c>
      <c r="K425" s="328">
        <f t="shared" si="882"/>
        <v>0</v>
      </c>
      <c r="L425" s="328">
        <f t="shared" si="882"/>
        <v>0</v>
      </c>
      <c r="M425" s="328">
        <f t="shared" si="882"/>
        <v>0</v>
      </c>
      <c r="N425" s="328">
        <f t="shared" si="882"/>
        <v>0</v>
      </c>
      <c r="O425" s="328">
        <f t="shared" si="882"/>
        <v>0</v>
      </c>
      <c r="P425" s="328">
        <f t="shared" ref="P425:AU425" si="883">VLOOKUP($D425,assumption_lookup,MATCH(P$9,assumption_heading,0),0)</f>
        <v>0</v>
      </c>
      <c r="Q425" s="328">
        <f t="shared" si="883"/>
        <v>0</v>
      </c>
      <c r="R425" s="328">
        <f t="shared" si="883"/>
        <v>0</v>
      </c>
      <c r="S425" s="328">
        <f t="shared" si="883"/>
        <v>0</v>
      </c>
      <c r="T425" s="328">
        <f t="shared" si="883"/>
        <v>0</v>
      </c>
      <c r="U425" s="328">
        <f t="shared" si="883"/>
        <v>0</v>
      </c>
      <c r="V425" s="328">
        <f t="shared" si="883"/>
        <v>0</v>
      </c>
      <c r="W425" s="328">
        <f t="shared" si="883"/>
        <v>0</v>
      </c>
      <c r="X425" s="328">
        <f t="shared" si="883"/>
        <v>0</v>
      </c>
      <c r="Y425" s="328">
        <f t="shared" si="883"/>
        <v>0</v>
      </c>
      <c r="Z425" s="328">
        <f t="shared" si="883"/>
        <v>0</v>
      </c>
      <c r="AA425" s="328">
        <f t="shared" si="883"/>
        <v>0</v>
      </c>
      <c r="AB425" s="328">
        <f t="shared" si="883"/>
        <v>0</v>
      </c>
      <c r="AC425" s="328">
        <f t="shared" si="883"/>
        <v>0</v>
      </c>
      <c r="AD425" s="328">
        <f t="shared" si="883"/>
        <v>0</v>
      </c>
      <c r="AE425" s="328">
        <f t="shared" si="883"/>
        <v>0</v>
      </c>
      <c r="AF425" s="328">
        <f t="shared" si="883"/>
        <v>0</v>
      </c>
      <c r="AG425" s="328">
        <f t="shared" si="883"/>
        <v>0</v>
      </c>
      <c r="AH425" s="328">
        <f t="shared" si="883"/>
        <v>0</v>
      </c>
      <c r="AI425" s="328">
        <f t="shared" si="883"/>
        <v>0</v>
      </c>
      <c r="AJ425" s="328">
        <f t="shared" si="883"/>
        <v>0</v>
      </c>
      <c r="AK425" s="328">
        <f t="shared" si="883"/>
        <v>0</v>
      </c>
      <c r="AL425" s="328">
        <f t="shared" si="883"/>
        <v>0</v>
      </c>
      <c r="AM425" s="328">
        <f t="shared" si="883"/>
        <v>0</v>
      </c>
      <c r="AN425" s="328">
        <f t="shared" si="883"/>
        <v>0</v>
      </c>
      <c r="AO425" s="328">
        <f t="shared" si="883"/>
        <v>0</v>
      </c>
      <c r="AP425" s="328">
        <f t="shared" si="883"/>
        <v>0</v>
      </c>
      <c r="AQ425" s="328">
        <f t="shared" si="883"/>
        <v>0</v>
      </c>
      <c r="AR425" s="328">
        <f t="shared" si="883"/>
        <v>0</v>
      </c>
      <c r="AS425" s="328">
        <f t="shared" si="883"/>
        <v>0</v>
      </c>
      <c r="AT425" s="328">
        <f t="shared" si="883"/>
        <v>0</v>
      </c>
      <c r="AU425" s="328">
        <f t="shared" si="883"/>
        <v>0</v>
      </c>
      <c r="AV425" s="328">
        <f t="shared" ref="AV425:BC425" si="884">VLOOKUP($D425,assumption_lookup,MATCH(AV$9,assumption_heading,0),0)</f>
        <v>0</v>
      </c>
      <c r="AW425" s="328">
        <f t="shared" si="884"/>
        <v>0</v>
      </c>
      <c r="AX425" s="328">
        <f t="shared" si="884"/>
        <v>0</v>
      </c>
      <c r="AY425" s="328">
        <f t="shared" si="884"/>
        <v>0</v>
      </c>
      <c r="AZ425" s="328">
        <f t="shared" si="884"/>
        <v>0</v>
      </c>
      <c r="BA425" s="328">
        <f t="shared" si="884"/>
        <v>0</v>
      </c>
      <c r="BB425" s="328">
        <f t="shared" si="884"/>
        <v>0</v>
      </c>
      <c r="BC425" s="328">
        <f t="shared" si="884"/>
        <v>0</v>
      </c>
      <c r="BD425" s="328">
        <f t="shared" ref="BD425:CM425" si="885">VLOOKUP($D425,assumption_lookup,MATCH(BD$6,assumptions_heading_monthly,0),0)</f>
        <v>0</v>
      </c>
      <c r="BE425" s="328">
        <f t="shared" si="885"/>
        <v>0</v>
      </c>
      <c r="BF425" s="328">
        <f t="shared" si="885"/>
        <v>0</v>
      </c>
      <c r="BG425" s="328">
        <f t="shared" si="885"/>
        <v>0</v>
      </c>
      <c r="BH425" s="328">
        <f t="shared" si="885"/>
        <v>0</v>
      </c>
      <c r="BI425" s="328">
        <f t="shared" si="885"/>
        <v>0</v>
      </c>
      <c r="BJ425" s="328">
        <f t="shared" si="885"/>
        <v>0</v>
      </c>
      <c r="BK425" s="328">
        <f t="shared" si="885"/>
        <v>0</v>
      </c>
      <c r="BL425" s="328">
        <f t="shared" si="885"/>
        <v>0</v>
      </c>
      <c r="BM425" s="328">
        <f t="shared" si="885"/>
        <v>0</v>
      </c>
      <c r="BN425" s="328">
        <f t="shared" si="885"/>
        <v>0</v>
      </c>
      <c r="BO425" s="328">
        <f t="shared" si="885"/>
        <v>0</v>
      </c>
      <c r="BP425" s="328">
        <f t="shared" si="885"/>
        <v>0</v>
      </c>
      <c r="BQ425" s="328">
        <f t="shared" si="885"/>
        <v>0</v>
      </c>
      <c r="BR425" s="328">
        <f t="shared" si="885"/>
        <v>0</v>
      </c>
      <c r="BS425" s="328">
        <f t="shared" si="885"/>
        <v>0</v>
      </c>
      <c r="BT425" s="328">
        <f t="shared" si="885"/>
        <v>0</v>
      </c>
      <c r="BU425" s="328">
        <f t="shared" si="885"/>
        <v>0</v>
      </c>
      <c r="BV425" s="328">
        <f t="shared" si="885"/>
        <v>0</v>
      </c>
      <c r="BW425" s="328">
        <f t="shared" si="885"/>
        <v>0</v>
      </c>
      <c r="BX425" s="328">
        <f t="shared" si="885"/>
        <v>0</v>
      </c>
      <c r="BY425" s="328">
        <f t="shared" si="885"/>
        <v>0</v>
      </c>
      <c r="BZ425" s="328">
        <f t="shared" si="885"/>
        <v>0</v>
      </c>
      <c r="CA425" s="328">
        <f t="shared" si="885"/>
        <v>0</v>
      </c>
      <c r="CB425" s="328">
        <f t="shared" si="885"/>
        <v>0</v>
      </c>
      <c r="CC425" s="328">
        <f t="shared" si="885"/>
        <v>0</v>
      </c>
      <c r="CD425" s="328">
        <f t="shared" si="885"/>
        <v>0</v>
      </c>
      <c r="CE425" s="328">
        <f t="shared" si="885"/>
        <v>0</v>
      </c>
      <c r="CF425" s="328">
        <f t="shared" si="885"/>
        <v>0</v>
      </c>
      <c r="CG425" s="328">
        <f t="shared" si="885"/>
        <v>0</v>
      </c>
      <c r="CH425" s="328">
        <f t="shared" si="885"/>
        <v>0</v>
      </c>
      <c r="CI425" s="328">
        <f t="shared" si="885"/>
        <v>0</v>
      </c>
      <c r="CJ425" s="328">
        <f t="shared" si="885"/>
        <v>0</v>
      </c>
      <c r="CK425" s="328">
        <f t="shared" si="885"/>
        <v>0</v>
      </c>
      <c r="CL425" s="328">
        <f t="shared" si="885"/>
        <v>0</v>
      </c>
      <c r="CM425" s="328">
        <f t="shared" si="885"/>
        <v>0</v>
      </c>
      <c r="CN425" s="71"/>
      <c r="CO425" s="71"/>
      <c r="CP425" s="71"/>
      <c r="CQ425" s="71"/>
      <c r="CR425" s="71"/>
      <c r="CS425" s="71"/>
      <c r="CT425" s="71"/>
      <c r="CY425" s="294"/>
    </row>
    <row r="426" spans="1:103" outlineLevel="1" x14ac:dyDescent="0.45">
      <c r="A426" s="71"/>
      <c r="B426" s="297"/>
      <c r="D426" s="259" t="s">
        <v>593</v>
      </c>
      <c r="E426" s="75"/>
      <c r="F426" s="312" t="s">
        <v>164</v>
      </c>
      <c r="H426" s="304">
        <f t="shared" ref="H426:O426" si="886">H425*H353</f>
        <v>0</v>
      </c>
      <c r="I426" s="304">
        <f t="shared" si="886"/>
        <v>0</v>
      </c>
      <c r="J426" s="304">
        <f t="shared" si="886"/>
        <v>0</v>
      </c>
      <c r="K426" s="304">
        <f t="shared" si="886"/>
        <v>0</v>
      </c>
      <c r="L426" s="304">
        <f t="shared" si="886"/>
        <v>0</v>
      </c>
      <c r="M426" s="304">
        <f t="shared" si="886"/>
        <v>0</v>
      </c>
      <c r="N426" s="304">
        <f t="shared" si="886"/>
        <v>0</v>
      </c>
      <c r="O426" s="304">
        <f t="shared" si="886"/>
        <v>0</v>
      </c>
      <c r="P426" s="304">
        <f t="shared" ref="P426:AU426" si="887">P425*P353</f>
        <v>0</v>
      </c>
      <c r="Q426" s="304">
        <f t="shared" si="887"/>
        <v>0</v>
      </c>
      <c r="R426" s="304">
        <f t="shared" si="887"/>
        <v>0</v>
      </c>
      <c r="S426" s="304">
        <f t="shared" si="887"/>
        <v>0</v>
      </c>
      <c r="T426" s="304">
        <f t="shared" si="887"/>
        <v>0</v>
      </c>
      <c r="U426" s="304">
        <f t="shared" si="887"/>
        <v>0</v>
      </c>
      <c r="V426" s="304">
        <f t="shared" si="887"/>
        <v>0</v>
      </c>
      <c r="W426" s="304">
        <f t="shared" si="887"/>
        <v>0</v>
      </c>
      <c r="X426" s="304">
        <f t="shared" si="887"/>
        <v>0</v>
      </c>
      <c r="Y426" s="304">
        <f t="shared" si="887"/>
        <v>0</v>
      </c>
      <c r="Z426" s="304">
        <f t="shared" si="887"/>
        <v>0</v>
      </c>
      <c r="AA426" s="304">
        <f t="shared" si="887"/>
        <v>0</v>
      </c>
      <c r="AB426" s="304">
        <f t="shared" si="887"/>
        <v>0</v>
      </c>
      <c r="AC426" s="304">
        <f t="shared" si="887"/>
        <v>0</v>
      </c>
      <c r="AD426" s="304">
        <f t="shared" si="887"/>
        <v>0</v>
      </c>
      <c r="AE426" s="304">
        <f t="shared" si="887"/>
        <v>0</v>
      </c>
      <c r="AF426" s="304">
        <f t="shared" si="887"/>
        <v>0</v>
      </c>
      <c r="AG426" s="304">
        <f t="shared" si="887"/>
        <v>0</v>
      </c>
      <c r="AH426" s="304">
        <f t="shared" si="887"/>
        <v>0</v>
      </c>
      <c r="AI426" s="304">
        <f t="shared" si="887"/>
        <v>0</v>
      </c>
      <c r="AJ426" s="304">
        <f t="shared" si="887"/>
        <v>0</v>
      </c>
      <c r="AK426" s="304">
        <f t="shared" si="887"/>
        <v>0</v>
      </c>
      <c r="AL426" s="304">
        <f t="shared" si="887"/>
        <v>0</v>
      </c>
      <c r="AM426" s="304">
        <f t="shared" si="887"/>
        <v>0</v>
      </c>
      <c r="AN426" s="304">
        <f t="shared" si="887"/>
        <v>0</v>
      </c>
      <c r="AO426" s="304">
        <f t="shared" si="887"/>
        <v>0</v>
      </c>
      <c r="AP426" s="304">
        <f t="shared" si="887"/>
        <v>0</v>
      </c>
      <c r="AQ426" s="304">
        <f t="shared" si="887"/>
        <v>0</v>
      </c>
      <c r="AR426" s="304">
        <f t="shared" si="887"/>
        <v>0</v>
      </c>
      <c r="AS426" s="304">
        <f t="shared" si="887"/>
        <v>0</v>
      </c>
      <c r="AT426" s="304">
        <f t="shared" si="887"/>
        <v>0</v>
      </c>
      <c r="AU426" s="304">
        <f t="shared" si="887"/>
        <v>0</v>
      </c>
      <c r="AV426" s="304">
        <f t="shared" ref="AV426:CM426" si="888">AV425*AV353</f>
        <v>0</v>
      </c>
      <c r="AW426" s="304">
        <f t="shared" si="888"/>
        <v>0</v>
      </c>
      <c r="AX426" s="304">
        <f t="shared" si="888"/>
        <v>0</v>
      </c>
      <c r="AY426" s="304">
        <f t="shared" si="888"/>
        <v>0</v>
      </c>
      <c r="AZ426" s="304">
        <f t="shared" si="888"/>
        <v>0</v>
      </c>
      <c r="BA426" s="304">
        <f t="shared" si="888"/>
        <v>0</v>
      </c>
      <c r="BB426" s="304">
        <f t="shared" si="888"/>
        <v>0</v>
      </c>
      <c r="BC426" s="304">
        <f t="shared" si="888"/>
        <v>0</v>
      </c>
      <c r="BD426" s="304">
        <f t="shared" si="888"/>
        <v>0</v>
      </c>
      <c r="BE426" s="304">
        <f t="shared" si="888"/>
        <v>0</v>
      </c>
      <c r="BF426" s="304">
        <f t="shared" si="888"/>
        <v>0</v>
      </c>
      <c r="BG426" s="304">
        <f t="shared" si="888"/>
        <v>0</v>
      </c>
      <c r="BH426" s="304">
        <f t="shared" si="888"/>
        <v>0</v>
      </c>
      <c r="BI426" s="304">
        <f t="shared" si="888"/>
        <v>0</v>
      </c>
      <c r="BJ426" s="304">
        <f t="shared" si="888"/>
        <v>0</v>
      </c>
      <c r="BK426" s="304">
        <f t="shared" si="888"/>
        <v>0</v>
      </c>
      <c r="BL426" s="304">
        <f t="shared" si="888"/>
        <v>0</v>
      </c>
      <c r="BM426" s="304">
        <f t="shared" si="888"/>
        <v>0</v>
      </c>
      <c r="BN426" s="304">
        <f t="shared" si="888"/>
        <v>0</v>
      </c>
      <c r="BO426" s="304">
        <f t="shared" si="888"/>
        <v>0</v>
      </c>
      <c r="BP426" s="304">
        <f t="shared" si="888"/>
        <v>0</v>
      </c>
      <c r="BQ426" s="304">
        <f t="shared" si="888"/>
        <v>0</v>
      </c>
      <c r="BR426" s="304">
        <f t="shared" si="888"/>
        <v>0</v>
      </c>
      <c r="BS426" s="304">
        <f t="shared" si="888"/>
        <v>0</v>
      </c>
      <c r="BT426" s="304">
        <f t="shared" si="888"/>
        <v>0</v>
      </c>
      <c r="BU426" s="304">
        <f t="shared" si="888"/>
        <v>0</v>
      </c>
      <c r="BV426" s="304">
        <f t="shared" si="888"/>
        <v>0</v>
      </c>
      <c r="BW426" s="304">
        <f t="shared" si="888"/>
        <v>0</v>
      </c>
      <c r="BX426" s="304">
        <f t="shared" si="888"/>
        <v>0</v>
      </c>
      <c r="BY426" s="304">
        <f t="shared" si="888"/>
        <v>0</v>
      </c>
      <c r="BZ426" s="304">
        <f t="shared" si="888"/>
        <v>0</v>
      </c>
      <c r="CA426" s="304">
        <f t="shared" si="888"/>
        <v>0</v>
      </c>
      <c r="CB426" s="304">
        <f t="shared" si="888"/>
        <v>0</v>
      </c>
      <c r="CC426" s="304">
        <f t="shared" si="888"/>
        <v>0</v>
      </c>
      <c r="CD426" s="304">
        <f t="shared" si="888"/>
        <v>0</v>
      </c>
      <c r="CE426" s="304">
        <f t="shared" si="888"/>
        <v>0</v>
      </c>
      <c r="CF426" s="304">
        <f t="shared" si="888"/>
        <v>0</v>
      </c>
      <c r="CG426" s="304">
        <f t="shared" si="888"/>
        <v>0</v>
      </c>
      <c r="CH426" s="304">
        <f t="shared" si="888"/>
        <v>0</v>
      </c>
      <c r="CI426" s="304">
        <f t="shared" si="888"/>
        <v>0</v>
      </c>
      <c r="CJ426" s="304">
        <f t="shared" si="888"/>
        <v>0</v>
      </c>
      <c r="CK426" s="304">
        <f t="shared" si="888"/>
        <v>0</v>
      </c>
      <c r="CL426" s="304">
        <f t="shared" si="888"/>
        <v>0</v>
      </c>
      <c r="CM426" s="304">
        <f t="shared" si="888"/>
        <v>0</v>
      </c>
      <c r="CN426" s="264">
        <f t="shared" ref="CN426:CT426" si="889">SUMIF($H$9:$CM$9,CN$3,$H426:$CM426)</f>
        <v>0</v>
      </c>
      <c r="CO426" s="264">
        <f t="shared" si="889"/>
        <v>0</v>
      </c>
      <c r="CP426" s="264">
        <f t="shared" si="889"/>
        <v>0</v>
      </c>
      <c r="CQ426" s="264">
        <f t="shared" si="889"/>
        <v>0</v>
      </c>
      <c r="CR426" s="264">
        <f t="shared" si="889"/>
        <v>0</v>
      </c>
      <c r="CS426" s="264">
        <f t="shared" si="889"/>
        <v>0</v>
      </c>
      <c r="CT426" s="264">
        <f t="shared" si="889"/>
        <v>0</v>
      </c>
      <c r="CY426" s="294"/>
    </row>
    <row r="427" spans="1:103" outlineLevel="1" x14ac:dyDescent="0.45">
      <c r="A427" s="71"/>
      <c r="B427" s="297"/>
      <c r="D427" s="259" t="s">
        <v>607</v>
      </c>
      <c r="F427" s="312" t="str">
        <f>VLOOKUP($D427,assumption_lookup,MATCH("Unit",assumption_heading,0),0)</f>
        <v>£/fte/month</v>
      </c>
      <c r="H427" s="328">
        <f t="shared" ref="H427:O429" si="890">VLOOKUP($D427,assumption_lookup,MATCH(H$9,assumption_heading,0),0)</f>
        <v>0</v>
      </c>
      <c r="I427" s="328">
        <f t="shared" si="890"/>
        <v>0</v>
      </c>
      <c r="J427" s="328">
        <f t="shared" si="890"/>
        <v>0</v>
      </c>
      <c r="K427" s="328">
        <f t="shared" si="890"/>
        <v>0</v>
      </c>
      <c r="L427" s="328">
        <f t="shared" si="890"/>
        <v>0</v>
      </c>
      <c r="M427" s="328">
        <f t="shared" si="890"/>
        <v>0</v>
      </c>
      <c r="N427" s="328">
        <f t="shared" si="890"/>
        <v>0</v>
      </c>
      <c r="O427" s="328">
        <f t="shared" si="890"/>
        <v>0</v>
      </c>
      <c r="P427" s="328">
        <f t="shared" ref="P427:AU429" si="891">VLOOKUP($D427,assumption_lookup,MATCH(P$9,assumption_heading,0),0)</f>
        <v>0</v>
      </c>
      <c r="Q427" s="328">
        <f t="shared" si="891"/>
        <v>0</v>
      </c>
      <c r="R427" s="328">
        <f t="shared" si="891"/>
        <v>0</v>
      </c>
      <c r="S427" s="328">
        <f t="shared" si="891"/>
        <v>0</v>
      </c>
      <c r="T427" s="328">
        <f t="shared" si="891"/>
        <v>0</v>
      </c>
      <c r="U427" s="328">
        <f t="shared" si="891"/>
        <v>0</v>
      </c>
      <c r="V427" s="328">
        <f t="shared" si="891"/>
        <v>0</v>
      </c>
      <c r="W427" s="328">
        <f t="shared" si="891"/>
        <v>0</v>
      </c>
      <c r="X427" s="328">
        <f t="shared" si="891"/>
        <v>0</v>
      </c>
      <c r="Y427" s="328">
        <f t="shared" si="891"/>
        <v>0</v>
      </c>
      <c r="Z427" s="328">
        <f t="shared" si="891"/>
        <v>0</v>
      </c>
      <c r="AA427" s="328">
        <f t="shared" si="891"/>
        <v>0</v>
      </c>
      <c r="AB427" s="328">
        <f t="shared" si="891"/>
        <v>0</v>
      </c>
      <c r="AC427" s="328">
        <f t="shared" si="891"/>
        <v>0</v>
      </c>
      <c r="AD427" s="328">
        <f t="shared" si="891"/>
        <v>0</v>
      </c>
      <c r="AE427" s="328">
        <f t="shared" si="891"/>
        <v>0</v>
      </c>
      <c r="AF427" s="328">
        <f t="shared" si="891"/>
        <v>0</v>
      </c>
      <c r="AG427" s="328">
        <f t="shared" si="891"/>
        <v>0</v>
      </c>
      <c r="AH427" s="328">
        <f t="shared" si="891"/>
        <v>0</v>
      </c>
      <c r="AI427" s="328">
        <f t="shared" si="891"/>
        <v>0</v>
      </c>
      <c r="AJ427" s="328">
        <f t="shared" si="891"/>
        <v>0</v>
      </c>
      <c r="AK427" s="328">
        <f t="shared" si="891"/>
        <v>0</v>
      </c>
      <c r="AL427" s="328">
        <f t="shared" si="891"/>
        <v>0</v>
      </c>
      <c r="AM427" s="328">
        <f t="shared" si="891"/>
        <v>0</v>
      </c>
      <c r="AN427" s="328">
        <f t="shared" si="891"/>
        <v>0</v>
      </c>
      <c r="AO427" s="328">
        <f t="shared" si="891"/>
        <v>0</v>
      </c>
      <c r="AP427" s="328">
        <f t="shared" si="891"/>
        <v>0</v>
      </c>
      <c r="AQ427" s="328">
        <f t="shared" si="891"/>
        <v>0</v>
      </c>
      <c r="AR427" s="328">
        <f t="shared" si="891"/>
        <v>0</v>
      </c>
      <c r="AS427" s="328">
        <f t="shared" si="891"/>
        <v>0</v>
      </c>
      <c r="AT427" s="328">
        <f t="shared" si="891"/>
        <v>0</v>
      </c>
      <c r="AU427" s="328">
        <f t="shared" si="891"/>
        <v>0</v>
      </c>
      <c r="AV427" s="328">
        <f t="shared" ref="AV427:BC429" si="892">VLOOKUP($D427,assumption_lookup,MATCH(AV$9,assumption_heading,0),0)</f>
        <v>0</v>
      </c>
      <c r="AW427" s="328">
        <f t="shared" si="892"/>
        <v>0</v>
      </c>
      <c r="AX427" s="328">
        <f t="shared" si="892"/>
        <v>0</v>
      </c>
      <c r="AY427" s="328">
        <f t="shared" si="892"/>
        <v>0</v>
      </c>
      <c r="AZ427" s="328">
        <f t="shared" si="892"/>
        <v>0</v>
      </c>
      <c r="BA427" s="328">
        <f t="shared" si="892"/>
        <v>0</v>
      </c>
      <c r="BB427" s="328">
        <f t="shared" si="892"/>
        <v>0</v>
      </c>
      <c r="BC427" s="328">
        <f t="shared" si="892"/>
        <v>0</v>
      </c>
      <c r="BD427" s="328">
        <f t="shared" ref="BD427:CM427" si="893">VLOOKUP($D427,assumption_lookup,MATCH(BD$6,assumptions_heading_monthly,0),0)</f>
        <v>0</v>
      </c>
      <c r="BE427" s="328">
        <f t="shared" si="893"/>
        <v>0</v>
      </c>
      <c r="BF427" s="328">
        <f t="shared" si="893"/>
        <v>0</v>
      </c>
      <c r="BG427" s="328">
        <f t="shared" si="893"/>
        <v>0</v>
      </c>
      <c r="BH427" s="328">
        <f t="shared" si="893"/>
        <v>0</v>
      </c>
      <c r="BI427" s="328">
        <f t="shared" si="893"/>
        <v>0</v>
      </c>
      <c r="BJ427" s="328">
        <f t="shared" si="893"/>
        <v>0</v>
      </c>
      <c r="BK427" s="328">
        <f t="shared" si="893"/>
        <v>0</v>
      </c>
      <c r="BL427" s="328">
        <f t="shared" si="893"/>
        <v>0</v>
      </c>
      <c r="BM427" s="328">
        <f t="shared" si="893"/>
        <v>0</v>
      </c>
      <c r="BN427" s="328">
        <f t="shared" si="893"/>
        <v>0</v>
      </c>
      <c r="BO427" s="328">
        <f t="shared" si="893"/>
        <v>0</v>
      </c>
      <c r="BP427" s="328">
        <f t="shared" si="893"/>
        <v>0</v>
      </c>
      <c r="BQ427" s="328">
        <f t="shared" si="893"/>
        <v>0</v>
      </c>
      <c r="BR427" s="328">
        <f t="shared" si="893"/>
        <v>0</v>
      </c>
      <c r="BS427" s="328">
        <f t="shared" si="893"/>
        <v>0</v>
      </c>
      <c r="BT427" s="328">
        <f t="shared" si="893"/>
        <v>0</v>
      </c>
      <c r="BU427" s="328">
        <f t="shared" si="893"/>
        <v>0</v>
      </c>
      <c r="BV427" s="328">
        <f t="shared" si="893"/>
        <v>0</v>
      </c>
      <c r="BW427" s="328">
        <f t="shared" si="893"/>
        <v>0</v>
      </c>
      <c r="BX427" s="328">
        <f t="shared" si="893"/>
        <v>0</v>
      </c>
      <c r="BY427" s="328">
        <f t="shared" si="893"/>
        <v>0</v>
      </c>
      <c r="BZ427" s="328">
        <f t="shared" si="893"/>
        <v>0</v>
      </c>
      <c r="CA427" s="328">
        <f t="shared" si="893"/>
        <v>0</v>
      </c>
      <c r="CB427" s="328">
        <f t="shared" si="893"/>
        <v>0</v>
      </c>
      <c r="CC427" s="328">
        <f t="shared" si="893"/>
        <v>0</v>
      </c>
      <c r="CD427" s="328">
        <f t="shared" si="893"/>
        <v>0</v>
      </c>
      <c r="CE427" s="328">
        <f t="shared" si="893"/>
        <v>0</v>
      </c>
      <c r="CF427" s="328">
        <f t="shared" si="893"/>
        <v>0</v>
      </c>
      <c r="CG427" s="328">
        <f t="shared" si="893"/>
        <v>0</v>
      </c>
      <c r="CH427" s="328">
        <f t="shared" si="893"/>
        <v>0</v>
      </c>
      <c r="CI427" s="328">
        <f t="shared" si="893"/>
        <v>0</v>
      </c>
      <c r="CJ427" s="328">
        <f t="shared" si="893"/>
        <v>0</v>
      </c>
      <c r="CK427" s="328">
        <f t="shared" si="893"/>
        <v>0</v>
      </c>
      <c r="CL427" s="328">
        <f t="shared" si="893"/>
        <v>0</v>
      </c>
      <c r="CM427" s="328">
        <f t="shared" si="893"/>
        <v>0</v>
      </c>
      <c r="CN427" s="71"/>
      <c r="CO427" s="71"/>
      <c r="CP427" s="71"/>
      <c r="CQ427" s="71"/>
      <c r="CR427" s="71"/>
      <c r="CS427" s="71"/>
      <c r="CT427" s="71"/>
      <c r="CY427" s="294"/>
    </row>
    <row r="428" spans="1:103" outlineLevel="1" x14ac:dyDescent="0.45">
      <c r="A428" s="71"/>
      <c r="B428" s="297"/>
      <c r="D428" s="259" t="s">
        <v>606</v>
      </c>
      <c r="F428" s="312" t="s">
        <v>164</v>
      </c>
      <c r="H428" s="302">
        <f t="shared" ref="H428:O428" si="894">H427*H401</f>
        <v>0</v>
      </c>
      <c r="I428" s="302">
        <f t="shared" si="894"/>
        <v>0</v>
      </c>
      <c r="J428" s="302">
        <f t="shared" si="894"/>
        <v>0</v>
      </c>
      <c r="K428" s="302">
        <f t="shared" si="894"/>
        <v>0</v>
      </c>
      <c r="L428" s="302">
        <f t="shared" si="894"/>
        <v>0</v>
      </c>
      <c r="M428" s="302">
        <f t="shared" si="894"/>
        <v>0</v>
      </c>
      <c r="N428" s="302">
        <f t="shared" si="894"/>
        <v>0</v>
      </c>
      <c r="O428" s="302">
        <f t="shared" si="894"/>
        <v>0</v>
      </c>
      <c r="P428" s="302">
        <f>P427*P401</f>
        <v>0</v>
      </c>
      <c r="Q428" s="302">
        <f t="shared" ref="Q428:CB428" si="895">Q427*Q401</f>
        <v>0</v>
      </c>
      <c r="R428" s="302">
        <f t="shared" si="895"/>
        <v>0</v>
      </c>
      <c r="S428" s="302">
        <f t="shared" si="895"/>
        <v>0</v>
      </c>
      <c r="T428" s="302">
        <f t="shared" si="895"/>
        <v>0</v>
      </c>
      <c r="U428" s="302">
        <f t="shared" si="895"/>
        <v>0</v>
      </c>
      <c r="V428" s="302">
        <f t="shared" si="895"/>
        <v>0</v>
      </c>
      <c r="W428" s="302">
        <f t="shared" si="895"/>
        <v>0</v>
      </c>
      <c r="X428" s="302">
        <f t="shared" si="895"/>
        <v>0</v>
      </c>
      <c r="Y428" s="302">
        <f t="shared" si="895"/>
        <v>0</v>
      </c>
      <c r="Z428" s="302">
        <f t="shared" si="895"/>
        <v>0</v>
      </c>
      <c r="AA428" s="302">
        <f t="shared" si="895"/>
        <v>0</v>
      </c>
      <c r="AB428" s="302">
        <f t="shared" si="895"/>
        <v>0</v>
      </c>
      <c r="AC428" s="302">
        <f t="shared" si="895"/>
        <v>0</v>
      </c>
      <c r="AD428" s="302">
        <f t="shared" si="895"/>
        <v>0</v>
      </c>
      <c r="AE428" s="302">
        <f t="shared" si="895"/>
        <v>0</v>
      </c>
      <c r="AF428" s="302">
        <f t="shared" si="895"/>
        <v>0</v>
      </c>
      <c r="AG428" s="302">
        <f t="shared" si="895"/>
        <v>0</v>
      </c>
      <c r="AH428" s="302">
        <f t="shared" si="895"/>
        <v>0</v>
      </c>
      <c r="AI428" s="302">
        <f t="shared" si="895"/>
        <v>0</v>
      </c>
      <c r="AJ428" s="302">
        <f t="shared" si="895"/>
        <v>0</v>
      </c>
      <c r="AK428" s="302">
        <f t="shared" si="895"/>
        <v>0</v>
      </c>
      <c r="AL428" s="302">
        <f t="shared" si="895"/>
        <v>0</v>
      </c>
      <c r="AM428" s="302">
        <f t="shared" si="895"/>
        <v>0</v>
      </c>
      <c r="AN428" s="302">
        <f t="shared" si="895"/>
        <v>0</v>
      </c>
      <c r="AO428" s="302">
        <f t="shared" si="895"/>
        <v>0</v>
      </c>
      <c r="AP428" s="302">
        <f t="shared" si="895"/>
        <v>0</v>
      </c>
      <c r="AQ428" s="302">
        <f t="shared" si="895"/>
        <v>0</v>
      </c>
      <c r="AR428" s="302">
        <f t="shared" si="895"/>
        <v>0</v>
      </c>
      <c r="AS428" s="302">
        <f t="shared" si="895"/>
        <v>0</v>
      </c>
      <c r="AT428" s="302">
        <f t="shared" si="895"/>
        <v>0</v>
      </c>
      <c r="AU428" s="302">
        <f t="shared" si="895"/>
        <v>0</v>
      </c>
      <c r="AV428" s="302">
        <f t="shared" si="895"/>
        <v>0</v>
      </c>
      <c r="AW428" s="302">
        <f t="shared" si="895"/>
        <v>0</v>
      </c>
      <c r="AX428" s="302">
        <f t="shared" si="895"/>
        <v>0</v>
      </c>
      <c r="AY428" s="302">
        <f t="shared" si="895"/>
        <v>0</v>
      </c>
      <c r="AZ428" s="302">
        <f t="shared" si="895"/>
        <v>0</v>
      </c>
      <c r="BA428" s="302">
        <f t="shared" si="895"/>
        <v>0</v>
      </c>
      <c r="BB428" s="302">
        <f t="shared" si="895"/>
        <v>0</v>
      </c>
      <c r="BC428" s="302">
        <f t="shared" si="895"/>
        <v>0</v>
      </c>
      <c r="BD428" s="302">
        <f t="shared" si="895"/>
        <v>0</v>
      </c>
      <c r="BE428" s="302">
        <f t="shared" si="895"/>
        <v>0</v>
      </c>
      <c r="BF428" s="302">
        <f t="shared" si="895"/>
        <v>0</v>
      </c>
      <c r="BG428" s="302">
        <f t="shared" si="895"/>
        <v>0</v>
      </c>
      <c r="BH428" s="302">
        <f t="shared" si="895"/>
        <v>0</v>
      </c>
      <c r="BI428" s="302">
        <f t="shared" si="895"/>
        <v>0</v>
      </c>
      <c r="BJ428" s="302">
        <f t="shared" si="895"/>
        <v>0</v>
      </c>
      <c r="BK428" s="302">
        <f t="shared" si="895"/>
        <v>0</v>
      </c>
      <c r="BL428" s="302">
        <f t="shared" si="895"/>
        <v>0</v>
      </c>
      <c r="BM428" s="302">
        <f t="shared" si="895"/>
        <v>0</v>
      </c>
      <c r="BN428" s="302">
        <f t="shared" si="895"/>
        <v>0</v>
      </c>
      <c r="BO428" s="302">
        <f t="shared" si="895"/>
        <v>0</v>
      </c>
      <c r="BP428" s="302">
        <f t="shared" si="895"/>
        <v>0</v>
      </c>
      <c r="BQ428" s="302">
        <f t="shared" si="895"/>
        <v>0</v>
      </c>
      <c r="BR428" s="302">
        <f t="shared" si="895"/>
        <v>0</v>
      </c>
      <c r="BS428" s="302">
        <f t="shared" si="895"/>
        <v>0</v>
      </c>
      <c r="BT428" s="302">
        <f t="shared" si="895"/>
        <v>0</v>
      </c>
      <c r="BU428" s="302">
        <f t="shared" si="895"/>
        <v>0</v>
      </c>
      <c r="BV428" s="302">
        <f t="shared" si="895"/>
        <v>0</v>
      </c>
      <c r="BW428" s="302">
        <f t="shared" si="895"/>
        <v>0</v>
      </c>
      <c r="BX428" s="302">
        <f t="shared" si="895"/>
        <v>0</v>
      </c>
      <c r="BY428" s="302">
        <f t="shared" si="895"/>
        <v>0</v>
      </c>
      <c r="BZ428" s="302">
        <f t="shared" si="895"/>
        <v>0</v>
      </c>
      <c r="CA428" s="302">
        <f t="shared" si="895"/>
        <v>0</v>
      </c>
      <c r="CB428" s="302">
        <f t="shared" si="895"/>
        <v>0</v>
      </c>
      <c r="CC428" s="302">
        <f t="shared" ref="CC428:CM428" si="896">CC427*CC401</f>
        <v>0</v>
      </c>
      <c r="CD428" s="302">
        <f t="shared" si="896"/>
        <v>0</v>
      </c>
      <c r="CE428" s="302">
        <f t="shared" si="896"/>
        <v>0</v>
      </c>
      <c r="CF428" s="302">
        <f t="shared" si="896"/>
        <v>0</v>
      </c>
      <c r="CG428" s="302">
        <f t="shared" si="896"/>
        <v>0</v>
      </c>
      <c r="CH428" s="302">
        <f t="shared" si="896"/>
        <v>0</v>
      </c>
      <c r="CI428" s="302">
        <f t="shared" si="896"/>
        <v>0</v>
      </c>
      <c r="CJ428" s="302">
        <f t="shared" si="896"/>
        <v>0</v>
      </c>
      <c r="CK428" s="302">
        <f t="shared" si="896"/>
        <v>0</v>
      </c>
      <c r="CL428" s="302">
        <f t="shared" si="896"/>
        <v>0</v>
      </c>
      <c r="CM428" s="302">
        <f t="shared" si="896"/>
        <v>0</v>
      </c>
      <c r="CN428" s="264">
        <f t="shared" ref="CN428:CT428" si="897">SUMIF($H$9:$CM$9,CN$3,$H428:$CM428)</f>
        <v>0</v>
      </c>
      <c r="CO428" s="264">
        <f t="shared" si="897"/>
        <v>0</v>
      </c>
      <c r="CP428" s="264">
        <f t="shared" si="897"/>
        <v>0</v>
      </c>
      <c r="CQ428" s="264">
        <f t="shared" si="897"/>
        <v>0</v>
      </c>
      <c r="CR428" s="264">
        <f t="shared" si="897"/>
        <v>0</v>
      </c>
      <c r="CS428" s="264">
        <f t="shared" si="897"/>
        <v>0</v>
      </c>
      <c r="CT428" s="264">
        <f t="shared" si="897"/>
        <v>0</v>
      </c>
      <c r="CY428" s="294"/>
    </row>
    <row r="429" spans="1:103" outlineLevel="1" x14ac:dyDescent="0.45">
      <c r="A429" s="71"/>
      <c r="B429" s="297"/>
      <c r="D429" s="262" t="s">
        <v>627</v>
      </c>
      <c r="F429" s="312" t="str">
        <f>VLOOKUP($D429,assumption_lookup,MATCH("Unit",assumption_heading,0),0)</f>
        <v>£/venue</v>
      </c>
      <c r="H429" s="328">
        <f t="shared" si="890"/>
        <v>0</v>
      </c>
      <c r="I429" s="328">
        <f t="shared" si="890"/>
        <v>0</v>
      </c>
      <c r="J429" s="328">
        <f t="shared" si="890"/>
        <v>0</v>
      </c>
      <c r="K429" s="328">
        <f t="shared" si="890"/>
        <v>0</v>
      </c>
      <c r="L429" s="328">
        <f t="shared" si="890"/>
        <v>0</v>
      </c>
      <c r="M429" s="328">
        <f t="shared" si="890"/>
        <v>0</v>
      </c>
      <c r="N429" s="328">
        <f t="shared" si="890"/>
        <v>0</v>
      </c>
      <c r="O429" s="328">
        <f t="shared" si="890"/>
        <v>0</v>
      </c>
      <c r="P429" s="328">
        <f t="shared" si="891"/>
        <v>0</v>
      </c>
      <c r="Q429" s="328">
        <f t="shared" si="891"/>
        <v>0</v>
      </c>
      <c r="R429" s="328">
        <f t="shared" si="891"/>
        <v>0</v>
      </c>
      <c r="S429" s="328">
        <f t="shared" si="891"/>
        <v>0</v>
      </c>
      <c r="T429" s="328">
        <f t="shared" si="891"/>
        <v>0</v>
      </c>
      <c r="U429" s="328">
        <f t="shared" si="891"/>
        <v>0</v>
      </c>
      <c r="V429" s="328">
        <f t="shared" si="891"/>
        <v>0</v>
      </c>
      <c r="W429" s="328">
        <f t="shared" si="891"/>
        <v>0</v>
      </c>
      <c r="X429" s="328">
        <f t="shared" si="891"/>
        <v>0</v>
      </c>
      <c r="Y429" s="328">
        <f t="shared" si="891"/>
        <v>0</v>
      </c>
      <c r="Z429" s="328">
        <f t="shared" si="891"/>
        <v>0</v>
      </c>
      <c r="AA429" s="328">
        <f t="shared" si="891"/>
        <v>0</v>
      </c>
      <c r="AB429" s="328">
        <f t="shared" si="891"/>
        <v>0</v>
      </c>
      <c r="AC429" s="328">
        <f t="shared" si="891"/>
        <v>0</v>
      </c>
      <c r="AD429" s="328">
        <f t="shared" si="891"/>
        <v>0</v>
      </c>
      <c r="AE429" s="328">
        <f t="shared" si="891"/>
        <v>0</v>
      </c>
      <c r="AF429" s="328">
        <f t="shared" si="891"/>
        <v>0</v>
      </c>
      <c r="AG429" s="328">
        <f t="shared" si="891"/>
        <v>0</v>
      </c>
      <c r="AH429" s="328">
        <f t="shared" si="891"/>
        <v>0</v>
      </c>
      <c r="AI429" s="328">
        <f t="shared" si="891"/>
        <v>0</v>
      </c>
      <c r="AJ429" s="328">
        <f t="shared" si="891"/>
        <v>0</v>
      </c>
      <c r="AK429" s="328">
        <f t="shared" si="891"/>
        <v>0</v>
      </c>
      <c r="AL429" s="328">
        <f t="shared" si="891"/>
        <v>0</v>
      </c>
      <c r="AM429" s="328">
        <f t="shared" si="891"/>
        <v>0</v>
      </c>
      <c r="AN429" s="328">
        <f t="shared" si="891"/>
        <v>0</v>
      </c>
      <c r="AO429" s="328">
        <f t="shared" si="891"/>
        <v>0</v>
      </c>
      <c r="AP429" s="328">
        <f t="shared" si="891"/>
        <v>0</v>
      </c>
      <c r="AQ429" s="328">
        <f t="shared" si="891"/>
        <v>0</v>
      </c>
      <c r="AR429" s="328">
        <f t="shared" si="891"/>
        <v>0</v>
      </c>
      <c r="AS429" s="328">
        <f t="shared" si="891"/>
        <v>0</v>
      </c>
      <c r="AT429" s="328">
        <f t="shared" si="891"/>
        <v>0</v>
      </c>
      <c r="AU429" s="328">
        <f t="shared" si="891"/>
        <v>0</v>
      </c>
      <c r="AV429" s="328">
        <f t="shared" si="892"/>
        <v>0</v>
      </c>
      <c r="AW429" s="328">
        <f t="shared" si="892"/>
        <v>0</v>
      </c>
      <c r="AX429" s="328">
        <f t="shared" si="892"/>
        <v>0</v>
      </c>
      <c r="AY429" s="328">
        <f t="shared" si="892"/>
        <v>0</v>
      </c>
      <c r="AZ429" s="328">
        <f t="shared" si="892"/>
        <v>0</v>
      </c>
      <c r="BA429" s="328">
        <f t="shared" si="892"/>
        <v>0</v>
      </c>
      <c r="BB429" s="328">
        <f t="shared" si="892"/>
        <v>0</v>
      </c>
      <c r="BC429" s="328">
        <f t="shared" si="892"/>
        <v>0</v>
      </c>
      <c r="BD429" s="328">
        <f t="shared" ref="BD429:CM429" si="898">VLOOKUP($D429,assumption_lookup,MATCH(BD$6,assumptions_heading_monthly,0),0)</f>
        <v>0</v>
      </c>
      <c r="BE429" s="328">
        <f t="shared" si="898"/>
        <v>0</v>
      </c>
      <c r="BF429" s="328">
        <f t="shared" si="898"/>
        <v>0</v>
      </c>
      <c r="BG429" s="328">
        <f t="shared" si="898"/>
        <v>0</v>
      </c>
      <c r="BH429" s="328">
        <f t="shared" si="898"/>
        <v>0</v>
      </c>
      <c r="BI429" s="328">
        <f t="shared" si="898"/>
        <v>0</v>
      </c>
      <c r="BJ429" s="328">
        <f t="shared" si="898"/>
        <v>0</v>
      </c>
      <c r="BK429" s="328">
        <f t="shared" si="898"/>
        <v>0</v>
      </c>
      <c r="BL429" s="328">
        <f t="shared" si="898"/>
        <v>0</v>
      </c>
      <c r="BM429" s="328">
        <f t="shared" si="898"/>
        <v>0</v>
      </c>
      <c r="BN429" s="328">
        <f t="shared" si="898"/>
        <v>0</v>
      </c>
      <c r="BO429" s="328">
        <f t="shared" si="898"/>
        <v>0</v>
      </c>
      <c r="BP429" s="328">
        <f t="shared" si="898"/>
        <v>0</v>
      </c>
      <c r="BQ429" s="328">
        <f t="shared" si="898"/>
        <v>0</v>
      </c>
      <c r="BR429" s="328">
        <f t="shared" si="898"/>
        <v>0</v>
      </c>
      <c r="BS429" s="328">
        <f t="shared" si="898"/>
        <v>0</v>
      </c>
      <c r="BT429" s="328">
        <f t="shared" si="898"/>
        <v>0</v>
      </c>
      <c r="BU429" s="328">
        <f t="shared" si="898"/>
        <v>0</v>
      </c>
      <c r="BV429" s="328">
        <f t="shared" si="898"/>
        <v>0</v>
      </c>
      <c r="BW429" s="328">
        <f t="shared" si="898"/>
        <v>0</v>
      </c>
      <c r="BX429" s="328">
        <f t="shared" si="898"/>
        <v>0</v>
      </c>
      <c r="BY429" s="328">
        <f t="shared" si="898"/>
        <v>0</v>
      </c>
      <c r="BZ429" s="328">
        <f t="shared" si="898"/>
        <v>0</v>
      </c>
      <c r="CA429" s="328">
        <f t="shared" si="898"/>
        <v>0</v>
      </c>
      <c r="CB429" s="328">
        <f t="shared" si="898"/>
        <v>0</v>
      </c>
      <c r="CC429" s="328">
        <f t="shared" si="898"/>
        <v>0</v>
      </c>
      <c r="CD429" s="328">
        <f t="shared" si="898"/>
        <v>0</v>
      </c>
      <c r="CE429" s="328">
        <f t="shared" si="898"/>
        <v>0</v>
      </c>
      <c r="CF429" s="328">
        <f t="shared" si="898"/>
        <v>0</v>
      </c>
      <c r="CG429" s="328">
        <f t="shared" si="898"/>
        <v>0</v>
      </c>
      <c r="CH429" s="328">
        <f t="shared" si="898"/>
        <v>0</v>
      </c>
      <c r="CI429" s="328">
        <f t="shared" si="898"/>
        <v>0</v>
      </c>
      <c r="CJ429" s="328">
        <f t="shared" si="898"/>
        <v>0</v>
      </c>
      <c r="CK429" s="328">
        <f t="shared" si="898"/>
        <v>0</v>
      </c>
      <c r="CL429" s="328">
        <f t="shared" si="898"/>
        <v>0</v>
      </c>
      <c r="CM429" s="328">
        <f t="shared" si="898"/>
        <v>0</v>
      </c>
      <c r="CN429" s="71"/>
      <c r="CO429" s="71"/>
      <c r="CP429" s="71"/>
      <c r="CQ429" s="71"/>
      <c r="CR429" s="71"/>
      <c r="CS429" s="71"/>
      <c r="CT429" s="71"/>
      <c r="CY429" s="294"/>
    </row>
    <row r="430" spans="1:103" outlineLevel="1" x14ac:dyDescent="0.45">
      <c r="A430" s="71"/>
      <c r="B430" s="297"/>
      <c r="D430" s="262" t="s">
        <v>624</v>
      </c>
      <c r="F430" s="312" t="s">
        <v>164</v>
      </c>
      <c r="H430" s="302">
        <f t="shared" ref="H430:O430" si="899">H429*H340</f>
        <v>0</v>
      </c>
      <c r="I430" s="302">
        <f t="shared" si="899"/>
        <v>0</v>
      </c>
      <c r="J430" s="302">
        <f t="shared" si="899"/>
        <v>0</v>
      </c>
      <c r="K430" s="302">
        <f t="shared" si="899"/>
        <v>0</v>
      </c>
      <c r="L430" s="302">
        <f t="shared" si="899"/>
        <v>0</v>
      </c>
      <c r="M430" s="302">
        <f t="shared" si="899"/>
        <v>0</v>
      </c>
      <c r="N430" s="302">
        <f t="shared" si="899"/>
        <v>0</v>
      </c>
      <c r="O430" s="302">
        <f t="shared" si="899"/>
        <v>0</v>
      </c>
      <c r="P430" s="302">
        <f>P429*P340</f>
        <v>0</v>
      </c>
      <c r="Q430" s="302">
        <f t="shared" ref="Q430:CB430" si="900">Q429*Q340</f>
        <v>0</v>
      </c>
      <c r="R430" s="302">
        <f t="shared" si="900"/>
        <v>0</v>
      </c>
      <c r="S430" s="302">
        <f t="shared" si="900"/>
        <v>0</v>
      </c>
      <c r="T430" s="302">
        <f t="shared" si="900"/>
        <v>0</v>
      </c>
      <c r="U430" s="302">
        <f t="shared" si="900"/>
        <v>0</v>
      </c>
      <c r="V430" s="302">
        <f t="shared" si="900"/>
        <v>0</v>
      </c>
      <c r="W430" s="302">
        <f t="shared" si="900"/>
        <v>0</v>
      </c>
      <c r="X430" s="302">
        <f t="shared" si="900"/>
        <v>0</v>
      </c>
      <c r="Y430" s="302">
        <f t="shared" si="900"/>
        <v>0</v>
      </c>
      <c r="Z430" s="302">
        <f t="shared" si="900"/>
        <v>0</v>
      </c>
      <c r="AA430" s="302">
        <f t="shared" si="900"/>
        <v>0</v>
      </c>
      <c r="AB430" s="302">
        <f t="shared" si="900"/>
        <v>0</v>
      </c>
      <c r="AC430" s="302">
        <f t="shared" si="900"/>
        <v>0</v>
      </c>
      <c r="AD430" s="302">
        <f t="shared" si="900"/>
        <v>0</v>
      </c>
      <c r="AE430" s="302">
        <f t="shared" si="900"/>
        <v>0</v>
      </c>
      <c r="AF430" s="302">
        <f t="shared" si="900"/>
        <v>0</v>
      </c>
      <c r="AG430" s="302">
        <f t="shared" si="900"/>
        <v>0</v>
      </c>
      <c r="AH430" s="302">
        <f t="shared" si="900"/>
        <v>0</v>
      </c>
      <c r="AI430" s="302">
        <f t="shared" si="900"/>
        <v>0</v>
      </c>
      <c r="AJ430" s="302">
        <f t="shared" si="900"/>
        <v>0</v>
      </c>
      <c r="AK430" s="302">
        <f t="shared" si="900"/>
        <v>0</v>
      </c>
      <c r="AL430" s="302">
        <f t="shared" si="900"/>
        <v>0</v>
      </c>
      <c r="AM430" s="302">
        <f t="shared" si="900"/>
        <v>0</v>
      </c>
      <c r="AN430" s="302">
        <f t="shared" si="900"/>
        <v>0</v>
      </c>
      <c r="AO430" s="302">
        <f t="shared" si="900"/>
        <v>0</v>
      </c>
      <c r="AP430" s="302">
        <f t="shared" si="900"/>
        <v>0</v>
      </c>
      <c r="AQ430" s="302">
        <f t="shared" si="900"/>
        <v>0</v>
      </c>
      <c r="AR430" s="302">
        <f t="shared" si="900"/>
        <v>0</v>
      </c>
      <c r="AS430" s="302">
        <f t="shared" si="900"/>
        <v>0</v>
      </c>
      <c r="AT430" s="302">
        <f t="shared" si="900"/>
        <v>0</v>
      </c>
      <c r="AU430" s="302">
        <f t="shared" si="900"/>
        <v>0</v>
      </c>
      <c r="AV430" s="302">
        <f t="shared" si="900"/>
        <v>0</v>
      </c>
      <c r="AW430" s="302">
        <f t="shared" si="900"/>
        <v>0</v>
      </c>
      <c r="AX430" s="302">
        <f t="shared" si="900"/>
        <v>0</v>
      </c>
      <c r="AY430" s="302">
        <f t="shared" si="900"/>
        <v>0</v>
      </c>
      <c r="AZ430" s="302">
        <f t="shared" si="900"/>
        <v>0</v>
      </c>
      <c r="BA430" s="302">
        <f t="shared" si="900"/>
        <v>0</v>
      </c>
      <c r="BB430" s="302">
        <f t="shared" si="900"/>
        <v>0</v>
      </c>
      <c r="BC430" s="302">
        <f t="shared" si="900"/>
        <v>0</v>
      </c>
      <c r="BD430" s="302">
        <f t="shared" si="900"/>
        <v>0</v>
      </c>
      <c r="BE430" s="302">
        <f t="shared" si="900"/>
        <v>0</v>
      </c>
      <c r="BF430" s="302">
        <f t="shared" si="900"/>
        <v>0</v>
      </c>
      <c r="BG430" s="302">
        <f t="shared" si="900"/>
        <v>0</v>
      </c>
      <c r="BH430" s="302">
        <f t="shared" si="900"/>
        <v>0</v>
      </c>
      <c r="BI430" s="302">
        <f t="shared" si="900"/>
        <v>0</v>
      </c>
      <c r="BJ430" s="302">
        <f t="shared" si="900"/>
        <v>0</v>
      </c>
      <c r="BK430" s="302">
        <f t="shared" si="900"/>
        <v>0</v>
      </c>
      <c r="BL430" s="302">
        <f t="shared" si="900"/>
        <v>0</v>
      </c>
      <c r="BM430" s="302">
        <f t="shared" si="900"/>
        <v>0</v>
      </c>
      <c r="BN430" s="302">
        <f t="shared" si="900"/>
        <v>0</v>
      </c>
      <c r="BO430" s="302">
        <f t="shared" si="900"/>
        <v>0</v>
      </c>
      <c r="BP430" s="302">
        <f t="shared" si="900"/>
        <v>0</v>
      </c>
      <c r="BQ430" s="302">
        <f t="shared" si="900"/>
        <v>0</v>
      </c>
      <c r="BR430" s="302">
        <f t="shared" si="900"/>
        <v>0</v>
      </c>
      <c r="BS430" s="302">
        <f t="shared" si="900"/>
        <v>0</v>
      </c>
      <c r="BT430" s="302">
        <f t="shared" si="900"/>
        <v>0</v>
      </c>
      <c r="BU430" s="302">
        <f t="shared" si="900"/>
        <v>0</v>
      </c>
      <c r="BV430" s="302">
        <f t="shared" si="900"/>
        <v>0</v>
      </c>
      <c r="BW430" s="302">
        <f t="shared" si="900"/>
        <v>0</v>
      </c>
      <c r="BX430" s="302">
        <f t="shared" si="900"/>
        <v>0</v>
      </c>
      <c r="BY430" s="302">
        <f t="shared" si="900"/>
        <v>0</v>
      </c>
      <c r="BZ430" s="302">
        <f t="shared" si="900"/>
        <v>0</v>
      </c>
      <c r="CA430" s="302">
        <f t="shared" si="900"/>
        <v>0</v>
      </c>
      <c r="CB430" s="302">
        <f t="shared" si="900"/>
        <v>0</v>
      </c>
      <c r="CC430" s="302">
        <f t="shared" ref="CC430:CM430" si="901">CC429*CC340</f>
        <v>0</v>
      </c>
      <c r="CD430" s="302">
        <f t="shared" si="901"/>
        <v>0</v>
      </c>
      <c r="CE430" s="302">
        <f t="shared" si="901"/>
        <v>0</v>
      </c>
      <c r="CF430" s="302">
        <f t="shared" si="901"/>
        <v>0</v>
      </c>
      <c r="CG430" s="302">
        <f t="shared" si="901"/>
        <v>0</v>
      </c>
      <c r="CH430" s="302">
        <f t="shared" si="901"/>
        <v>0</v>
      </c>
      <c r="CI430" s="302">
        <f t="shared" si="901"/>
        <v>0</v>
      </c>
      <c r="CJ430" s="302">
        <f t="shared" si="901"/>
        <v>0</v>
      </c>
      <c r="CK430" s="302">
        <f t="shared" si="901"/>
        <v>0</v>
      </c>
      <c r="CL430" s="302">
        <f t="shared" si="901"/>
        <v>0</v>
      </c>
      <c r="CM430" s="302">
        <f t="shared" si="901"/>
        <v>0</v>
      </c>
      <c r="CN430" s="264">
        <f t="shared" ref="CN430:CT431" si="902">SUMIF($H$9:$CM$9,CN$3,$H430:$CM430)</f>
        <v>0</v>
      </c>
      <c r="CO430" s="264">
        <f t="shared" si="902"/>
        <v>0</v>
      </c>
      <c r="CP430" s="264">
        <f t="shared" si="902"/>
        <v>0</v>
      </c>
      <c r="CQ430" s="264">
        <f t="shared" si="902"/>
        <v>0</v>
      </c>
      <c r="CR430" s="264">
        <f t="shared" si="902"/>
        <v>0</v>
      </c>
      <c r="CS430" s="264">
        <f t="shared" si="902"/>
        <v>0</v>
      </c>
      <c r="CT430" s="264">
        <f t="shared" si="902"/>
        <v>0</v>
      </c>
      <c r="CY430" s="294"/>
    </row>
    <row r="431" spans="1:103" outlineLevel="1" x14ac:dyDescent="0.45">
      <c r="A431" s="71" t="s">
        <v>370</v>
      </c>
      <c r="B431" s="297"/>
      <c r="D431" s="75" t="s">
        <v>257</v>
      </c>
      <c r="F431" s="75" t="s">
        <v>164</v>
      </c>
      <c r="H431" s="333">
        <f t="shared" ref="H431:O431" si="903">SUM(H424,H426,H428,H430)</f>
        <v>0</v>
      </c>
      <c r="I431" s="333">
        <f t="shared" si="903"/>
        <v>0</v>
      </c>
      <c r="J431" s="333">
        <f t="shared" si="903"/>
        <v>0</v>
      </c>
      <c r="K431" s="333">
        <f t="shared" si="903"/>
        <v>0</v>
      </c>
      <c r="L431" s="333">
        <f t="shared" si="903"/>
        <v>0</v>
      </c>
      <c r="M431" s="333">
        <f t="shared" si="903"/>
        <v>0</v>
      </c>
      <c r="N431" s="333">
        <f t="shared" si="903"/>
        <v>0</v>
      </c>
      <c r="O431" s="333">
        <f t="shared" si="903"/>
        <v>0</v>
      </c>
      <c r="P431" s="333">
        <f>SUM(P424,P426,P428,P430)</f>
        <v>0</v>
      </c>
      <c r="Q431" s="333">
        <f t="shared" ref="Q431:CB431" si="904">SUM(Q424,Q426,Q428,Q430)</f>
        <v>0</v>
      </c>
      <c r="R431" s="333">
        <f t="shared" si="904"/>
        <v>0</v>
      </c>
      <c r="S431" s="333">
        <f t="shared" si="904"/>
        <v>0</v>
      </c>
      <c r="T431" s="333">
        <f t="shared" si="904"/>
        <v>0</v>
      </c>
      <c r="U431" s="333">
        <f t="shared" si="904"/>
        <v>0</v>
      </c>
      <c r="V431" s="333">
        <f t="shared" si="904"/>
        <v>0</v>
      </c>
      <c r="W431" s="333">
        <f t="shared" si="904"/>
        <v>0</v>
      </c>
      <c r="X431" s="333">
        <f t="shared" si="904"/>
        <v>0</v>
      </c>
      <c r="Y431" s="333">
        <f t="shared" si="904"/>
        <v>0</v>
      </c>
      <c r="Z431" s="333">
        <f t="shared" si="904"/>
        <v>0</v>
      </c>
      <c r="AA431" s="333">
        <f t="shared" si="904"/>
        <v>0</v>
      </c>
      <c r="AB431" s="333">
        <f t="shared" si="904"/>
        <v>0</v>
      </c>
      <c r="AC431" s="333">
        <f t="shared" si="904"/>
        <v>0</v>
      </c>
      <c r="AD431" s="333">
        <f t="shared" si="904"/>
        <v>0</v>
      </c>
      <c r="AE431" s="333">
        <f t="shared" si="904"/>
        <v>0</v>
      </c>
      <c r="AF431" s="333">
        <f t="shared" si="904"/>
        <v>0</v>
      </c>
      <c r="AG431" s="333">
        <f t="shared" si="904"/>
        <v>0</v>
      </c>
      <c r="AH431" s="333">
        <f t="shared" si="904"/>
        <v>0</v>
      </c>
      <c r="AI431" s="333">
        <f t="shared" si="904"/>
        <v>0</v>
      </c>
      <c r="AJ431" s="333">
        <f t="shared" si="904"/>
        <v>0</v>
      </c>
      <c r="AK431" s="333">
        <f t="shared" si="904"/>
        <v>0</v>
      </c>
      <c r="AL431" s="333">
        <f t="shared" si="904"/>
        <v>0</v>
      </c>
      <c r="AM431" s="333">
        <f t="shared" si="904"/>
        <v>0</v>
      </c>
      <c r="AN431" s="333">
        <f t="shared" si="904"/>
        <v>0</v>
      </c>
      <c r="AO431" s="333">
        <f t="shared" si="904"/>
        <v>0</v>
      </c>
      <c r="AP431" s="333">
        <f t="shared" si="904"/>
        <v>0</v>
      </c>
      <c r="AQ431" s="333">
        <f t="shared" si="904"/>
        <v>0</v>
      </c>
      <c r="AR431" s="333">
        <f t="shared" si="904"/>
        <v>0</v>
      </c>
      <c r="AS431" s="333">
        <f t="shared" si="904"/>
        <v>0</v>
      </c>
      <c r="AT431" s="333">
        <f t="shared" si="904"/>
        <v>0</v>
      </c>
      <c r="AU431" s="333">
        <f t="shared" si="904"/>
        <v>0</v>
      </c>
      <c r="AV431" s="333">
        <f t="shared" si="904"/>
        <v>0</v>
      </c>
      <c r="AW431" s="333">
        <f t="shared" si="904"/>
        <v>0</v>
      </c>
      <c r="AX431" s="333">
        <f t="shared" si="904"/>
        <v>0</v>
      </c>
      <c r="AY431" s="333">
        <f t="shared" si="904"/>
        <v>0</v>
      </c>
      <c r="AZ431" s="333">
        <f t="shared" si="904"/>
        <v>0</v>
      </c>
      <c r="BA431" s="333">
        <f t="shared" si="904"/>
        <v>0</v>
      </c>
      <c r="BB431" s="333">
        <f t="shared" si="904"/>
        <v>0</v>
      </c>
      <c r="BC431" s="333">
        <f t="shared" si="904"/>
        <v>0</v>
      </c>
      <c r="BD431" s="333">
        <f t="shared" si="904"/>
        <v>0</v>
      </c>
      <c r="BE431" s="333">
        <f t="shared" si="904"/>
        <v>0</v>
      </c>
      <c r="BF431" s="333">
        <f t="shared" si="904"/>
        <v>0</v>
      </c>
      <c r="BG431" s="333">
        <f t="shared" si="904"/>
        <v>0</v>
      </c>
      <c r="BH431" s="333">
        <f t="shared" si="904"/>
        <v>0</v>
      </c>
      <c r="BI431" s="333">
        <f t="shared" si="904"/>
        <v>0</v>
      </c>
      <c r="BJ431" s="333">
        <f t="shared" si="904"/>
        <v>0</v>
      </c>
      <c r="BK431" s="333">
        <f t="shared" si="904"/>
        <v>0</v>
      </c>
      <c r="BL431" s="333">
        <f t="shared" si="904"/>
        <v>0</v>
      </c>
      <c r="BM431" s="333">
        <f t="shared" si="904"/>
        <v>0</v>
      </c>
      <c r="BN431" s="333">
        <f t="shared" si="904"/>
        <v>0</v>
      </c>
      <c r="BO431" s="333">
        <f t="shared" si="904"/>
        <v>0</v>
      </c>
      <c r="BP431" s="333">
        <f t="shared" si="904"/>
        <v>0</v>
      </c>
      <c r="BQ431" s="333">
        <f t="shared" si="904"/>
        <v>0</v>
      </c>
      <c r="BR431" s="333">
        <f t="shared" si="904"/>
        <v>0</v>
      </c>
      <c r="BS431" s="333">
        <f t="shared" si="904"/>
        <v>0</v>
      </c>
      <c r="BT431" s="333">
        <f t="shared" si="904"/>
        <v>0</v>
      </c>
      <c r="BU431" s="333">
        <f t="shared" si="904"/>
        <v>0</v>
      </c>
      <c r="BV431" s="333">
        <f t="shared" si="904"/>
        <v>0</v>
      </c>
      <c r="BW431" s="333">
        <f t="shared" si="904"/>
        <v>0</v>
      </c>
      <c r="BX431" s="333">
        <f t="shared" si="904"/>
        <v>0</v>
      </c>
      <c r="BY431" s="333">
        <f t="shared" si="904"/>
        <v>0</v>
      </c>
      <c r="BZ431" s="333">
        <f t="shared" si="904"/>
        <v>0</v>
      </c>
      <c r="CA431" s="333">
        <f t="shared" si="904"/>
        <v>0</v>
      </c>
      <c r="CB431" s="333">
        <f t="shared" si="904"/>
        <v>0</v>
      </c>
      <c r="CC431" s="333">
        <f t="shared" ref="CC431:CM431" si="905">SUM(CC424,CC426,CC428,CC430)</f>
        <v>0</v>
      </c>
      <c r="CD431" s="333">
        <f t="shared" si="905"/>
        <v>0</v>
      </c>
      <c r="CE431" s="333">
        <f t="shared" si="905"/>
        <v>0</v>
      </c>
      <c r="CF431" s="333">
        <f t="shared" si="905"/>
        <v>0</v>
      </c>
      <c r="CG431" s="333">
        <f t="shared" si="905"/>
        <v>0</v>
      </c>
      <c r="CH431" s="333">
        <f t="shared" si="905"/>
        <v>0</v>
      </c>
      <c r="CI431" s="333">
        <f t="shared" si="905"/>
        <v>0</v>
      </c>
      <c r="CJ431" s="333">
        <f t="shared" si="905"/>
        <v>0</v>
      </c>
      <c r="CK431" s="333">
        <f t="shared" si="905"/>
        <v>0</v>
      </c>
      <c r="CL431" s="333">
        <f t="shared" si="905"/>
        <v>0</v>
      </c>
      <c r="CM431" s="333">
        <f t="shared" si="905"/>
        <v>0</v>
      </c>
      <c r="CN431" s="333">
        <f t="shared" si="902"/>
        <v>0</v>
      </c>
      <c r="CO431" s="333">
        <f t="shared" si="902"/>
        <v>0</v>
      </c>
      <c r="CP431" s="333">
        <f t="shared" si="902"/>
        <v>0</v>
      </c>
      <c r="CQ431" s="333">
        <f t="shared" si="902"/>
        <v>0</v>
      </c>
      <c r="CR431" s="333">
        <f t="shared" si="902"/>
        <v>0</v>
      </c>
      <c r="CS431" s="333">
        <f t="shared" si="902"/>
        <v>0</v>
      </c>
      <c r="CT431" s="333">
        <f t="shared" si="902"/>
        <v>0</v>
      </c>
      <c r="CY431" s="294"/>
    </row>
    <row r="432" spans="1:103" outlineLevel="1" x14ac:dyDescent="0.45">
      <c r="A432" s="71"/>
      <c r="B432" s="297"/>
      <c r="CY432" s="294"/>
    </row>
    <row r="433" spans="1:105" outlineLevel="1" x14ac:dyDescent="0.45">
      <c r="A433" s="71"/>
      <c r="B433" s="297"/>
      <c r="D433" s="75" t="s">
        <v>256</v>
      </c>
      <c r="F433" s="75" t="s">
        <v>164</v>
      </c>
      <c r="H433" s="321">
        <f t="shared" ref="H433:O433" si="906">SUM(H408,H421,H431)</f>
        <v>0</v>
      </c>
      <c r="I433" s="321">
        <f t="shared" si="906"/>
        <v>0</v>
      </c>
      <c r="J433" s="321">
        <f t="shared" si="906"/>
        <v>0</v>
      </c>
      <c r="K433" s="321">
        <f t="shared" si="906"/>
        <v>0</v>
      </c>
      <c r="L433" s="321">
        <f t="shared" si="906"/>
        <v>0</v>
      </c>
      <c r="M433" s="321">
        <f t="shared" si="906"/>
        <v>0</v>
      </c>
      <c r="N433" s="321">
        <f t="shared" si="906"/>
        <v>0</v>
      </c>
      <c r="O433" s="321">
        <f t="shared" si="906"/>
        <v>0</v>
      </c>
      <c r="P433" s="321">
        <f t="shared" ref="P433:AU433" si="907">SUM(P408,P421,P431)</f>
        <v>0</v>
      </c>
      <c r="Q433" s="321">
        <f t="shared" si="907"/>
        <v>0</v>
      </c>
      <c r="R433" s="321">
        <f t="shared" si="907"/>
        <v>0</v>
      </c>
      <c r="S433" s="321">
        <f t="shared" si="907"/>
        <v>0</v>
      </c>
      <c r="T433" s="321">
        <f t="shared" si="907"/>
        <v>0</v>
      </c>
      <c r="U433" s="321">
        <f t="shared" si="907"/>
        <v>0</v>
      </c>
      <c r="V433" s="321">
        <f t="shared" si="907"/>
        <v>0</v>
      </c>
      <c r="W433" s="321">
        <f t="shared" si="907"/>
        <v>0</v>
      </c>
      <c r="X433" s="321">
        <f t="shared" si="907"/>
        <v>0</v>
      </c>
      <c r="Y433" s="321">
        <f t="shared" si="907"/>
        <v>0</v>
      </c>
      <c r="Z433" s="321">
        <f t="shared" si="907"/>
        <v>0</v>
      </c>
      <c r="AA433" s="321">
        <f t="shared" si="907"/>
        <v>0</v>
      </c>
      <c r="AB433" s="321">
        <f t="shared" si="907"/>
        <v>0</v>
      </c>
      <c r="AC433" s="321">
        <f t="shared" si="907"/>
        <v>0</v>
      </c>
      <c r="AD433" s="321">
        <f t="shared" si="907"/>
        <v>0</v>
      </c>
      <c r="AE433" s="321">
        <f t="shared" si="907"/>
        <v>0</v>
      </c>
      <c r="AF433" s="321">
        <f t="shared" si="907"/>
        <v>0</v>
      </c>
      <c r="AG433" s="321">
        <f t="shared" si="907"/>
        <v>0</v>
      </c>
      <c r="AH433" s="321">
        <f t="shared" si="907"/>
        <v>0</v>
      </c>
      <c r="AI433" s="321">
        <f t="shared" si="907"/>
        <v>0</v>
      </c>
      <c r="AJ433" s="321">
        <f t="shared" si="907"/>
        <v>0</v>
      </c>
      <c r="AK433" s="321">
        <f t="shared" si="907"/>
        <v>0</v>
      </c>
      <c r="AL433" s="321">
        <f t="shared" si="907"/>
        <v>0</v>
      </c>
      <c r="AM433" s="321">
        <f t="shared" si="907"/>
        <v>0</v>
      </c>
      <c r="AN433" s="321">
        <f t="shared" si="907"/>
        <v>0</v>
      </c>
      <c r="AO433" s="321">
        <f t="shared" si="907"/>
        <v>0</v>
      </c>
      <c r="AP433" s="321">
        <f t="shared" si="907"/>
        <v>0</v>
      </c>
      <c r="AQ433" s="321">
        <f t="shared" si="907"/>
        <v>0</v>
      </c>
      <c r="AR433" s="321">
        <f t="shared" si="907"/>
        <v>0</v>
      </c>
      <c r="AS433" s="321">
        <f t="shared" si="907"/>
        <v>0</v>
      </c>
      <c r="AT433" s="321">
        <f t="shared" si="907"/>
        <v>0</v>
      </c>
      <c r="AU433" s="321">
        <f t="shared" si="907"/>
        <v>0</v>
      </c>
      <c r="AV433" s="321">
        <f t="shared" ref="AV433:CM433" si="908">SUM(AV408,AV421,AV431)</f>
        <v>0</v>
      </c>
      <c r="AW433" s="321">
        <f t="shared" si="908"/>
        <v>0</v>
      </c>
      <c r="AX433" s="321">
        <f t="shared" si="908"/>
        <v>0</v>
      </c>
      <c r="AY433" s="321">
        <f t="shared" si="908"/>
        <v>0</v>
      </c>
      <c r="AZ433" s="321">
        <f t="shared" si="908"/>
        <v>0</v>
      </c>
      <c r="BA433" s="321">
        <f t="shared" si="908"/>
        <v>0</v>
      </c>
      <c r="BB433" s="321">
        <f t="shared" si="908"/>
        <v>0</v>
      </c>
      <c r="BC433" s="321">
        <f t="shared" si="908"/>
        <v>0</v>
      </c>
      <c r="BD433" s="321">
        <f t="shared" si="908"/>
        <v>0</v>
      </c>
      <c r="BE433" s="321">
        <f t="shared" si="908"/>
        <v>0</v>
      </c>
      <c r="BF433" s="321">
        <f t="shared" si="908"/>
        <v>0</v>
      </c>
      <c r="BG433" s="321">
        <f t="shared" si="908"/>
        <v>0</v>
      </c>
      <c r="BH433" s="321">
        <f t="shared" si="908"/>
        <v>0</v>
      </c>
      <c r="BI433" s="321">
        <f t="shared" si="908"/>
        <v>0</v>
      </c>
      <c r="BJ433" s="321">
        <f t="shared" si="908"/>
        <v>0</v>
      </c>
      <c r="BK433" s="321">
        <f t="shared" si="908"/>
        <v>0</v>
      </c>
      <c r="BL433" s="321">
        <f t="shared" si="908"/>
        <v>0</v>
      </c>
      <c r="BM433" s="321">
        <f t="shared" si="908"/>
        <v>0</v>
      </c>
      <c r="BN433" s="321">
        <f t="shared" si="908"/>
        <v>0</v>
      </c>
      <c r="BO433" s="321">
        <f t="shared" si="908"/>
        <v>0</v>
      </c>
      <c r="BP433" s="321">
        <f t="shared" si="908"/>
        <v>0</v>
      </c>
      <c r="BQ433" s="321">
        <f t="shared" si="908"/>
        <v>0</v>
      </c>
      <c r="BR433" s="321">
        <f t="shared" si="908"/>
        <v>0</v>
      </c>
      <c r="BS433" s="321">
        <f t="shared" si="908"/>
        <v>0</v>
      </c>
      <c r="BT433" s="321">
        <f t="shared" si="908"/>
        <v>0</v>
      </c>
      <c r="BU433" s="321">
        <f t="shared" si="908"/>
        <v>0</v>
      </c>
      <c r="BV433" s="321">
        <f t="shared" si="908"/>
        <v>0</v>
      </c>
      <c r="BW433" s="321">
        <f t="shared" si="908"/>
        <v>0</v>
      </c>
      <c r="BX433" s="321">
        <f t="shared" si="908"/>
        <v>0</v>
      </c>
      <c r="BY433" s="321">
        <f t="shared" si="908"/>
        <v>0</v>
      </c>
      <c r="BZ433" s="321">
        <f t="shared" si="908"/>
        <v>0</v>
      </c>
      <c r="CA433" s="321">
        <f t="shared" si="908"/>
        <v>0</v>
      </c>
      <c r="CB433" s="321">
        <f t="shared" si="908"/>
        <v>0</v>
      </c>
      <c r="CC433" s="321">
        <f t="shared" si="908"/>
        <v>0</v>
      </c>
      <c r="CD433" s="321">
        <f t="shared" si="908"/>
        <v>0</v>
      </c>
      <c r="CE433" s="321">
        <f t="shared" si="908"/>
        <v>0</v>
      </c>
      <c r="CF433" s="321">
        <f t="shared" si="908"/>
        <v>0</v>
      </c>
      <c r="CG433" s="321">
        <f t="shared" si="908"/>
        <v>0</v>
      </c>
      <c r="CH433" s="321">
        <f t="shared" si="908"/>
        <v>0</v>
      </c>
      <c r="CI433" s="321">
        <f t="shared" si="908"/>
        <v>0</v>
      </c>
      <c r="CJ433" s="321">
        <f t="shared" si="908"/>
        <v>0</v>
      </c>
      <c r="CK433" s="321">
        <f t="shared" si="908"/>
        <v>0</v>
      </c>
      <c r="CL433" s="321">
        <f t="shared" si="908"/>
        <v>0</v>
      </c>
      <c r="CM433" s="321">
        <f t="shared" si="908"/>
        <v>0</v>
      </c>
      <c r="CN433" s="321">
        <f>SUMIF($H$9:$CM$9,CN$3,$H433:$CM433)</f>
        <v>0</v>
      </c>
      <c r="CO433" s="321">
        <f t="shared" ref="CO433:CT433" si="909">SUMIF($H$9:$CM$9,CO$3,$H433:$CM433)</f>
        <v>0</v>
      </c>
      <c r="CP433" s="321">
        <f t="shared" si="909"/>
        <v>0</v>
      </c>
      <c r="CQ433" s="321">
        <f t="shared" si="909"/>
        <v>0</v>
      </c>
      <c r="CR433" s="321">
        <f t="shared" si="909"/>
        <v>0</v>
      </c>
      <c r="CS433" s="321">
        <f t="shared" si="909"/>
        <v>0</v>
      </c>
      <c r="CT433" s="321">
        <f t="shared" si="909"/>
        <v>0</v>
      </c>
      <c r="CY433" s="294"/>
    </row>
    <row r="434" spans="1:105" outlineLevel="1" x14ac:dyDescent="0.45">
      <c r="A434" s="71"/>
      <c r="B434" s="297"/>
      <c r="CY434" s="294"/>
    </row>
    <row r="435" spans="1:105" outlineLevel="1" x14ac:dyDescent="0.45">
      <c r="A435" s="71"/>
      <c r="B435" s="297"/>
      <c r="D435" s="260" t="s">
        <v>264</v>
      </c>
      <c r="E435" s="301"/>
      <c r="F435" s="301"/>
      <c r="G435" s="301"/>
      <c r="H435" s="302"/>
      <c r="I435" s="302"/>
      <c r="J435" s="302"/>
      <c r="K435" s="302"/>
      <c r="L435" s="302"/>
      <c r="M435" s="302"/>
      <c r="N435" s="302"/>
      <c r="O435" s="302"/>
      <c r="P435" s="302"/>
      <c r="Q435" s="302"/>
      <c r="R435" s="302"/>
      <c r="S435" s="302"/>
      <c r="T435" s="302"/>
      <c r="U435" s="302"/>
      <c r="V435" s="302"/>
      <c r="W435" s="302"/>
      <c r="X435" s="302"/>
      <c r="Y435" s="302"/>
      <c r="Z435" s="302"/>
      <c r="AA435" s="302"/>
      <c r="AB435" s="302"/>
      <c r="AC435" s="302"/>
      <c r="AD435" s="302"/>
      <c r="AE435" s="302"/>
      <c r="AF435" s="302"/>
      <c r="AG435" s="302"/>
      <c r="AH435" s="302"/>
      <c r="AI435" s="302"/>
      <c r="AJ435" s="302"/>
      <c r="AK435" s="302"/>
      <c r="AL435" s="302"/>
      <c r="AM435" s="302"/>
      <c r="AN435" s="302"/>
      <c r="AO435" s="302"/>
      <c r="AP435" s="302"/>
      <c r="AQ435" s="302"/>
      <c r="AR435" s="302"/>
      <c r="AS435" s="302"/>
      <c r="AT435" s="302"/>
      <c r="AU435" s="302"/>
      <c r="AV435" s="302"/>
      <c r="AW435" s="302"/>
      <c r="AX435" s="302"/>
      <c r="AY435" s="302"/>
      <c r="AZ435" s="302"/>
      <c r="BA435" s="302"/>
      <c r="BB435" s="302"/>
      <c r="BC435" s="302"/>
      <c r="BD435" s="302"/>
      <c r="BE435" s="302"/>
      <c r="BF435" s="302"/>
      <c r="BG435" s="302"/>
      <c r="BH435" s="302"/>
      <c r="BI435" s="302"/>
      <c r="BJ435" s="302"/>
      <c r="BK435" s="302"/>
      <c r="BL435" s="302"/>
      <c r="BM435" s="302"/>
      <c r="BN435" s="302"/>
      <c r="BO435" s="302"/>
      <c r="BP435" s="302"/>
      <c r="BQ435" s="302"/>
      <c r="BR435" s="302"/>
      <c r="BS435" s="302"/>
      <c r="BT435" s="302"/>
      <c r="BU435" s="302"/>
      <c r="BV435" s="302"/>
      <c r="BW435" s="302"/>
      <c r="BX435" s="302"/>
      <c r="BY435" s="302"/>
      <c r="BZ435" s="302"/>
      <c r="CA435" s="302"/>
      <c r="CB435" s="302"/>
      <c r="CC435" s="302"/>
      <c r="CD435" s="302"/>
      <c r="CE435" s="302"/>
      <c r="CF435" s="302"/>
      <c r="CG435" s="302"/>
      <c r="CH435" s="302"/>
      <c r="CI435" s="302"/>
      <c r="CJ435" s="302"/>
      <c r="CK435" s="302"/>
      <c r="CL435" s="302"/>
      <c r="CM435" s="302"/>
      <c r="CN435" s="302"/>
      <c r="CO435" s="302"/>
      <c r="CP435" s="302"/>
      <c r="CQ435" s="302"/>
      <c r="CR435" s="302"/>
      <c r="CS435" s="302"/>
      <c r="CT435" s="302"/>
      <c r="CY435" s="294"/>
    </row>
    <row r="436" spans="1:105" outlineLevel="1" x14ac:dyDescent="0.45">
      <c r="A436" s="71"/>
      <c r="B436" s="297"/>
      <c r="H436" s="302"/>
      <c r="I436" s="302"/>
      <c r="J436" s="302"/>
      <c r="K436" s="302"/>
      <c r="L436" s="302"/>
      <c r="M436" s="302"/>
      <c r="N436" s="302"/>
      <c r="O436" s="302"/>
      <c r="P436" s="302"/>
      <c r="Q436" s="302"/>
      <c r="R436" s="302"/>
      <c r="S436" s="302"/>
      <c r="T436" s="302"/>
      <c r="U436" s="302"/>
      <c r="V436" s="302"/>
      <c r="W436" s="302"/>
      <c r="X436" s="302"/>
      <c r="Y436" s="302"/>
      <c r="Z436" s="302"/>
      <c r="AA436" s="302"/>
      <c r="AB436" s="302"/>
      <c r="AC436" s="302"/>
      <c r="AD436" s="302"/>
      <c r="AE436" s="302"/>
      <c r="AF436" s="302"/>
      <c r="AG436" s="302"/>
      <c r="AH436" s="302"/>
      <c r="AI436" s="302"/>
      <c r="AJ436" s="302"/>
      <c r="AK436" s="302"/>
      <c r="AL436" s="302"/>
      <c r="AM436" s="302"/>
      <c r="AN436" s="302"/>
      <c r="AO436" s="302"/>
      <c r="AP436" s="302"/>
      <c r="AQ436" s="302"/>
      <c r="AR436" s="302"/>
      <c r="AS436" s="302"/>
      <c r="AT436" s="302"/>
      <c r="AU436" s="302"/>
      <c r="AV436" s="302"/>
      <c r="AW436" s="302"/>
      <c r="AX436" s="302"/>
      <c r="AY436" s="302"/>
      <c r="AZ436" s="302"/>
      <c r="BA436" s="302"/>
      <c r="BB436" s="302"/>
      <c r="BC436" s="302"/>
      <c r="BD436" s="302"/>
      <c r="BE436" s="302"/>
      <c r="BF436" s="302"/>
      <c r="BG436" s="302"/>
      <c r="BH436" s="302"/>
      <c r="BI436" s="302"/>
      <c r="BJ436" s="302"/>
      <c r="BK436" s="302"/>
      <c r="BL436" s="302"/>
      <c r="BM436" s="302"/>
      <c r="BN436" s="302"/>
      <c r="BO436" s="302"/>
      <c r="BP436" s="302"/>
      <c r="BQ436" s="302"/>
      <c r="BR436" s="302"/>
      <c r="BS436" s="302"/>
      <c r="BT436" s="302"/>
      <c r="BU436" s="302"/>
      <c r="BV436" s="302"/>
      <c r="BW436" s="302"/>
      <c r="BX436" s="302"/>
      <c r="BY436" s="302"/>
      <c r="BZ436" s="302"/>
      <c r="CA436" s="302"/>
      <c r="CB436" s="302"/>
      <c r="CC436" s="302"/>
      <c r="CD436" s="302"/>
      <c r="CE436" s="302"/>
      <c r="CF436" s="302"/>
      <c r="CG436" s="302"/>
      <c r="CH436" s="302"/>
      <c r="CI436" s="302"/>
      <c r="CJ436" s="302"/>
      <c r="CK436" s="302"/>
      <c r="CL436" s="302"/>
      <c r="CM436" s="302"/>
      <c r="CN436" s="302"/>
      <c r="CO436" s="302"/>
      <c r="CP436" s="302"/>
      <c r="CQ436" s="302"/>
      <c r="CR436" s="302"/>
      <c r="CS436" s="302"/>
      <c r="CT436" s="302"/>
      <c r="CY436" s="294"/>
    </row>
    <row r="437" spans="1:105" outlineLevel="1" x14ac:dyDescent="0.45">
      <c r="A437" s="71"/>
      <c r="B437" s="297"/>
      <c r="D437" s="259" t="s">
        <v>46</v>
      </c>
      <c r="F437" s="312"/>
      <c r="H437" s="349"/>
      <c r="I437" s="349"/>
      <c r="J437" s="349"/>
      <c r="K437" s="349"/>
      <c r="L437" s="349"/>
      <c r="M437" s="349"/>
      <c r="N437" s="349"/>
      <c r="O437" s="349"/>
      <c r="P437" s="349"/>
      <c r="Q437" s="349"/>
      <c r="R437" s="349"/>
      <c r="S437" s="349"/>
      <c r="T437" s="349"/>
      <c r="U437" s="349"/>
      <c r="V437" s="349"/>
      <c r="W437" s="349"/>
      <c r="X437" s="349"/>
      <c r="Y437" s="349"/>
      <c r="Z437" s="349"/>
      <c r="AA437" s="349"/>
      <c r="AB437" s="349"/>
      <c r="AC437" s="349"/>
      <c r="AD437" s="349"/>
      <c r="AE437" s="349"/>
      <c r="AF437" s="349"/>
      <c r="AG437" s="349"/>
      <c r="AH437" s="349"/>
      <c r="AI437" s="349"/>
      <c r="AJ437" s="349"/>
      <c r="AK437" s="349"/>
      <c r="AL437" s="349"/>
      <c r="AM437" s="349"/>
      <c r="AN437" s="349"/>
      <c r="AO437" s="349"/>
      <c r="AP437" s="349"/>
      <c r="AQ437" s="349"/>
      <c r="AR437" s="349"/>
      <c r="AS437" s="349"/>
      <c r="AT437" s="349"/>
      <c r="AU437" s="349"/>
      <c r="AV437" s="349"/>
      <c r="AW437" s="349"/>
      <c r="AX437" s="349"/>
      <c r="AY437" s="349"/>
      <c r="AZ437" s="349"/>
      <c r="BA437" s="349"/>
      <c r="BB437" s="349"/>
      <c r="BC437" s="349"/>
      <c r="BD437" s="349"/>
      <c r="BE437" s="349"/>
      <c r="BF437" s="349"/>
      <c r="BG437" s="349"/>
      <c r="BH437" s="349"/>
      <c r="BI437" s="349"/>
      <c r="BJ437" s="349"/>
      <c r="BK437" s="349"/>
      <c r="BL437" s="349"/>
      <c r="BM437" s="349"/>
      <c r="BN437" s="349"/>
      <c r="BO437" s="349"/>
      <c r="BP437" s="349"/>
      <c r="BQ437" s="349"/>
      <c r="BR437" s="349"/>
      <c r="BS437" s="349"/>
      <c r="BT437" s="349"/>
      <c r="BU437" s="349"/>
      <c r="BV437" s="349"/>
      <c r="BW437" s="349"/>
      <c r="BX437" s="349"/>
      <c r="BY437" s="349"/>
      <c r="BZ437" s="349"/>
      <c r="CA437" s="349"/>
      <c r="CB437" s="349"/>
      <c r="CC437" s="349"/>
      <c r="CD437" s="349"/>
      <c r="CE437" s="349"/>
      <c r="CF437" s="349"/>
      <c r="CG437" s="349"/>
      <c r="CH437" s="349"/>
      <c r="CI437" s="349"/>
      <c r="CJ437" s="349"/>
      <c r="CK437" s="349"/>
      <c r="CL437" s="349"/>
      <c r="CM437" s="349"/>
      <c r="CN437" s="302"/>
      <c r="CO437" s="302"/>
      <c r="CP437" s="302"/>
      <c r="CQ437" s="302"/>
      <c r="CR437" s="302"/>
      <c r="CS437" s="302"/>
      <c r="CT437" s="302"/>
      <c r="CY437" s="294"/>
    </row>
    <row r="438" spans="1:105" outlineLevel="1" x14ac:dyDescent="0.45">
      <c r="A438" s="71"/>
      <c r="B438" s="297"/>
      <c r="D438" s="259" t="s">
        <v>365</v>
      </c>
      <c r="H438" s="302"/>
      <c r="I438" s="302"/>
      <c r="J438" s="302"/>
      <c r="K438" s="302"/>
      <c r="L438" s="302"/>
      <c r="M438" s="302"/>
      <c r="N438" s="302"/>
      <c r="O438" s="302"/>
      <c r="P438" s="302"/>
      <c r="Q438" s="302"/>
      <c r="R438" s="302"/>
      <c r="S438" s="302"/>
      <c r="T438" s="302"/>
      <c r="U438" s="302"/>
      <c r="V438" s="302"/>
      <c r="W438" s="302"/>
      <c r="X438" s="302"/>
      <c r="Y438" s="302"/>
      <c r="Z438" s="302"/>
      <c r="AA438" s="302"/>
      <c r="AB438" s="302"/>
      <c r="AC438" s="302"/>
      <c r="AD438" s="302"/>
      <c r="AE438" s="302"/>
      <c r="AF438" s="302"/>
      <c r="AG438" s="302"/>
      <c r="AH438" s="302"/>
      <c r="AI438" s="302"/>
      <c r="AJ438" s="302"/>
      <c r="AK438" s="302"/>
      <c r="AL438" s="302"/>
      <c r="AM438" s="302"/>
      <c r="AN438" s="302"/>
      <c r="AO438" s="302"/>
      <c r="AP438" s="302"/>
      <c r="AQ438" s="302"/>
      <c r="AR438" s="302"/>
      <c r="AS438" s="302"/>
      <c r="AT438" s="302"/>
      <c r="AU438" s="302"/>
      <c r="AV438" s="302"/>
      <c r="AW438" s="302"/>
      <c r="AX438" s="302"/>
      <c r="AY438" s="302"/>
      <c r="AZ438" s="302"/>
      <c r="BA438" s="302"/>
      <c r="BB438" s="302"/>
      <c r="BC438" s="302"/>
      <c r="BD438" s="302"/>
      <c r="BE438" s="302"/>
      <c r="BF438" s="302"/>
      <c r="BG438" s="302"/>
      <c r="BH438" s="302"/>
      <c r="BI438" s="302"/>
      <c r="BJ438" s="302"/>
      <c r="BK438" s="302"/>
      <c r="BL438" s="302"/>
      <c r="BM438" s="302"/>
      <c r="BN438" s="302"/>
      <c r="BO438" s="302"/>
      <c r="BP438" s="302"/>
      <c r="BQ438" s="302"/>
      <c r="BR438" s="302"/>
      <c r="BS438" s="302"/>
      <c r="BT438" s="302"/>
      <c r="BU438" s="302"/>
      <c r="BV438" s="302"/>
      <c r="BW438" s="302"/>
      <c r="BX438" s="302"/>
      <c r="BY438" s="302"/>
      <c r="BZ438" s="302"/>
      <c r="CA438" s="302"/>
      <c r="CB438" s="302"/>
      <c r="CC438" s="302"/>
      <c r="CD438" s="302"/>
      <c r="CE438" s="302"/>
      <c r="CF438" s="302"/>
      <c r="CG438" s="302"/>
      <c r="CH438" s="302"/>
      <c r="CI438" s="302"/>
      <c r="CJ438" s="302"/>
      <c r="CK438" s="302"/>
      <c r="CL438" s="302"/>
      <c r="CM438" s="302"/>
      <c r="CN438" s="302"/>
      <c r="CO438" s="302"/>
      <c r="CP438" s="302"/>
      <c r="CQ438" s="302"/>
      <c r="CR438" s="302"/>
      <c r="CS438" s="302"/>
      <c r="CT438" s="302"/>
      <c r="CY438" s="294"/>
    </row>
    <row r="439" spans="1:105" outlineLevel="1" x14ac:dyDescent="0.45">
      <c r="A439" s="71" t="s">
        <v>371</v>
      </c>
      <c r="B439" s="297"/>
      <c r="D439" s="75" t="s">
        <v>255</v>
      </c>
      <c r="F439" s="259" t="s">
        <v>164</v>
      </c>
      <c r="H439" s="321">
        <f t="shared" ref="H439:O439" si="910">SUM(H437:H438)</f>
        <v>0</v>
      </c>
      <c r="I439" s="321">
        <f t="shared" si="910"/>
        <v>0</v>
      </c>
      <c r="J439" s="321">
        <f t="shared" si="910"/>
        <v>0</v>
      </c>
      <c r="K439" s="321">
        <f t="shared" si="910"/>
        <v>0</v>
      </c>
      <c r="L439" s="321">
        <f t="shared" si="910"/>
        <v>0</v>
      </c>
      <c r="M439" s="321">
        <f t="shared" si="910"/>
        <v>0</v>
      </c>
      <c r="N439" s="321">
        <f t="shared" si="910"/>
        <v>0</v>
      </c>
      <c r="O439" s="321">
        <f t="shared" si="910"/>
        <v>0</v>
      </c>
      <c r="P439" s="321">
        <f>SUM(P437:P438)</f>
        <v>0</v>
      </c>
      <c r="Q439" s="321">
        <f t="shared" ref="Q439:AQ439" si="911">SUM(Q437:Q438)</f>
        <v>0</v>
      </c>
      <c r="R439" s="321">
        <f t="shared" si="911"/>
        <v>0</v>
      </c>
      <c r="S439" s="321">
        <f t="shared" si="911"/>
        <v>0</v>
      </c>
      <c r="T439" s="321">
        <f t="shared" si="911"/>
        <v>0</v>
      </c>
      <c r="U439" s="321">
        <f t="shared" si="911"/>
        <v>0</v>
      </c>
      <c r="V439" s="321">
        <f t="shared" si="911"/>
        <v>0</v>
      </c>
      <c r="W439" s="321">
        <f t="shared" si="911"/>
        <v>0</v>
      </c>
      <c r="X439" s="321">
        <f t="shared" si="911"/>
        <v>0</v>
      </c>
      <c r="Y439" s="321">
        <f t="shared" si="911"/>
        <v>0</v>
      </c>
      <c r="Z439" s="321">
        <f t="shared" si="911"/>
        <v>0</v>
      </c>
      <c r="AA439" s="321">
        <f t="shared" si="911"/>
        <v>0</v>
      </c>
      <c r="AB439" s="321">
        <f t="shared" si="911"/>
        <v>0</v>
      </c>
      <c r="AC439" s="321">
        <f t="shared" si="911"/>
        <v>0</v>
      </c>
      <c r="AD439" s="321">
        <f t="shared" si="911"/>
        <v>0</v>
      </c>
      <c r="AE439" s="321">
        <f t="shared" si="911"/>
        <v>0</v>
      </c>
      <c r="AF439" s="321">
        <f t="shared" si="911"/>
        <v>0</v>
      </c>
      <c r="AG439" s="321">
        <f t="shared" si="911"/>
        <v>0</v>
      </c>
      <c r="AH439" s="321">
        <f t="shared" si="911"/>
        <v>0</v>
      </c>
      <c r="AI439" s="321">
        <f t="shared" si="911"/>
        <v>0</v>
      </c>
      <c r="AJ439" s="321">
        <f t="shared" si="911"/>
        <v>0</v>
      </c>
      <c r="AK439" s="321">
        <f t="shared" si="911"/>
        <v>0</v>
      </c>
      <c r="AL439" s="321">
        <f t="shared" si="911"/>
        <v>0</v>
      </c>
      <c r="AM439" s="321">
        <f t="shared" si="911"/>
        <v>0</v>
      </c>
      <c r="AN439" s="321">
        <f t="shared" si="911"/>
        <v>0</v>
      </c>
      <c r="AO439" s="321">
        <f t="shared" si="911"/>
        <v>0</v>
      </c>
      <c r="AP439" s="321">
        <f t="shared" si="911"/>
        <v>0</v>
      </c>
      <c r="AQ439" s="321">
        <f t="shared" si="911"/>
        <v>0</v>
      </c>
      <c r="AR439" s="321">
        <f t="shared" ref="AR439:CM439" si="912">SUM(AR437:AR438)</f>
        <v>0</v>
      </c>
      <c r="AS439" s="321">
        <f t="shared" si="912"/>
        <v>0</v>
      </c>
      <c r="AT439" s="321">
        <f t="shared" si="912"/>
        <v>0</v>
      </c>
      <c r="AU439" s="321">
        <f t="shared" si="912"/>
        <v>0</v>
      </c>
      <c r="AV439" s="321">
        <f t="shared" si="912"/>
        <v>0</v>
      </c>
      <c r="AW439" s="321">
        <f t="shared" si="912"/>
        <v>0</v>
      </c>
      <c r="AX439" s="321">
        <f t="shared" si="912"/>
        <v>0</v>
      </c>
      <c r="AY439" s="321">
        <f t="shared" si="912"/>
        <v>0</v>
      </c>
      <c r="AZ439" s="321">
        <f t="shared" si="912"/>
        <v>0</v>
      </c>
      <c r="BA439" s="321">
        <f t="shared" si="912"/>
        <v>0</v>
      </c>
      <c r="BB439" s="321">
        <f t="shared" si="912"/>
        <v>0</v>
      </c>
      <c r="BC439" s="321">
        <f t="shared" si="912"/>
        <v>0</v>
      </c>
      <c r="BD439" s="321">
        <f t="shared" si="912"/>
        <v>0</v>
      </c>
      <c r="BE439" s="321">
        <f t="shared" si="912"/>
        <v>0</v>
      </c>
      <c r="BF439" s="321">
        <f t="shared" si="912"/>
        <v>0</v>
      </c>
      <c r="BG439" s="321">
        <f t="shared" si="912"/>
        <v>0</v>
      </c>
      <c r="BH439" s="321">
        <f t="shared" si="912"/>
        <v>0</v>
      </c>
      <c r="BI439" s="321">
        <f t="shared" si="912"/>
        <v>0</v>
      </c>
      <c r="BJ439" s="321">
        <f t="shared" si="912"/>
        <v>0</v>
      </c>
      <c r="BK439" s="321">
        <f t="shared" si="912"/>
        <v>0</v>
      </c>
      <c r="BL439" s="321">
        <f t="shared" si="912"/>
        <v>0</v>
      </c>
      <c r="BM439" s="321">
        <f t="shared" si="912"/>
        <v>0</v>
      </c>
      <c r="BN439" s="321">
        <f t="shared" si="912"/>
        <v>0</v>
      </c>
      <c r="BO439" s="321">
        <f t="shared" si="912"/>
        <v>0</v>
      </c>
      <c r="BP439" s="321">
        <f t="shared" si="912"/>
        <v>0</v>
      </c>
      <c r="BQ439" s="321">
        <f t="shared" si="912"/>
        <v>0</v>
      </c>
      <c r="BR439" s="321">
        <f t="shared" si="912"/>
        <v>0</v>
      </c>
      <c r="BS439" s="321">
        <f t="shared" si="912"/>
        <v>0</v>
      </c>
      <c r="BT439" s="321">
        <f t="shared" si="912"/>
        <v>0</v>
      </c>
      <c r="BU439" s="321">
        <f t="shared" si="912"/>
        <v>0</v>
      </c>
      <c r="BV439" s="321">
        <f t="shared" si="912"/>
        <v>0</v>
      </c>
      <c r="BW439" s="321">
        <f t="shared" si="912"/>
        <v>0</v>
      </c>
      <c r="BX439" s="321">
        <f t="shared" si="912"/>
        <v>0</v>
      </c>
      <c r="BY439" s="321">
        <f t="shared" si="912"/>
        <v>0</v>
      </c>
      <c r="BZ439" s="321">
        <f t="shared" si="912"/>
        <v>0</v>
      </c>
      <c r="CA439" s="321">
        <f t="shared" si="912"/>
        <v>0</v>
      </c>
      <c r="CB439" s="321">
        <f t="shared" si="912"/>
        <v>0</v>
      </c>
      <c r="CC439" s="321">
        <f t="shared" si="912"/>
        <v>0</v>
      </c>
      <c r="CD439" s="321">
        <f t="shared" si="912"/>
        <v>0</v>
      </c>
      <c r="CE439" s="321">
        <f t="shared" si="912"/>
        <v>0</v>
      </c>
      <c r="CF439" s="321">
        <f t="shared" si="912"/>
        <v>0</v>
      </c>
      <c r="CG439" s="321">
        <f t="shared" si="912"/>
        <v>0</v>
      </c>
      <c r="CH439" s="321">
        <f t="shared" si="912"/>
        <v>0</v>
      </c>
      <c r="CI439" s="321">
        <f t="shared" si="912"/>
        <v>0</v>
      </c>
      <c r="CJ439" s="321">
        <f t="shared" si="912"/>
        <v>0</v>
      </c>
      <c r="CK439" s="321">
        <f t="shared" si="912"/>
        <v>0</v>
      </c>
      <c r="CL439" s="321">
        <f t="shared" si="912"/>
        <v>0</v>
      </c>
      <c r="CM439" s="321">
        <f t="shared" si="912"/>
        <v>0</v>
      </c>
      <c r="CN439" s="321">
        <f>SUMIF($H$9:$CM$9,CN$3,$H439:$CM439)</f>
        <v>0</v>
      </c>
      <c r="CO439" s="321">
        <f t="shared" ref="CO439:CT439" si="913">SUMIF($H$9:$CM$9,CO$3,$H439:$CM439)</f>
        <v>0</v>
      </c>
      <c r="CP439" s="321">
        <f t="shared" si="913"/>
        <v>0</v>
      </c>
      <c r="CQ439" s="321">
        <f t="shared" si="913"/>
        <v>0</v>
      </c>
      <c r="CR439" s="321">
        <f t="shared" si="913"/>
        <v>0</v>
      </c>
      <c r="CS439" s="321">
        <f t="shared" si="913"/>
        <v>0</v>
      </c>
      <c r="CT439" s="321">
        <f t="shared" si="913"/>
        <v>0</v>
      </c>
      <c r="CY439" s="294"/>
    </row>
    <row r="440" spans="1:105" outlineLevel="1" x14ac:dyDescent="0.45">
      <c r="A440" s="71"/>
      <c r="B440" s="297"/>
      <c r="CY440" s="294"/>
    </row>
    <row r="441" spans="1:105" outlineLevel="1" x14ac:dyDescent="0.45">
      <c r="A441" s="71" t="s">
        <v>527</v>
      </c>
      <c r="B441" s="297"/>
      <c r="D441" s="75" t="s">
        <v>518</v>
      </c>
      <c r="F441" s="259" t="s">
        <v>164</v>
      </c>
      <c r="H441" s="321">
        <f t="shared" ref="H441:O441" si="914">SUM(H433,H439)</f>
        <v>0</v>
      </c>
      <c r="I441" s="321">
        <f t="shared" si="914"/>
        <v>0</v>
      </c>
      <c r="J441" s="321">
        <f t="shared" si="914"/>
        <v>0</v>
      </c>
      <c r="K441" s="321">
        <f t="shared" si="914"/>
        <v>0</v>
      </c>
      <c r="L441" s="321">
        <f t="shared" si="914"/>
        <v>0</v>
      </c>
      <c r="M441" s="321">
        <f t="shared" si="914"/>
        <v>0</v>
      </c>
      <c r="N441" s="321">
        <f t="shared" si="914"/>
        <v>0</v>
      </c>
      <c r="O441" s="321">
        <f t="shared" si="914"/>
        <v>0</v>
      </c>
      <c r="P441" s="321">
        <f>SUM(P433,P439)</f>
        <v>0</v>
      </c>
      <c r="Q441" s="321">
        <f t="shared" ref="Q441:CR441" si="915">SUM(Q433,Q439)</f>
        <v>0</v>
      </c>
      <c r="R441" s="321">
        <f t="shared" si="915"/>
        <v>0</v>
      </c>
      <c r="S441" s="321">
        <f t="shared" si="915"/>
        <v>0</v>
      </c>
      <c r="T441" s="321">
        <f t="shared" si="915"/>
        <v>0</v>
      </c>
      <c r="U441" s="321">
        <f t="shared" si="915"/>
        <v>0</v>
      </c>
      <c r="V441" s="321">
        <f t="shared" si="915"/>
        <v>0</v>
      </c>
      <c r="W441" s="321">
        <f t="shared" si="915"/>
        <v>0</v>
      </c>
      <c r="X441" s="321">
        <f t="shared" si="915"/>
        <v>0</v>
      </c>
      <c r="Y441" s="321">
        <f t="shared" si="915"/>
        <v>0</v>
      </c>
      <c r="Z441" s="321">
        <f t="shared" si="915"/>
        <v>0</v>
      </c>
      <c r="AA441" s="321">
        <f t="shared" si="915"/>
        <v>0</v>
      </c>
      <c r="AB441" s="321">
        <f t="shared" si="915"/>
        <v>0</v>
      </c>
      <c r="AC441" s="321">
        <f t="shared" si="915"/>
        <v>0</v>
      </c>
      <c r="AD441" s="321">
        <f t="shared" si="915"/>
        <v>0</v>
      </c>
      <c r="AE441" s="321">
        <f t="shared" si="915"/>
        <v>0</v>
      </c>
      <c r="AF441" s="321">
        <f t="shared" si="915"/>
        <v>0</v>
      </c>
      <c r="AG441" s="321">
        <f t="shared" si="915"/>
        <v>0</v>
      </c>
      <c r="AH441" s="321">
        <f t="shared" si="915"/>
        <v>0</v>
      </c>
      <c r="AI441" s="321">
        <f t="shared" si="915"/>
        <v>0</v>
      </c>
      <c r="AJ441" s="321">
        <f t="shared" si="915"/>
        <v>0</v>
      </c>
      <c r="AK441" s="321">
        <f t="shared" si="915"/>
        <v>0</v>
      </c>
      <c r="AL441" s="321">
        <f t="shared" si="915"/>
        <v>0</v>
      </c>
      <c r="AM441" s="321">
        <f t="shared" si="915"/>
        <v>0</v>
      </c>
      <c r="AN441" s="321">
        <f t="shared" si="915"/>
        <v>0</v>
      </c>
      <c r="AO441" s="321">
        <f t="shared" si="915"/>
        <v>0</v>
      </c>
      <c r="AP441" s="321">
        <f t="shared" si="915"/>
        <v>0</v>
      </c>
      <c r="AQ441" s="321">
        <f t="shared" si="915"/>
        <v>0</v>
      </c>
      <c r="AR441" s="321">
        <f t="shared" si="915"/>
        <v>0</v>
      </c>
      <c r="AS441" s="321">
        <f t="shared" si="915"/>
        <v>0</v>
      </c>
      <c r="AT441" s="321">
        <f t="shared" si="915"/>
        <v>0</v>
      </c>
      <c r="AU441" s="321">
        <f t="shared" si="915"/>
        <v>0</v>
      </c>
      <c r="AV441" s="321">
        <f t="shared" si="915"/>
        <v>0</v>
      </c>
      <c r="AW441" s="321">
        <f t="shared" si="915"/>
        <v>0</v>
      </c>
      <c r="AX441" s="321">
        <f t="shared" si="915"/>
        <v>0</v>
      </c>
      <c r="AY441" s="321">
        <f t="shared" si="915"/>
        <v>0</v>
      </c>
      <c r="AZ441" s="321">
        <f t="shared" si="915"/>
        <v>0</v>
      </c>
      <c r="BA441" s="321">
        <f t="shared" si="915"/>
        <v>0</v>
      </c>
      <c r="BB441" s="321">
        <f t="shared" si="915"/>
        <v>0</v>
      </c>
      <c r="BC441" s="321">
        <f t="shared" si="915"/>
        <v>0</v>
      </c>
      <c r="BD441" s="321">
        <f t="shared" si="915"/>
        <v>0</v>
      </c>
      <c r="BE441" s="321">
        <f t="shared" si="915"/>
        <v>0</v>
      </c>
      <c r="BF441" s="321">
        <f t="shared" si="915"/>
        <v>0</v>
      </c>
      <c r="BG441" s="321">
        <f t="shared" si="915"/>
        <v>0</v>
      </c>
      <c r="BH441" s="321">
        <f t="shared" si="915"/>
        <v>0</v>
      </c>
      <c r="BI441" s="321">
        <f t="shared" si="915"/>
        <v>0</v>
      </c>
      <c r="BJ441" s="321">
        <f t="shared" si="915"/>
        <v>0</v>
      </c>
      <c r="BK441" s="321">
        <f t="shared" si="915"/>
        <v>0</v>
      </c>
      <c r="BL441" s="321">
        <f t="shared" si="915"/>
        <v>0</v>
      </c>
      <c r="BM441" s="321">
        <f t="shared" si="915"/>
        <v>0</v>
      </c>
      <c r="BN441" s="321">
        <f t="shared" si="915"/>
        <v>0</v>
      </c>
      <c r="BO441" s="321">
        <f t="shared" si="915"/>
        <v>0</v>
      </c>
      <c r="BP441" s="321">
        <f t="shared" si="915"/>
        <v>0</v>
      </c>
      <c r="BQ441" s="321">
        <f t="shared" si="915"/>
        <v>0</v>
      </c>
      <c r="BR441" s="321">
        <f t="shared" si="915"/>
        <v>0</v>
      </c>
      <c r="BS441" s="321">
        <f t="shared" si="915"/>
        <v>0</v>
      </c>
      <c r="BT441" s="321">
        <f t="shared" si="915"/>
        <v>0</v>
      </c>
      <c r="BU441" s="321">
        <f t="shared" si="915"/>
        <v>0</v>
      </c>
      <c r="BV441" s="321">
        <f t="shared" si="915"/>
        <v>0</v>
      </c>
      <c r="BW441" s="321">
        <f t="shared" si="915"/>
        <v>0</v>
      </c>
      <c r="BX441" s="321">
        <f t="shared" si="915"/>
        <v>0</v>
      </c>
      <c r="BY441" s="321">
        <f t="shared" si="915"/>
        <v>0</v>
      </c>
      <c r="BZ441" s="321">
        <f t="shared" si="915"/>
        <v>0</v>
      </c>
      <c r="CA441" s="321">
        <f t="shared" si="915"/>
        <v>0</v>
      </c>
      <c r="CB441" s="321">
        <f t="shared" si="915"/>
        <v>0</v>
      </c>
      <c r="CC441" s="321">
        <f t="shared" si="915"/>
        <v>0</v>
      </c>
      <c r="CD441" s="321">
        <f t="shared" si="915"/>
        <v>0</v>
      </c>
      <c r="CE441" s="321">
        <f t="shared" si="915"/>
        <v>0</v>
      </c>
      <c r="CF441" s="321">
        <f t="shared" si="915"/>
        <v>0</v>
      </c>
      <c r="CG441" s="321">
        <f t="shared" si="915"/>
        <v>0</v>
      </c>
      <c r="CH441" s="321">
        <f t="shared" si="915"/>
        <v>0</v>
      </c>
      <c r="CI441" s="321">
        <f t="shared" si="915"/>
        <v>0</v>
      </c>
      <c r="CJ441" s="321">
        <f t="shared" si="915"/>
        <v>0</v>
      </c>
      <c r="CK441" s="321">
        <f t="shared" si="915"/>
        <v>0</v>
      </c>
      <c r="CL441" s="321">
        <f t="shared" si="915"/>
        <v>0</v>
      </c>
      <c r="CM441" s="321">
        <f t="shared" si="915"/>
        <v>0</v>
      </c>
      <c r="CN441" s="321">
        <f t="shared" si="915"/>
        <v>0</v>
      </c>
      <c r="CO441" s="321">
        <f t="shared" si="915"/>
        <v>0</v>
      </c>
      <c r="CP441" s="321">
        <f t="shared" si="915"/>
        <v>0</v>
      </c>
      <c r="CQ441" s="321">
        <f t="shared" si="915"/>
        <v>0</v>
      </c>
      <c r="CR441" s="321">
        <f t="shared" si="915"/>
        <v>0</v>
      </c>
      <c r="CS441" s="321">
        <f>SUM(CS433,CS439)</f>
        <v>0</v>
      </c>
      <c r="CT441" s="321">
        <f>SUM(CT433,CT439)</f>
        <v>0</v>
      </c>
      <c r="CY441" s="294" t="s">
        <v>537</v>
      </c>
    </row>
    <row r="442" spans="1:105" outlineLevel="1" x14ac:dyDescent="0.45">
      <c r="A442" s="71"/>
      <c r="B442" s="297"/>
      <c r="CY442" s="294"/>
    </row>
    <row r="443" spans="1:105" x14ac:dyDescent="0.45">
      <c r="A443" s="71" t="s">
        <v>560</v>
      </c>
      <c r="B443" s="297"/>
      <c r="D443" s="75" t="s">
        <v>254</v>
      </c>
      <c r="F443" s="259" t="s">
        <v>164</v>
      </c>
      <c r="H443" s="321">
        <f t="shared" ref="H443:O443" si="916">H380-H433-H439</f>
        <v>0</v>
      </c>
      <c r="I443" s="321">
        <f t="shared" si="916"/>
        <v>0</v>
      </c>
      <c r="J443" s="321">
        <f>J380-J433-J439</f>
        <v>0</v>
      </c>
      <c r="K443" s="321">
        <f t="shared" si="916"/>
        <v>0</v>
      </c>
      <c r="L443" s="321">
        <f t="shared" si="916"/>
        <v>0</v>
      </c>
      <c r="M443" s="321">
        <f t="shared" si="916"/>
        <v>0</v>
      </c>
      <c r="N443" s="321">
        <f t="shared" si="916"/>
        <v>0</v>
      </c>
      <c r="O443" s="321">
        <f t="shared" si="916"/>
        <v>0</v>
      </c>
      <c r="P443" s="321">
        <f t="shared" ref="P443:AU443" si="917">P380-P433-P439</f>
        <v>0</v>
      </c>
      <c r="Q443" s="321">
        <f t="shared" si="917"/>
        <v>0</v>
      </c>
      <c r="R443" s="321">
        <f t="shared" si="917"/>
        <v>0</v>
      </c>
      <c r="S443" s="321">
        <f t="shared" si="917"/>
        <v>0</v>
      </c>
      <c r="T443" s="321">
        <f t="shared" si="917"/>
        <v>0</v>
      </c>
      <c r="U443" s="321">
        <f t="shared" si="917"/>
        <v>0</v>
      </c>
      <c r="V443" s="321">
        <f t="shared" si="917"/>
        <v>0</v>
      </c>
      <c r="W443" s="321">
        <f t="shared" si="917"/>
        <v>0</v>
      </c>
      <c r="X443" s="321">
        <f t="shared" si="917"/>
        <v>0</v>
      </c>
      <c r="Y443" s="321">
        <f t="shared" si="917"/>
        <v>0</v>
      </c>
      <c r="Z443" s="321">
        <f t="shared" si="917"/>
        <v>0</v>
      </c>
      <c r="AA443" s="321">
        <f t="shared" si="917"/>
        <v>0</v>
      </c>
      <c r="AB443" s="321">
        <f t="shared" si="917"/>
        <v>0</v>
      </c>
      <c r="AC443" s="321">
        <f t="shared" si="917"/>
        <v>0</v>
      </c>
      <c r="AD443" s="321">
        <f t="shared" si="917"/>
        <v>0</v>
      </c>
      <c r="AE443" s="321">
        <f t="shared" si="917"/>
        <v>0</v>
      </c>
      <c r="AF443" s="321">
        <f t="shared" si="917"/>
        <v>0</v>
      </c>
      <c r="AG443" s="321">
        <f t="shared" si="917"/>
        <v>0</v>
      </c>
      <c r="AH443" s="321">
        <f t="shared" si="917"/>
        <v>0</v>
      </c>
      <c r="AI443" s="321">
        <f t="shared" si="917"/>
        <v>0</v>
      </c>
      <c r="AJ443" s="321">
        <f t="shared" si="917"/>
        <v>0</v>
      </c>
      <c r="AK443" s="321">
        <f t="shared" si="917"/>
        <v>0</v>
      </c>
      <c r="AL443" s="321">
        <f t="shared" si="917"/>
        <v>0</v>
      </c>
      <c r="AM443" s="321">
        <f t="shared" si="917"/>
        <v>0</v>
      </c>
      <c r="AN443" s="321">
        <f t="shared" si="917"/>
        <v>0</v>
      </c>
      <c r="AO443" s="321">
        <f t="shared" si="917"/>
        <v>0</v>
      </c>
      <c r="AP443" s="321">
        <f t="shared" si="917"/>
        <v>0</v>
      </c>
      <c r="AQ443" s="321">
        <f t="shared" si="917"/>
        <v>0</v>
      </c>
      <c r="AR443" s="321">
        <f t="shared" si="917"/>
        <v>0</v>
      </c>
      <c r="AS443" s="321">
        <f t="shared" si="917"/>
        <v>0</v>
      </c>
      <c r="AT443" s="321">
        <f t="shared" si="917"/>
        <v>0</v>
      </c>
      <c r="AU443" s="321">
        <f t="shared" si="917"/>
        <v>0</v>
      </c>
      <c r="AV443" s="321">
        <f t="shared" ref="AV443:CM443" si="918">AV380-AV433-AV439</f>
        <v>0</v>
      </c>
      <c r="AW443" s="321">
        <f t="shared" si="918"/>
        <v>0</v>
      </c>
      <c r="AX443" s="321">
        <f t="shared" si="918"/>
        <v>0</v>
      </c>
      <c r="AY443" s="321">
        <f t="shared" si="918"/>
        <v>0</v>
      </c>
      <c r="AZ443" s="321">
        <f t="shared" si="918"/>
        <v>0</v>
      </c>
      <c r="BA443" s="321">
        <f t="shared" si="918"/>
        <v>0</v>
      </c>
      <c r="BB443" s="321">
        <f t="shared" si="918"/>
        <v>0</v>
      </c>
      <c r="BC443" s="321">
        <f t="shared" si="918"/>
        <v>0</v>
      </c>
      <c r="BD443" s="321">
        <f t="shared" si="918"/>
        <v>0</v>
      </c>
      <c r="BE443" s="321">
        <f t="shared" si="918"/>
        <v>0</v>
      </c>
      <c r="BF443" s="321">
        <f t="shared" si="918"/>
        <v>0</v>
      </c>
      <c r="BG443" s="321">
        <f t="shared" si="918"/>
        <v>0</v>
      </c>
      <c r="BH443" s="321">
        <f t="shared" si="918"/>
        <v>0</v>
      </c>
      <c r="BI443" s="321">
        <f t="shared" si="918"/>
        <v>0</v>
      </c>
      <c r="BJ443" s="321">
        <f t="shared" si="918"/>
        <v>0</v>
      </c>
      <c r="BK443" s="321">
        <f t="shared" si="918"/>
        <v>0</v>
      </c>
      <c r="BL443" s="321">
        <f t="shared" si="918"/>
        <v>0</v>
      </c>
      <c r="BM443" s="321">
        <f t="shared" si="918"/>
        <v>0</v>
      </c>
      <c r="BN443" s="321">
        <f t="shared" si="918"/>
        <v>0</v>
      </c>
      <c r="BO443" s="321">
        <f t="shared" si="918"/>
        <v>0</v>
      </c>
      <c r="BP443" s="321">
        <f t="shared" si="918"/>
        <v>0</v>
      </c>
      <c r="BQ443" s="321">
        <f t="shared" si="918"/>
        <v>0</v>
      </c>
      <c r="BR443" s="321">
        <f t="shared" si="918"/>
        <v>0</v>
      </c>
      <c r="BS443" s="321">
        <f t="shared" si="918"/>
        <v>0</v>
      </c>
      <c r="BT443" s="321">
        <f t="shared" si="918"/>
        <v>0</v>
      </c>
      <c r="BU443" s="321">
        <f t="shared" si="918"/>
        <v>0</v>
      </c>
      <c r="BV443" s="321">
        <f t="shared" si="918"/>
        <v>0</v>
      </c>
      <c r="BW443" s="321">
        <f t="shared" si="918"/>
        <v>0</v>
      </c>
      <c r="BX443" s="321">
        <f t="shared" si="918"/>
        <v>0</v>
      </c>
      <c r="BY443" s="321">
        <f t="shared" si="918"/>
        <v>0</v>
      </c>
      <c r="BZ443" s="321">
        <f t="shared" si="918"/>
        <v>0</v>
      </c>
      <c r="CA443" s="321">
        <f t="shared" si="918"/>
        <v>0</v>
      </c>
      <c r="CB443" s="321">
        <f t="shared" si="918"/>
        <v>0</v>
      </c>
      <c r="CC443" s="321">
        <f t="shared" si="918"/>
        <v>0</v>
      </c>
      <c r="CD443" s="321">
        <f t="shared" si="918"/>
        <v>0</v>
      </c>
      <c r="CE443" s="321">
        <f t="shared" si="918"/>
        <v>0</v>
      </c>
      <c r="CF443" s="321">
        <f t="shared" si="918"/>
        <v>0</v>
      </c>
      <c r="CG443" s="321">
        <f t="shared" si="918"/>
        <v>0</v>
      </c>
      <c r="CH443" s="321">
        <f t="shared" si="918"/>
        <v>0</v>
      </c>
      <c r="CI443" s="321">
        <f t="shared" si="918"/>
        <v>0</v>
      </c>
      <c r="CJ443" s="321">
        <f t="shared" si="918"/>
        <v>0</v>
      </c>
      <c r="CK443" s="321">
        <f t="shared" si="918"/>
        <v>0</v>
      </c>
      <c r="CL443" s="321">
        <f t="shared" si="918"/>
        <v>0</v>
      </c>
      <c r="CM443" s="321">
        <f t="shared" si="918"/>
        <v>0</v>
      </c>
      <c r="CN443" s="321">
        <f>SUMIF($H$9:$CM$9,CN$3,$H443:$CM443)</f>
        <v>0</v>
      </c>
      <c r="CO443" s="321">
        <f t="shared" ref="CO443:CT443" si="919">SUMIF($H$9:$CM$9,CO$3,$H443:$CM443)</f>
        <v>0</v>
      </c>
      <c r="CP443" s="321">
        <f t="shared" si="919"/>
        <v>0</v>
      </c>
      <c r="CQ443" s="321">
        <f t="shared" si="919"/>
        <v>0</v>
      </c>
      <c r="CR443" s="321">
        <f t="shared" si="919"/>
        <v>0</v>
      </c>
      <c r="CS443" s="321">
        <f t="shared" si="919"/>
        <v>0</v>
      </c>
      <c r="CT443" s="321">
        <f t="shared" si="919"/>
        <v>0</v>
      </c>
      <c r="CY443" s="294" t="s">
        <v>252</v>
      </c>
    </row>
    <row r="444" spans="1:105" x14ac:dyDescent="0.45">
      <c r="A444" s="71"/>
      <c r="B444" s="297"/>
      <c r="CY444" s="294"/>
    </row>
    <row r="445" spans="1:105" x14ac:dyDescent="0.45">
      <c r="A445" s="71"/>
      <c r="B445" s="297"/>
      <c r="CY445" s="294"/>
    </row>
    <row r="446" spans="1:105" x14ac:dyDescent="0.45">
      <c r="A446" s="71"/>
      <c r="B446" s="297"/>
      <c r="D446" s="73" t="s">
        <v>763</v>
      </c>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c r="AY446" s="73"/>
      <c r="AZ446" s="73"/>
      <c r="BA446" s="73"/>
      <c r="BB446" s="73"/>
      <c r="BC446" s="73"/>
      <c r="BD446" s="73"/>
      <c r="BE446" s="73"/>
      <c r="BF446" s="73"/>
      <c r="BG446" s="73"/>
      <c r="BH446" s="73"/>
      <c r="BI446" s="73"/>
      <c r="BJ446" s="73"/>
      <c r="BK446" s="73"/>
      <c r="BL446" s="73"/>
      <c r="BM446" s="73"/>
      <c r="BN446" s="73"/>
      <c r="BO446" s="73"/>
      <c r="BP446" s="73"/>
      <c r="BQ446" s="73"/>
      <c r="BR446" s="73"/>
      <c r="BS446" s="73"/>
      <c r="BT446" s="73"/>
      <c r="BU446" s="73"/>
      <c r="BV446" s="73"/>
      <c r="BW446" s="73"/>
      <c r="BX446" s="73"/>
      <c r="BY446" s="73"/>
      <c r="BZ446" s="73"/>
      <c r="CA446" s="73"/>
      <c r="CB446" s="73"/>
      <c r="CC446" s="73"/>
      <c r="CD446" s="73"/>
      <c r="CE446" s="73"/>
      <c r="CF446" s="73"/>
      <c r="CG446" s="73"/>
      <c r="CH446" s="73"/>
      <c r="CI446" s="73"/>
      <c r="CJ446" s="73"/>
      <c r="CK446" s="73"/>
      <c r="CL446" s="73"/>
      <c r="CM446" s="73"/>
      <c r="CN446" s="73"/>
      <c r="CO446" s="73"/>
      <c r="CP446" s="73"/>
      <c r="CQ446" s="73"/>
      <c r="CR446" s="73"/>
      <c r="CS446" s="73"/>
      <c r="CT446" s="73"/>
      <c r="CY446" s="294"/>
    </row>
    <row r="447" spans="1:105" x14ac:dyDescent="0.45">
      <c r="A447" s="71"/>
      <c r="B447" s="297"/>
      <c r="D447" s="75"/>
      <c r="H447" s="373"/>
      <c r="I447" s="373"/>
      <c r="J447" s="373"/>
      <c r="K447" s="373"/>
      <c r="L447" s="373"/>
      <c r="M447" s="373"/>
      <c r="N447" s="373"/>
      <c r="O447" s="373"/>
      <c r="P447" s="373"/>
      <c r="Q447" s="373"/>
      <c r="R447" s="373"/>
      <c r="S447" s="373"/>
      <c r="T447" s="373"/>
      <c r="U447" s="373"/>
      <c r="V447" s="373"/>
      <c r="W447" s="373"/>
      <c r="X447" s="373"/>
      <c r="Y447" s="373"/>
      <c r="Z447" s="373"/>
      <c r="AA447" s="373"/>
      <c r="AB447" s="373"/>
      <c r="AC447" s="373"/>
      <c r="AD447" s="373"/>
      <c r="AE447" s="373"/>
      <c r="AF447" s="373"/>
      <c r="AG447" s="373"/>
      <c r="AH447" s="373"/>
      <c r="AI447" s="373"/>
      <c r="AJ447" s="373"/>
      <c r="AK447" s="373"/>
      <c r="AL447" s="373"/>
      <c r="AM447" s="373"/>
      <c r="AN447" s="373"/>
      <c r="AO447" s="373"/>
      <c r="AP447" s="373"/>
      <c r="AQ447" s="373"/>
      <c r="AR447" s="373"/>
      <c r="AS447" s="373"/>
      <c r="AT447" s="373"/>
      <c r="AU447" s="373"/>
      <c r="AV447" s="373"/>
      <c r="AW447" s="373"/>
      <c r="AX447" s="373"/>
      <c r="AY447" s="373"/>
      <c r="AZ447" s="373"/>
      <c r="BA447" s="373"/>
      <c r="BB447" s="373"/>
      <c r="BC447" s="373"/>
      <c r="BD447" s="373"/>
      <c r="BE447" s="373"/>
      <c r="BF447" s="373"/>
      <c r="BG447" s="373"/>
      <c r="BH447" s="373"/>
      <c r="BI447" s="373"/>
      <c r="BJ447" s="373"/>
      <c r="BK447" s="373"/>
      <c r="BL447" s="373"/>
      <c r="BM447" s="373"/>
      <c r="BN447" s="373"/>
      <c r="BO447" s="373"/>
      <c r="BP447" s="373"/>
      <c r="BQ447" s="373"/>
      <c r="BR447" s="373"/>
      <c r="BS447" s="373"/>
      <c r="BT447" s="373"/>
      <c r="BU447" s="373"/>
      <c r="BV447" s="373"/>
      <c r="BW447" s="373"/>
      <c r="BX447" s="373"/>
      <c r="BY447" s="373"/>
      <c r="BZ447" s="373"/>
      <c r="CA447" s="373"/>
      <c r="CB447" s="373"/>
      <c r="CC447" s="373"/>
      <c r="CD447" s="373"/>
      <c r="CE447" s="373"/>
      <c r="CF447" s="373"/>
      <c r="CG447" s="373"/>
      <c r="CH447" s="373"/>
      <c r="CI447" s="373"/>
      <c r="CJ447" s="373"/>
      <c r="CK447" s="373"/>
      <c r="CL447" s="373"/>
      <c r="CM447" s="373"/>
      <c r="CN447" s="373"/>
      <c r="CO447" s="373"/>
      <c r="CP447" s="373"/>
      <c r="CQ447" s="373"/>
      <c r="CR447" s="373"/>
      <c r="CS447" s="373"/>
      <c r="CT447" s="373"/>
      <c r="CU447" s="262"/>
      <c r="CV447" s="262"/>
      <c r="CW447" s="262"/>
      <c r="CX447" s="262"/>
      <c r="CY447" s="294"/>
      <c r="CZ447" s="262"/>
      <c r="DA447" s="262"/>
    </row>
    <row r="448" spans="1:105" outlineLevel="1" x14ac:dyDescent="0.45">
      <c r="A448" s="71"/>
      <c r="B448" s="297"/>
      <c r="D448" s="262" t="s">
        <v>764</v>
      </c>
      <c r="E448" s="344"/>
      <c r="F448" s="312"/>
      <c r="G448" s="374"/>
      <c r="H448" s="352">
        <f>IF(H3&lt;Assumptions!$D$115,,IF(H3=Assumptions!$D$115,Assumptions!$D$114,G448+Calculation!H449))</f>
        <v>0</v>
      </c>
      <c r="I448" s="352">
        <f>IF(I3&lt;Assumptions!$D$115,,IF(I3=Assumptions!$D$115,Assumptions!$D$114,H448+Calculation!I449))</f>
        <v>0</v>
      </c>
      <c r="J448" s="352">
        <f>IF(J3&lt;Assumptions!$D$115,,IF(J3=Assumptions!$D$115,Assumptions!$D$114,I448+Calculation!J449))</f>
        <v>0</v>
      </c>
      <c r="K448" s="352">
        <f>IF(K3&lt;Assumptions!$D$115,,IF(K3=Assumptions!$D$115,Assumptions!$D$114,J448+Calculation!K449))</f>
        <v>0</v>
      </c>
      <c r="L448" s="352">
        <f>IF(L3&lt;Assumptions!$D$115,,IF(L3=Assumptions!$D$115,Assumptions!$D$114,K448+Calculation!L449))</f>
        <v>0</v>
      </c>
      <c r="M448" s="352">
        <f>IF(M3&lt;Assumptions!$D$115,,IF(M3=Assumptions!$D$115,Assumptions!$D$114,L448+Calculation!M449))</f>
        <v>0</v>
      </c>
      <c r="N448" s="352">
        <f>IF(N3&lt;Assumptions!$D$115,,IF(N3=Assumptions!$D$115,Assumptions!$D$114,M448+Calculation!N449))</f>
        <v>0</v>
      </c>
      <c r="O448" s="352">
        <f>IF(O3&lt;Assumptions!$D$115,,IF(O3=Assumptions!$D$115,Assumptions!$D$114,N448+Calculation!O449))</f>
        <v>0</v>
      </c>
      <c r="P448" s="352">
        <f>IF(P3&lt;Assumptions!$D$115,,IF(P3=Assumptions!$D$115,Assumptions!$D$114,O448+Calculation!P449))</f>
        <v>0</v>
      </c>
      <c r="Q448" s="352">
        <f>IF(Q3&lt;Assumptions!$D$115,,IF(Q3=Assumptions!$D$115,Assumptions!$D$114,P448+Calculation!Q449))</f>
        <v>0</v>
      </c>
      <c r="R448" s="352">
        <f>IF(R3&lt;Assumptions!$D$115,,IF(R3=Assumptions!$D$115,Assumptions!$D$114,Q448+Calculation!R449))</f>
        <v>0</v>
      </c>
      <c r="S448" s="352">
        <f>IF(S3&lt;Assumptions!$D$115,,IF(S3=Assumptions!$D$115,Assumptions!$D$114,R448+Calculation!S449))</f>
        <v>0</v>
      </c>
      <c r="T448" s="352">
        <f>IF(T3&lt;Assumptions!$D$115,,IF(T3=Assumptions!$D$115,Assumptions!$D$114,S448+Calculation!T449))</f>
        <v>0</v>
      </c>
      <c r="U448" s="352">
        <f>IF(U3&lt;Assumptions!$D$115,,IF(U3=Assumptions!$D$115,Assumptions!$D$114,T448+Calculation!U449))</f>
        <v>0</v>
      </c>
      <c r="V448" s="352">
        <f>IF(V3&lt;Assumptions!$D$115,,IF(V3=Assumptions!$D$115,Assumptions!$D$114,U448+Calculation!V449))</f>
        <v>0</v>
      </c>
      <c r="W448" s="352">
        <f>IF(W3&lt;Assumptions!$D$115,,IF(W3=Assumptions!$D$115,Assumptions!$D$114,V448+Calculation!W449))</f>
        <v>0</v>
      </c>
      <c r="X448" s="352">
        <f>IF(X3&lt;Assumptions!$D$115,,IF(X3=Assumptions!$D$115,Assumptions!$D$114,W448+Calculation!X449))</f>
        <v>0</v>
      </c>
      <c r="Y448" s="352">
        <f>IF(Y3&lt;Assumptions!$D$115,,IF(Y3=Assumptions!$D$115,Assumptions!$D$114,X448+Calculation!Y449))</f>
        <v>0</v>
      </c>
      <c r="Z448" s="352">
        <f>IF(Z3&lt;Assumptions!$D$115,,IF(Z3=Assumptions!$D$115,Assumptions!$D$114,Y448+Calculation!Z449))</f>
        <v>0</v>
      </c>
      <c r="AA448" s="352">
        <f>IF(AA3&lt;Assumptions!$D$115,,IF(AA3=Assumptions!$D$115,Assumptions!$D$114,Z448+Calculation!AA449))</f>
        <v>0</v>
      </c>
      <c r="AB448" s="352">
        <f>IF(AB3&lt;Assumptions!$D$115,,IF(AB3=Assumptions!$D$115,Assumptions!$D$114,AA448+Calculation!AB449))</f>
        <v>0</v>
      </c>
      <c r="AC448" s="352">
        <f>IF(AC3&lt;Assumptions!$D$115,,IF(AC3=Assumptions!$D$115,Assumptions!$D$114,AB448+Calculation!AC449))</f>
        <v>0</v>
      </c>
      <c r="AD448" s="352">
        <f>IF(AD3&lt;Assumptions!$D$115,,IF(AD3=Assumptions!$D$115,Assumptions!$D$114,AC448+Calculation!AD449))</f>
        <v>0</v>
      </c>
      <c r="AE448" s="352">
        <f>IF(AE3&lt;Assumptions!$D$115,,IF(AE3=Assumptions!$D$115,Assumptions!$D$114,AD448+Calculation!AE449))</f>
        <v>0</v>
      </c>
      <c r="AF448" s="352">
        <f>IF(AF3&lt;Assumptions!$D$115,,IF(AF3=Assumptions!$D$115,Assumptions!$D$114,AE448+Calculation!AF449))</f>
        <v>0</v>
      </c>
      <c r="AG448" s="352">
        <f>IF(AG3&lt;Assumptions!$D$115,,IF(AG3=Assumptions!$D$115,Assumptions!$D$114,AF448+Calculation!AG449))</f>
        <v>0</v>
      </c>
      <c r="AH448" s="352">
        <f>IF(AH3&lt;Assumptions!$D$115,,IF(AH3=Assumptions!$D$115,Assumptions!$D$114,AG448+Calculation!AH449))</f>
        <v>0</v>
      </c>
      <c r="AI448" s="352">
        <f>IF(AI3&lt;Assumptions!$D$115,,IF(AI3=Assumptions!$D$115,Assumptions!$D$114,AH448+Calculation!AI449))</f>
        <v>0</v>
      </c>
      <c r="AJ448" s="352">
        <f>IF(AJ3&lt;Assumptions!$D$115,,IF(AJ3=Assumptions!$D$115,Assumptions!$D$114,AI448+Calculation!AJ449))</f>
        <v>0</v>
      </c>
      <c r="AK448" s="352">
        <f>IF(AK3&lt;Assumptions!$D$115,,IF(AK3=Assumptions!$D$115,Assumptions!$D$114,AJ448+Calculation!AK449))</f>
        <v>0</v>
      </c>
      <c r="AL448" s="352">
        <f>IF(AL3&lt;Assumptions!$D$115,,IF(AL3=Assumptions!$D$115,Assumptions!$D$114,AK448+Calculation!AL449))</f>
        <v>0</v>
      </c>
      <c r="AM448" s="352">
        <f>IF(AM3&lt;Assumptions!$D$115,,IF(AM3=Assumptions!$D$115,Assumptions!$D$114,AL448+Calculation!AM449))</f>
        <v>0</v>
      </c>
      <c r="AN448" s="352">
        <f>IF(AN3&lt;Assumptions!$D$115,,IF(AN3=Assumptions!$D$115,Assumptions!$D$114,AM448+Calculation!AN449))</f>
        <v>0</v>
      </c>
      <c r="AO448" s="352">
        <f>IF(AO3&lt;Assumptions!$D$115,,IF(AO3=Assumptions!$D$115,Assumptions!$D$114,AN448+Calculation!AO449))</f>
        <v>0</v>
      </c>
      <c r="AP448" s="352">
        <f>IF(AP3&lt;Assumptions!$D$115,,IF(AP3=Assumptions!$D$115,Assumptions!$D$114,AO448+Calculation!AP449))</f>
        <v>0</v>
      </c>
      <c r="AQ448" s="352">
        <f>IF(AQ3&lt;Assumptions!$D$115,,IF(AQ3=Assumptions!$D$115,Assumptions!$D$114,AP448+Calculation!AQ449))</f>
        <v>0</v>
      </c>
      <c r="AR448" s="352">
        <f>IF(AR3&lt;Assumptions!$D$115,,IF(AR3=Assumptions!$D$115,Assumptions!$D$114,AQ448+Calculation!AR449))</f>
        <v>0</v>
      </c>
      <c r="AS448" s="352">
        <f>IF(AS3&lt;Assumptions!$D$115,,IF(AS3=Assumptions!$D$115,Assumptions!$D$114,AR448+Calculation!AS449))</f>
        <v>0</v>
      </c>
      <c r="AT448" s="352">
        <f>IF(AT3&lt;Assumptions!$D$115,,IF(AT3=Assumptions!$D$115,Assumptions!$D$114,AS448+Calculation!AT449))</f>
        <v>0</v>
      </c>
      <c r="AU448" s="352">
        <f>IF(AU3&lt;Assumptions!$D$115,,IF(AU3=Assumptions!$D$115,Assumptions!$D$114,AT448+Calculation!AU449))</f>
        <v>0</v>
      </c>
      <c r="AV448" s="352">
        <f>IF(AV3&lt;Assumptions!$D$115,,IF(AV3=Assumptions!$D$115,Assumptions!$D$114,AU448+Calculation!AV449))</f>
        <v>0</v>
      </c>
      <c r="AW448" s="352">
        <f>IF(AW3&lt;Assumptions!$D$115,,IF(AW3=Assumptions!$D$115,Assumptions!$D$114,AV448+Calculation!AW449))</f>
        <v>0</v>
      </c>
      <c r="AX448" s="352">
        <f>IF(AX3&lt;Assumptions!$D$115,,IF(AX3=Assumptions!$D$115,Assumptions!$D$114,AW448+Calculation!AX449))</f>
        <v>0</v>
      </c>
      <c r="AY448" s="352">
        <f>IF(AY3&lt;Assumptions!$D$115,,IF(AY3=Assumptions!$D$115,Assumptions!$D$114,AX448+Calculation!AY449))</f>
        <v>0</v>
      </c>
      <c r="AZ448" s="352">
        <f>IF(AZ3&lt;Assumptions!$D$115,,IF(AZ3=Assumptions!$D$115,Assumptions!$D$114,AY448+Calculation!AZ449))</f>
        <v>0</v>
      </c>
      <c r="BA448" s="352">
        <f>IF(BA3&lt;Assumptions!$D$115,,IF(BA3=Assumptions!$D$115,Assumptions!$D$114,AZ448+Calculation!BA449))</f>
        <v>0</v>
      </c>
      <c r="BB448" s="352">
        <f>IF(BB3&lt;Assumptions!$D$115,,IF(BB3=Assumptions!$D$115,Assumptions!$D$114,BA448+Calculation!BB449))</f>
        <v>0</v>
      </c>
      <c r="BC448" s="352">
        <f>IF(BC3&lt;Assumptions!$D$115,,IF(BC3=Assumptions!$D$115,Assumptions!$D$114,BB448+Calculation!BC449))</f>
        <v>0</v>
      </c>
      <c r="BD448" s="352">
        <f>IF(BD3&lt;Assumptions!$D$115,,IF(BD3=Assumptions!$D$115,Assumptions!$D$114,BC448+Calculation!BD449))</f>
        <v>0</v>
      </c>
      <c r="BE448" s="352">
        <f>IF(BE3&lt;Assumptions!$D$115,,IF(BE3=Assumptions!$D$115,Assumptions!$D$114,BD448+Calculation!BE449))</f>
        <v>0</v>
      </c>
      <c r="BF448" s="352">
        <f>IF(BF3&lt;Assumptions!$D$115,,IF(BF3=Assumptions!$D$115,Assumptions!$D$114,BE448+Calculation!BF449))</f>
        <v>0</v>
      </c>
      <c r="BG448" s="352">
        <f>IF(BG3&lt;Assumptions!$D$115,,IF(BG3=Assumptions!$D$115,Assumptions!$D$114,BF448+Calculation!BG449))</f>
        <v>0</v>
      </c>
      <c r="BH448" s="352">
        <f>IF(BH3&lt;Assumptions!$D$115,,IF(BH3=Assumptions!$D$115,Assumptions!$D$114,BG448+Calculation!BH449))</f>
        <v>0</v>
      </c>
      <c r="BI448" s="352">
        <f>IF(BI3&lt;Assumptions!$D$115,,IF(BI3=Assumptions!$D$115,Assumptions!$D$114,BH448+Calculation!BI449))</f>
        <v>0</v>
      </c>
      <c r="BJ448" s="352">
        <f>IF(BJ3&lt;Assumptions!$D$115,,IF(BJ3=Assumptions!$D$115,Assumptions!$D$114,BI448+Calculation!BJ449))</f>
        <v>0</v>
      </c>
      <c r="BK448" s="352">
        <f>IF(BK3&lt;Assumptions!$D$115,,IF(BK3=Assumptions!$D$115,Assumptions!$D$114,BJ448+Calculation!BK449))</f>
        <v>0</v>
      </c>
      <c r="BL448" s="352">
        <f>IF(BL3&lt;Assumptions!$D$115,,IF(BL3=Assumptions!$D$115,Assumptions!$D$114,BK448+Calculation!BL449))</f>
        <v>25</v>
      </c>
      <c r="BM448" s="352">
        <f>IF(BM3&lt;Assumptions!$D$115,,IF(BM3=Assumptions!$D$115,Assumptions!$D$114,BL448+Calculation!BM449))</f>
        <v>75</v>
      </c>
      <c r="BN448" s="352">
        <f>IF(BN3&lt;Assumptions!$D$115,,IF(BN3=Assumptions!$D$115,Assumptions!$D$114,BM448+Calculation!BN449))</f>
        <v>125</v>
      </c>
      <c r="BO448" s="352">
        <f>IF(BO3&lt;Assumptions!$D$115,,IF(BO3=Assumptions!$D$115,Assumptions!$D$114,BN448+Calculation!BO449))</f>
        <v>175</v>
      </c>
      <c r="BP448" s="352">
        <f>IF(BP3&lt;Assumptions!$D$115,,IF(BP3=Assumptions!$D$115,Assumptions!$D$114,BO448+Calculation!BP449))</f>
        <v>225</v>
      </c>
      <c r="BQ448" s="352">
        <f>IF(BQ3&lt;Assumptions!$D$115,,IF(BQ3=Assumptions!$D$115,Assumptions!$D$114,BP448+Calculation!BQ449))</f>
        <v>275</v>
      </c>
      <c r="BR448" s="352">
        <f>IF(BR3&lt;Assumptions!$D$115,,IF(BR3=Assumptions!$D$115,Assumptions!$D$114,BQ448+Calculation!BR449))</f>
        <v>325</v>
      </c>
      <c r="BS448" s="352">
        <f>IF(BS3&lt;Assumptions!$D$115,,IF(BS3=Assumptions!$D$115,Assumptions!$D$114,BR448+Calculation!BS449))</f>
        <v>375</v>
      </c>
      <c r="BT448" s="352">
        <f>IF(BT3&lt;Assumptions!$D$115,,IF(BT3=Assumptions!$D$115,Assumptions!$D$114,BS448+Calculation!BT449))</f>
        <v>425</v>
      </c>
      <c r="BU448" s="352">
        <f>IF(BU3&lt;Assumptions!$D$115,,IF(BU3=Assumptions!$D$115,Assumptions!$D$114,BT448+Calculation!BU449))</f>
        <v>475</v>
      </c>
      <c r="BV448" s="352">
        <f>IF(BV3&lt;Assumptions!$D$115,,IF(BV3=Assumptions!$D$115,Assumptions!$D$114,BU448+Calculation!BV449))</f>
        <v>525</v>
      </c>
      <c r="BW448" s="352">
        <f>IF(BW3&lt;Assumptions!$D$115,,IF(BW3=Assumptions!$D$115,Assumptions!$D$114,BV448+Calculation!BW449))</f>
        <v>575</v>
      </c>
      <c r="BX448" s="352">
        <f>IF(BX3&lt;Assumptions!$D$115,,IF(BX3=Assumptions!$D$115,Assumptions!$D$114,BW448+Calculation!BX449))</f>
        <v>625</v>
      </c>
      <c r="BY448" s="352">
        <f>IF(BY3&lt;Assumptions!$D$115,,IF(BY3=Assumptions!$D$115,Assumptions!$D$114,BX448+Calculation!BY449))</f>
        <v>675</v>
      </c>
      <c r="BZ448" s="352">
        <f>IF(BZ3&lt;Assumptions!$D$115,,IF(BZ3=Assumptions!$D$115,Assumptions!$D$114,BY448+Calculation!BZ449))</f>
        <v>725</v>
      </c>
      <c r="CA448" s="352">
        <f>IF(CA3&lt;Assumptions!$D$115,,IF(CA3=Assumptions!$D$115,Assumptions!$D$114,BZ448+Calculation!CA449))</f>
        <v>775</v>
      </c>
      <c r="CB448" s="352">
        <f>IF(CB3&lt;Assumptions!$D$115,,IF(CB3=Assumptions!$D$115,Assumptions!$D$114,CA448+Calculation!CB449))</f>
        <v>805</v>
      </c>
      <c r="CC448" s="352">
        <f>IF(CC3&lt;Assumptions!$D$115,,IF(CC3=Assumptions!$D$115,Assumptions!$D$114,CB448+Calculation!CC449))</f>
        <v>835</v>
      </c>
      <c r="CD448" s="352">
        <f>IF(CD3&lt;Assumptions!$D$115,,IF(CD3=Assumptions!$D$115,Assumptions!$D$114,CC448+Calculation!CD449))</f>
        <v>865</v>
      </c>
      <c r="CE448" s="352">
        <f>IF(CE3&lt;Assumptions!$D$115,,IF(CE3=Assumptions!$D$115,Assumptions!$D$114,CD448+Calculation!CE449))</f>
        <v>895</v>
      </c>
      <c r="CF448" s="352">
        <f>IF(CF3&lt;Assumptions!$D$115,,IF(CF3=Assumptions!$D$115,Assumptions!$D$114,CE448+Calculation!CF449))</f>
        <v>925</v>
      </c>
      <c r="CG448" s="352">
        <f>IF(CG3&lt;Assumptions!$D$115,,IF(CG3=Assumptions!$D$115,Assumptions!$D$114,CF448+Calculation!CG449))</f>
        <v>955</v>
      </c>
      <c r="CH448" s="352">
        <f>IF(CH3&lt;Assumptions!$D$115,,IF(CH3=Assumptions!$D$115,Assumptions!$D$114,CG448+Calculation!CH449))</f>
        <v>985</v>
      </c>
      <c r="CI448" s="352">
        <f>IF(CI3&lt;Assumptions!$D$115,,IF(CI3=Assumptions!$D$115,Assumptions!$D$114,CH448+Calculation!CI449))</f>
        <v>1015</v>
      </c>
      <c r="CJ448" s="352">
        <f>IF(CJ3&lt;Assumptions!$D$115,,IF(CJ3=Assumptions!$D$115,Assumptions!$D$114,CI448+Calculation!CJ449))</f>
        <v>1045</v>
      </c>
      <c r="CK448" s="352">
        <f>IF(CK3&lt;Assumptions!$D$115,,IF(CK3=Assumptions!$D$115,Assumptions!$D$114,CJ448+Calculation!CK449))</f>
        <v>1075</v>
      </c>
      <c r="CL448" s="352">
        <f>IF(CL3&lt;Assumptions!$D$115,,IF(CL3=Assumptions!$D$115,Assumptions!$D$114,CK448+Calculation!CL449))</f>
        <v>1105</v>
      </c>
      <c r="CM448" s="352">
        <f>IF(CM3&lt;Assumptions!$D$115,,IF(CM3=Assumptions!$D$115,Assumptions!$D$114,CL448+Calculation!CM449))</f>
        <v>1135</v>
      </c>
      <c r="CN448" s="341"/>
      <c r="CO448" s="341"/>
      <c r="CP448" s="341"/>
      <c r="CQ448" s="341"/>
      <c r="CR448" s="341"/>
      <c r="CS448" s="341"/>
      <c r="CT448" s="341"/>
      <c r="CU448" s="259">
        <v>1</v>
      </c>
      <c r="CY448" s="294"/>
    </row>
    <row r="449" spans="1:103" outlineLevel="1" x14ac:dyDescent="0.45">
      <c r="A449" s="71"/>
      <c r="B449" s="297"/>
      <c r="D449" s="265" t="s">
        <v>673</v>
      </c>
      <c r="E449" s="344"/>
      <c r="F449" s="312"/>
      <c r="G449" s="344"/>
      <c r="H449" s="352">
        <f>IF(H3&lt;=Assumptions!$D$115,,SUMIFS(Assumptions!$E$119:$K$119,Assumptions!$E$16:$K$16,H9))</f>
        <v>0</v>
      </c>
      <c r="I449" s="352">
        <f>IF(I3&lt;=Assumptions!$D$115,,SUMIFS(Assumptions!$E$119:$K$119,Assumptions!$E$16:$K$16,I9))</f>
        <v>0</v>
      </c>
      <c r="J449" s="352">
        <f>IF(J3&lt;=Assumptions!$D$115,,SUMIFS(Assumptions!$E$119:$K$119,Assumptions!$E$16:$K$16,J9))</f>
        <v>0</v>
      </c>
      <c r="K449" s="352">
        <f>IF(K3&lt;=Assumptions!$D$115,,SUMIFS(Assumptions!$E$119:$K$119,Assumptions!$E$16:$K$16,K9))</f>
        <v>0</v>
      </c>
      <c r="L449" s="352">
        <f>IF(L3&lt;=Assumptions!$D$115,,SUMIFS(Assumptions!$E$119:$K$119,Assumptions!$E$16:$K$16,L9))</f>
        <v>0</v>
      </c>
      <c r="M449" s="352">
        <f>IF(M3&lt;=Assumptions!$D$115,,SUMIFS(Assumptions!$E$119:$K$119,Assumptions!$E$16:$K$16,M9))</f>
        <v>0</v>
      </c>
      <c r="N449" s="352">
        <f>IF(N3&lt;=Assumptions!$D$115,,SUMIFS(Assumptions!$E$119:$K$119,Assumptions!$E$16:$K$16,N9))</f>
        <v>0</v>
      </c>
      <c r="O449" s="352">
        <f>IF(O3&lt;=Assumptions!$D$115,,SUMIFS(Assumptions!$E$119:$K$119,Assumptions!$E$16:$K$16,O9))</f>
        <v>0</v>
      </c>
      <c r="P449" s="352">
        <f>IF(P3&lt;=Assumptions!$D$115,,SUMIFS(Assumptions!$E$119:$K$119,Assumptions!$E$16:$K$16,P9))</f>
        <v>0</v>
      </c>
      <c r="Q449" s="352">
        <f>IF(Q3&lt;=Assumptions!$D$115,,SUMIFS(Assumptions!$E$119:$K$119,Assumptions!$E$16:$K$16,Q9))</f>
        <v>0</v>
      </c>
      <c r="R449" s="352">
        <f>IF(R3&lt;=Assumptions!$D$115,,SUMIFS(Assumptions!$E$119:$K$119,Assumptions!$E$16:$K$16,R9))</f>
        <v>0</v>
      </c>
      <c r="S449" s="352">
        <f>IF(S3&lt;=Assumptions!$D$115,,SUMIFS(Assumptions!$E$119:$K$119,Assumptions!$E$16:$K$16,S9))</f>
        <v>0</v>
      </c>
      <c r="T449" s="352">
        <f>IF(T3&lt;=Assumptions!$D$115,,SUMIFS(Assumptions!$E$119:$K$119,Assumptions!$E$16:$K$16,T9))</f>
        <v>0</v>
      </c>
      <c r="U449" s="352">
        <f>IF(U3&lt;=Assumptions!$D$115,,SUMIFS(Assumptions!$E$119:$K$119,Assumptions!$E$16:$K$16,U9))</f>
        <v>0</v>
      </c>
      <c r="V449" s="352">
        <f>IF(V3&lt;=Assumptions!$D$115,,SUMIFS(Assumptions!$E$119:$K$119,Assumptions!$E$16:$K$16,V9))</f>
        <v>0</v>
      </c>
      <c r="W449" s="352">
        <f>IF(W3&lt;=Assumptions!$D$115,,SUMIFS(Assumptions!$E$119:$K$119,Assumptions!$E$16:$K$16,W9))</f>
        <v>0</v>
      </c>
      <c r="X449" s="352">
        <f>IF(X3&lt;=Assumptions!$D$115,,SUMIFS(Assumptions!$E$119:$K$119,Assumptions!$E$16:$K$16,X9))</f>
        <v>0</v>
      </c>
      <c r="Y449" s="352">
        <f>IF(Y3&lt;=Assumptions!$D$115,,SUMIFS(Assumptions!$E$119:$K$119,Assumptions!$E$16:$K$16,Y9))</f>
        <v>0</v>
      </c>
      <c r="Z449" s="352">
        <f>IF(Z3&lt;=Assumptions!$D$115,,SUMIFS(Assumptions!$E$119:$K$119,Assumptions!$E$16:$K$16,Z9))</f>
        <v>0</v>
      </c>
      <c r="AA449" s="352">
        <f>IF(AA3&lt;=Assumptions!$D$115,,SUMIFS(Assumptions!$E$119:$K$119,Assumptions!$E$16:$K$16,AA9))</f>
        <v>0</v>
      </c>
      <c r="AB449" s="352">
        <f>IF(AB3&lt;=Assumptions!$D$115,,SUMIFS(Assumptions!$E$119:$K$119,Assumptions!$E$16:$K$16,AB9))</f>
        <v>0</v>
      </c>
      <c r="AC449" s="352">
        <f>IF(AC3&lt;=Assumptions!$D$115,,SUMIFS(Assumptions!$E$119:$K$119,Assumptions!$E$16:$K$16,AC9))</f>
        <v>0</v>
      </c>
      <c r="AD449" s="352">
        <f>IF(AD3&lt;=Assumptions!$D$115,,SUMIFS(Assumptions!$E$119:$K$119,Assumptions!$E$16:$K$16,AD9))</f>
        <v>0</v>
      </c>
      <c r="AE449" s="352">
        <f>IF(AE3&lt;=Assumptions!$D$115,,SUMIFS(Assumptions!$E$119:$K$119,Assumptions!$E$16:$K$16,AE9))</f>
        <v>0</v>
      </c>
      <c r="AF449" s="352">
        <f>IF(AF3&lt;=Assumptions!$D$115,,SUMIFS(Assumptions!$E$119:$K$119,Assumptions!$E$16:$K$16,AF9))</f>
        <v>0</v>
      </c>
      <c r="AG449" s="352">
        <f>IF(AG3&lt;=Assumptions!$D$115,,SUMIFS(Assumptions!$E$119:$K$119,Assumptions!$E$16:$K$16,AG9))</f>
        <v>0</v>
      </c>
      <c r="AH449" s="352">
        <f>IF(AH3&lt;=Assumptions!$D$115,,SUMIFS(Assumptions!$E$119:$K$119,Assumptions!$E$16:$K$16,AH9))</f>
        <v>0</v>
      </c>
      <c r="AI449" s="352">
        <f>IF(AI3&lt;=Assumptions!$D$115,,SUMIFS(Assumptions!$E$119:$K$119,Assumptions!$E$16:$K$16,AI9))</f>
        <v>0</v>
      </c>
      <c r="AJ449" s="352">
        <f>IF(AJ3&lt;=Assumptions!$D$115,,SUMIFS(Assumptions!$E$119:$K$119,Assumptions!$E$16:$K$16,AJ9))</f>
        <v>0</v>
      </c>
      <c r="AK449" s="352">
        <f>IF(AK3&lt;=Assumptions!$D$115,,SUMIFS(Assumptions!$E$119:$K$119,Assumptions!$E$16:$K$16,AK9))</f>
        <v>0</v>
      </c>
      <c r="AL449" s="352">
        <f>IF(AL3&lt;=Assumptions!$D$115,,SUMIFS(Assumptions!$E$119:$K$119,Assumptions!$E$16:$K$16,AL9))</f>
        <v>0</v>
      </c>
      <c r="AM449" s="352">
        <f>IF(AM3&lt;=Assumptions!$D$115,,SUMIFS(Assumptions!$E$119:$K$119,Assumptions!$E$16:$K$16,AM9))</f>
        <v>0</v>
      </c>
      <c r="AN449" s="352">
        <f>IF(AN3&lt;=Assumptions!$D$115,,SUMIFS(Assumptions!$E$119:$K$119,Assumptions!$E$16:$K$16,AN9))</f>
        <v>0</v>
      </c>
      <c r="AO449" s="352">
        <f>IF(AO3&lt;=Assumptions!$D$115,,SUMIFS(Assumptions!$E$119:$K$119,Assumptions!$E$16:$K$16,AO9))</f>
        <v>0</v>
      </c>
      <c r="AP449" s="352">
        <f>IF(AP3&lt;=Assumptions!$D$115,,SUMIFS(Assumptions!$E$119:$K$119,Assumptions!$E$16:$K$16,AP9))</f>
        <v>0</v>
      </c>
      <c r="AQ449" s="352">
        <f>IF(AQ3&lt;=Assumptions!$D$115,,SUMIFS(Assumptions!$E$119:$K$119,Assumptions!$E$16:$K$16,AQ9))</f>
        <v>0</v>
      </c>
      <c r="AR449" s="352">
        <f>IF(AR3&lt;=Assumptions!$D$115,,SUMIFS(Assumptions!$E$119:$K$119,Assumptions!$E$16:$K$16,AR9))</f>
        <v>0</v>
      </c>
      <c r="AS449" s="352">
        <f>IF(AS3&lt;=Assumptions!$D$115,,SUMIFS(Assumptions!$E$119:$K$119,Assumptions!$E$16:$K$16,AS9))</f>
        <v>0</v>
      </c>
      <c r="AT449" s="352">
        <f>IF(AT3&lt;=Assumptions!$D$115,,SUMIFS(Assumptions!$E$119:$K$119,Assumptions!$E$16:$K$16,AT9))</f>
        <v>0</v>
      </c>
      <c r="AU449" s="352">
        <f>IF(AU3&lt;=Assumptions!$D$115,,SUMIFS(Assumptions!$E$119:$K$119,Assumptions!$E$16:$K$16,AU9))</f>
        <v>0</v>
      </c>
      <c r="AV449" s="352">
        <f>IF(AV3&lt;=Assumptions!$D$115,,SUMIFS(Assumptions!$E$119:$K$119,Assumptions!$E$16:$K$16,AV9))</f>
        <v>0</v>
      </c>
      <c r="AW449" s="352">
        <f>IF(AW3&lt;=Assumptions!$D$115,,SUMIFS(Assumptions!$E$119:$K$119,Assumptions!$E$16:$K$16,AW9))</f>
        <v>0</v>
      </c>
      <c r="AX449" s="352">
        <f>IF(AX3&lt;=Assumptions!$D$115,,SUMIFS(Assumptions!$E$119:$K$119,Assumptions!$E$16:$K$16,AX9))</f>
        <v>0</v>
      </c>
      <c r="AY449" s="352">
        <f>IF(AY3&lt;=Assumptions!$D$115,,SUMIFS(Assumptions!$E$119:$K$119,Assumptions!$E$16:$K$16,AY9))</f>
        <v>0</v>
      </c>
      <c r="AZ449" s="352">
        <f>IF(AZ3&lt;=Assumptions!$D$115,,SUMIFS(Assumptions!$E$119:$K$119,Assumptions!$E$16:$K$16,AZ9))</f>
        <v>0</v>
      </c>
      <c r="BA449" s="352">
        <f>IF(BA3&lt;=Assumptions!$D$115,,SUMIFS(Assumptions!$E$119:$K$119,Assumptions!$E$16:$K$16,BA9))</f>
        <v>0</v>
      </c>
      <c r="BB449" s="352">
        <f>IF(BB3&lt;=Assumptions!$D$115,,SUMIFS(Assumptions!$E$119:$K$119,Assumptions!$E$16:$K$16,BB9))</f>
        <v>0</v>
      </c>
      <c r="BC449" s="352">
        <f>IF(BC3&lt;=Assumptions!$D$115,,SUMIFS(Assumptions!$E$119:$K$119,Assumptions!$E$16:$K$16,BC9))</f>
        <v>0</v>
      </c>
      <c r="BD449" s="352">
        <f>IF(BD3&lt;=Assumptions!$D$115,,SUMIFS(Assumptions!$E$119:$K$119,Assumptions!$E$16:$K$16,BD9))</f>
        <v>0</v>
      </c>
      <c r="BE449" s="352">
        <f>IF(BE3&lt;=Assumptions!$D$115,,SUMIFS(Assumptions!$E$119:$K$119,Assumptions!$E$16:$K$16,BE9))</f>
        <v>0</v>
      </c>
      <c r="BF449" s="352">
        <f>IF(BF3&lt;=Assumptions!$D$115,,SUMIFS(Assumptions!$E$119:$K$119,Assumptions!$E$16:$K$16,BF9))</f>
        <v>0</v>
      </c>
      <c r="BG449" s="352">
        <f>IF(BG3&lt;=Assumptions!$D$115,,SUMIFS(Assumptions!$E$119:$K$119,Assumptions!$E$16:$K$16,BG9))</f>
        <v>0</v>
      </c>
      <c r="BH449" s="352">
        <f>IF(BH3&lt;=Assumptions!$D$115,,SUMIFS(Assumptions!$E$119:$K$119,Assumptions!$E$16:$K$16,BH9))</f>
        <v>0</v>
      </c>
      <c r="BI449" s="352">
        <f>IF(BI3&lt;=Assumptions!$D$115,,SUMIFS(Assumptions!$E$119:$K$119,Assumptions!$E$16:$K$16,BI9))</f>
        <v>0</v>
      </c>
      <c r="BJ449" s="352">
        <f>IF(BJ3&lt;=Assumptions!$D$115,,SUMIFS(Assumptions!$E$119:$K$119,Assumptions!$E$16:$K$16,BJ9))</f>
        <v>0</v>
      </c>
      <c r="BK449" s="352">
        <f>IF(BK3&lt;=Assumptions!$D$115,,SUMIFS(Assumptions!$E$119:$K$119,Assumptions!$E$16:$K$16,BK9))</f>
        <v>0</v>
      </c>
      <c r="BL449" s="352">
        <f>IF(BL3&lt;=Assumptions!$D$115,,SUMIFS(Assumptions!$E$119:$K$119,Assumptions!$E$16:$K$16,BL9))</f>
        <v>0</v>
      </c>
      <c r="BM449" s="352">
        <f>IF(BM3&lt;=Assumptions!$D$115,,SUMIFS(Assumptions!$E$119:$K$119,Assumptions!$E$16:$K$16,BM9))</f>
        <v>50</v>
      </c>
      <c r="BN449" s="352">
        <f>IF(BN3&lt;=Assumptions!$D$115,,SUMIFS(Assumptions!$E$119:$K$119,Assumptions!$E$16:$K$16,BN9))</f>
        <v>50</v>
      </c>
      <c r="BO449" s="352">
        <f>IF(BO3&lt;=Assumptions!$D$115,,SUMIFS(Assumptions!$E$119:$K$119,Assumptions!$E$16:$K$16,BO9))</f>
        <v>50</v>
      </c>
      <c r="BP449" s="352">
        <f>IF(BP3&lt;=Assumptions!$D$115,,SUMIFS(Assumptions!$E$119:$K$119,Assumptions!$E$16:$K$16,BP9))</f>
        <v>50</v>
      </c>
      <c r="BQ449" s="352">
        <f>IF(BQ3&lt;=Assumptions!$D$115,,SUMIFS(Assumptions!$E$119:$K$119,Assumptions!$E$16:$K$16,BQ9))</f>
        <v>50</v>
      </c>
      <c r="BR449" s="352">
        <f>IF(BR3&lt;=Assumptions!$D$115,,SUMIFS(Assumptions!$E$119:$K$119,Assumptions!$E$16:$K$16,BR9))</f>
        <v>50</v>
      </c>
      <c r="BS449" s="352">
        <f>IF(BS3&lt;=Assumptions!$D$115,,SUMIFS(Assumptions!$E$119:$K$119,Assumptions!$E$16:$K$16,BS9))</f>
        <v>50</v>
      </c>
      <c r="BT449" s="352">
        <f>IF(BT3&lt;=Assumptions!$D$115,,SUMIFS(Assumptions!$E$119:$K$119,Assumptions!$E$16:$K$16,BT9))</f>
        <v>50</v>
      </c>
      <c r="BU449" s="352">
        <f>IF(BU3&lt;=Assumptions!$D$115,,SUMIFS(Assumptions!$E$119:$K$119,Assumptions!$E$16:$K$16,BU9))</f>
        <v>50</v>
      </c>
      <c r="BV449" s="352">
        <f>IF(BV3&lt;=Assumptions!$D$115,,SUMIFS(Assumptions!$E$119:$K$119,Assumptions!$E$16:$K$16,BV9))</f>
        <v>50</v>
      </c>
      <c r="BW449" s="352">
        <f>IF(BW3&lt;=Assumptions!$D$115,,SUMIFS(Assumptions!$E$119:$K$119,Assumptions!$E$16:$K$16,BW9))</f>
        <v>50</v>
      </c>
      <c r="BX449" s="352">
        <f>IF(BX3&lt;=Assumptions!$D$115,,SUMIFS(Assumptions!$E$119:$K$119,Assumptions!$E$16:$K$16,BX9))</f>
        <v>50</v>
      </c>
      <c r="BY449" s="352">
        <f>IF(BY3&lt;=Assumptions!$D$115,,SUMIFS(Assumptions!$E$119:$K$119,Assumptions!$E$16:$K$16,BY9))</f>
        <v>50</v>
      </c>
      <c r="BZ449" s="352">
        <f>IF(BZ3&lt;=Assumptions!$D$115,,SUMIFS(Assumptions!$E$119:$K$119,Assumptions!$E$16:$K$16,BZ9))</f>
        <v>50</v>
      </c>
      <c r="CA449" s="352">
        <f>IF(CA3&lt;=Assumptions!$D$115,,SUMIFS(Assumptions!$E$119:$K$119,Assumptions!$E$16:$K$16,CA9))</f>
        <v>50</v>
      </c>
      <c r="CB449" s="352">
        <f>IF(CB3&lt;=Assumptions!$D$115,,SUMIFS(Assumptions!$E$119:$K$119,Assumptions!$E$16:$K$16,CB9))</f>
        <v>30</v>
      </c>
      <c r="CC449" s="352">
        <f>IF(CC3&lt;=Assumptions!$D$115,,SUMIFS(Assumptions!$E$119:$K$119,Assumptions!$E$16:$K$16,CC9))</f>
        <v>30</v>
      </c>
      <c r="CD449" s="352">
        <f>IF(CD3&lt;=Assumptions!$D$115,,SUMIFS(Assumptions!$E$119:$K$119,Assumptions!$E$16:$K$16,CD9))</f>
        <v>30</v>
      </c>
      <c r="CE449" s="352">
        <f>IF(CE3&lt;=Assumptions!$D$115,,SUMIFS(Assumptions!$E$119:$K$119,Assumptions!$E$16:$K$16,CE9))</f>
        <v>30</v>
      </c>
      <c r="CF449" s="352">
        <f>IF(CF3&lt;=Assumptions!$D$115,,SUMIFS(Assumptions!$E$119:$K$119,Assumptions!$E$16:$K$16,CF9))</f>
        <v>30</v>
      </c>
      <c r="CG449" s="352">
        <f>IF(CG3&lt;=Assumptions!$D$115,,SUMIFS(Assumptions!$E$119:$K$119,Assumptions!$E$16:$K$16,CG9))</f>
        <v>30</v>
      </c>
      <c r="CH449" s="352">
        <f>IF(CH3&lt;=Assumptions!$D$115,,SUMIFS(Assumptions!$E$119:$K$119,Assumptions!$E$16:$K$16,CH9))</f>
        <v>30</v>
      </c>
      <c r="CI449" s="352">
        <f>IF(CI3&lt;=Assumptions!$D$115,,SUMIFS(Assumptions!$E$119:$K$119,Assumptions!$E$16:$K$16,CI9))</f>
        <v>30</v>
      </c>
      <c r="CJ449" s="352">
        <f>IF(CJ3&lt;=Assumptions!$D$115,,SUMIFS(Assumptions!$E$119:$K$119,Assumptions!$E$16:$K$16,CJ9))</f>
        <v>30</v>
      </c>
      <c r="CK449" s="352">
        <f>IF(CK3&lt;=Assumptions!$D$115,,SUMIFS(Assumptions!$E$119:$K$119,Assumptions!$E$16:$K$16,CK9))</f>
        <v>30</v>
      </c>
      <c r="CL449" s="352">
        <f>IF(CL3&lt;=Assumptions!$D$115,,SUMIFS(Assumptions!$E$119:$K$119,Assumptions!$E$16:$K$16,CL9))</f>
        <v>30</v>
      </c>
      <c r="CM449" s="352">
        <f>IF(CM3&lt;=Assumptions!$D$115,,SUMIFS(Assumptions!$E$119:$K$119,Assumptions!$E$16:$K$16,CM9))</f>
        <v>30</v>
      </c>
      <c r="CN449" s="341"/>
      <c r="CO449" s="341"/>
      <c r="CP449" s="341"/>
      <c r="CQ449" s="341"/>
      <c r="CR449" s="341"/>
      <c r="CS449" s="341"/>
      <c r="CT449" s="341"/>
      <c r="CU449" s="259">
        <v>1</v>
      </c>
      <c r="CY449" s="294"/>
    </row>
    <row r="450" spans="1:103" outlineLevel="1" x14ac:dyDescent="0.45">
      <c r="A450" s="71"/>
      <c r="B450" s="297"/>
      <c r="D450" s="262" t="s">
        <v>765</v>
      </c>
      <c r="E450" s="344"/>
      <c r="F450" s="312"/>
      <c r="G450" s="344"/>
      <c r="H450" s="352">
        <f>H222*Assumptions!$D$117</f>
        <v>0</v>
      </c>
      <c r="I450" s="352">
        <f>I222*Assumptions!$D$117</f>
        <v>25</v>
      </c>
      <c r="J450" s="352">
        <f>J222*Assumptions!$D$117</f>
        <v>25</v>
      </c>
      <c r="K450" s="352">
        <f>K222*Assumptions!$D$117</f>
        <v>25</v>
      </c>
      <c r="L450" s="352">
        <f>L222*Assumptions!$D$117</f>
        <v>25</v>
      </c>
      <c r="M450" s="352">
        <f>M222*Assumptions!$D$117</f>
        <v>25</v>
      </c>
      <c r="N450" s="352">
        <f>N222*Assumptions!$D$117</f>
        <v>25</v>
      </c>
      <c r="O450" s="352">
        <f>O222*Assumptions!$D$117</f>
        <v>25</v>
      </c>
      <c r="P450" s="352">
        <f>P222*Assumptions!$D$117</f>
        <v>25</v>
      </c>
      <c r="Q450" s="352">
        <f>Q222*Assumptions!$D$117</f>
        <v>31.666666666666664</v>
      </c>
      <c r="R450" s="352">
        <f>R222*Assumptions!$D$117</f>
        <v>38.333333333333329</v>
      </c>
      <c r="S450" s="352">
        <f>S222*Assumptions!$D$117</f>
        <v>45</v>
      </c>
      <c r="T450" s="352">
        <f>T222*Assumptions!$D$117</f>
        <v>51.666666666666664</v>
      </c>
      <c r="U450" s="352">
        <f>U222*Assumptions!$D$117</f>
        <v>58.333333333333329</v>
      </c>
      <c r="V450" s="352">
        <f>V222*Assumptions!$D$117</f>
        <v>65</v>
      </c>
      <c r="W450" s="352">
        <f>W222*Assumptions!$D$117</f>
        <v>71.666666666666657</v>
      </c>
      <c r="X450" s="352">
        <f>X222*Assumptions!$D$117</f>
        <v>78.333333333333329</v>
      </c>
      <c r="Y450" s="352">
        <f>Y222*Assumptions!$D$117</f>
        <v>85</v>
      </c>
      <c r="Z450" s="352">
        <f>Z222*Assumptions!$D$117</f>
        <v>91.666666666666657</v>
      </c>
      <c r="AA450" s="352">
        <f>AA222*Assumptions!$D$117</f>
        <v>98.333333333333329</v>
      </c>
      <c r="AB450" s="352">
        <f>AB222*Assumptions!$D$117</f>
        <v>105</v>
      </c>
      <c r="AC450" s="352">
        <f>AC222*Assumptions!$D$117</f>
        <v>111.66666666666666</v>
      </c>
      <c r="AD450" s="352">
        <f>AD222*Assumptions!$D$117</f>
        <v>118.33333333333333</v>
      </c>
      <c r="AE450" s="352">
        <f>AE222*Assumptions!$D$117</f>
        <v>125</v>
      </c>
      <c r="AF450" s="352">
        <f>AF222*Assumptions!$D$117</f>
        <v>131.66666666666666</v>
      </c>
      <c r="AG450" s="352">
        <f>AG222*Assumptions!$D$117</f>
        <v>147.4861860355162</v>
      </c>
      <c r="AH450" s="352">
        <f>AH222*Assumptions!$D$117</f>
        <v>163.20392214042079</v>
      </c>
      <c r="AI450" s="352">
        <f>AI222*Assumptions!$D$117</f>
        <v>178.82052985796534</v>
      </c>
      <c r="AJ450" s="352">
        <f>AJ222*Assumptions!$D$117</f>
        <v>194.33665985123906</v>
      </c>
      <c r="AK450" s="352">
        <f>AK222*Assumptions!$D$117</f>
        <v>209.75295859694535</v>
      </c>
      <c r="AL450" s="352">
        <f>AL222*Assumptions!$D$117</f>
        <v>225.07006841233698</v>
      </c>
      <c r="AM450" s="352">
        <f>AM222*Assumptions!$D$117</f>
        <v>240.28862748197815</v>
      </c>
      <c r="AN450" s="352">
        <f>AN222*Assumptions!$D$117</f>
        <v>255.40926988433438</v>
      </c>
      <c r="AO450" s="352">
        <f>AO222*Assumptions!$D$117</f>
        <v>270.43262561819125</v>
      </c>
      <c r="AP450" s="352">
        <f>AP222*Assumptions!$D$117</f>
        <v>285.35932062890322</v>
      </c>
      <c r="AQ450" s="352">
        <f>AQ222*Assumptions!$D$117</f>
        <v>300.18997683447338</v>
      </c>
      <c r="AR450" s="352">
        <f>AR222*Assumptions!$D$117</f>
        <v>314.92521215146581</v>
      </c>
      <c r="AS450" s="352">
        <f>AS222*Assumptions!$D$117</f>
        <v>329.56564052075072</v>
      </c>
      <c r="AT450" s="352">
        <f>AT222*Assumptions!$D$117</f>
        <v>344.11187193308422</v>
      </c>
      <c r="AU450" s="352">
        <f>AU222*Assumptions!$D$117</f>
        <v>358.56451245452382</v>
      </c>
      <c r="AV450" s="352">
        <f>AV222*Assumptions!$D$117</f>
        <v>372.92416425167937</v>
      </c>
      <c r="AW450" s="352">
        <f>AW222*Assumptions!$D$117</f>
        <v>387.19142561680292</v>
      </c>
      <c r="AX450" s="352">
        <f>AX222*Assumptions!$D$117</f>
        <v>401.36689099271587</v>
      </c>
      <c r="AY450" s="352">
        <f>AY222*Assumptions!$D$117</f>
        <v>415.45115099757692</v>
      </c>
      <c r="AZ450" s="352">
        <f>AZ222*Assumptions!$D$117</f>
        <v>429.44479244948963</v>
      </c>
      <c r="BA450" s="352">
        <f>BA222*Assumptions!$D$117</f>
        <v>443.34839839095213</v>
      </c>
      <c r="BB450" s="352">
        <f>BB222*Assumptions!$D$117</f>
        <v>457.16254811314963</v>
      </c>
      <c r="BC450" s="352">
        <f>BC222*Assumptions!$D$117</f>
        <v>470.88781718009045</v>
      </c>
      <c r="BD450" s="352">
        <f>BD222*Assumptions!$D$117</f>
        <v>484.52477745258659</v>
      </c>
      <c r="BE450" s="352">
        <f>BE222*Assumptions!$D$117</f>
        <v>511.40733044541395</v>
      </c>
      <c r="BF450" s="352">
        <f>BF222*Assumptions!$D$117</f>
        <v>538.11692028285165</v>
      </c>
      <c r="BG450" s="352">
        <f>BG222*Assumptions!$D$117</f>
        <v>564.65465981504951</v>
      </c>
      <c r="BH450" s="352">
        <f>BH222*Assumptions!$D$117</f>
        <v>591.0216547320457</v>
      </c>
      <c r="BI450" s="352">
        <f>BI222*Assumptions!$D$117</f>
        <v>617.21900360983568</v>
      </c>
      <c r="BJ450" s="352">
        <f>BJ222*Assumptions!$D$117</f>
        <v>643.24779795614359</v>
      </c>
      <c r="BK450" s="352">
        <f>BK222*Assumptions!$D$117</f>
        <v>669.10912225590039</v>
      </c>
      <c r="BL450" s="352">
        <f>BL222*Assumptions!$D$117</f>
        <v>694.80405401642793</v>
      </c>
      <c r="BM450" s="352">
        <f>BM222*Assumptions!$D$117</f>
        <v>720.33366381233373</v>
      </c>
      <c r="BN450" s="352">
        <f>BN222*Assumptions!$D$117</f>
        <v>745.69901533011603</v>
      </c>
      <c r="BO450" s="352">
        <f>BO222*Assumptions!$D$117</f>
        <v>770.90116541248221</v>
      </c>
      <c r="BP450" s="352">
        <f>BP222*Assumptions!$D$117</f>
        <v>795.94116410238166</v>
      </c>
      <c r="BQ450" s="352">
        <f>BQ222*Assumptions!$D$117</f>
        <v>839.5942174866841</v>
      </c>
      <c r="BR450" s="352">
        <f>BR222*Assumptions!$D$117</f>
        <v>882.89917529314971</v>
      </c>
      <c r="BS450" s="352">
        <f>BS222*Assumptions!$D$117</f>
        <v>925.85881328479877</v>
      </c>
      <c r="BT450" s="352">
        <f>BT222*Assumptions!$D$117</f>
        <v>968.47588509032767</v>
      </c>
      <c r="BU450" s="352">
        <f>BU222*Assumptions!$D$117</f>
        <v>1010.7531223806105</v>
      </c>
      <c r="BV450" s="352">
        <f>BV222*Assumptions!$D$117</f>
        <v>1052.6932350437946</v>
      </c>
      <c r="BW450" s="352">
        <f>BW222*Assumptions!$D$117</f>
        <v>1094.2989113589983</v>
      </c>
      <c r="BX450" s="352">
        <f>BX222*Assumptions!$D$117</f>
        <v>1135.572818168625</v>
      </c>
      <c r="BY450" s="352">
        <f>BY222*Assumptions!$D$117</f>
        <v>1176.5176010493024</v>
      </c>
      <c r="BZ450" s="352">
        <f>BZ222*Assumptions!$D$117</f>
        <v>1217.1358844814583</v>
      </c>
      <c r="CA450" s="352">
        <f>CA222*Assumptions!$D$117</f>
        <v>1257.4302720175451</v>
      </c>
      <c r="CB450" s="352">
        <f>CB222*Assumptions!$D$117</f>
        <v>1297.4033464489225</v>
      </c>
      <c r="CC450" s="352">
        <f>CC222*Assumptions!$D$117</f>
        <v>1339.055814253051</v>
      </c>
      <c r="CD450" s="352">
        <f>CD222*Assumptions!$D$117</f>
        <v>1380.4402888251718</v>
      </c>
      <c r="CE450" s="352">
        <f>CE222*Assumptions!$D$117</f>
        <v>1421.5584944418088</v>
      </c>
      <c r="CF450" s="352">
        <f>CF222*Assumptions!$D$117</f>
        <v>1462.4121442854389</v>
      </c>
      <c r="CG450" s="352">
        <f>CG222*Assumptions!$D$117</f>
        <v>1503.0029405158716</v>
      </c>
      <c r="CH450" s="352">
        <f>CH222*Assumptions!$D$117</f>
        <v>1543.332574341169</v>
      </c>
      <c r="CI450" s="352">
        <f>CI222*Assumptions!$D$117</f>
        <v>1583.4027260881087</v>
      </c>
      <c r="CJ450" s="352">
        <f>CJ222*Assumptions!$D$117</f>
        <v>1623.2150652721962</v>
      </c>
      <c r="CK450" s="352">
        <f>CK222*Assumptions!$D$117</f>
        <v>1662.7712506672237</v>
      </c>
      <c r="CL450" s="352">
        <f>CL222*Assumptions!$D$117</f>
        <v>1702.0729303743828</v>
      </c>
      <c r="CM450" s="352">
        <f>CM222*Assumptions!$D$117</f>
        <v>1741.1217418909321</v>
      </c>
      <c r="CN450" s="341"/>
      <c r="CO450" s="341"/>
      <c r="CP450" s="341"/>
      <c r="CQ450" s="341"/>
      <c r="CR450" s="341"/>
      <c r="CS450" s="341"/>
      <c r="CT450" s="341"/>
      <c r="CU450" s="259">
        <v>1</v>
      </c>
      <c r="CY450" s="294"/>
    </row>
    <row r="451" spans="1:103" outlineLevel="1" x14ac:dyDescent="0.45">
      <c r="A451" s="71" t="s">
        <v>770</v>
      </c>
      <c r="B451" s="297"/>
      <c r="D451" s="262" t="s">
        <v>766</v>
      </c>
      <c r="E451" s="344"/>
      <c r="F451" s="312"/>
      <c r="G451" s="344"/>
      <c r="H451" s="352">
        <f t="shared" ref="H451:BC451" si="920">MIN(H450,H448)</f>
        <v>0</v>
      </c>
      <c r="I451" s="352">
        <f t="shared" si="920"/>
        <v>0</v>
      </c>
      <c r="J451" s="352">
        <f t="shared" si="920"/>
        <v>0</v>
      </c>
      <c r="K451" s="352">
        <f t="shared" si="920"/>
        <v>0</v>
      </c>
      <c r="L451" s="352">
        <f t="shared" si="920"/>
        <v>0</v>
      </c>
      <c r="M451" s="352">
        <f t="shared" si="920"/>
        <v>0</v>
      </c>
      <c r="N451" s="352">
        <f t="shared" si="920"/>
        <v>0</v>
      </c>
      <c r="O451" s="352">
        <f t="shared" si="920"/>
        <v>0</v>
      </c>
      <c r="P451" s="352">
        <f t="shared" si="920"/>
        <v>0</v>
      </c>
      <c r="Q451" s="352">
        <f t="shared" si="920"/>
        <v>0</v>
      </c>
      <c r="R451" s="352">
        <f t="shared" si="920"/>
        <v>0</v>
      </c>
      <c r="S451" s="352">
        <f t="shared" si="920"/>
        <v>0</v>
      </c>
      <c r="T451" s="352">
        <f t="shared" si="920"/>
        <v>0</v>
      </c>
      <c r="U451" s="352">
        <f t="shared" si="920"/>
        <v>0</v>
      </c>
      <c r="V451" s="352">
        <f t="shared" si="920"/>
        <v>0</v>
      </c>
      <c r="W451" s="352">
        <f t="shared" si="920"/>
        <v>0</v>
      </c>
      <c r="X451" s="352">
        <f t="shared" si="920"/>
        <v>0</v>
      </c>
      <c r="Y451" s="352">
        <f t="shared" si="920"/>
        <v>0</v>
      </c>
      <c r="Z451" s="352">
        <f t="shared" si="920"/>
        <v>0</v>
      </c>
      <c r="AA451" s="352">
        <f t="shared" si="920"/>
        <v>0</v>
      </c>
      <c r="AB451" s="352">
        <f t="shared" si="920"/>
        <v>0</v>
      </c>
      <c r="AC451" s="352">
        <f t="shared" si="920"/>
        <v>0</v>
      </c>
      <c r="AD451" s="352">
        <f t="shared" si="920"/>
        <v>0</v>
      </c>
      <c r="AE451" s="352">
        <f t="shared" si="920"/>
        <v>0</v>
      </c>
      <c r="AF451" s="352">
        <f t="shared" si="920"/>
        <v>0</v>
      </c>
      <c r="AG451" s="352">
        <f t="shared" si="920"/>
        <v>0</v>
      </c>
      <c r="AH451" s="352">
        <f t="shared" si="920"/>
        <v>0</v>
      </c>
      <c r="AI451" s="352">
        <f t="shared" si="920"/>
        <v>0</v>
      </c>
      <c r="AJ451" s="352">
        <f t="shared" si="920"/>
        <v>0</v>
      </c>
      <c r="AK451" s="352">
        <f t="shared" si="920"/>
        <v>0</v>
      </c>
      <c r="AL451" s="352">
        <f t="shared" si="920"/>
        <v>0</v>
      </c>
      <c r="AM451" s="352">
        <f t="shared" si="920"/>
        <v>0</v>
      </c>
      <c r="AN451" s="352">
        <f t="shared" si="920"/>
        <v>0</v>
      </c>
      <c r="AO451" s="352">
        <f t="shared" si="920"/>
        <v>0</v>
      </c>
      <c r="AP451" s="352">
        <f t="shared" si="920"/>
        <v>0</v>
      </c>
      <c r="AQ451" s="352">
        <f t="shared" si="920"/>
        <v>0</v>
      </c>
      <c r="AR451" s="352">
        <f t="shared" si="920"/>
        <v>0</v>
      </c>
      <c r="AS451" s="352">
        <f t="shared" si="920"/>
        <v>0</v>
      </c>
      <c r="AT451" s="352">
        <f t="shared" si="920"/>
        <v>0</v>
      </c>
      <c r="AU451" s="352">
        <f t="shared" si="920"/>
        <v>0</v>
      </c>
      <c r="AV451" s="352">
        <f t="shared" si="920"/>
        <v>0</v>
      </c>
      <c r="AW451" s="352">
        <f t="shared" si="920"/>
        <v>0</v>
      </c>
      <c r="AX451" s="352">
        <f t="shared" si="920"/>
        <v>0</v>
      </c>
      <c r="AY451" s="352">
        <f t="shared" si="920"/>
        <v>0</v>
      </c>
      <c r="AZ451" s="352">
        <f t="shared" si="920"/>
        <v>0</v>
      </c>
      <c r="BA451" s="352">
        <f t="shared" si="920"/>
        <v>0</v>
      </c>
      <c r="BB451" s="352">
        <f t="shared" si="920"/>
        <v>0</v>
      </c>
      <c r="BC451" s="352">
        <f t="shared" si="920"/>
        <v>0</v>
      </c>
      <c r="BD451" s="352">
        <f t="shared" ref="BD451:BE451" si="921">MIN(BD450,BD448)</f>
        <v>0</v>
      </c>
      <c r="BE451" s="352">
        <f t="shared" si="921"/>
        <v>0</v>
      </c>
      <c r="BF451" s="352">
        <f t="shared" ref="BF451:CM451" si="922">MIN(BF450,BF448)</f>
        <v>0</v>
      </c>
      <c r="BG451" s="352">
        <f t="shared" si="922"/>
        <v>0</v>
      </c>
      <c r="BH451" s="352">
        <f t="shared" si="922"/>
        <v>0</v>
      </c>
      <c r="BI451" s="352">
        <f t="shared" si="922"/>
        <v>0</v>
      </c>
      <c r="BJ451" s="352">
        <f t="shared" si="922"/>
        <v>0</v>
      </c>
      <c r="BK451" s="352">
        <f t="shared" si="922"/>
        <v>0</v>
      </c>
      <c r="BL451" s="352">
        <f t="shared" si="922"/>
        <v>25</v>
      </c>
      <c r="BM451" s="352">
        <f t="shared" si="922"/>
        <v>75</v>
      </c>
      <c r="BN451" s="352">
        <f t="shared" si="922"/>
        <v>125</v>
      </c>
      <c r="BO451" s="352">
        <f t="shared" si="922"/>
        <v>175</v>
      </c>
      <c r="BP451" s="352">
        <f t="shared" si="922"/>
        <v>225</v>
      </c>
      <c r="BQ451" s="352">
        <f t="shared" si="922"/>
        <v>275</v>
      </c>
      <c r="BR451" s="352">
        <f t="shared" si="922"/>
        <v>325</v>
      </c>
      <c r="BS451" s="352">
        <f t="shared" si="922"/>
        <v>375</v>
      </c>
      <c r="BT451" s="352">
        <f t="shared" si="922"/>
        <v>425</v>
      </c>
      <c r="BU451" s="352">
        <f t="shared" si="922"/>
        <v>475</v>
      </c>
      <c r="BV451" s="352">
        <f t="shared" si="922"/>
        <v>525</v>
      </c>
      <c r="BW451" s="352">
        <f t="shared" si="922"/>
        <v>575</v>
      </c>
      <c r="BX451" s="352">
        <f t="shared" si="922"/>
        <v>625</v>
      </c>
      <c r="BY451" s="352">
        <f t="shared" si="922"/>
        <v>675</v>
      </c>
      <c r="BZ451" s="352">
        <f t="shared" si="922"/>
        <v>725</v>
      </c>
      <c r="CA451" s="352">
        <f t="shared" si="922"/>
        <v>775</v>
      </c>
      <c r="CB451" s="352">
        <f t="shared" si="922"/>
        <v>805</v>
      </c>
      <c r="CC451" s="352">
        <f t="shared" si="922"/>
        <v>835</v>
      </c>
      <c r="CD451" s="352">
        <f t="shared" si="922"/>
        <v>865</v>
      </c>
      <c r="CE451" s="352">
        <f t="shared" si="922"/>
        <v>895</v>
      </c>
      <c r="CF451" s="352">
        <f t="shared" si="922"/>
        <v>925</v>
      </c>
      <c r="CG451" s="352">
        <f t="shared" si="922"/>
        <v>955</v>
      </c>
      <c r="CH451" s="352">
        <f t="shared" si="922"/>
        <v>985</v>
      </c>
      <c r="CI451" s="352">
        <f t="shared" si="922"/>
        <v>1015</v>
      </c>
      <c r="CJ451" s="352">
        <f t="shared" si="922"/>
        <v>1045</v>
      </c>
      <c r="CK451" s="352">
        <f t="shared" si="922"/>
        <v>1075</v>
      </c>
      <c r="CL451" s="352">
        <f t="shared" si="922"/>
        <v>1105</v>
      </c>
      <c r="CM451" s="352">
        <f t="shared" si="922"/>
        <v>1135</v>
      </c>
      <c r="CN451" s="341"/>
      <c r="CO451" s="341"/>
      <c r="CP451" s="341"/>
      <c r="CQ451" s="341"/>
      <c r="CR451" s="341"/>
      <c r="CS451" s="341"/>
      <c r="CT451" s="341"/>
      <c r="CY451" s="294"/>
    </row>
    <row r="452" spans="1:103" outlineLevel="1" x14ac:dyDescent="0.45">
      <c r="A452" s="71"/>
      <c r="B452" s="297"/>
      <c r="D452" s="265" t="s">
        <v>672</v>
      </c>
      <c r="E452" s="344"/>
      <c r="F452" s="312"/>
      <c r="G452" s="344"/>
      <c r="H452" s="352">
        <f>SUMIFS(Assumptions!$E$120:$K$120,Assumptions!$E$16:$K$16,H9)</f>
        <v>0</v>
      </c>
      <c r="I452" s="352">
        <f>SUMIFS(Assumptions!$E$120:$K$120,Assumptions!$E$16:$K$16,I9)</f>
        <v>0</v>
      </c>
      <c r="J452" s="352">
        <f>SUMIFS(Assumptions!$E$120:$K$120,Assumptions!$E$16:$K$16,J9)</f>
        <v>0</v>
      </c>
      <c r="K452" s="352">
        <f>SUMIFS(Assumptions!$E$120:$K$120,Assumptions!$E$16:$K$16,K9)</f>
        <v>0</v>
      </c>
      <c r="L452" s="352">
        <f>SUMIFS(Assumptions!$E$120:$K$120,Assumptions!$E$16:$K$16,L9)</f>
        <v>0</v>
      </c>
      <c r="M452" s="352">
        <f>SUMIFS(Assumptions!$E$120:$K$120,Assumptions!$E$16:$K$16,M9)</f>
        <v>0</v>
      </c>
      <c r="N452" s="352">
        <f>SUMIFS(Assumptions!$E$120:$K$120,Assumptions!$E$16:$K$16,N9)</f>
        <v>0</v>
      </c>
      <c r="O452" s="352">
        <f>SUMIFS(Assumptions!$E$120:$K$120,Assumptions!$E$16:$K$16,O9)</f>
        <v>0</v>
      </c>
      <c r="P452" s="352">
        <f>SUMIFS(Assumptions!$E$120:$K$120,Assumptions!$E$16:$K$16,P9)</f>
        <v>0</v>
      </c>
      <c r="Q452" s="352">
        <f>SUMIFS(Assumptions!$E$120:$K$120,Assumptions!$E$16:$K$16,Q9)</f>
        <v>0</v>
      </c>
      <c r="R452" s="352">
        <f>SUMIFS(Assumptions!$E$120:$K$120,Assumptions!$E$16:$K$16,R9)</f>
        <v>0</v>
      </c>
      <c r="S452" s="352">
        <f>SUMIFS(Assumptions!$E$120:$K$120,Assumptions!$E$16:$K$16,S9)</f>
        <v>0</v>
      </c>
      <c r="T452" s="352">
        <f>SUMIFS(Assumptions!$E$120:$K$120,Assumptions!$E$16:$K$16,T9)</f>
        <v>0</v>
      </c>
      <c r="U452" s="352">
        <f>SUMIFS(Assumptions!$E$120:$K$120,Assumptions!$E$16:$K$16,U9)</f>
        <v>0</v>
      </c>
      <c r="V452" s="352">
        <f>SUMIFS(Assumptions!$E$120:$K$120,Assumptions!$E$16:$K$16,V9)</f>
        <v>0</v>
      </c>
      <c r="W452" s="352">
        <f>SUMIFS(Assumptions!$E$120:$K$120,Assumptions!$E$16:$K$16,W9)</f>
        <v>0</v>
      </c>
      <c r="X452" s="352">
        <f>SUMIFS(Assumptions!$E$120:$K$120,Assumptions!$E$16:$K$16,X9)</f>
        <v>0</v>
      </c>
      <c r="Y452" s="352">
        <f>SUMIFS(Assumptions!$E$120:$K$120,Assumptions!$E$16:$K$16,Y9)</f>
        <v>0</v>
      </c>
      <c r="Z452" s="352">
        <f>SUMIFS(Assumptions!$E$120:$K$120,Assumptions!$E$16:$K$16,Z9)</f>
        <v>0</v>
      </c>
      <c r="AA452" s="352">
        <f>SUMIFS(Assumptions!$E$120:$K$120,Assumptions!$E$16:$K$16,AA9)</f>
        <v>0</v>
      </c>
      <c r="AB452" s="352">
        <f>SUMIFS(Assumptions!$E$120:$K$120,Assumptions!$E$16:$K$16,AB9)</f>
        <v>0</v>
      </c>
      <c r="AC452" s="352">
        <f>SUMIFS(Assumptions!$E$120:$K$120,Assumptions!$E$16:$K$16,AC9)</f>
        <v>0</v>
      </c>
      <c r="AD452" s="352">
        <f>SUMIFS(Assumptions!$E$120:$K$120,Assumptions!$E$16:$K$16,AD9)</f>
        <v>0</v>
      </c>
      <c r="AE452" s="352">
        <f>SUMIFS(Assumptions!$E$120:$K$120,Assumptions!$E$16:$K$16,AE9)</f>
        <v>0</v>
      </c>
      <c r="AF452" s="352">
        <f>SUMIFS(Assumptions!$E$120:$K$120,Assumptions!$E$16:$K$16,AF9)</f>
        <v>0</v>
      </c>
      <c r="AG452" s="352">
        <f>SUMIFS(Assumptions!$E$120:$K$120,Assumptions!$E$16:$K$16,AG9)</f>
        <v>0</v>
      </c>
      <c r="AH452" s="352">
        <f>SUMIFS(Assumptions!$E$120:$K$120,Assumptions!$E$16:$K$16,AH9)</f>
        <v>0</v>
      </c>
      <c r="AI452" s="352">
        <f>SUMIFS(Assumptions!$E$120:$K$120,Assumptions!$E$16:$K$16,AI9)</f>
        <v>0</v>
      </c>
      <c r="AJ452" s="352">
        <f>SUMIFS(Assumptions!$E$120:$K$120,Assumptions!$E$16:$K$16,AJ9)</f>
        <v>0</v>
      </c>
      <c r="AK452" s="352">
        <f>SUMIFS(Assumptions!$E$120:$K$120,Assumptions!$E$16:$K$16,AK9)</f>
        <v>0</v>
      </c>
      <c r="AL452" s="352">
        <f>SUMIFS(Assumptions!$E$120:$K$120,Assumptions!$E$16:$K$16,AL9)</f>
        <v>0</v>
      </c>
      <c r="AM452" s="352">
        <f>SUMIFS(Assumptions!$E$120:$K$120,Assumptions!$E$16:$K$16,AM9)</f>
        <v>0</v>
      </c>
      <c r="AN452" s="352">
        <f>SUMIFS(Assumptions!$E$120:$K$120,Assumptions!$E$16:$K$16,AN9)</f>
        <v>0</v>
      </c>
      <c r="AO452" s="352">
        <f>SUMIFS(Assumptions!$E$120:$K$120,Assumptions!$E$16:$K$16,AO9)</f>
        <v>0</v>
      </c>
      <c r="AP452" s="352">
        <f>SUMIFS(Assumptions!$E$120:$K$120,Assumptions!$E$16:$K$16,AP9)</f>
        <v>0</v>
      </c>
      <c r="AQ452" s="352">
        <f>SUMIFS(Assumptions!$E$120:$K$120,Assumptions!$E$16:$K$16,AQ9)</f>
        <v>0</v>
      </c>
      <c r="AR452" s="352">
        <f>SUMIFS(Assumptions!$E$120:$K$120,Assumptions!$E$16:$K$16,AR9)</f>
        <v>0</v>
      </c>
      <c r="AS452" s="352">
        <f>SUMIFS(Assumptions!$E$120:$K$120,Assumptions!$E$16:$K$16,AS9)</f>
        <v>0</v>
      </c>
      <c r="AT452" s="352">
        <f>SUMIFS(Assumptions!$E$120:$K$120,Assumptions!$E$16:$K$16,AT9)</f>
        <v>0</v>
      </c>
      <c r="AU452" s="352">
        <f>SUMIFS(Assumptions!$E$120:$K$120,Assumptions!$E$16:$K$16,AU9)</f>
        <v>0</v>
      </c>
      <c r="AV452" s="352">
        <f>SUMIFS(Assumptions!$E$120:$K$120,Assumptions!$E$16:$K$16,AV9)</f>
        <v>0</v>
      </c>
      <c r="AW452" s="352">
        <f>SUMIFS(Assumptions!$E$120:$K$120,Assumptions!$E$16:$K$16,AW9)</f>
        <v>0</v>
      </c>
      <c r="AX452" s="352">
        <f>SUMIFS(Assumptions!$E$120:$K$120,Assumptions!$E$16:$K$16,AX9)</f>
        <v>0</v>
      </c>
      <c r="AY452" s="352">
        <f>SUMIFS(Assumptions!$E$120:$K$120,Assumptions!$E$16:$K$16,AY9)</f>
        <v>0</v>
      </c>
      <c r="AZ452" s="352">
        <f>SUMIFS(Assumptions!$E$120:$K$120,Assumptions!$E$16:$K$16,AZ9)</f>
        <v>0</v>
      </c>
      <c r="BA452" s="352">
        <f>SUMIFS(Assumptions!$E$120:$K$120,Assumptions!$E$16:$K$16,BA9)</f>
        <v>0</v>
      </c>
      <c r="BB452" s="352">
        <f>SUMIFS(Assumptions!$E$120:$K$120,Assumptions!$E$16:$K$16,BB9)</f>
        <v>0</v>
      </c>
      <c r="BC452" s="352">
        <f>SUMIFS(Assumptions!$E$120:$K$120,Assumptions!$E$16:$K$16,BC9)</f>
        <v>0</v>
      </c>
      <c r="BD452" s="352">
        <f>SUMIFS(Assumptions!$E$120:$K$120,Assumptions!$E$16:$K$16,BD9)</f>
        <v>20</v>
      </c>
      <c r="BE452" s="352">
        <f>SUMIFS(Assumptions!$E$120:$K$120,Assumptions!$E$16:$K$16,BE9)</f>
        <v>20</v>
      </c>
      <c r="BF452" s="352">
        <f>SUMIFS(Assumptions!$E$120:$K$120,Assumptions!$E$16:$K$16,BF9)</f>
        <v>20</v>
      </c>
      <c r="BG452" s="352">
        <f>SUMIFS(Assumptions!$E$120:$K$120,Assumptions!$E$16:$K$16,BG9)</f>
        <v>20</v>
      </c>
      <c r="BH452" s="352">
        <f>SUMIFS(Assumptions!$E$120:$K$120,Assumptions!$E$16:$K$16,BH9)</f>
        <v>20</v>
      </c>
      <c r="BI452" s="352">
        <f>SUMIFS(Assumptions!$E$120:$K$120,Assumptions!$E$16:$K$16,BI9)</f>
        <v>20</v>
      </c>
      <c r="BJ452" s="352">
        <f>SUMIFS(Assumptions!$E$120:$K$120,Assumptions!$E$16:$K$16,BJ9)</f>
        <v>20</v>
      </c>
      <c r="BK452" s="352">
        <f>SUMIFS(Assumptions!$E$120:$K$120,Assumptions!$E$16:$K$16,BK9)</f>
        <v>20</v>
      </c>
      <c r="BL452" s="352">
        <f>SUMIFS(Assumptions!$E$120:$K$120,Assumptions!$E$16:$K$16,BL9)</f>
        <v>20</v>
      </c>
      <c r="BM452" s="352">
        <f>SUMIFS(Assumptions!$E$120:$K$120,Assumptions!$E$16:$K$16,BM9)</f>
        <v>20</v>
      </c>
      <c r="BN452" s="352">
        <f>SUMIFS(Assumptions!$E$120:$K$120,Assumptions!$E$16:$K$16,BN9)</f>
        <v>20</v>
      </c>
      <c r="BO452" s="352">
        <f>SUMIFS(Assumptions!$E$120:$K$120,Assumptions!$E$16:$K$16,BO9)</f>
        <v>20</v>
      </c>
      <c r="BP452" s="352">
        <f>SUMIFS(Assumptions!$E$120:$K$120,Assumptions!$E$16:$K$16,BP9)</f>
        <v>20</v>
      </c>
      <c r="BQ452" s="352">
        <f>SUMIFS(Assumptions!$E$120:$K$120,Assumptions!$E$16:$K$16,BQ9)</f>
        <v>20</v>
      </c>
      <c r="BR452" s="352">
        <f>SUMIFS(Assumptions!$E$120:$K$120,Assumptions!$E$16:$K$16,BR9)</f>
        <v>20</v>
      </c>
      <c r="BS452" s="352">
        <f>SUMIFS(Assumptions!$E$120:$K$120,Assumptions!$E$16:$K$16,BS9)</f>
        <v>20</v>
      </c>
      <c r="BT452" s="352">
        <f>SUMIFS(Assumptions!$E$120:$K$120,Assumptions!$E$16:$K$16,BT9)</f>
        <v>20</v>
      </c>
      <c r="BU452" s="352">
        <f>SUMIFS(Assumptions!$E$120:$K$120,Assumptions!$E$16:$K$16,BU9)</f>
        <v>20</v>
      </c>
      <c r="BV452" s="352">
        <f>SUMIFS(Assumptions!$E$120:$K$120,Assumptions!$E$16:$K$16,BV9)</f>
        <v>20</v>
      </c>
      <c r="BW452" s="352">
        <f>SUMIFS(Assumptions!$E$120:$K$120,Assumptions!$E$16:$K$16,BW9)</f>
        <v>20</v>
      </c>
      <c r="BX452" s="352">
        <f>SUMIFS(Assumptions!$E$120:$K$120,Assumptions!$E$16:$K$16,BX9)</f>
        <v>20</v>
      </c>
      <c r="BY452" s="352">
        <f>SUMIFS(Assumptions!$E$120:$K$120,Assumptions!$E$16:$K$16,BY9)</f>
        <v>20</v>
      </c>
      <c r="BZ452" s="352">
        <f>SUMIFS(Assumptions!$E$120:$K$120,Assumptions!$E$16:$K$16,BZ9)</f>
        <v>20</v>
      </c>
      <c r="CA452" s="352">
        <f>SUMIFS(Assumptions!$E$120:$K$120,Assumptions!$E$16:$K$16,CA9)</f>
        <v>20</v>
      </c>
      <c r="CB452" s="352">
        <f>SUMIFS(Assumptions!$E$120:$K$120,Assumptions!$E$16:$K$16,CB9)</f>
        <v>60</v>
      </c>
      <c r="CC452" s="352">
        <f>SUMIFS(Assumptions!$E$120:$K$120,Assumptions!$E$16:$K$16,CC9)</f>
        <v>60</v>
      </c>
      <c r="CD452" s="352">
        <f>SUMIFS(Assumptions!$E$120:$K$120,Assumptions!$E$16:$K$16,CD9)</f>
        <v>60</v>
      </c>
      <c r="CE452" s="352">
        <f>SUMIFS(Assumptions!$E$120:$K$120,Assumptions!$E$16:$K$16,CE9)</f>
        <v>60</v>
      </c>
      <c r="CF452" s="352">
        <f>SUMIFS(Assumptions!$E$120:$K$120,Assumptions!$E$16:$K$16,CF9)</f>
        <v>60</v>
      </c>
      <c r="CG452" s="352">
        <f>SUMIFS(Assumptions!$E$120:$K$120,Assumptions!$E$16:$K$16,CG9)</f>
        <v>60</v>
      </c>
      <c r="CH452" s="352">
        <f>SUMIFS(Assumptions!$E$120:$K$120,Assumptions!$E$16:$K$16,CH9)</f>
        <v>60</v>
      </c>
      <c r="CI452" s="352">
        <f>SUMIFS(Assumptions!$E$120:$K$120,Assumptions!$E$16:$K$16,CI9)</f>
        <v>60</v>
      </c>
      <c r="CJ452" s="352">
        <f>SUMIFS(Assumptions!$E$120:$K$120,Assumptions!$E$16:$K$16,CJ9)</f>
        <v>60</v>
      </c>
      <c r="CK452" s="352">
        <f>SUMIFS(Assumptions!$E$120:$K$120,Assumptions!$E$16:$K$16,CK9)</f>
        <v>60</v>
      </c>
      <c r="CL452" s="352">
        <f>SUMIFS(Assumptions!$E$120:$K$120,Assumptions!$E$16:$K$16,CL9)</f>
        <v>60</v>
      </c>
      <c r="CM452" s="352">
        <f>SUMIFS(Assumptions!$E$120:$K$120,Assumptions!$E$16:$K$16,CM9)</f>
        <v>60</v>
      </c>
      <c r="CN452" s="341"/>
      <c r="CO452" s="341"/>
      <c r="CP452" s="341"/>
      <c r="CQ452" s="341"/>
      <c r="CR452" s="341"/>
      <c r="CS452" s="341"/>
      <c r="CT452" s="341"/>
      <c r="CY452" s="294"/>
    </row>
    <row r="453" spans="1:103" outlineLevel="1" x14ac:dyDescent="0.45">
      <c r="A453" s="71"/>
      <c r="B453" s="297"/>
      <c r="D453" s="265" t="s">
        <v>681</v>
      </c>
      <c r="E453" s="344"/>
      <c r="F453" s="312"/>
      <c r="G453" s="344"/>
      <c r="H453" s="352">
        <f t="shared" ref="H453:BC453" si="923">H451*H452</f>
        <v>0</v>
      </c>
      <c r="I453" s="352">
        <f t="shared" si="923"/>
        <v>0</v>
      </c>
      <c r="J453" s="352">
        <f t="shared" si="923"/>
        <v>0</v>
      </c>
      <c r="K453" s="352">
        <f t="shared" si="923"/>
        <v>0</v>
      </c>
      <c r="L453" s="352">
        <f t="shared" si="923"/>
        <v>0</v>
      </c>
      <c r="M453" s="352">
        <f t="shared" si="923"/>
        <v>0</v>
      </c>
      <c r="N453" s="352">
        <f t="shared" si="923"/>
        <v>0</v>
      </c>
      <c r="O453" s="352">
        <f t="shared" si="923"/>
        <v>0</v>
      </c>
      <c r="P453" s="352">
        <f t="shared" si="923"/>
        <v>0</v>
      </c>
      <c r="Q453" s="352">
        <f t="shared" si="923"/>
        <v>0</v>
      </c>
      <c r="R453" s="352">
        <f t="shared" si="923"/>
        <v>0</v>
      </c>
      <c r="S453" s="352">
        <f t="shared" si="923"/>
        <v>0</v>
      </c>
      <c r="T453" s="352">
        <f t="shared" si="923"/>
        <v>0</v>
      </c>
      <c r="U453" s="352">
        <f t="shared" si="923"/>
        <v>0</v>
      </c>
      <c r="V453" s="352">
        <f t="shared" si="923"/>
        <v>0</v>
      </c>
      <c r="W453" s="352">
        <f t="shared" si="923"/>
        <v>0</v>
      </c>
      <c r="X453" s="352">
        <f t="shared" si="923"/>
        <v>0</v>
      </c>
      <c r="Y453" s="352">
        <f t="shared" si="923"/>
        <v>0</v>
      </c>
      <c r="Z453" s="352">
        <f t="shared" si="923"/>
        <v>0</v>
      </c>
      <c r="AA453" s="352">
        <f t="shared" si="923"/>
        <v>0</v>
      </c>
      <c r="AB453" s="352">
        <f t="shared" si="923"/>
        <v>0</v>
      </c>
      <c r="AC453" s="352">
        <f t="shared" si="923"/>
        <v>0</v>
      </c>
      <c r="AD453" s="352">
        <f t="shared" si="923"/>
        <v>0</v>
      </c>
      <c r="AE453" s="352">
        <f t="shared" si="923"/>
        <v>0</v>
      </c>
      <c r="AF453" s="352">
        <f t="shared" si="923"/>
        <v>0</v>
      </c>
      <c r="AG453" s="352">
        <f t="shared" si="923"/>
        <v>0</v>
      </c>
      <c r="AH453" s="352">
        <f t="shared" si="923"/>
        <v>0</v>
      </c>
      <c r="AI453" s="352">
        <f t="shared" si="923"/>
        <v>0</v>
      </c>
      <c r="AJ453" s="352">
        <f t="shared" si="923"/>
        <v>0</v>
      </c>
      <c r="AK453" s="352">
        <f t="shared" si="923"/>
        <v>0</v>
      </c>
      <c r="AL453" s="352">
        <f t="shared" si="923"/>
        <v>0</v>
      </c>
      <c r="AM453" s="352">
        <f t="shared" si="923"/>
        <v>0</v>
      </c>
      <c r="AN453" s="352">
        <f t="shared" si="923"/>
        <v>0</v>
      </c>
      <c r="AO453" s="352">
        <f t="shared" si="923"/>
        <v>0</v>
      </c>
      <c r="AP453" s="352">
        <f t="shared" si="923"/>
        <v>0</v>
      </c>
      <c r="AQ453" s="352">
        <f t="shared" si="923"/>
        <v>0</v>
      </c>
      <c r="AR453" s="352">
        <f t="shared" si="923"/>
        <v>0</v>
      </c>
      <c r="AS453" s="352">
        <f t="shared" si="923"/>
        <v>0</v>
      </c>
      <c r="AT453" s="352">
        <f t="shared" si="923"/>
        <v>0</v>
      </c>
      <c r="AU453" s="352">
        <f t="shared" si="923"/>
        <v>0</v>
      </c>
      <c r="AV453" s="352">
        <f t="shared" si="923"/>
        <v>0</v>
      </c>
      <c r="AW453" s="352">
        <f t="shared" si="923"/>
        <v>0</v>
      </c>
      <c r="AX453" s="352">
        <f t="shared" si="923"/>
        <v>0</v>
      </c>
      <c r="AY453" s="352">
        <f t="shared" si="923"/>
        <v>0</v>
      </c>
      <c r="AZ453" s="352">
        <f t="shared" si="923"/>
        <v>0</v>
      </c>
      <c r="BA453" s="352">
        <f t="shared" si="923"/>
        <v>0</v>
      </c>
      <c r="BB453" s="352">
        <f t="shared" si="923"/>
        <v>0</v>
      </c>
      <c r="BC453" s="352">
        <f t="shared" si="923"/>
        <v>0</v>
      </c>
      <c r="BD453" s="352">
        <f t="shared" ref="BD453:BE453" si="924">BD451*BD452</f>
        <v>0</v>
      </c>
      <c r="BE453" s="352">
        <f t="shared" si="924"/>
        <v>0</v>
      </c>
      <c r="BF453" s="352">
        <f t="shared" ref="BF453:CM453" si="925">BF451*BF452</f>
        <v>0</v>
      </c>
      <c r="BG453" s="352">
        <f t="shared" si="925"/>
        <v>0</v>
      </c>
      <c r="BH453" s="352">
        <f t="shared" si="925"/>
        <v>0</v>
      </c>
      <c r="BI453" s="352">
        <f t="shared" si="925"/>
        <v>0</v>
      </c>
      <c r="BJ453" s="352">
        <f t="shared" si="925"/>
        <v>0</v>
      </c>
      <c r="BK453" s="352">
        <f t="shared" si="925"/>
        <v>0</v>
      </c>
      <c r="BL453" s="352">
        <f t="shared" si="925"/>
        <v>500</v>
      </c>
      <c r="BM453" s="352">
        <f t="shared" si="925"/>
        <v>1500</v>
      </c>
      <c r="BN453" s="352">
        <f t="shared" si="925"/>
        <v>2500</v>
      </c>
      <c r="BO453" s="352">
        <f t="shared" si="925"/>
        <v>3500</v>
      </c>
      <c r="BP453" s="352">
        <f t="shared" si="925"/>
        <v>4500</v>
      </c>
      <c r="BQ453" s="352">
        <f t="shared" si="925"/>
        <v>5500</v>
      </c>
      <c r="BR453" s="352">
        <f t="shared" si="925"/>
        <v>6500</v>
      </c>
      <c r="BS453" s="352">
        <f t="shared" si="925"/>
        <v>7500</v>
      </c>
      <c r="BT453" s="352">
        <f t="shared" si="925"/>
        <v>8500</v>
      </c>
      <c r="BU453" s="352">
        <f t="shared" si="925"/>
        <v>9500</v>
      </c>
      <c r="BV453" s="352">
        <f t="shared" si="925"/>
        <v>10500</v>
      </c>
      <c r="BW453" s="352">
        <f t="shared" si="925"/>
        <v>11500</v>
      </c>
      <c r="BX453" s="352">
        <f t="shared" si="925"/>
        <v>12500</v>
      </c>
      <c r="BY453" s="352">
        <f t="shared" si="925"/>
        <v>13500</v>
      </c>
      <c r="BZ453" s="352">
        <f t="shared" si="925"/>
        <v>14500</v>
      </c>
      <c r="CA453" s="352">
        <f t="shared" si="925"/>
        <v>15500</v>
      </c>
      <c r="CB453" s="352">
        <f t="shared" si="925"/>
        <v>48300</v>
      </c>
      <c r="CC453" s="352">
        <f t="shared" si="925"/>
        <v>50100</v>
      </c>
      <c r="CD453" s="352">
        <f t="shared" si="925"/>
        <v>51900</v>
      </c>
      <c r="CE453" s="352">
        <f t="shared" si="925"/>
        <v>53700</v>
      </c>
      <c r="CF453" s="352">
        <f t="shared" si="925"/>
        <v>55500</v>
      </c>
      <c r="CG453" s="352">
        <f t="shared" si="925"/>
        <v>57300</v>
      </c>
      <c r="CH453" s="352">
        <f t="shared" si="925"/>
        <v>59100</v>
      </c>
      <c r="CI453" s="352">
        <f t="shared" si="925"/>
        <v>60900</v>
      </c>
      <c r="CJ453" s="352">
        <f t="shared" si="925"/>
        <v>62700</v>
      </c>
      <c r="CK453" s="352">
        <f t="shared" si="925"/>
        <v>64500</v>
      </c>
      <c r="CL453" s="352">
        <f t="shared" si="925"/>
        <v>66300</v>
      </c>
      <c r="CM453" s="352">
        <f t="shared" si="925"/>
        <v>68100</v>
      </c>
      <c r="CN453" s="341"/>
      <c r="CO453" s="341"/>
      <c r="CP453" s="341"/>
      <c r="CQ453" s="341"/>
      <c r="CR453" s="341"/>
      <c r="CS453" s="341"/>
      <c r="CT453" s="341"/>
      <c r="CY453" s="294"/>
    </row>
    <row r="454" spans="1:103" outlineLevel="1" x14ac:dyDescent="0.45">
      <c r="A454" s="71"/>
      <c r="B454" s="297"/>
      <c r="D454" s="265" t="s">
        <v>682</v>
      </c>
      <c r="E454" s="344"/>
      <c r="F454" s="312"/>
      <c r="G454" s="344"/>
      <c r="H454" s="353">
        <f>H29</f>
        <v>0.96000000000000008</v>
      </c>
      <c r="I454" s="353">
        <f t="shared" ref="I454:BC454" si="926">I29</f>
        <v>1.08</v>
      </c>
      <c r="J454" s="353">
        <f t="shared" si="926"/>
        <v>1.08</v>
      </c>
      <c r="K454" s="353">
        <f t="shared" si="926"/>
        <v>1.1400000000000001</v>
      </c>
      <c r="L454" s="353">
        <f t="shared" si="926"/>
        <v>1.08</v>
      </c>
      <c r="M454" s="353">
        <f t="shared" si="926"/>
        <v>1.08</v>
      </c>
      <c r="N454" s="353">
        <f t="shared" si="926"/>
        <v>1.08</v>
      </c>
      <c r="O454" s="353">
        <f t="shared" si="926"/>
        <v>0.60000000000000009</v>
      </c>
      <c r="P454" s="353">
        <f t="shared" si="926"/>
        <v>1.08</v>
      </c>
      <c r="Q454" s="353">
        <f t="shared" si="926"/>
        <v>0.96000000000000008</v>
      </c>
      <c r="R454" s="353">
        <f t="shared" si="926"/>
        <v>1.0200000000000002</v>
      </c>
      <c r="S454" s="353">
        <f t="shared" si="926"/>
        <v>0.84000000000000208</v>
      </c>
      <c r="T454" s="353">
        <f t="shared" si="926"/>
        <v>0.96000000000000008</v>
      </c>
      <c r="U454" s="353">
        <f t="shared" si="926"/>
        <v>1.08</v>
      </c>
      <c r="V454" s="353">
        <f t="shared" si="926"/>
        <v>1.08</v>
      </c>
      <c r="W454" s="353">
        <f t="shared" si="926"/>
        <v>1.1400000000000001</v>
      </c>
      <c r="X454" s="353">
        <f t="shared" si="926"/>
        <v>1.08</v>
      </c>
      <c r="Y454" s="353">
        <f t="shared" si="926"/>
        <v>1.08</v>
      </c>
      <c r="Z454" s="353">
        <f t="shared" si="926"/>
        <v>1.08</v>
      </c>
      <c r="AA454" s="353">
        <f t="shared" si="926"/>
        <v>0.60000000000000009</v>
      </c>
      <c r="AB454" s="353">
        <f t="shared" si="926"/>
        <v>1.08</v>
      </c>
      <c r="AC454" s="353">
        <f t="shared" si="926"/>
        <v>0.96000000000000008</v>
      </c>
      <c r="AD454" s="353">
        <f t="shared" si="926"/>
        <v>1.0200000000000002</v>
      </c>
      <c r="AE454" s="353">
        <f t="shared" si="926"/>
        <v>0.84000000000000208</v>
      </c>
      <c r="AF454" s="353">
        <f t="shared" si="926"/>
        <v>0.96000000000000008</v>
      </c>
      <c r="AG454" s="353">
        <f t="shared" si="926"/>
        <v>1.08</v>
      </c>
      <c r="AH454" s="353">
        <f t="shared" si="926"/>
        <v>1.08</v>
      </c>
      <c r="AI454" s="353">
        <f t="shared" si="926"/>
        <v>1.1400000000000001</v>
      </c>
      <c r="AJ454" s="353">
        <f t="shared" si="926"/>
        <v>1.08</v>
      </c>
      <c r="AK454" s="353">
        <f t="shared" si="926"/>
        <v>1.08</v>
      </c>
      <c r="AL454" s="353">
        <f t="shared" si="926"/>
        <v>1.08</v>
      </c>
      <c r="AM454" s="353">
        <f t="shared" si="926"/>
        <v>0.60000000000000009</v>
      </c>
      <c r="AN454" s="353">
        <f t="shared" si="926"/>
        <v>1.08</v>
      </c>
      <c r="AO454" s="353">
        <f t="shared" si="926"/>
        <v>0.96000000000000008</v>
      </c>
      <c r="AP454" s="353">
        <f t="shared" si="926"/>
        <v>1.0200000000000002</v>
      </c>
      <c r="AQ454" s="353">
        <f t="shared" si="926"/>
        <v>0.84000000000000208</v>
      </c>
      <c r="AR454" s="353">
        <f t="shared" si="926"/>
        <v>0.96000000000000008</v>
      </c>
      <c r="AS454" s="353">
        <f t="shared" si="926"/>
        <v>1.08</v>
      </c>
      <c r="AT454" s="353">
        <f t="shared" si="926"/>
        <v>1.08</v>
      </c>
      <c r="AU454" s="353">
        <f t="shared" si="926"/>
        <v>1.1400000000000001</v>
      </c>
      <c r="AV454" s="353">
        <f t="shared" si="926"/>
        <v>1.08</v>
      </c>
      <c r="AW454" s="353">
        <f t="shared" si="926"/>
        <v>1.08</v>
      </c>
      <c r="AX454" s="353">
        <f t="shared" si="926"/>
        <v>1.08</v>
      </c>
      <c r="AY454" s="353">
        <f t="shared" si="926"/>
        <v>0.60000000000000009</v>
      </c>
      <c r="AZ454" s="353">
        <f t="shared" si="926"/>
        <v>1.08</v>
      </c>
      <c r="BA454" s="353">
        <f t="shared" si="926"/>
        <v>0.96000000000000008</v>
      </c>
      <c r="BB454" s="353">
        <f t="shared" si="926"/>
        <v>1.0200000000000002</v>
      </c>
      <c r="BC454" s="353">
        <f t="shared" si="926"/>
        <v>0.84000000000000208</v>
      </c>
      <c r="BD454" s="353">
        <f t="shared" ref="BD454:BE454" si="927">BD29</f>
        <v>0.96000000000000008</v>
      </c>
      <c r="BE454" s="353">
        <f t="shared" si="927"/>
        <v>1.08</v>
      </c>
      <c r="BF454" s="353">
        <f t="shared" ref="BF454:CM454" si="928">BF29</f>
        <v>1.08</v>
      </c>
      <c r="BG454" s="353">
        <f t="shared" si="928"/>
        <v>1.1400000000000001</v>
      </c>
      <c r="BH454" s="353">
        <f t="shared" si="928"/>
        <v>1.08</v>
      </c>
      <c r="BI454" s="353">
        <f t="shared" si="928"/>
        <v>1.08</v>
      </c>
      <c r="BJ454" s="353">
        <f t="shared" si="928"/>
        <v>1.08</v>
      </c>
      <c r="BK454" s="353">
        <f t="shared" si="928"/>
        <v>0.60000000000000009</v>
      </c>
      <c r="BL454" s="353">
        <f t="shared" si="928"/>
        <v>1.08</v>
      </c>
      <c r="BM454" s="353">
        <f t="shared" si="928"/>
        <v>0.96000000000000008</v>
      </c>
      <c r="BN454" s="353">
        <f t="shared" si="928"/>
        <v>1.0200000000000002</v>
      </c>
      <c r="BO454" s="353">
        <f t="shared" si="928"/>
        <v>0.84000000000000208</v>
      </c>
      <c r="BP454" s="353">
        <f t="shared" si="928"/>
        <v>0.96000000000000008</v>
      </c>
      <c r="BQ454" s="353">
        <f t="shared" si="928"/>
        <v>1.08</v>
      </c>
      <c r="BR454" s="353">
        <f t="shared" si="928"/>
        <v>1.08</v>
      </c>
      <c r="BS454" s="353">
        <f t="shared" si="928"/>
        <v>1.1400000000000001</v>
      </c>
      <c r="BT454" s="353">
        <f t="shared" si="928"/>
        <v>1.08</v>
      </c>
      <c r="BU454" s="353">
        <f t="shared" si="928"/>
        <v>1.08</v>
      </c>
      <c r="BV454" s="353">
        <f t="shared" si="928"/>
        <v>1.08</v>
      </c>
      <c r="BW454" s="353">
        <f t="shared" si="928"/>
        <v>0.60000000000000009</v>
      </c>
      <c r="BX454" s="353">
        <f t="shared" si="928"/>
        <v>1.08</v>
      </c>
      <c r="BY454" s="353">
        <f t="shared" si="928"/>
        <v>0.96000000000000008</v>
      </c>
      <c r="BZ454" s="353">
        <f t="shared" si="928"/>
        <v>1.0200000000000002</v>
      </c>
      <c r="CA454" s="353">
        <f t="shared" si="928"/>
        <v>0.84000000000000208</v>
      </c>
      <c r="CB454" s="353">
        <f t="shared" si="928"/>
        <v>0.96000000000000008</v>
      </c>
      <c r="CC454" s="353">
        <f t="shared" si="928"/>
        <v>1.08</v>
      </c>
      <c r="CD454" s="353">
        <f t="shared" si="928"/>
        <v>1.08</v>
      </c>
      <c r="CE454" s="353">
        <f t="shared" si="928"/>
        <v>1.1400000000000001</v>
      </c>
      <c r="CF454" s="353">
        <f t="shared" si="928"/>
        <v>1.08</v>
      </c>
      <c r="CG454" s="353">
        <f t="shared" si="928"/>
        <v>1.08</v>
      </c>
      <c r="CH454" s="353">
        <f t="shared" si="928"/>
        <v>1.08</v>
      </c>
      <c r="CI454" s="353">
        <f t="shared" si="928"/>
        <v>0.60000000000000009</v>
      </c>
      <c r="CJ454" s="353">
        <f t="shared" si="928"/>
        <v>1.08</v>
      </c>
      <c r="CK454" s="353">
        <f t="shared" si="928"/>
        <v>0.96000000000000008</v>
      </c>
      <c r="CL454" s="353">
        <f t="shared" si="928"/>
        <v>1.0200000000000002</v>
      </c>
      <c r="CM454" s="353">
        <f t="shared" si="928"/>
        <v>0.84000000000000208</v>
      </c>
      <c r="CN454" s="341"/>
      <c r="CO454" s="341"/>
      <c r="CP454" s="341"/>
      <c r="CQ454" s="341"/>
      <c r="CR454" s="341"/>
      <c r="CS454" s="341"/>
      <c r="CT454" s="341"/>
      <c r="CY454" s="294"/>
    </row>
    <row r="455" spans="1:103" outlineLevel="1" x14ac:dyDescent="0.45">
      <c r="A455" s="71"/>
      <c r="B455" s="297"/>
      <c r="D455" s="265" t="s">
        <v>683</v>
      </c>
      <c r="E455" s="344"/>
      <c r="F455" s="312"/>
      <c r="G455" s="344"/>
      <c r="H455" s="352">
        <f t="shared" ref="H455:BC455" si="929">H453*H454</f>
        <v>0</v>
      </c>
      <c r="I455" s="352">
        <f t="shared" si="929"/>
        <v>0</v>
      </c>
      <c r="J455" s="352">
        <f t="shared" si="929"/>
        <v>0</v>
      </c>
      <c r="K455" s="352">
        <f t="shared" si="929"/>
        <v>0</v>
      </c>
      <c r="L455" s="352">
        <f t="shared" si="929"/>
        <v>0</v>
      </c>
      <c r="M455" s="352">
        <f t="shared" si="929"/>
        <v>0</v>
      </c>
      <c r="N455" s="352">
        <f t="shared" si="929"/>
        <v>0</v>
      </c>
      <c r="O455" s="352">
        <f t="shared" si="929"/>
        <v>0</v>
      </c>
      <c r="P455" s="352">
        <f t="shared" si="929"/>
        <v>0</v>
      </c>
      <c r="Q455" s="352">
        <f t="shared" si="929"/>
        <v>0</v>
      </c>
      <c r="R455" s="352">
        <f t="shared" si="929"/>
        <v>0</v>
      </c>
      <c r="S455" s="352">
        <f t="shared" si="929"/>
        <v>0</v>
      </c>
      <c r="T455" s="352">
        <f t="shared" si="929"/>
        <v>0</v>
      </c>
      <c r="U455" s="352">
        <f t="shared" si="929"/>
        <v>0</v>
      </c>
      <c r="V455" s="352">
        <f t="shared" si="929"/>
        <v>0</v>
      </c>
      <c r="W455" s="352">
        <f t="shared" si="929"/>
        <v>0</v>
      </c>
      <c r="X455" s="352">
        <f t="shared" si="929"/>
        <v>0</v>
      </c>
      <c r="Y455" s="352">
        <f t="shared" si="929"/>
        <v>0</v>
      </c>
      <c r="Z455" s="352">
        <f t="shared" si="929"/>
        <v>0</v>
      </c>
      <c r="AA455" s="352">
        <f t="shared" si="929"/>
        <v>0</v>
      </c>
      <c r="AB455" s="352">
        <f t="shared" si="929"/>
        <v>0</v>
      </c>
      <c r="AC455" s="352">
        <f t="shared" si="929"/>
        <v>0</v>
      </c>
      <c r="AD455" s="352">
        <f t="shared" si="929"/>
        <v>0</v>
      </c>
      <c r="AE455" s="352">
        <f t="shared" si="929"/>
        <v>0</v>
      </c>
      <c r="AF455" s="352">
        <f t="shared" si="929"/>
        <v>0</v>
      </c>
      <c r="AG455" s="352">
        <f t="shared" si="929"/>
        <v>0</v>
      </c>
      <c r="AH455" s="352">
        <f t="shared" si="929"/>
        <v>0</v>
      </c>
      <c r="AI455" s="352">
        <f t="shared" si="929"/>
        <v>0</v>
      </c>
      <c r="AJ455" s="352">
        <f t="shared" si="929"/>
        <v>0</v>
      </c>
      <c r="AK455" s="352">
        <f t="shared" si="929"/>
        <v>0</v>
      </c>
      <c r="AL455" s="352">
        <f t="shared" si="929"/>
        <v>0</v>
      </c>
      <c r="AM455" s="352">
        <f t="shared" si="929"/>
        <v>0</v>
      </c>
      <c r="AN455" s="352">
        <f t="shared" si="929"/>
        <v>0</v>
      </c>
      <c r="AO455" s="352">
        <f t="shared" si="929"/>
        <v>0</v>
      </c>
      <c r="AP455" s="352">
        <f t="shared" si="929"/>
        <v>0</v>
      </c>
      <c r="AQ455" s="352">
        <f t="shared" si="929"/>
        <v>0</v>
      </c>
      <c r="AR455" s="352">
        <f t="shared" si="929"/>
        <v>0</v>
      </c>
      <c r="AS455" s="352">
        <f t="shared" si="929"/>
        <v>0</v>
      </c>
      <c r="AT455" s="352">
        <f t="shared" si="929"/>
        <v>0</v>
      </c>
      <c r="AU455" s="352">
        <f t="shared" si="929"/>
        <v>0</v>
      </c>
      <c r="AV455" s="352">
        <f t="shared" si="929"/>
        <v>0</v>
      </c>
      <c r="AW455" s="352">
        <f t="shared" si="929"/>
        <v>0</v>
      </c>
      <c r="AX455" s="352">
        <f t="shared" si="929"/>
        <v>0</v>
      </c>
      <c r="AY455" s="352">
        <f t="shared" si="929"/>
        <v>0</v>
      </c>
      <c r="AZ455" s="352">
        <f t="shared" si="929"/>
        <v>0</v>
      </c>
      <c r="BA455" s="352">
        <f t="shared" si="929"/>
        <v>0</v>
      </c>
      <c r="BB455" s="352">
        <f t="shared" si="929"/>
        <v>0</v>
      </c>
      <c r="BC455" s="352">
        <f t="shared" si="929"/>
        <v>0</v>
      </c>
      <c r="BD455" s="352">
        <f t="shared" ref="BD455:BE455" si="930">BD453*BD454</f>
        <v>0</v>
      </c>
      <c r="BE455" s="352">
        <f t="shared" si="930"/>
        <v>0</v>
      </c>
      <c r="BF455" s="352">
        <f t="shared" ref="BF455:CM455" si="931">BF453*BF454</f>
        <v>0</v>
      </c>
      <c r="BG455" s="352">
        <f t="shared" si="931"/>
        <v>0</v>
      </c>
      <c r="BH455" s="352">
        <f t="shared" si="931"/>
        <v>0</v>
      </c>
      <c r="BI455" s="352">
        <f t="shared" si="931"/>
        <v>0</v>
      </c>
      <c r="BJ455" s="352">
        <f t="shared" si="931"/>
        <v>0</v>
      </c>
      <c r="BK455" s="352">
        <f t="shared" si="931"/>
        <v>0</v>
      </c>
      <c r="BL455" s="352">
        <f t="shared" si="931"/>
        <v>540</v>
      </c>
      <c r="BM455" s="352">
        <f t="shared" si="931"/>
        <v>1440</v>
      </c>
      <c r="BN455" s="352">
        <f t="shared" si="931"/>
        <v>2550.0000000000005</v>
      </c>
      <c r="BO455" s="352">
        <f t="shared" si="931"/>
        <v>2940.0000000000073</v>
      </c>
      <c r="BP455" s="352">
        <f t="shared" si="931"/>
        <v>4320</v>
      </c>
      <c r="BQ455" s="352">
        <f t="shared" si="931"/>
        <v>5940</v>
      </c>
      <c r="BR455" s="352">
        <f t="shared" si="931"/>
        <v>7020.0000000000009</v>
      </c>
      <c r="BS455" s="352">
        <f t="shared" si="931"/>
        <v>8550.0000000000018</v>
      </c>
      <c r="BT455" s="352">
        <f t="shared" si="931"/>
        <v>9180</v>
      </c>
      <c r="BU455" s="352">
        <f t="shared" si="931"/>
        <v>10260</v>
      </c>
      <c r="BV455" s="352">
        <f t="shared" si="931"/>
        <v>11340</v>
      </c>
      <c r="BW455" s="352">
        <f t="shared" si="931"/>
        <v>6900.0000000000009</v>
      </c>
      <c r="BX455" s="352">
        <f t="shared" si="931"/>
        <v>13500</v>
      </c>
      <c r="BY455" s="352">
        <f t="shared" si="931"/>
        <v>12960.000000000002</v>
      </c>
      <c r="BZ455" s="352">
        <f t="shared" si="931"/>
        <v>14790.000000000004</v>
      </c>
      <c r="CA455" s="352">
        <f t="shared" si="931"/>
        <v>13020.000000000033</v>
      </c>
      <c r="CB455" s="352">
        <f t="shared" si="931"/>
        <v>46368.000000000007</v>
      </c>
      <c r="CC455" s="352">
        <f t="shared" si="931"/>
        <v>54108</v>
      </c>
      <c r="CD455" s="352">
        <f t="shared" si="931"/>
        <v>56052.000000000007</v>
      </c>
      <c r="CE455" s="352">
        <f t="shared" si="931"/>
        <v>61218.000000000007</v>
      </c>
      <c r="CF455" s="352">
        <f t="shared" si="931"/>
        <v>59940.000000000007</v>
      </c>
      <c r="CG455" s="352">
        <f t="shared" si="931"/>
        <v>61884.000000000007</v>
      </c>
      <c r="CH455" s="352">
        <f t="shared" si="931"/>
        <v>63828.000000000007</v>
      </c>
      <c r="CI455" s="352">
        <f t="shared" si="931"/>
        <v>36540.000000000007</v>
      </c>
      <c r="CJ455" s="352">
        <f t="shared" si="931"/>
        <v>67716</v>
      </c>
      <c r="CK455" s="352">
        <f t="shared" si="931"/>
        <v>61920.000000000007</v>
      </c>
      <c r="CL455" s="352">
        <f t="shared" si="931"/>
        <v>67626.000000000015</v>
      </c>
      <c r="CM455" s="352">
        <f t="shared" si="931"/>
        <v>57204.000000000138</v>
      </c>
      <c r="CN455" s="341"/>
      <c r="CO455" s="341"/>
      <c r="CP455" s="341"/>
      <c r="CQ455" s="341"/>
      <c r="CR455" s="341"/>
      <c r="CS455" s="341"/>
      <c r="CT455" s="341"/>
      <c r="CY455" s="294"/>
    </row>
    <row r="456" spans="1:103" outlineLevel="1" x14ac:dyDescent="0.45">
      <c r="A456" s="71"/>
      <c r="B456" s="297"/>
      <c r="D456" s="266" t="s">
        <v>659</v>
      </c>
      <c r="E456" s="344"/>
      <c r="F456" s="312"/>
      <c r="G456" s="344"/>
      <c r="H456" s="354">
        <f>SUMIFS(Assumptions!$E$121:$K$121,Assumptions!$E$16:$K$16,H9)</f>
        <v>0</v>
      </c>
      <c r="I456" s="354">
        <f>SUMIFS(Assumptions!$E$121:$K$121,Assumptions!$E$16:$K$16,I9)</f>
        <v>0</v>
      </c>
      <c r="J456" s="354">
        <f>SUMIFS(Assumptions!$E$121:$K$121,Assumptions!$E$16:$K$16,J9)</f>
        <v>0</v>
      </c>
      <c r="K456" s="354">
        <f>SUMIFS(Assumptions!$E$121:$K$121,Assumptions!$E$16:$K$16,K9)</f>
        <v>0</v>
      </c>
      <c r="L456" s="354">
        <f>SUMIFS(Assumptions!$E$121:$K$121,Assumptions!$E$16:$K$16,L9)</f>
        <v>0</v>
      </c>
      <c r="M456" s="354">
        <f>SUMIFS(Assumptions!$E$121:$K$121,Assumptions!$E$16:$K$16,M9)</f>
        <v>0</v>
      </c>
      <c r="N456" s="354">
        <f>SUMIFS(Assumptions!$E$121:$K$121,Assumptions!$E$16:$K$16,N9)</f>
        <v>0</v>
      </c>
      <c r="O456" s="354">
        <f>SUMIFS(Assumptions!$E$121:$K$121,Assumptions!$E$16:$K$16,O9)</f>
        <v>0</v>
      </c>
      <c r="P456" s="354">
        <f>SUMIFS(Assumptions!$E$121:$K$121,Assumptions!$E$16:$K$16,P9)</f>
        <v>0</v>
      </c>
      <c r="Q456" s="354">
        <f>SUMIFS(Assumptions!$E$121:$K$121,Assumptions!$E$16:$K$16,Q9)</f>
        <v>0</v>
      </c>
      <c r="R456" s="354">
        <f>SUMIFS(Assumptions!$E$121:$K$121,Assumptions!$E$16:$K$16,R9)</f>
        <v>0</v>
      </c>
      <c r="S456" s="354">
        <f>SUMIFS(Assumptions!$E$121:$K$121,Assumptions!$E$16:$K$16,S9)</f>
        <v>0</v>
      </c>
      <c r="T456" s="354">
        <f>SUMIFS(Assumptions!$E$121:$K$121,Assumptions!$E$16:$K$16,T9)</f>
        <v>0</v>
      </c>
      <c r="U456" s="354">
        <f>SUMIFS(Assumptions!$E$121:$K$121,Assumptions!$E$16:$K$16,U9)</f>
        <v>0</v>
      </c>
      <c r="V456" s="354">
        <f>SUMIFS(Assumptions!$E$121:$K$121,Assumptions!$E$16:$K$16,V9)</f>
        <v>0</v>
      </c>
      <c r="W456" s="354">
        <f>SUMIFS(Assumptions!$E$121:$K$121,Assumptions!$E$16:$K$16,W9)</f>
        <v>0</v>
      </c>
      <c r="X456" s="354">
        <f>SUMIFS(Assumptions!$E$121:$K$121,Assumptions!$E$16:$K$16,X9)</f>
        <v>0</v>
      </c>
      <c r="Y456" s="354">
        <f>SUMIFS(Assumptions!$E$121:$K$121,Assumptions!$E$16:$K$16,Y9)</f>
        <v>0</v>
      </c>
      <c r="Z456" s="354">
        <f>SUMIFS(Assumptions!$E$121:$K$121,Assumptions!$E$16:$K$16,Z9)</f>
        <v>0</v>
      </c>
      <c r="AA456" s="354">
        <f>SUMIFS(Assumptions!$E$121:$K$121,Assumptions!$E$16:$K$16,AA9)</f>
        <v>0</v>
      </c>
      <c r="AB456" s="354">
        <f>SUMIFS(Assumptions!$E$121:$K$121,Assumptions!$E$16:$K$16,AB9)</f>
        <v>0</v>
      </c>
      <c r="AC456" s="354">
        <f>SUMIFS(Assumptions!$E$121:$K$121,Assumptions!$E$16:$K$16,AC9)</f>
        <v>0</v>
      </c>
      <c r="AD456" s="354">
        <f>SUMIFS(Assumptions!$E$121:$K$121,Assumptions!$E$16:$K$16,AD9)</f>
        <v>0</v>
      </c>
      <c r="AE456" s="354">
        <f>SUMIFS(Assumptions!$E$121:$K$121,Assumptions!$E$16:$K$16,AE9)</f>
        <v>0</v>
      </c>
      <c r="AF456" s="354">
        <f>SUMIFS(Assumptions!$E$121:$K$121,Assumptions!$E$16:$K$16,AF9)</f>
        <v>0</v>
      </c>
      <c r="AG456" s="354">
        <f>SUMIFS(Assumptions!$E$121:$K$121,Assumptions!$E$16:$K$16,AG9)</f>
        <v>0</v>
      </c>
      <c r="AH456" s="354">
        <f>SUMIFS(Assumptions!$E$121:$K$121,Assumptions!$E$16:$K$16,AH9)</f>
        <v>0</v>
      </c>
      <c r="AI456" s="354">
        <f>SUMIFS(Assumptions!$E$121:$K$121,Assumptions!$E$16:$K$16,AI9)</f>
        <v>0</v>
      </c>
      <c r="AJ456" s="354">
        <f>SUMIFS(Assumptions!$E$121:$K$121,Assumptions!$E$16:$K$16,AJ9)</f>
        <v>0</v>
      </c>
      <c r="AK456" s="354">
        <f>SUMIFS(Assumptions!$E$121:$K$121,Assumptions!$E$16:$K$16,AK9)</f>
        <v>0</v>
      </c>
      <c r="AL456" s="354">
        <f>SUMIFS(Assumptions!$E$121:$K$121,Assumptions!$E$16:$K$16,AL9)</f>
        <v>0</v>
      </c>
      <c r="AM456" s="354">
        <f>SUMIFS(Assumptions!$E$121:$K$121,Assumptions!$E$16:$K$16,AM9)</f>
        <v>0</v>
      </c>
      <c r="AN456" s="354">
        <f>SUMIFS(Assumptions!$E$121:$K$121,Assumptions!$E$16:$K$16,AN9)</f>
        <v>0</v>
      </c>
      <c r="AO456" s="354">
        <f>SUMIFS(Assumptions!$E$121:$K$121,Assumptions!$E$16:$K$16,AO9)</f>
        <v>0</v>
      </c>
      <c r="AP456" s="354">
        <f>SUMIFS(Assumptions!$E$121:$K$121,Assumptions!$E$16:$K$16,AP9)</f>
        <v>0</v>
      </c>
      <c r="AQ456" s="354">
        <f>SUMIFS(Assumptions!$E$121:$K$121,Assumptions!$E$16:$K$16,AQ9)</f>
        <v>0</v>
      </c>
      <c r="AR456" s="354">
        <f>SUMIFS(Assumptions!$E$121:$K$121,Assumptions!$E$16:$K$16,AR9)</f>
        <v>0</v>
      </c>
      <c r="AS456" s="354">
        <f>SUMIFS(Assumptions!$E$121:$K$121,Assumptions!$E$16:$K$16,AS9)</f>
        <v>0</v>
      </c>
      <c r="AT456" s="354">
        <f>SUMIFS(Assumptions!$E$121:$K$121,Assumptions!$E$16:$K$16,AT9)</f>
        <v>0</v>
      </c>
      <c r="AU456" s="354">
        <f>SUMIFS(Assumptions!$E$121:$K$121,Assumptions!$E$16:$K$16,AU9)</f>
        <v>0</v>
      </c>
      <c r="AV456" s="354">
        <f>SUMIFS(Assumptions!$E$121:$K$121,Assumptions!$E$16:$K$16,AV9)</f>
        <v>0</v>
      </c>
      <c r="AW456" s="354">
        <f>SUMIFS(Assumptions!$E$121:$K$121,Assumptions!$E$16:$K$16,AW9)</f>
        <v>0</v>
      </c>
      <c r="AX456" s="354">
        <f>SUMIFS(Assumptions!$E$121:$K$121,Assumptions!$E$16:$K$16,AX9)</f>
        <v>0</v>
      </c>
      <c r="AY456" s="354">
        <f>SUMIFS(Assumptions!$E$121:$K$121,Assumptions!$E$16:$K$16,AY9)</f>
        <v>0</v>
      </c>
      <c r="AZ456" s="354">
        <f>SUMIFS(Assumptions!$E$121:$K$121,Assumptions!$E$16:$K$16,AZ9)</f>
        <v>0</v>
      </c>
      <c r="BA456" s="354">
        <f>SUMIFS(Assumptions!$E$121:$K$121,Assumptions!$E$16:$K$16,BA9)</f>
        <v>0</v>
      </c>
      <c r="BB456" s="354">
        <f>SUMIFS(Assumptions!$E$121:$K$121,Assumptions!$E$16:$K$16,BB9)</f>
        <v>0</v>
      </c>
      <c r="BC456" s="354">
        <f>SUMIFS(Assumptions!$E$121:$K$121,Assumptions!$E$16:$K$16,BC9)</f>
        <v>0</v>
      </c>
      <c r="BD456" s="354">
        <f>SUMIFS(Assumptions!$E$121:$K$121,Assumptions!$E$16:$K$16,BD9)</f>
        <v>15</v>
      </c>
      <c r="BE456" s="354">
        <f>SUMIFS(Assumptions!$E$121:$K$121,Assumptions!$E$16:$K$16,BE9)</f>
        <v>15</v>
      </c>
      <c r="BF456" s="354">
        <f>SUMIFS(Assumptions!$E$121:$K$121,Assumptions!$E$16:$K$16,BF9)</f>
        <v>15</v>
      </c>
      <c r="BG456" s="354">
        <f>SUMIFS(Assumptions!$E$121:$K$121,Assumptions!$E$16:$K$16,BG9)</f>
        <v>15</v>
      </c>
      <c r="BH456" s="354">
        <f>SUMIFS(Assumptions!$E$121:$K$121,Assumptions!$E$16:$K$16,BH9)</f>
        <v>15</v>
      </c>
      <c r="BI456" s="354">
        <f>SUMIFS(Assumptions!$E$121:$K$121,Assumptions!$E$16:$K$16,BI9)</f>
        <v>15</v>
      </c>
      <c r="BJ456" s="354">
        <f>SUMIFS(Assumptions!$E$121:$K$121,Assumptions!$E$16:$K$16,BJ9)</f>
        <v>15</v>
      </c>
      <c r="BK456" s="354">
        <f>SUMIFS(Assumptions!$E$121:$K$121,Assumptions!$E$16:$K$16,BK9)</f>
        <v>15</v>
      </c>
      <c r="BL456" s="354">
        <f>SUMIFS(Assumptions!$E$121:$K$121,Assumptions!$E$16:$K$16,BL9)</f>
        <v>15</v>
      </c>
      <c r="BM456" s="354">
        <f>SUMIFS(Assumptions!$E$121:$K$121,Assumptions!$E$16:$K$16,BM9)</f>
        <v>15</v>
      </c>
      <c r="BN456" s="354">
        <f>SUMIFS(Assumptions!$E$121:$K$121,Assumptions!$E$16:$K$16,BN9)</f>
        <v>15</v>
      </c>
      <c r="BO456" s="354">
        <f>SUMIFS(Assumptions!$E$121:$K$121,Assumptions!$E$16:$K$16,BO9)</f>
        <v>15</v>
      </c>
      <c r="BP456" s="354">
        <f>SUMIFS(Assumptions!$E$121:$K$121,Assumptions!$E$16:$K$16,BP9)</f>
        <v>15</v>
      </c>
      <c r="BQ456" s="354">
        <f>SUMIFS(Assumptions!$E$121:$K$121,Assumptions!$E$16:$K$16,BQ9)</f>
        <v>15</v>
      </c>
      <c r="BR456" s="354">
        <f>SUMIFS(Assumptions!$E$121:$K$121,Assumptions!$E$16:$K$16,BR9)</f>
        <v>15</v>
      </c>
      <c r="BS456" s="354">
        <f>SUMIFS(Assumptions!$E$121:$K$121,Assumptions!$E$16:$K$16,BS9)</f>
        <v>15</v>
      </c>
      <c r="BT456" s="354">
        <f>SUMIFS(Assumptions!$E$121:$K$121,Assumptions!$E$16:$K$16,BT9)</f>
        <v>15</v>
      </c>
      <c r="BU456" s="354">
        <f>SUMIFS(Assumptions!$E$121:$K$121,Assumptions!$E$16:$K$16,BU9)</f>
        <v>15</v>
      </c>
      <c r="BV456" s="354">
        <f>SUMIFS(Assumptions!$E$121:$K$121,Assumptions!$E$16:$K$16,BV9)</f>
        <v>15</v>
      </c>
      <c r="BW456" s="354">
        <f>SUMIFS(Assumptions!$E$121:$K$121,Assumptions!$E$16:$K$16,BW9)</f>
        <v>15</v>
      </c>
      <c r="BX456" s="354">
        <f>SUMIFS(Assumptions!$E$121:$K$121,Assumptions!$E$16:$K$16,BX9)</f>
        <v>15</v>
      </c>
      <c r="BY456" s="354">
        <f>SUMIFS(Assumptions!$E$121:$K$121,Assumptions!$E$16:$K$16,BY9)</f>
        <v>15</v>
      </c>
      <c r="BZ456" s="354">
        <f>SUMIFS(Assumptions!$E$121:$K$121,Assumptions!$E$16:$K$16,BZ9)</f>
        <v>15</v>
      </c>
      <c r="CA456" s="354">
        <f>SUMIFS(Assumptions!$E$121:$K$121,Assumptions!$E$16:$K$16,CA9)</f>
        <v>15</v>
      </c>
      <c r="CB456" s="354">
        <f>SUMIFS(Assumptions!$E$121:$K$121,Assumptions!$E$16:$K$16,CB9)</f>
        <v>50</v>
      </c>
      <c r="CC456" s="354">
        <f>SUMIFS(Assumptions!$E$121:$K$121,Assumptions!$E$16:$K$16,CC9)</f>
        <v>50</v>
      </c>
      <c r="CD456" s="354">
        <f>SUMIFS(Assumptions!$E$121:$K$121,Assumptions!$E$16:$K$16,CD9)</f>
        <v>50</v>
      </c>
      <c r="CE456" s="354">
        <f>SUMIFS(Assumptions!$E$121:$K$121,Assumptions!$E$16:$K$16,CE9)</f>
        <v>50</v>
      </c>
      <c r="CF456" s="354">
        <f>SUMIFS(Assumptions!$E$121:$K$121,Assumptions!$E$16:$K$16,CF9)</f>
        <v>50</v>
      </c>
      <c r="CG456" s="354">
        <f>SUMIFS(Assumptions!$E$121:$K$121,Assumptions!$E$16:$K$16,CG9)</f>
        <v>50</v>
      </c>
      <c r="CH456" s="354">
        <f>SUMIFS(Assumptions!$E$121:$K$121,Assumptions!$E$16:$K$16,CH9)</f>
        <v>50</v>
      </c>
      <c r="CI456" s="354">
        <f>SUMIFS(Assumptions!$E$121:$K$121,Assumptions!$E$16:$K$16,CI9)</f>
        <v>50</v>
      </c>
      <c r="CJ456" s="354">
        <f>SUMIFS(Assumptions!$E$121:$K$121,Assumptions!$E$16:$K$16,CJ9)</f>
        <v>50</v>
      </c>
      <c r="CK456" s="354">
        <f>SUMIFS(Assumptions!$E$121:$K$121,Assumptions!$E$16:$K$16,CK9)</f>
        <v>50</v>
      </c>
      <c r="CL456" s="354">
        <f>SUMIFS(Assumptions!$E$121:$K$121,Assumptions!$E$16:$K$16,CL9)</f>
        <v>50</v>
      </c>
      <c r="CM456" s="354">
        <f>SUMIFS(Assumptions!$E$121:$K$121,Assumptions!$E$16:$K$16,CM9)</f>
        <v>50</v>
      </c>
      <c r="CN456" s="341"/>
      <c r="CO456" s="341"/>
      <c r="CP456" s="341"/>
      <c r="CQ456" s="341"/>
      <c r="CR456" s="341"/>
      <c r="CS456" s="341"/>
      <c r="CT456" s="341"/>
      <c r="CY456" s="294"/>
    </row>
    <row r="457" spans="1:103" outlineLevel="1" x14ac:dyDescent="0.45">
      <c r="A457" s="71"/>
      <c r="B457" s="297"/>
      <c r="D457" s="265" t="s">
        <v>671</v>
      </c>
      <c r="E457" s="344"/>
      <c r="F457" s="312"/>
      <c r="G457" s="344"/>
      <c r="H457" s="354">
        <f t="shared" ref="H457:BC457" si="932">H455*H456</f>
        <v>0</v>
      </c>
      <c r="I457" s="354">
        <f t="shared" si="932"/>
        <v>0</v>
      </c>
      <c r="J457" s="354">
        <f t="shared" si="932"/>
        <v>0</v>
      </c>
      <c r="K457" s="354">
        <f t="shared" si="932"/>
        <v>0</v>
      </c>
      <c r="L457" s="354">
        <f t="shared" si="932"/>
        <v>0</v>
      </c>
      <c r="M457" s="354">
        <f t="shared" si="932"/>
        <v>0</v>
      </c>
      <c r="N457" s="354">
        <f t="shared" si="932"/>
        <v>0</v>
      </c>
      <c r="O457" s="354">
        <f t="shared" si="932"/>
        <v>0</v>
      </c>
      <c r="P457" s="354">
        <f t="shared" si="932"/>
        <v>0</v>
      </c>
      <c r="Q457" s="354">
        <f t="shared" si="932"/>
        <v>0</v>
      </c>
      <c r="R457" s="354">
        <f t="shared" si="932"/>
        <v>0</v>
      </c>
      <c r="S457" s="354">
        <f t="shared" si="932"/>
        <v>0</v>
      </c>
      <c r="T457" s="354">
        <f t="shared" si="932"/>
        <v>0</v>
      </c>
      <c r="U457" s="354">
        <f t="shared" si="932"/>
        <v>0</v>
      </c>
      <c r="V457" s="354">
        <f t="shared" si="932"/>
        <v>0</v>
      </c>
      <c r="W457" s="354">
        <f t="shared" si="932"/>
        <v>0</v>
      </c>
      <c r="X457" s="354">
        <f t="shared" si="932"/>
        <v>0</v>
      </c>
      <c r="Y457" s="354">
        <f t="shared" si="932"/>
        <v>0</v>
      </c>
      <c r="Z457" s="354">
        <f t="shared" si="932"/>
        <v>0</v>
      </c>
      <c r="AA457" s="354">
        <f t="shared" si="932"/>
        <v>0</v>
      </c>
      <c r="AB457" s="354">
        <f t="shared" si="932"/>
        <v>0</v>
      </c>
      <c r="AC457" s="354">
        <f t="shared" si="932"/>
        <v>0</v>
      </c>
      <c r="AD457" s="354">
        <f t="shared" si="932"/>
        <v>0</v>
      </c>
      <c r="AE457" s="354">
        <f t="shared" si="932"/>
        <v>0</v>
      </c>
      <c r="AF457" s="354">
        <f t="shared" si="932"/>
        <v>0</v>
      </c>
      <c r="AG457" s="354">
        <f t="shared" si="932"/>
        <v>0</v>
      </c>
      <c r="AH457" s="354">
        <f t="shared" si="932"/>
        <v>0</v>
      </c>
      <c r="AI457" s="354">
        <f t="shared" si="932"/>
        <v>0</v>
      </c>
      <c r="AJ457" s="354">
        <f t="shared" si="932"/>
        <v>0</v>
      </c>
      <c r="AK457" s="354">
        <f t="shared" si="932"/>
        <v>0</v>
      </c>
      <c r="AL457" s="354">
        <f t="shared" si="932"/>
        <v>0</v>
      </c>
      <c r="AM457" s="354">
        <f t="shared" si="932"/>
        <v>0</v>
      </c>
      <c r="AN457" s="354">
        <f t="shared" si="932"/>
        <v>0</v>
      </c>
      <c r="AO457" s="354">
        <f t="shared" si="932"/>
        <v>0</v>
      </c>
      <c r="AP457" s="354">
        <f t="shared" si="932"/>
        <v>0</v>
      </c>
      <c r="AQ457" s="354">
        <f t="shared" si="932"/>
        <v>0</v>
      </c>
      <c r="AR457" s="354">
        <f t="shared" si="932"/>
        <v>0</v>
      </c>
      <c r="AS457" s="354">
        <f t="shared" si="932"/>
        <v>0</v>
      </c>
      <c r="AT457" s="354">
        <f t="shared" si="932"/>
        <v>0</v>
      </c>
      <c r="AU457" s="354">
        <f t="shared" si="932"/>
        <v>0</v>
      </c>
      <c r="AV457" s="354">
        <f t="shared" si="932"/>
        <v>0</v>
      </c>
      <c r="AW457" s="354">
        <f t="shared" si="932"/>
        <v>0</v>
      </c>
      <c r="AX457" s="354">
        <f t="shared" si="932"/>
        <v>0</v>
      </c>
      <c r="AY457" s="354">
        <f t="shared" si="932"/>
        <v>0</v>
      </c>
      <c r="AZ457" s="354">
        <f t="shared" si="932"/>
        <v>0</v>
      </c>
      <c r="BA457" s="354">
        <f t="shared" si="932"/>
        <v>0</v>
      </c>
      <c r="BB457" s="354">
        <f t="shared" si="932"/>
        <v>0</v>
      </c>
      <c r="BC457" s="354">
        <f t="shared" si="932"/>
        <v>0</v>
      </c>
      <c r="BD457" s="354">
        <f t="shared" ref="BD457:BE457" si="933">BD455*BD456</f>
        <v>0</v>
      </c>
      <c r="BE457" s="354">
        <f t="shared" si="933"/>
        <v>0</v>
      </c>
      <c r="BF457" s="354">
        <f t="shared" ref="BF457:CM457" si="934">BF455*BF456</f>
        <v>0</v>
      </c>
      <c r="BG457" s="354">
        <f t="shared" si="934"/>
        <v>0</v>
      </c>
      <c r="BH457" s="354">
        <f t="shared" si="934"/>
        <v>0</v>
      </c>
      <c r="BI457" s="354">
        <f t="shared" si="934"/>
        <v>0</v>
      </c>
      <c r="BJ457" s="354">
        <f t="shared" si="934"/>
        <v>0</v>
      </c>
      <c r="BK457" s="354">
        <f t="shared" si="934"/>
        <v>0</v>
      </c>
      <c r="BL457" s="354">
        <f t="shared" si="934"/>
        <v>8100</v>
      </c>
      <c r="BM457" s="354">
        <f t="shared" si="934"/>
        <v>21600</v>
      </c>
      <c r="BN457" s="354">
        <f t="shared" si="934"/>
        <v>38250.000000000007</v>
      </c>
      <c r="BO457" s="354">
        <f t="shared" si="934"/>
        <v>44100.000000000109</v>
      </c>
      <c r="BP457" s="354">
        <f t="shared" si="934"/>
        <v>64800</v>
      </c>
      <c r="BQ457" s="354">
        <f t="shared" si="934"/>
        <v>89100</v>
      </c>
      <c r="BR457" s="354">
        <f t="shared" si="934"/>
        <v>105300.00000000001</v>
      </c>
      <c r="BS457" s="354">
        <f t="shared" si="934"/>
        <v>128250.00000000003</v>
      </c>
      <c r="BT457" s="354">
        <f t="shared" si="934"/>
        <v>137700</v>
      </c>
      <c r="BU457" s="354">
        <f t="shared" si="934"/>
        <v>153900</v>
      </c>
      <c r="BV457" s="354">
        <f t="shared" si="934"/>
        <v>170100</v>
      </c>
      <c r="BW457" s="354">
        <f t="shared" si="934"/>
        <v>103500.00000000001</v>
      </c>
      <c r="BX457" s="354">
        <f t="shared" si="934"/>
        <v>202500</v>
      </c>
      <c r="BY457" s="354">
        <f t="shared" si="934"/>
        <v>194400.00000000003</v>
      </c>
      <c r="BZ457" s="354">
        <f t="shared" si="934"/>
        <v>221850.00000000006</v>
      </c>
      <c r="CA457" s="354">
        <f t="shared" si="934"/>
        <v>195300.00000000049</v>
      </c>
      <c r="CB457" s="354">
        <f t="shared" si="934"/>
        <v>2318400.0000000005</v>
      </c>
      <c r="CC457" s="354">
        <f t="shared" si="934"/>
        <v>2705400</v>
      </c>
      <c r="CD457" s="354">
        <f t="shared" si="934"/>
        <v>2802600.0000000005</v>
      </c>
      <c r="CE457" s="354">
        <f t="shared" si="934"/>
        <v>3060900.0000000005</v>
      </c>
      <c r="CF457" s="354">
        <f t="shared" si="934"/>
        <v>2997000.0000000005</v>
      </c>
      <c r="CG457" s="354">
        <f t="shared" si="934"/>
        <v>3094200.0000000005</v>
      </c>
      <c r="CH457" s="354">
        <f t="shared" si="934"/>
        <v>3191400.0000000005</v>
      </c>
      <c r="CI457" s="354">
        <f t="shared" si="934"/>
        <v>1827000.0000000005</v>
      </c>
      <c r="CJ457" s="354">
        <f t="shared" si="934"/>
        <v>3385800</v>
      </c>
      <c r="CK457" s="354">
        <f t="shared" si="934"/>
        <v>3096000.0000000005</v>
      </c>
      <c r="CL457" s="354">
        <f t="shared" si="934"/>
        <v>3381300.0000000009</v>
      </c>
      <c r="CM457" s="354">
        <f t="shared" si="934"/>
        <v>2860200.000000007</v>
      </c>
      <c r="CN457" s="341"/>
      <c r="CO457" s="341"/>
      <c r="CP457" s="341"/>
      <c r="CQ457" s="341"/>
      <c r="CR457" s="341"/>
      <c r="CS457" s="341"/>
      <c r="CT457" s="341"/>
      <c r="CY457" s="294"/>
    </row>
    <row r="458" spans="1:103" outlineLevel="1" x14ac:dyDescent="0.45">
      <c r="A458" s="71"/>
      <c r="B458" s="297"/>
      <c r="D458" s="262"/>
      <c r="E458" s="344"/>
      <c r="F458" s="312"/>
      <c r="G458" s="344"/>
      <c r="H458" s="352"/>
      <c r="I458" s="352"/>
      <c r="J458" s="352"/>
      <c r="K458" s="352"/>
      <c r="L458" s="352"/>
      <c r="M458" s="352"/>
      <c r="N458" s="352"/>
      <c r="O458" s="352"/>
      <c r="P458" s="352"/>
      <c r="Q458" s="352"/>
      <c r="R458" s="352"/>
      <c r="S458" s="352"/>
      <c r="T458" s="352"/>
      <c r="U458" s="352"/>
      <c r="V458" s="352"/>
      <c r="W458" s="352"/>
      <c r="X458" s="352"/>
      <c r="Y458" s="352"/>
      <c r="Z458" s="352"/>
      <c r="AA458" s="352"/>
      <c r="AB458" s="352"/>
      <c r="AC458" s="352"/>
      <c r="AD458" s="352"/>
      <c r="AE458" s="352"/>
      <c r="AF458" s="352"/>
      <c r="AG458" s="352"/>
      <c r="AH458" s="352"/>
      <c r="AI458" s="352"/>
      <c r="AJ458" s="352"/>
      <c r="AK458" s="352"/>
      <c r="AL458" s="352"/>
      <c r="AM458" s="352"/>
      <c r="AN458" s="352"/>
      <c r="AO458" s="352"/>
      <c r="AP458" s="352"/>
      <c r="AQ458" s="352"/>
      <c r="AR458" s="352"/>
      <c r="AS458" s="352"/>
      <c r="AT458" s="352"/>
      <c r="AU458" s="352"/>
      <c r="AV458" s="352"/>
      <c r="AW458" s="352"/>
      <c r="AX458" s="352"/>
      <c r="AY458" s="352"/>
      <c r="AZ458" s="352"/>
      <c r="BA458" s="352"/>
      <c r="BB458" s="352"/>
      <c r="BC458" s="352"/>
      <c r="BD458" s="352"/>
      <c r="BE458" s="352"/>
      <c r="BF458" s="352"/>
      <c r="BG458" s="352"/>
      <c r="BH458" s="352"/>
      <c r="BI458" s="352"/>
      <c r="BJ458" s="352"/>
      <c r="BK458" s="352"/>
      <c r="BL458" s="352"/>
      <c r="BM458" s="352"/>
      <c r="BN458" s="352"/>
      <c r="BO458" s="352"/>
      <c r="BP458" s="352"/>
      <c r="BQ458" s="352"/>
      <c r="BR458" s="352"/>
      <c r="BS458" s="352"/>
      <c r="BT458" s="352"/>
      <c r="BU458" s="352"/>
      <c r="BV458" s="352"/>
      <c r="BW458" s="352"/>
      <c r="BX458" s="352"/>
      <c r="BY458" s="352"/>
      <c r="BZ458" s="352"/>
      <c r="CA458" s="352"/>
      <c r="CB458" s="352"/>
      <c r="CC458" s="352"/>
      <c r="CD458" s="352"/>
      <c r="CE458" s="352"/>
      <c r="CF458" s="352"/>
      <c r="CG458" s="352"/>
      <c r="CH458" s="352"/>
      <c r="CI458" s="352"/>
      <c r="CJ458" s="352"/>
      <c r="CK458" s="352"/>
      <c r="CL458" s="352"/>
      <c r="CM458" s="352"/>
      <c r="CN458" s="341"/>
      <c r="CO458" s="341"/>
      <c r="CP458" s="341"/>
      <c r="CQ458" s="341"/>
      <c r="CR458" s="341"/>
      <c r="CS458" s="341"/>
      <c r="CT458" s="341"/>
      <c r="CY458" s="294"/>
    </row>
    <row r="459" spans="1:103" outlineLevel="1" x14ac:dyDescent="0.45">
      <c r="A459" s="71"/>
      <c r="B459" s="297"/>
      <c r="D459" s="265" t="s">
        <v>670</v>
      </c>
      <c r="E459" s="344"/>
      <c r="F459" s="312"/>
      <c r="G459" s="344"/>
      <c r="H459" s="355">
        <f>Assumptions!$E$128</f>
        <v>0.06</v>
      </c>
      <c r="I459" s="355">
        <f>Assumptions!$E$128</f>
        <v>0.06</v>
      </c>
      <c r="J459" s="355">
        <f>Assumptions!$E$128</f>
        <v>0.06</v>
      </c>
      <c r="K459" s="355">
        <f>Assumptions!$E$128</f>
        <v>0.06</v>
      </c>
      <c r="L459" s="355">
        <f>Assumptions!$E$128</f>
        <v>0.06</v>
      </c>
      <c r="M459" s="355">
        <f>Assumptions!$E$128</f>
        <v>0.06</v>
      </c>
      <c r="N459" s="355">
        <f>Assumptions!$E$128</f>
        <v>0.06</v>
      </c>
      <c r="O459" s="355">
        <f>Assumptions!$E$128</f>
        <v>0.06</v>
      </c>
      <c r="P459" s="355">
        <f>Assumptions!$E$128</f>
        <v>0.06</v>
      </c>
      <c r="Q459" s="355">
        <f>Assumptions!$E$128</f>
        <v>0.06</v>
      </c>
      <c r="R459" s="355">
        <f>Assumptions!$E$128</f>
        <v>0.06</v>
      </c>
      <c r="S459" s="355">
        <f>Assumptions!$E$128</f>
        <v>0.06</v>
      </c>
      <c r="T459" s="355">
        <f>Assumptions!$E$128</f>
        <v>0.06</v>
      </c>
      <c r="U459" s="355">
        <f>Assumptions!$E$128</f>
        <v>0.06</v>
      </c>
      <c r="V459" s="355">
        <f>Assumptions!$E$128</f>
        <v>0.06</v>
      </c>
      <c r="W459" s="355">
        <f>Assumptions!$E$128</f>
        <v>0.06</v>
      </c>
      <c r="X459" s="355">
        <f>Assumptions!$E$128</f>
        <v>0.06</v>
      </c>
      <c r="Y459" s="355">
        <f>Assumptions!$E$128</f>
        <v>0.06</v>
      </c>
      <c r="Z459" s="355">
        <f>Assumptions!$E$128</f>
        <v>0.06</v>
      </c>
      <c r="AA459" s="355">
        <f>Assumptions!$E$128</f>
        <v>0.06</v>
      </c>
      <c r="AB459" s="355">
        <f>Assumptions!$E$128</f>
        <v>0.06</v>
      </c>
      <c r="AC459" s="355">
        <f>Assumptions!$E$128</f>
        <v>0.06</v>
      </c>
      <c r="AD459" s="355">
        <f>Assumptions!$E$128</f>
        <v>0.06</v>
      </c>
      <c r="AE459" s="355">
        <f>Assumptions!$E$128</f>
        <v>0.06</v>
      </c>
      <c r="AF459" s="355">
        <f>Assumptions!$E$128</f>
        <v>0.06</v>
      </c>
      <c r="AG459" s="355">
        <f>Assumptions!$E$128</f>
        <v>0.06</v>
      </c>
      <c r="AH459" s="355">
        <f>Assumptions!$E$128</f>
        <v>0.06</v>
      </c>
      <c r="AI459" s="355">
        <f>Assumptions!$E$128</f>
        <v>0.06</v>
      </c>
      <c r="AJ459" s="355">
        <f>Assumptions!$E$128</f>
        <v>0.06</v>
      </c>
      <c r="AK459" s="355">
        <f>Assumptions!$E$128</f>
        <v>0.06</v>
      </c>
      <c r="AL459" s="355">
        <f>Assumptions!$E$128</f>
        <v>0.06</v>
      </c>
      <c r="AM459" s="355">
        <f>Assumptions!$E$128</f>
        <v>0.06</v>
      </c>
      <c r="AN459" s="355">
        <f>Assumptions!$E$128</f>
        <v>0.06</v>
      </c>
      <c r="AO459" s="355">
        <f>Assumptions!$E$128</f>
        <v>0.06</v>
      </c>
      <c r="AP459" s="355">
        <f>Assumptions!$E$128</f>
        <v>0.06</v>
      </c>
      <c r="AQ459" s="355">
        <f>Assumptions!$E$128</f>
        <v>0.06</v>
      </c>
      <c r="AR459" s="355">
        <f>Assumptions!$E$128</f>
        <v>0.06</v>
      </c>
      <c r="AS459" s="355">
        <f>Assumptions!$E$128</f>
        <v>0.06</v>
      </c>
      <c r="AT459" s="355">
        <f>Assumptions!$E$128</f>
        <v>0.06</v>
      </c>
      <c r="AU459" s="355">
        <f>Assumptions!$E$128</f>
        <v>0.06</v>
      </c>
      <c r="AV459" s="355">
        <f>Assumptions!$E$128</f>
        <v>0.06</v>
      </c>
      <c r="AW459" s="355">
        <f>Assumptions!$E$128</f>
        <v>0.06</v>
      </c>
      <c r="AX459" s="355">
        <f>Assumptions!$E$128</f>
        <v>0.06</v>
      </c>
      <c r="AY459" s="355">
        <f>Assumptions!$E$128</f>
        <v>0.06</v>
      </c>
      <c r="AZ459" s="355">
        <f>Assumptions!$E$128</f>
        <v>0.06</v>
      </c>
      <c r="BA459" s="355">
        <f>Assumptions!$E$128</f>
        <v>0.06</v>
      </c>
      <c r="BB459" s="355">
        <f>Assumptions!$E$128</f>
        <v>0.06</v>
      </c>
      <c r="BC459" s="355">
        <f>Assumptions!$E$128</f>
        <v>0.06</v>
      </c>
      <c r="BD459" s="355">
        <f>Assumptions!$E$128</f>
        <v>0.06</v>
      </c>
      <c r="BE459" s="355">
        <f>Assumptions!$E$128</f>
        <v>0.06</v>
      </c>
      <c r="BF459" s="355">
        <f>Assumptions!$E$128</f>
        <v>0.06</v>
      </c>
      <c r="BG459" s="355">
        <f>Assumptions!$E$128</f>
        <v>0.06</v>
      </c>
      <c r="BH459" s="355">
        <f>Assumptions!$E$128</f>
        <v>0.06</v>
      </c>
      <c r="BI459" s="355">
        <f>Assumptions!$E$128</f>
        <v>0.06</v>
      </c>
      <c r="BJ459" s="355">
        <f>Assumptions!$E$128</f>
        <v>0.06</v>
      </c>
      <c r="BK459" s="355">
        <f>Assumptions!$E$128</f>
        <v>0.06</v>
      </c>
      <c r="BL459" s="355">
        <f>Assumptions!$E$128</f>
        <v>0.06</v>
      </c>
      <c r="BM459" s="355">
        <f>Assumptions!$E$128</f>
        <v>0.06</v>
      </c>
      <c r="BN459" s="355">
        <f>Assumptions!$E$128</f>
        <v>0.06</v>
      </c>
      <c r="BO459" s="355">
        <f>Assumptions!$E$128</f>
        <v>0.06</v>
      </c>
      <c r="BP459" s="355">
        <f>Assumptions!$E$128</f>
        <v>0.06</v>
      </c>
      <c r="BQ459" s="355">
        <f>Assumptions!$E$128</f>
        <v>0.06</v>
      </c>
      <c r="BR459" s="355">
        <f>Assumptions!$E$128</f>
        <v>0.06</v>
      </c>
      <c r="BS459" s="355">
        <f>Assumptions!$E$128</f>
        <v>0.06</v>
      </c>
      <c r="BT459" s="355">
        <f>Assumptions!$E$128</f>
        <v>0.06</v>
      </c>
      <c r="BU459" s="355">
        <f>Assumptions!$E$128</f>
        <v>0.06</v>
      </c>
      <c r="BV459" s="355">
        <f>Assumptions!$E$128</f>
        <v>0.06</v>
      </c>
      <c r="BW459" s="355">
        <f>Assumptions!$E$128</f>
        <v>0.06</v>
      </c>
      <c r="BX459" s="355">
        <f>Assumptions!$E$128</f>
        <v>0.06</v>
      </c>
      <c r="BY459" s="355">
        <f>Assumptions!$E$128</f>
        <v>0.06</v>
      </c>
      <c r="BZ459" s="355">
        <f>Assumptions!$E$128</f>
        <v>0.06</v>
      </c>
      <c r="CA459" s="355">
        <f>Assumptions!$E$128</f>
        <v>0.06</v>
      </c>
      <c r="CB459" s="355">
        <f>Assumptions!$E$128</f>
        <v>0.06</v>
      </c>
      <c r="CC459" s="355">
        <f>Assumptions!$E$128</f>
        <v>0.06</v>
      </c>
      <c r="CD459" s="355">
        <f>Assumptions!$E$128</f>
        <v>0.06</v>
      </c>
      <c r="CE459" s="355">
        <f>Assumptions!$E$128</f>
        <v>0.06</v>
      </c>
      <c r="CF459" s="355">
        <f>Assumptions!$E$128</f>
        <v>0.06</v>
      </c>
      <c r="CG459" s="355">
        <f>Assumptions!$E$128</f>
        <v>0.06</v>
      </c>
      <c r="CH459" s="355">
        <f>Assumptions!$E$128</f>
        <v>0.06</v>
      </c>
      <c r="CI459" s="355">
        <f>Assumptions!$E$128</f>
        <v>0.06</v>
      </c>
      <c r="CJ459" s="355">
        <f>Assumptions!$E$128</f>
        <v>0.06</v>
      </c>
      <c r="CK459" s="355">
        <f>Assumptions!$E$128</f>
        <v>0.06</v>
      </c>
      <c r="CL459" s="355">
        <f>Assumptions!$E$128</f>
        <v>0.06</v>
      </c>
      <c r="CM459" s="355">
        <f>Assumptions!$E$128</f>
        <v>0.06</v>
      </c>
      <c r="CN459" s="341"/>
      <c r="CO459" s="341"/>
      <c r="CP459" s="341"/>
      <c r="CQ459" s="341"/>
      <c r="CR459" s="341"/>
      <c r="CS459" s="341"/>
      <c r="CT459" s="341"/>
      <c r="CY459" s="294"/>
    </row>
    <row r="460" spans="1:103" outlineLevel="1" x14ac:dyDescent="0.45">
      <c r="A460" s="71"/>
      <c r="B460" s="297"/>
      <c r="D460" s="265" t="s">
        <v>669</v>
      </c>
      <c r="E460" s="344"/>
      <c r="F460" s="312"/>
      <c r="G460" s="344"/>
      <c r="H460" s="355">
        <f>Assumptions!$F$128</f>
        <v>6.5249999999999996E-3</v>
      </c>
      <c r="I460" s="355">
        <f>Assumptions!$F$128</f>
        <v>6.5249999999999996E-3</v>
      </c>
      <c r="J460" s="355">
        <f>Assumptions!$F$128</f>
        <v>6.5249999999999996E-3</v>
      </c>
      <c r="K460" s="355">
        <f>Assumptions!$F$128</f>
        <v>6.5249999999999996E-3</v>
      </c>
      <c r="L460" s="355">
        <f>Assumptions!$F$128</f>
        <v>6.5249999999999996E-3</v>
      </c>
      <c r="M460" s="355">
        <f>Assumptions!$F$128</f>
        <v>6.5249999999999996E-3</v>
      </c>
      <c r="N460" s="355">
        <f>Assumptions!$F$128</f>
        <v>6.5249999999999996E-3</v>
      </c>
      <c r="O460" s="355">
        <f>Assumptions!$F$128</f>
        <v>6.5249999999999996E-3</v>
      </c>
      <c r="P460" s="355">
        <f>Assumptions!$F$128</f>
        <v>6.5249999999999996E-3</v>
      </c>
      <c r="Q460" s="355">
        <f>Assumptions!$F$128</f>
        <v>6.5249999999999996E-3</v>
      </c>
      <c r="R460" s="355">
        <f>Assumptions!$F$128</f>
        <v>6.5249999999999996E-3</v>
      </c>
      <c r="S460" s="355">
        <f>Assumptions!$F$128</f>
        <v>6.5249999999999996E-3</v>
      </c>
      <c r="T460" s="355">
        <f>Assumptions!$F$128</f>
        <v>6.5249999999999996E-3</v>
      </c>
      <c r="U460" s="355">
        <f>Assumptions!$F$128</f>
        <v>6.5249999999999996E-3</v>
      </c>
      <c r="V460" s="355">
        <f>Assumptions!$F$128</f>
        <v>6.5249999999999996E-3</v>
      </c>
      <c r="W460" s="355">
        <f>Assumptions!$F$128</f>
        <v>6.5249999999999996E-3</v>
      </c>
      <c r="X460" s="355">
        <f>Assumptions!$F$128</f>
        <v>6.5249999999999996E-3</v>
      </c>
      <c r="Y460" s="355">
        <f>Assumptions!$F$128</f>
        <v>6.5249999999999996E-3</v>
      </c>
      <c r="Z460" s="355">
        <f>Assumptions!$F$128</f>
        <v>6.5249999999999996E-3</v>
      </c>
      <c r="AA460" s="355">
        <f>Assumptions!$F$128</f>
        <v>6.5249999999999996E-3</v>
      </c>
      <c r="AB460" s="355">
        <f>Assumptions!$F$128</f>
        <v>6.5249999999999996E-3</v>
      </c>
      <c r="AC460" s="355">
        <f>Assumptions!$F$128</f>
        <v>6.5249999999999996E-3</v>
      </c>
      <c r="AD460" s="355">
        <f>Assumptions!$F$128</f>
        <v>6.5249999999999996E-3</v>
      </c>
      <c r="AE460" s="355">
        <f>Assumptions!$F$128</f>
        <v>6.5249999999999996E-3</v>
      </c>
      <c r="AF460" s="355">
        <f>Assumptions!$F$128</f>
        <v>6.5249999999999996E-3</v>
      </c>
      <c r="AG460" s="355">
        <f>Assumptions!$F$128</f>
        <v>6.5249999999999996E-3</v>
      </c>
      <c r="AH460" s="355">
        <f>Assumptions!$F$128</f>
        <v>6.5249999999999996E-3</v>
      </c>
      <c r="AI460" s="355">
        <f>Assumptions!$F$128</f>
        <v>6.5249999999999996E-3</v>
      </c>
      <c r="AJ460" s="355">
        <f>Assumptions!$F$128</f>
        <v>6.5249999999999996E-3</v>
      </c>
      <c r="AK460" s="355">
        <f>Assumptions!$F$128</f>
        <v>6.5249999999999996E-3</v>
      </c>
      <c r="AL460" s="355">
        <f>Assumptions!$F$128</f>
        <v>6.5249999999999996E-3</v>
      </c>
      <c r="AM460" s="355">
        <f>Assumptions!$F$128</f>
        <v>6.5249999999999996E-3</v>
      </c>
      <c r="AN460" s="355">
        <f>Assumptions!$F$128</f>
        <v>6.5249999999999996E-3</v>
      </c>
      <c r="AO460" s="355">
        <f>Assumptions!$F$128</f>
        <v>6.5249999999999996E-3</v>
      </c>
      <c r="AP460" s="355">
        <f>Assumptions!$F$128</f>
        <v>6.5249999999999996E-3</v>
      </c>
      <c r="AQ460" s="355">
        <f>Assumptions!$F$128</f>
        <v>6.5249999999999996E-3</v>
      </c>
      <c r="AR460" s="355">
        <f>Assumptions!$F$128</f>
        <v>6.5249999999999996E-3</v>
      </c>
      <c r="AS460" s="355">
        <f>Assumptions!$F$128</f>
        <v>6.5249999999999996E-3</v>
      </c>
      <c r="AT460" s="355">
        <f>Assumptions!$F$128</f>
        <v>6.5249999999999996E-3</v>
      </c>
      <c r="AU460" s="355">
        <f>Assumptions!$F$128</f>
        <v>6.5249999999999996E-3</v>
      </c>
      <c r="AV460" s="355">
        <f>Assumptions!$F$128</f>
        <v>6.5249999999999996E-3</v>
      </c>
      <c r="AW460" s="355">
        <f>Assumptions!$F$128</f>
        <v>6.5249999999999996E-3</v>
      </c>
      <c r="AX460" s="355">
        <f>Assumptions!$F$128</f>
        <v>6.5249999999999996E-3</v>
      </c>
      <c r="AY460" s="355">
        <f>Assumptions!$F$128</f>
        <v>6.5249999999999996E-3</v>
      </c>
      <c r="AZ460" s="355">
        <f>Assumptions!$F$128</f>
        <v>6.5249999999999996E-3</v>
      </c>
      <c r="BA460" s="355">
        <f>Assumptions!$F$128</f>
        <v>6.5249999999999996E-3</v>
      </c>
      <c r="BB460" s="355">
        <f>Assumptions!$F$128</f>
        <v>6.5249999999999996E-3</v>
      </c>
      <c r="BC460" s="355">
        <f>Assumptions!$F$128</f>
        <v>6.5249999999999996E-3</v>
      </c>
      <c r="BD460" s="355">
        <f>Assumptions!$F$128</f>
        <v>6.5249999999999996E-3</v>
      </c>
      <c r="BE460" s="355">
        <f>Assumptions!$F$128</f>
        <v>6.5249999999999996E-3</v>
      </c>
      <c r="BF460" s="355">
        <f>Assumptions!$F$128</f>
        <v>6.5249999999999996E-3</v>
      </c>
      <c r="BG460" s="355">
        <f>Assumptions!$F$128</f>
        <v>6.5249999999999996E-3</v>
      </c>
      <c r="BH460" s="355">
        <f>Assumptions!$F$128</f>
        <v>6.5249999999999996E-3</v>
      </c>
      <c r="BI460" s="355">
        <f>Assumptions!$F$128</f>
        <v>6.5249999999999996E-3</v>
      </c>
      <c r="BJ460" s="355">
        <f>Assumptions!$F$128</f>
        <v>6.5249999999999996E-3</v>
      </c>
      <c r="BK460" s="355">
        <f>Assumptions!$F$128</f>
        <v>6.5249999999999996E-3</v>
      </c>
      <c r="BL460" s="355">
        <f>Assumptions!$F$128</f>
        <v>6.5249999999999996E-3</v>
      </c>
      <c r="BM460" s="355">
        <f>Assumptions!$F$128</f>
        <v>6.5249999999999996E-3</v>
      </c>
      <c r="BN460" s="355">
        <f>Assumptions!$F$128</f>
        <v>6.5249999999999996E-3</v>
      </c>
      <c r="BO460" s="355">
        <f>Assumptions!$F$128</f>
        <v>6.5249999999999996E-3</v>
      </c>
      <c r="BP460" s="355">
        <f>Assumptions!$F$128</f>
        <v>6.5249999999999996E-3</v>
      </c>
      <c r="BQ460" s="355">
        <f>Assumptions!$F$128</f>
        <v>6.5249999999999996E-3</v>
      </c>
      <c r="BR460" s="355">
        <f>Assumptions!$F$128</f>
        <v>6.5249999999999996E-3</v>
      </c>
      <c r="BS460" s="355">
        <f>Assumptions!$F$128</f>
        <v>6.5249999999999996E-3</v>
      </c>
      <c r="BT460" s="355">
        <f>Assumptions!$F$128</f>
        <v>6.5249999999999996E-3</v>
      </c>
      <c r="BU460" s="355">
        <f>Assumptions!$F$128</f>
        <v>6.5249999999999996E-3</v>
      </c>
      <c r="BV460" s="355">
        <f>Assumptions!$F$128</f>
        <v>6.5249999999999996E-3</v>
      </c>
      <c r="BW460" s="355">
        <f>Assumptions!$F$128</f>
        <v>6.5249999999999996E-3</v>
      </c>
      <c r="BX460" s="355">
        <f>Assumptions!$F$128</f>
        <v>6.5249999999999996E-3</v>
      </c>
      <c r="BY460" s="355">
        <f>Assumptions!$F$128</f>
        <v>6.5249999999999996E-3</v>
      </c>
      <c r="BZ460" s="355">
        <f>Assumptions!$F$128</f>
        <v>6.5249999999999996E-3</v>
      </c>
      <c r="CA460" s="355">
        <f>Assumptions!$F$128</f>
        <v>6.5249999999999996E-3</v>
      </c>
      <c r="CB460" s="355">
        <f>Assumptions!$F$128</f>
        <v>6.5249999999999996E-3</v>
      </c>
      <c r="CC460" s="355">
        <f>Assumptions!$F$128</f>
        <v>6.5249999999999996E-3</v>
      </c>
      <c r="CD460" s="355">
        <f>Assumptions!$F$128</f>
        <v>6.5249999999999996E-3</v>
      </c>
      <c r="CE460" s="355">
        <f>Assumptions!$F$128</f>
        <v>6.5249999999999996E-3</v>
      </c>
      <c r="CF460" s="355">
        <f>Assumptions!$F$128</f>
        <v>6.5249999999999996E-3</v>
      </c>
      <c r="CG460" s="355">
        <f>Assumptions!$F$128</f>
        <v>6.5249999999999996E-3</v>
      </c>
      <c r="CH460" s="355">
        <f>Assumptions!$F$128</f>
        <v>6.5249999999999996E-3</v>
      </c>
      <c r="CI460" s="355">
        <f>Assumptions!$F$128</f>
        <v>6.5249999999999996E-3</v>
      </c>
      <c r="CJ460" s="355">
        <f>Assumptions!$F$128</f>
        <v>6.5249999999999996E-3</v>
      </c>
      <c r="CK460" s="355">
        <f>Assumptions!$F$128</f>
        <v>6.5249999999999996E-3</v>
      </c>
      <c r="CL460" s="355">
        <f>Assumptions!$F$128</f>
        <v>6.5249999999999996E-3</v>
      </c>
      <c r="CM460" s="355">
        <f>Assumptions!$F$128</f>
        <v>6.5249999999999996E-3</v>
      </c>
      <c r="CN460" s="341"/>
      <c r="CO460" s="341"/>
      <c r="CP460" s="341"/>
      <c r="CQ460" s="341"/>
      <c r="CR460" s="341"/>
      <c r="CS460" s="341"/>
      <c r="CT460" s="341"/>
      <c r="CY460" s="294"/>
    </row>
    <row r="461" spans="1:103" outlineLevel="1" x14ac:dyDescent="0.45">
      <c r="A461" s="71"/>
      <c r="B461" s="297"/>
      <c r="D461" s="265" t="s">
        <v>668</v>
      </c>
      <c r="E461" s="344"/>
      <c r="F461" s="312"/>
      <c r="G461" s="344"/>
      <c r="H461" s="356">
        <f>Assumptions!$E$127</f>
        <v>0.15</v>
      </c>
      <c r="I461" s="356">
        <f>Assumptions!$E$127</f>
        <v>0.15</v>
      </c>
      <c r="J461" s="356">
        <f>Assumptions!$E$127</f>
        <v>0.15</v>
      </c>
      <c r="K461" s="356">
        <f>Assumptions!$E$127</f>
        <v>0.15</v>
      </c>
      <c r="L461" s="356">
        <f>Assumptions!$E$127</f>
        <v>0.15</v>
      </c>
      <c r="M461" s="356">
        <f>Assumptions!$E$127</f>
        <v>0.15</v>
      </c>
      <c r="N461" s="356">
        <f>Assumptions!$E$127</f>
        <v>0.15</v>
      </c>
      <c r="O461" s="356">
        <f>Assumptions!$E$127</f>
        <v>0.15</v>
      </c>
      <c r="P461" s="356">
        <f>Assumptions!$E$127</f>
        <v>0.15</v>
      </c>
      <c r="Q461" s="356">
        <f>Assumptions!$E$127</f>
        <v>0.15</v>
      </c>
      <c r="R461" s="356">
        <f>Assumptions!$E$127</f>
        <v>0.15</v>
      </c>
      <c r="S461" s="356">
        <f>Assumptions!$E$127</f>
        <v>0.15</v>
      </c>
      <c r="T461" s="356">
        <f>Assumptions!$E$127</f>
        <v>0.15</v>
      </c>
      <c r="U461" s="356">
        <f>Assumptions!$E$127</f>
        <v>0.15</v>
      </c>
      <c r="V461" s="356">
        <f>Assumptions!$E$127</f>
        <v>0.15</v>
      </c>
      <c r="W461" s="356">
        <f>Assumptions!$E$127</f>
        <v>0.15</v>
      </c>
      <c r="X461" s="356">
        <f>Assumptions!$E$127</f>
        <v>0.15</v>
      </c>
      <c r="Y461" s="356">
        <f>Assumptions!$E$127</f>
        <v>0.15</v>
      </c>
      <c r="Z461" s="356">
        <f>Assumptions!$E$127</f>
        <v>0.15</v>
      </c>
      <c r="AA461" s="356">
        <f>Assumptions!$E$127</f>
        <v>0.15</v>
      </c>
      <c r="AB461" s="356">
        <f>Assumptions!$E$127</f>
        <v>0.15</v>
      </c>
      <c r="AC461" s="356">
        <f>Assumptions!$E$127</f>
        <v>0.15</v>
      </c>
      <c r="AD461" s="356">
        <f>Assumptions!$E$127</f>
        <v>0.15</v>
      </c>
      <c r="AE461" s="356">
        <f>Assumptions!$E$127</f>
        <v>0.15</v>
      </c>
      <c r="AF461" s="356">
        <f>Assumptions!$E$127</f>
        <v>0.15</v>
      </c>
      <c r="AG461" s="356">
        <f>Assumptions!$E$127</f>
        <v>0.15</v>
      </c>
      <c r="AH461" s="356">
        <f>Assumptions!$E$127</f>
        <v>0.15</v>
      </c>
      <c r="AI461" s="356">
        <f>Assumptions!$E$127</f>
        <v>0.15</v>
      </c>
      <c r="AJ461" s="356">
        <f>Assumptions!$E$127</f>
        <v>0.15</v>
      </c>
      <c r="AK461" s="356">
        <f>Assumptions!$E$127</f>
        <v>0.15</v>
      </c>
      <c r="AL461" s="356">
        <f>Assumptions!$E$127</f>
        <v>0.15</v>
      </c>
      <c r="AM461" s="356">
        <f>Assumptions!$E$127</f>
        <v>0.15</v>
      </c>
      <c r="AN461" s="356">
        <f>Assumptions!$E$127</f>
        <v>0.15</v>
      </c>
      <c r="AO461" s="356">
        <f>Assumptions!$E$127</f>
        <v>0.15</v>
      </c>
      <c r="AP461" s="356">
        <f>Assumptions!$E$127</f>
        <v>0.15</v>
      </c>
      <c r="AQ461" s="356">
        <f>Assumptions!$E$127</f>
        <v>0.15</v>
      </c>
      <c r="AR461" s="356">
        <f>Assumptions!$E$127</f>
        <v>0.15</v>
      </c>
      <c r="AS461" s="356">
        <f>Assumptions!$E$127</f>
        <v>0.15</v>
      </c>
      <c r="AT461" s="356">
        <f>Assumptions!$E$127</f>
        <v>0.15</v>
      </c>
      <c r="AU461" s="356">
        <f>Assumptions!$E$127</f>
        <v>0.15</v>
      </c>
      <c r="AV461" s="356">
        <f>Assumptions!$E$127</f>
        <v>0.15</v>
      </c>
      <c r="AW461" s="356">
        <f>Assumptions!$E$127</f>
        <v>0.15</v>
      </c>
      <c r="AX461" s="356">
        <f>Assumptions!$E$127</f>
        <v>0.15</v>
      </c>
      <c r="AY461" s="356">
        <f>Assumptions!$E$127</f>
        <v>0.15</v>
      </c>
      <c r="AZ461" s="356">
        <f>Assumptions!$E$127</f>
        <v>0.15</v>
      </c>
      <c r="BA461" s="356">
        <f>Assumptions!$E$127</f>
        <v>0.15</v>
      </c>
      <c r="BB461" s="356">
        <f>Assumptions!$E$127</f>
        <v>0.15</v>
      </c>
      <c r="BC461" s="356">
        <f>Assumptions!$E$127</f>
        <v>0.15</v>
      </c>
      <c r="BD461" s="356">
        <f>Assumptions!$E$127</f>
        <v>0.15</v>
      </c>
      <c r="BE461" s="356">
        <f>Assumptions!$E$127</f>
        <v>0.15</v>
      </c>
      <c r="BF461" s="356">
        <f>Assumptions!$E$127</f>
        <v>0.15</v>
      </c>
      <c r="BG461" s="356">
        <f>Assumptions!$E$127</f>
        <v>0.15</v>
      </c>
      <c r="BH461" s="356">
        <f>Assumptions!$E$127</f>
        <v>0.15</v>
      </c>
      <c r="BI461" s="356">
        <f>Assumptions!$E$127</f>
        <v>0.15</v>
      </c>
      <c r="BJ461" s="356">
        <f>Assumptions!$E$127</f>
        <v>0.15</v>
      </c>
      <c r="BK461" s="356">
        <f>Assumptions!$E$127</f>
        <v>0.15</v>
      </c>
      <c r="BL461" s="356">
        <f>Assumptions!$E$127</f>
        <v>0.15</v>
      </c>
      <c r="BM461" s="356">
        <f>Assumptions!$E$127</f>
        <v>0.15</v>
      </c>
      <c r="BN461" s="356">
        <f>Assumptions!$E$127</f>
        <v>0.15</v>
      </c>
      <c r="BO461" s="356">
        <f>Assumptions!$E$127</f>
        <v>0.15</v>
      </c>
      <c r="BP461" s="356">
        <f>Assumptions!$E$127</f>
        <v>0.15</v>
      </c>
      <c r="BQ461" s="356">
        <f>Assumptions!$E$127</f>
        <v>0.15</v>
      </c>
      <c r="BR461" s="356">
        <f>Assumptions!$E$127</f>
        <v>0.15</v>
      </c>
      <c r="BS461" s="356">
        <f>Assumptions!$E$127</f>
        <v>0.15</v>
      </c>
      <c r="BT461" s="356">
        <f>Assumptions!$E$127</f>
        <v>0.15</v>
      </c>
      <c r="BU461" s="356">
        <f>Assumptions!$E$127</f>
        <v>0.15</v>
      </c>
      <c r="BV461" s="356">
        <f>Assumptions!$E$127</f>
        <v>0.15</v>
      </c>
      <c r="BW461" s="356">
        <f>Assumptions!$E$127</f>
        <v>0.15</v>
      </c>
      <c r="BX461" s="356">
        <f>Assumptions!$E$127</f>
        <v>0.15</v>
      </c>
      <c r="BY461" s="356">
        <f>Assumptions!$E$127</f>
        <v>0.15</v>
      </c>
      <c r="BZ461" s="356">
        <f>Assumptions!$E$127</f>
        <v>0.15</v>
      </c>
      <c r="CA461" s="356">
        <f>Assumptions!$E$127</f>
        <v>0.15</v>
      </c>
      <c r="CB461" s="356">
        <f>Assumptions!$E$127</f>
        <v>0.15</v>
      </c>
      <c r="CC461" s="356">
        <f>Assumptions!$E$127</f>
        <v>0.15</v>
      </c>
      <c r="CD461" s="356">
        <f>Assumptions!$E$127</f>
        <v>0.15</v>
      </c>
      <c r="CE461" s="356">
        <f>Assumptions!$E$127</f>
        <v>0.15</v>
      </c>
      <c r="CF461" s="356">
        <f>Assumptions!$E$127</f>
        <v>0.15</v>
      </c>
      <c r="CG461" s="356">
        <f>Assumptions!$E$127</f>
        <v>0.15</v>
      </c>
      <c r="CH461" s="356">
        <f>Assumptions!$E$127</f>
        <v>0.15</v>
      </c>
      <c r="CI461" s="356">
        <f>Assumptions!$E$127</f>
        <v>0.15</v>
      </c>
      <c r="CJ461" s="356">
        <f>Assumptions!$E$127</f>
        <v>0.15</v>
      </c>
      <c r="CK461" s="356">
        <f>Assumptions!$E$127</f>
        <v>0.15</v>
      </c>
      <c r="CL461" s="356">
        <f>Assumptions!$E$127</f>
        <v>0.15</v>
      </c>
      <c r="CM461" s="356">
        <f>Assumptions!$E$127</f>
        <v>0.15</v>
      </c>
      <c r="CN461" s="341"/>
      <c r="CO461" s="341"/>
      <c r="CP461" s="341"/>
      <c r="CQ461" s="341"/>
      <c r="CR461" s="341"/>
      <c r="CS461" s="341"/>
      <c r="CT461" s="341"/>
      <c r="CY461" s="294"/>
    </row>
    <row r="462" spans="1:103" outlineLevel="1" x14ac:dyDescent="0.45">
      <c r="A462" s="71"/>
      <c r="B462" s="297"/>
      <c r="D462" s="265" t="s">
        <v>667</v>
      </c>
      <c r="E462" s="344"/>
      <c r="F462" s="312"/>
      <c r="G462" s="344"/>
      <c r="H462" s="356">
        <f>Assumptions!$F$127</f>
        <v>0.15</v>
      </c>
      <c r="I462" s="356">
        <f>Assumptions!$F$127</f>
        <v>0.15</v>
      </c>
      <c r="J462" s="356">
        <f>Assumptions!$F$127</f>
        <v>0.15</v>
      </c>
      <c r="K462" s="356">
        <f>Assumptions!$F$127</f>
        <v>0.15</v>
      </c>
      <c r="L462" s="356">
        <f>Assumptions!$F$127</f>
        <v>0.15</v>
      </c>
      <c r="M462" s="356">
        <f>Assumptions!$F$127</f>
        <v>0.15</v>
      </c>
      <c r="N462" s="356">
        <f>Assumptions!$F$127</f>
        <v>0.15</v>
      </c>
      <c r="O462" s="356">
        <f>Assumptions!$F$127</f>
        <v>0.15</v>
      </c>
      <c r="P462" s="356">
        <f>Assumptions!$F$127</f>
        <v>0.15</v>
      </c>
      <c r="Q462" s="356">
        <f>Assumptions!$F$127</f>
        <v>0.15</v>
      </c>
      <c r="R462" s="356">
        <f>Assumptions!$F$127</f>
        <v>0.15</v>
      </c>
      <c r="S462" s="356">
        <f>Assumptions!$F$127</f>
        <v>0.15</v>
      </c>
      <c r="T462" s="356">
        <f>Assumptions!$F$127</f>
        <v>0.15</v>
      </c>
      <c r="U462" s="356">
        <f>Assumptions!$F$127</f>
        <v>0.15</v>
      </c>
      <c r="V462" s="356">
        <f>Assumptions!$F$127</f>
        <v>0.15</v>
      </c>
      <c r="W462" s="356">
        <f>Assumptions!$F$127</f>
        <v>0.15</v>
      </c>
      <c r="X462" s="356">
        <f>Assumptions!$F$127</f>
        <v>0.15</v>
      </c>
      <c r="Y462" s="356">
        <f>Assumptions!$F$127</f>
        <v>0.15</v>
      </c>
      <c r="Z462" s="356">
        <f>Assumptions!$F$127</f>
        <v>0.15</v>
      </c>
      <c r="AA462" s="356">
        <f>Assumptions!$F$127</f>
        <v>0.15</v>
      </c>
      <c r="AB462" s="356">
        <f>Assumptions!$F$127</f>
        <v>0.15</v>
      </c>
      <c r="AC462" s="356">
        <f>Assumptions!$F$127</f>
        <v>0.15</v>
      </c>
      <c r="AD462" s="356">
        <f>Assumptions!$F$127</f>
        <v>0.15</v>
      </c>
      <c r="AE462" s="356">
        <f>Assumptions!$F$127</f>
        <v>0.15</v>
      </c>
      <c r="AF462" s="356">
        <f>Assumptions!$F$127</f>
        <v>0.15</v>
      </c>
      <c r="AG462" s="356">
        <f>Assumptions!$F$127</f>
        <v>0.15</v>
      </c>
      <c r="AH462" s="356">
        <f>Assumptions!$F$127</f>
        <v>0.15</v>
      </c>
      <c r="AI462" s="356">
        <f>Assumptions!$F$127</f>
        <v>0.15</v>
      </c>
      <c r="AJ462" s="356">
        <f>Assumptions!$F$127</f>
        <v>0.15</v>
      </c>
      <c r="AK462" s="356">
        <f>Assumptions!$F$127</f>
        <v>0.15</v>
      </c>
      <c r="AL462" s="356">
        <f>Assumptions!$F$127</f>
        <v>0.15</v>
      </c>
      <c r="AM462" s="356">
        <f>Assumptions!$F$127</f>
        <v>0.15</v>
      </c>
      <c r="AN462" s="356">
        <f>Assumptions!$F$127</f>
        <v>0.15</v>
      </c>
      <c r="AO462" s="356">
        <f>Assumptions!$F$127</f>
        <v>0.15</v>
      </c>
      <c r="AP462" s="356">
        <f>Assumptions!$F$127</f>
        <v>0.15</v>
      </c>
      <c r="AQ462" s="356">
        <f>Assumptions!$F$127</f>
        <v>0.15</v>
      </c>
      <c r="AR462" s="356">
        <f>Assumptions!$F$127</f>
        <v>0.15</v>
      </c>
      <c r="AS462" s="356">
        <f>Assumptions!$F$127</f>
        <v>0.15</v>
      </c>
      <c r="AT462" s="356">
        <f>Assumptions!$F$127</f>
        <v>0.15</v>
      </c>
      <c r="AU462" s="356">
        <f>Assumptions!$F$127</f>
        <v>0.15</v>
      </c>
      <c r="AV462" s="356">
        <f>Assumptions!$F$127</f>
        <v>0.15</v>
      </c>
      <c r="AW462" s="356">
        <f>Assumptions!$F$127</f>
        <v>0.15</v>
      </c>
      <c r="AX462" s="356">
        <f>Assumptions!$F$127</f>
        <v>0.15</v>
      </c>
      <c r="AY462" s="356">
        <f>Assumptions!$F$127</f>
        <v>0.15</v>
      </c>
      <c r="AZ462" s="356">
        <f>Assumptions!$F$127</f>
        <v>0.15</v>
      </c>
      <c r="BA462" s="356">
        <f>Assumptions!$F$127</f>
        <v>0.15</v>
      </c>
      <c r="BB462" s="356">
        <f>Assumptions!$F$127</f>
        <v>0.15</v>
      </c>
      <c r="BC462" s="356">
        <f>Assumptions!$F$127</f>
        <v>0.15</v>
      </c>
      <c r="BD462" s="356">
        <f>Assumptions!$F$127</f>
        <v>0.15</v>
      </c>
      <c r="BE462" s="356">
        <f>Assumptions!$F$127</f>
        <v>0.15</v>
      </c>
      <c r="BF462" s="356">
        <f>Assumptions!$F$127</f>
        <v>0.15</v>
      </c>
      <c r="BG462" s="356">
        <f>Assumptions!$F$127</f>
        <v>0.15</v>
      </c>
      <c r="BH462" s="356">
        <f>Assumptions!$F$127</f>
        <v>0.15</v>
      </c>
      <c r="BI462" s="356">
        <f>Assumptions!$F$127</f>
        <v>0.15</v>
      </c>
      <c r="BJ462" s="356">
        <f>Assumptions!$F$127</f>
        <v>0.15</v>
      </c>
      <c r="BK462" s="356">
        <f>Assumptions!$F$127</f>
        <v>0.15</v>
      </c>
      <c r="BL462" s="356">
        <f>Assumptions!$F$127</f>
        <v>0.15</v>
      </c>
      <c r="BM462" s="356">
        <f>Assumptions!$F$127</f>
        <v>0.15</v>
      </c>
      <c r="BN462" s="356">
        <f>Assumptions!$F$127</f>
        <v>0.15</v>
      </c>
      <c r="BO462" s="356">
        <f>Assumptions!$F$127</f>
        <v>0.15</v>
      </c>
      <c r="BP462" s="356">
        <f>Assumptions!$F$127</f>
        <v>0.15</v>
      </c>
      <c r="BQ462" s="356">
        <f>Assumptions!$F$127</f>
        <v>0.15</v>
      </c>
      <c r="BR462" s="356">
        <f>Assumptions!$F$127</f>
        <v>0.15</v>
      </c>
      <c r="BS462" s="356">
        <f>Assumptions!$F$127</f>
        <v>0.15</v>
      </c>
      <c r="BT462" s="356">
        <f>Assumptions!$F$127</f>
        <v>0.15</v>
      </c>
      <c r="BU462" s="356">
        <f>Assumptions!$F$127</f>
        <v>0.15</v>
      </c>
      <c r="BV462" s="356">
        <f>Assumptions!$F$127</f>
        <v>0.15</v>
      </c>
      <c r="BW462" s="356">
        <f>Assumptions!$F$127</f>
        <v>0.15</v>
      </c>
      <c r="BX462" s="356">
        <f>Assumptions!$F$127</f>
        <v>0.15</v>
      </c>
      <c r="BY462" s="356">
        <f>Assumptions!$F$127</f>
        <v>0.15</v>
      </c>
      <c r="BZ462" s="356">
        <f>Assumptions!$F$127</f>
        <v>0.15</v>
      </c>
      <c r="CA462" s="356">
        <f>Assumptions!$F$127</f>
        <v>0.15</v>
      </c>
      <c r="CB462" s="356">
        <f>Assumptions!$F$127</f>
        <v>0.15</v>
      </c>
      <c r="CC462" s="356">
        <f>Assumptions!$F$127</f>
        <v>0.15</v>
      </c>
      <c r="CD462" s="356">
        <f>Assumptions!$F$127</f>
        <v>0.15</v>
      </c>
      <c r="CE462" s="356">
        <f>Assumptions!$F$127</f>
        <v>0.15</v>
      </c>
      <c r="CF462" s="356">
        <f>Assumptions!$F$127</f>
        <v>0.15</v>
      </c>
      <c r="CG462" s="356">
        <f>Assumptions!$F$127</f>
        <v>0.15</v>
      </c>
      <c r="CH462" s="356">
        <f>Assumptions!$F$127</f>
        <v>0.15</v>
      </c>
      <c r="CI462" s="356">
        <f>Assumptions!$F$127</f>
        <v>0.15</v>
      </c>
      <c r="CJ462" s="356">
        <f>Assumptions!$F$127</f>
        <v>0.15</v>
      </c>
      <c r="CK462" s="356">
        <f>Assumptions!$F$127</f>
        <v>0.15</v>
      </c>
      <c r="CL462" s="356">
        <f>Assumptions!$F$127</f>
        <v>0.15</v>
      </c>
      <c r="CM462" s="356">
        <f>Assumptions!$F$127</f>
        <v>0.15</v>
      </c>
      <c r="CN462" s="341"/>
      <c r="CO462" s="341"/>
      <c r="CP462" s="341"/>
      <c r="CQ462" s="341"/>
      <c r="CR462" s="341"/>
      <c r="CS462" s="341"/>
      <c r="CT462" s="341"/>
      <c r="CY462" s="294"/>
    </row>
    <row r="463" spans="1:103" outlineLevel="1" x14ac:dyDescent="0.45">
      <c r="A463" s="71"/>
      <c r="B463" s="297"/>
      <c r="D463" s="262"/>
      <c r="E463" s="344"/>
      <c r="F463" s="312"/>
      <c r="G463" s="344"/>
      <c r="H463" s="352"/>
      <c r="I463" s="352"/>
      <c r="J463" s="352"/>
      <c r="K463" s="352"/>
      <c r="L463" s="352"/>
      <c r="M463" s="352"/>
      <c r="N463" s="352"/>
      <c r="O463" s="352"/>
      <c r="P463" s="352"/>
      <c r="Q463" s="352"/>
      <c r="R463" s="352"/>
      <c r="S463" s="352"/>
      <c r="T463" s="352"/>
      <c r="U463" s="352"/>
      <c r="V463" s="352"/>
      <c r="W463" s="352"/>
      <c r="X463" s="352"/>
      <c r="Y463" s="352"/>
      <c r="Z463" s="352"/>
      <c r="AA463" s="352"/>
      <c r="AB463" s="352"/>
      <c r="AC463" s="352"/>
      <c r="AD463" s="352"/>
      <c r="AE463" s="352"/>
      <c r="AF463" s="352"/>
      <c r="AG463" s="352"/>
      <c r="AH463" s="352"/>
      <c r="AI463" s="352"/>
      <c r="AJ463" s="352"/>
      <c r="AK463" s="352"/>
      <c r="AL463" s="352"/>
      <c r="AM463" s="352"/>
      <c r="AN463" s="352"/>
      <c r="AO463" s="352"/>
      <c r="AP463" s="352"/>
      <c r="AQ463" s="352"/>
      <c r="AR463" s="352"/>
      <c r="AS463" s="352"/>
      <c r="AT463" s="352"/>
      <c r="AU463" s="352"/>
      <c r="AV463" s="352"/>
      <c r="AW463" s="352"/>
      <c r="AX463" s="352"/>
      <c r="AY463" s="352"/>
      <c r="AZ463" s="352"/>
      <c r="BA463" s="352"/>
      <c r="BB463" s="352"/>
      <c r="BC463" s="352"/>
      <c r="BD463" s="352"/>
      <c r="BE463" s="352"/>
      <c r="BF463" s="352"/>
      <c r="BG463" s="352"/>
      <c r="BH463" s="352"/>
      <c r="BI463" s="352"/>
      <c r="BJ463" s="352"/>
      <c r="BK463" s="352"/>
      <c r="BL463" s="352"/>
      <c r="BM463" s="352"/>
      <c r="BN463" s="352"/>
      <c r="BO463" s="352"/>
      <c r="BP463" s="352"/>
      <c r="BQ463" s="352"/>
      <c r="BR463" s="352"/>
      <c r="BS463" s="352"/>
      <c r="BT463" s="352"/>
      <c r="BU463" s="352"/>
      <c r="BV463" s="352"/>
      <c r="BW463" s="352"/>
      <c r="BX463" s="352"/>
      <c r="BY463" s="352"/>
      <c r="BZ463" s="352"/>
      <c r="CA463" s="352"/>
      <c r="CB463" s="352"/>
      <c r="CC463" s="352"/>
      <c r="CD463" s="352"/>
      <c r="CE463" s="352"/>
      <c r="CF463" s="352"/>
      <c r="CG463" s="352"/>
      <c r="CH463" s="352"/>
      <c r="CI463" s="352"/>
      <c r="CJ463" s="352"/>
      <c r="CK463" s="352"/>
      <c r="CL463" s="352"/>
      <c r="CM463" s="352"/>
      <c r="CN463" s="341"/>
      <c r="CO463" s="341"/>
      <c r="CP463" s="341"/>
      <c r="CQ463" s="341"/>
      <c r="CR463" s="341"/>
      <c r="CS463" s="341"/>
      <c r="CT463" s="341"/>
      <c r="CY463" s="294"/>
    </row>
    <row r="464" spans="1:103" outlineLevel="1" x14ac:dyDescent="0.45">
      <c r="A464" s="71"/>
      <c r="B464" s="297"/>
      <c r="D464" s="265" t="s">
        <v>768</v>
      </c>
      <c r="E464" s="344"/>
      <c r="F464" s="312"/>
      <c r="G464" s="344"/>
      <c r="H464" s="357">
        <f t="shared" ref="H464:BC464" si="935">H457*H459+H455*H461</f>
        <v>0</v>
      </c>
      <c r="I464" s="357">
        <f t="shared" si="935"/>
        <v>0</v>
      </c>
      <c r="J464" s="357">
        <f t="shared" si="935"/>
        <v>0</v>
      </c>
      <c r="K464" s="357">
        <f t="shared" si="935"/>
        <v>0</v>
      </c>
      <c r="L464" s="357">
        <f t="shared" si="935"/>
        <v>0</v>
      </c>
      <c r="M464" s="357">
        <f t="shared" si="935"/>
        <v>0</v>
      </c>
      <c r="N464" s="357">
        <f t="shared" si="935"/>
        <v>0</v>
      </c>
      <c r="O464" s="357">
        <f t="shared" si="935"/>
        <v>0</v>
      </c>
      <c r="P464" s="357">
        <f t="shared" si="935"/>
        <v>0</v>
      </c>
      <c r="Q464" s="357">
        <f t="shared" si="935"/>
        <v>0</v>
      </c>
      <c r="R464" s="357">
        <f t="shared" si="935"/>
        <v>0</v>
      </c>
      <c r="S464" s="357">
        <f t="shared" si="935"/>
        <v>0</v>
      </c>
      <c r="T464" s="357">
        <f t="shared" si="935"/>
        <v>0</v>
      </c>
      <c r="U464" s="357">
        <f t="shared" si="935"/>
        <v>0</v>
      </c>
      <c r="V464" s="357">
        <f t="shared" si="935"/>
        <v>0</v>
      </c>
      <c r="W464" s="357">
        <f t="shared" si="935"/>
        <v>0</v>
      </c>
      <c r="X464" s="357">
        <f t="shared" si="935"/>
        <v>0</v>
      </c>
      <c r="Y464" s="357">
        <f t="shared" si="935"/>
        <v>0</v>
      </c>
      <c r="Z464" s="357">
        <f t="shared" si="935"/>
        <v>0</v>
      </c>
      <c r="AA464" s="357">
        <f t="shared" si="935"/>
        <v>0</v>
      </c>
      <c r="AB464" s="357">
        <f t="shared" si="935"/>
        <v>0</v>
      </c>
      <c r="AC464" s="357">
        <f t="shared" si="935"/>
        <v>0</v>
      </c>
      <c r="AD464" s="357">
        <f t="shared" si="935"/>
        <v>0</v>
      </c>
      <c r="AE464" s="357">
        <f t="shared" si="935"/>
        <v>0</v>
      </c>
      <c r="AF464" s="357">
        <f t="shared" si="935"/>
        <v>0</v>
      </c>
      <c r="AG464" s="357">
        <f t="shared" si="935"/>
        <v>0</v>
      </c>
      <c r="AH464" s="357">
        <f t="shared" si="935"/>
        <v>0</v>
      </c>
      <c r="AI464" s="357">
        <f t="shared" si="935"/>
        <v>0</v>
      </c>
      <c r="AJ464" s="357">
        <f t="shared" si="935"/>
        <v>0</v>
      </c>
      <c r="AK464" s="357">
        <f t="shared" si="935"/>
        <v>0</v>
      </c>
      <c r="AL464" s="357">
        <f t="shared" si="935"/>
        <v>0</v>
      </c>
      <c r="AM464" s="357">
        <f t="shared" si="935"/>
        <v>0</v>
      </c>
      <c r="AN464" s="357">
        <f t="shared" si="935"/>
        <v>0</v>
      </c>
      <c r="AO464" s="357">
        <f t="shared" si="935"/>
        <v>0</v>
      </c>
      <c r="AP464" s="357">
        <f t="shared" si="935"/>
        <v>0</v>
      </c>
      <c r="AQ464" s="357">
        <f t="shared" si="935"/>
        <v>0</v>
      </c>
      <c r="AR464" s="357">
        <f t="shared" si="935"/>
        <v>0</v>
      </c>
      <c r="AS464" s="357">
        <f t="shared" si="935"/>
        <v>0</v>
      </c>
      <c r="AT464" s="357">
        <f t="shared" si="935"/>
        <v>0</v>
      </c>
      <c r="AU464" s="357">
        <f t="shared" si="935"/>
        <v>0</v>
      </c>
      <c r="AV464" s="357">
        <f t="shared" si="935"/>
        <v>0</v>
      </c>
      <c r="AW464" s="357">
        <f t="shared" si="935"/>
        <v>0</v>
      </c>
      <c r="AX464" s="357">
        <f t="shared" si="935"/>
        <v>0</v>
      </c>
      <c r="AY464" s="357">
        <f t="shared" si="935"/>
        <v>0</v>
      </c>
      <c r="AZ464" s="357">
        <f t="shared" si="935"/>
        <v>0</v>
      </c>
      <c r="BA464" s="357">
        <f t="shared" si="935"/>
        <v>0</v>
      </c>
      <c r="BB464" s="357">
        <f t="shared" si="935"/>
        <v>0</v>
      </c>
      <c r="BC464" s="357">
        <f t="shared" si="935"/>
        <v>0</v>
      </c>
      <c r="BD464" s="357">
        <f t="shared" ref="BD464:BE464" si="936">BD457*BD459+BD455*BD461</f>
        <v>0</v>
      </c>
      <c r="BE464" s="357">
        <f t="shared" si="936"/>
        <v>0</v>
      </c>
      <c r="BF464" s="357">
        <f t="shared" ref="BF464:CM464" si="937">BF457*BF459+BF455*BF461</f>
        <v>0</v>
      </c>
      <c r="BG464" s="357">
        <f t="shared" si="937"/>
        <v>0</v>
      </c>
      <c r="BH464" s="357">
        <f t="shared" si="937"/>
        <v>0</v>
      </c>
      <c r="BI464" s="357">
        <f t="shared" si="937"/>
        <v>0</v>
      </c>
      <c r="BJ464" s="357">
        <f t="shared" si="937"/>
        <v>0</v>
      </c>
      <c r="BK464" s="357">
        <f t="shared" si="937"/>
        <v>0</v>
      </c>
      <c r="BL464" s="357">
        <f t="shared" si="937"/>
        <v>567</v>
      </c>
      <c r="BM464" s="357">
        <f t="shared" si="937"/>
        <v>1512</v>
      </c>
      <c r="BN464" s="357">
        <f t="shared" si="937"/>
        <v>2677.5000000000005</v>
      </c>
      <c r="BO464" s="357">
        <f t="shared" si="937"/>
        <v>3087.0000000000073</v>
      </c>
      <c r="BP464" s="357">
        <f t="shared" si="937"/>
        <v>4536</v>
      </c>
      <c r="BQ464" s="357">
        <f t="shared" si="937"/>
        <v>6237</v>
      </c>
      <c r="BR464" s="357">
        <f t="shared" si="937"/>
        <v>7371.0000000000009</v>
      </c>
      <c r="BS464" s="357">
        <f t="shared" si="937"/>
        <v>8977.5000000000018</v>
      </c>
      <c r="BT464" s="357">
        <f t="shared" si="937"/>
        <v>9639</v>
      </c>
      <c r="BU464" s="357">
        <f t="shared" si="937"/>
        <v>10773</v>
      </c>
      <c r="BV464" s="357">
        <f t="shared" si="937"/>
        <v>11907</v>
      </c>
      <c r="BW464" s="357">
        <f t="shared" si="937"/>
        <v>7245.0000000000009</v>
      </c>
      <c r="BX464" s="357">
        <f t="shared" si="937"/>
        <v>14175</v>
      </c>
      <c r="BY464" s="357">
        <f t="shared" si="937"/>
        <v>13608.000000000002</v>
      </c>
      <c r="BZ464" s="357">
        <f t="shared" si="937"/>
        <v>15529.500000000004</v>
      </c>
      <c r="CA464" s="357">
        <f t="shared" si="937"/>
        <v>13671.000000000035</v>
      </c>
      <c r="CB464" s="357">
        <f t="shared" si="937"/>
        <v>146059.20000000004</v>
      </c>
      <c r="CC464" s="357">
        <f t="shared" si="937"/>
        <v>170440.2</v>
      </c>
      <c r="CD464" s="357">
        <f t="shared" si="937"/>
        <v>176563.80000000002</v>
      </c>
      <c r="CE464" s="357">
        <f t="shared" si="937"/>
        <v>192836.70000000004</v>
      </c>
      <c r="CF464" s="357">
        <f t="shared" si="937"/>
        <v>188811.00000000003</v>
      </c>
      <c r="CG464" s="357">
        <f t="shared" si="937"/>
        <v>194934.60000000003</v>
      </c>
      <c r="CH464" s="357">
        <f t="shared" si="937"/>
        <v>201058.20000000004</v>
      </c>
      <c r="CI464" s="357">
        <f t="shared" si="937"/>
        <v>115101.00000000003</v>
      </c>
      <c r="CJ464" s="357">
        <f t="shared" si="937"/>
        <v>213305.4</v>
      </c>
      <c r="CK464" s="357">
        <f t="shared" si="937"/>
        <v>195048.00000000003</v>
      </c>
      <c r="CL464" s="357">
        <f t="shared" si="937"/>
        <v>213021.90000000005</v>
      </c>
      <c r="CM464" s="357">
        <f t="shared" si="937"/>
        <v>180192.60000000044</v>
      </c>
      <c r="CN464" s="375">
        <f t="shared" ref="CN464:CT464" si="938">SUMIF($H$9:$CM$9,CN$3,$H464:$CM464)</f>
        <v>0</v>
      </c>
      <c r="CO464" s="375">
        <f t="shared" si="938"/>
        <v>0</v>
      </c>
      <c r="CP464" s="375">
        <f t="shared" si="938"/>
        <v>0</v>
      </c>
      <c r="CQ464" s="375">
        <f t="shared" si="938"/>
        <v>0</v>
      </c>
      <c r="CR464" s="375">
        <f t="shared" si="938"/>
        <v>7843.5000000000073</v>
      </c>
      <c r="CS464" s="375">
        <f t="shared" si="938"/>
        <v>123669.00000000003</v>
      </c>
      <c r="CT464" s="375">
        <f t="shared" si="938"/>
        <v>2187372.6000000006</v>
      </c>
      <c r="CY464" s="294"/>
    </row>
    <row r="465" spans="1:105" outlineLevel="1" x14ac:dyDescent="0.45">
      <c r="A465" s="71"/>
      <c r="B465" s="297"/>
      <c r="D465" s="265" t="s">
        <v>665</v>
      </c>
      <c r="E465" s="344"/>
      <c r="F465" s="312"/>
      <c r="G465" s="344"/>
      <c r="H465" s="357">
        <f t="shared" ref="H465:BC465" si="939">H457*H460+H455*H462</f>
        <v>0</v>
      </c>
      <c r="I465" s="357">
        <f t="shared" si="939"/>
        <v>0</v>
      </c>
      <c r="J465" s="357">
        <f t="shared" si="939"/>
        <v>0</v>
      </c>
      <c r="K465" s="357">
        <f t="shared" si="939"/>
        <v>0</v>
      </c>
      <c r="L465" s="357">
        <f t="shared" si="939"/>
        <v>0</v>
      </c>
      <c r="M465" s="357">
        <f t="shared" si="939"/>
        <v>0</v>
      </c>
      <c r="N465" s="357">
        <f t="shared" si="939"/>
        <v>0</v>
      </c>
      <c r="O465" s="357">
        <f t="shared" si="939"/>
        <v>0</v>
      </c>
      <c r="P465" s="357">
        <f t="shared" si="939"/>
        <v>0</v>
      </c>
      <c r="Q465" s="357">
        <f t="shared" si="939"/>
        <v>0</v>
      </c>
      <c r="R465" s="357">
        <f t="shared" si="939"/>
        <v>0</v>
      </c>
      <c r="S465" s="357">
        <f t="shared" si="939"/>
        <v>0</v>
      </c>
      <c r="T465" s="357">
        <f t="shared" si="939"/>
        <v>0</v>
      </c>
      <c r="U465" s="357">
        <f t="shared" si="939"/>
        <v>0</v>
      </c>
      <c r="V465" s="357">
        <f t="shared" si="939"/>
        <v>0</v>
      </c>
      <c r="W465" s="357">
        <f t="shared" si="939"/>
        <v>0</v>
      </c>
      <c r="X465" s="357">
        <f t="shared" si="939"/>
        <v>0</v>
      </c>
      <c r="Y465" s="357">
        <f t="shared" si="939"/>
        <v>0</v>
      </c>
      <c r="Z465" s="357">
        <f t="shared" si="939"/>
        <v>0</v>
      </c>
      <c r="AA465" s="357">
        <f t="shared" si="939"/>
        <v>0</v>
      </c>
      <c r="AB465" s="357">
        <f t="shared" si="939"/>
        <v>0</v>
      </c>
      <c r="AC465" s="357">
        <f t="shared" si="939"/>
        <v>0</v>
      </c>
      <c r="AD465" s="357">
        <f t="shared" si="939"/>
        <v>0</v>
      </c>
      <c r="AE465" s="357">
        <f t="shared" si="939"/>
        <v>0</v>
      </c>
      <c r="AF465" s="357">
        <f t="shared" si="939"/>
        <v>0</v>
      </c>
      <c r="AG465" s="357">
        <f t="shared" si="939"/>
        <v>0</v>
      </c>
      <c r="AH465" s="357">
        <f t="shared" si="939"/>
        <v>0</v>
      </c>
      <c r="AI465" s="357">
        <f t="shared" si="939"/>
        <v>0</v>
      </c>
      <c r="AJ465" s="357">
        <f t="shared" si="939"/>
        <v>0</v>
      </c>
      <c r="AK465" s="357">
        <f t="shared" si="939"/>
        <v>0</v>
      </c>
      <c r="AL465" s="357">
        <f t="shared" si="939"/>
        <v>0</v>
      </c>
      <c r="AM465" s="357">
        <f t="shared" si="939"/>
        <v>0</v>
      </c>
      <c r="AN465" s="357">
        <f t="shared" si="939"/>
        <v>0</v>
      </c>
      <c r="AO465" s="357">
        <f t="shared" si="939"/>
        <v>0</v>
      </c>
      <c r="AP465" s="357">
        <f t="shared" si="939"/>
        <v>0</v>
      </c>
      <c r="AQ465" s="357">
        <f t="shared" si="939"/>
        <v>0</v>
      </c>
      <c r="AR465" s="357">
        <f t="shared" si="939"/>
        <v>0</v>
      </c>
      <c r="AS465" s="357">
        <f t="shared" si="939"/>
        <v>0</v>
      </c>
      <c r="AT465" s="357">
        <f t="shared" si="939"/>
        <v>0</v>
      </c>
      <c r="AU465" s="357">
        <f t="shared" si="939"/>
        <v>0</v>
      </c>
      <c r="AV465" s="357">
        <f t="shared" si="939"/>
        <v>0</v>
      </c>
      <c r="AW465" s="357">
        <f t="shared" si="939"/>
        <v>0</v>
      </c>
      <c r="AX465" s="357">
        <f t="shared" si="939"/>
        <v>0</v>
      </c>
      <c r="AY465" s="357">
        <f t="shared" si="939"/>
        <v>0</v>
      </c>
      <c r="AZ465" s="357">
        <f t="shared" si="939"/>
        <v>0</v>
      </c>
      <c r="BA465" s="357">
        <f t="shared" si="939"/>
        <v>0</v>
      </c>
      <c r="BB465" s="357">
        <f t="shared" si="939"/>
        <v>0</v>
      </c>
      <c r="BC465" s="357">
        <f t="shared" si="939"/>
        <v>0</v>
      </c>
      <c r="BD465" s="357">
        <f t="shared" ref="BD465:BE465" si="940">BD457*BD460+BD455*BD462</f>
        <v>0</v>
      </c>
      <c r="BE465" s="357">
        <f t="shared" si="940"/>
        <v>0</v>
      </c>
      <c r="BF465" s="357">
        <f t="shared" ref="BF465:CM465" si="941">BF457*BF460+BF455*BF462</f>
        <v>0</v>
      </c>
      <c r="BG465" s="357">
        <f t="shared" si="941"/>
        <v>0</v>
      </c>
      <c r="BH465" s="357">
        <f t="shared" si="941"/>
        <v>0</v>
      </c>
      <c r="BI465" s="357">
        <f t="shared" si="941"/>
        <v>0</v>
      </c>
      <c r="BJ465" s="357">
        <f t="shared" si="941"/>
        <v>0</v>
      </c>
      <c r="BK465" s="357">
        <f t="shared" si="941"/>
        <v>0</v>
      </c>
      <c r="BL465" s="357">
        <f t="shared" si="941"/>
        <v>133.85249999999999</v>
      </c>
      <c r="BM465" s="357">
        <f t="shared" si="941"/>
        <v>356.94</v>
      </c>
      <c r="BN465" s="357">
        <f t="shared" si="941"/>
        <v>632.08125000000007</v>
      </c>
      <c r="BO465" s="357">
        <f t="shared" si="941"/>
        <v>728.75250000000176</v>
      </c>
      <c r="BP465" s="357">
        <f t="shared" si="941"/>
        <v>1070.82</v>
      </c>
      <c r="BQ465" s="357">
        <f t="shared" si="941"/>
        <v>1472.3775000000001</v>
      </c>
      <c r="BR465" s="357">
        <f t="shared" si="941"/>
        <v>1740.0825</v>
      </c>
      <c r="BS465" s="357">
        <f t="shared" si="941"/>
        <v>2119.3312500000002</v>
      </c>
      <c r="BT465" s="357">
        <f t="shared" si="941"/>
        <v>2275.4924999999998</v>
      </c>
      <c r="BU465" s="357">
        <f t="shared" si="941"/>
        <v>2543.1974999999998</v>
      </c>
      <c r="BV465" s="357">
        <f t="shared" si="941"/>
        <v>2810.9025000000001</v>
      </c>
      <c r="BW465" s="357">
        <f t="shared" si="941"/>
        <v>1710.3375000000001</v>
      </c>
      <c r="BX465" s="357">
        <f t="shared" si="941"/>
        <v>3346.3125</v>
      </c>
      <c r="BY465" s="357">
        <f t="shared" si="941"/>
        <v>3212.46</v>
      </c>
      <c r="BZ465" s="357">
        <f t="shared" si="941"/>
        <v>3666.0712500000009</v>
      </c>
      <c r="CA465" s="357">
        <f t="shared" si="941"/>
        <v>3227.3325000000077</v>
      </c>
      <c r="CB465" s="357">
        <f t="shared" si="941"/>
        <v>22082.760000000002</v>
      </c>
      <c r="CC465" s="357">
        <f t="shared" si="941"/>
        <v>25768.935000000001</v>
      </c>
      <c r="CD465" s="357">
        <f t="shared" si="941"/>
        <v>26694.764999999999</v>
      </c>
      <c r="CE465" s="357">
        <f t="shared" si="941"/>
        <v>29155.072500000002</v>
      </c>
      <c r="CF465" s="357">
        <f t="shared" si="941"/>
        <v>28546.425000000003</v>
      </c>
      <c r="CG465" s="357">
        <f t="shared" si="941"/>
        <v>29472.255000000005</v>
      </c>
      <c r="CH465" s="357">
        <f t="shared" si="941"/>
        <v>30398.085000000003</v>
      </c>
      <c r="CI465" s="357">
        <f t="shared" si="941"/>
        <v>17402.175000000003</v>
      </c>
      <c r="CJ465" s="357">
        <f t="shared" si="941"/>
        <v>32249.744999999995</v>
      </c>
      <c r="CK465" s="357">
        <f t="shared" si="941"/>
        <v>29489.4</v>
      </c>
      <c r="CL465" s="357">
        <f t="shared" si="941"/>
        <v>32206.882500000007</v>
      </c>
      <c r="CM465" s="357">
        <f t="shared" si="941"/>
        <v>27243.405000000064</v>
      </c>
      <c r="CN465" s="341"/>
      <c r="CO465" s="341"/>
      <c r="CP465" s="341"/>
      <c r="CQ465" s="341"/>
      <c r="CR465" s="341"/>
      <c r="CS465" s="341"/>
      <c r="CT465" s="341"/>
      <c r="CY465" s="294"/>
    </row>
    <row r="466" spans="1:105" outlineLevel="1" x14ac:dyDescent="0.45">
      <c r="A466" s="71" t="s">
        <v>771</v>
      </c>
      <c r="B466" s="297" t="s">
        <v>763</v>
      </c>
      <c r="D466" s="267" t="s">
        <v>767</v>
      </c>
      <c r="E466" s="358"/>
      <c r="F466" s="359"/>
      <c r="G466" s="358"/>
      <c r="H466" s="360">
        <f t="shared" ref="H466:BC466" si="942">H464-H465</f>
        <v>0</v>
      </c>
      <c r="I466" s="360">
        <f t="shared" si="942"/>
        <v>0</v>
      </c>
      <c r="J466" s="360">
        <f t="shared" si="942"/>
        <v>0</v>
      </c>
      <c r="K466" s="360">
        <f t="shared" si="942"/>
        <v>0</v>
      </c>
      <c r="L466" s="360">
        <f t="shared" si="942"/>
        <v>0</v>
      </c>
      <c r="M466" s="360">
        <f t="shared" si="942"/>
        <v>0</v>
      </c>
      <c r="N466" s="360">
        <f t="shared" si="942"/>
        <v>0</v>
      </c>
      <c r="O466" s="360">
        <f t="shared" si="942"/>
        <v>0</v>
      </c>
      <c r="P466" s="360">
        <f t="shared" si="942"/>
        <v>0</v>
      </c>
      <c r="Q466" s="360">
        <f t="shared" si="942"/>
        <v>0</v>
      </c>
      <c r="R466" s="360">
        <f t="shared" si="942"/>
        <v>0</v>
      </c>
      <c r="S466" s="360">
        <f t="shared" si="942"/>
        <v>0</v>
      </c>
      <c r="T466" s="360">
        <f t="shared" si="942"/>
        <v>0</v>
      </c>
      <c r="U466" s="360">
        <f t="shared" si="942"/>
        <v>0</v>
      </c>
      <c r="V466" s="360">
        <f t="shared" si="942"/>
        <v>0</v>
      </c>
      <c r="W466" s="360">
        <f t="shared" si="942"/>
        <v>0</v>
      </c>
      <c r="X466" s="360">
        <f t="shared" si="942"/>
        <v>0</v>
      </c>
      <c r="Y466" s="360">
        <f t="shared" si="942"/>
        <v>0</v>
      </c>
      <c r="Z466" s="360">
        <f t="shared" si="942"/>
        <v>0</v>
      </c>
      <c r="AA466" s="360">
        <f t="shared" si="942"/>
        <v>0</v>
      </c>
      <c r="AB466" s="360">
        <f t="shared" si="942"/>
        <v>0</v>
      </c>
      <c r="AC466" s="360">
        <f t="shared" si="942"/>
        <v>0</v>
      </c>
      <c r="AD466" s="360">
        <f t="shared" si="942"/>
        <v>0</v>
      </c>
      <c r="AE466" s="360">
        <f t="shared" si="942"/>
        <v>0</v>
      </c>
      <c r="AF466" s="360">
        <f t="shared" si="942"/>
        <v>0</v>
      </c>
      <c r="AG466" s="360">
        <f t="shared" si="942"/>
        <v>0</v>
      </c>
      <c r="AH466" s="360">
        <f t="shared" si="942"/>
        <v>0</v>
      </c>
      <c r="AI466" s="360">
        <f t="shared" si="942"/>
        <v>0</v>
      </c>
      <c r="AJ466" s="360">
        <f t="shared" si="942"/>
        <v>0</v>
      </c>
      <c r="AK466" s="360">
        <f t="shared" si="942"/>
        <v>0</v>
      </c>
      <c r="AL466" s="360">
        <f t="shared" si="942"/>
        <v>0</v>
      </c>
      <c r="AM466" s="360">
        <f t="shared" si="942"/>
        <v>0</v>
      </c>
      <c r="AN466" s="360">
        <f t="shared" si="942"/>
        <v>0</v>
      </c>
      <c r="AO466" s="360">
        <f t="shared" si="942"/>
        <v>0</v>
      </c>
      <c r="AP466" s="360">
        <f t="shared" si="942"/>
        <v>0</v>
      </c>
      <c r="AQ466" s="360">
        <f t="shared" si="942"/>
        <v>0</v>
      </c>
      <c r="AR466" s="360">
        <f t="shared" si="942"/>
        <v>0</v>
      </c>
      <c r="AS466" s="360">
        <f t="shared" si="942"/>
        <v>0</v>
      </c>
      <c r="AT466" s="360">
        <f t="shared" si="942"/>
        <v>0</v>
      </c>
      <c r="AU466" s="360">
        <f t="shared" si="942"/>
        <v>0</v>
      </c>
      <c r="AV466" s="360">
        <f t="shared" si="942"/>
        <v>0</v>
      </c>
      <c r="AW466" s="360">
        <f t="shared" si="942"/>
        <v>0</v>
      </c>
      <c r="AX466" s="360">
        <f t="shared" si="942"/>
        <v>0</v>
      </c>
      <c r="AY466" s="360">
        <f t="shared" si="942"/>
        <v>0</v>
      </c>
      <c r="AZ466" s="360">
        <f t="shared" si="942"/>
        <v>0</v>
      </c>
      <c r="BA466" s="360">
        <f t="shared" si="942"/>
        <v>0</v>
      </c>
      <c r="BB466" s="360">
        <f t="shared" si="942"/>
        <v>0</v>
      </c>
      <c r="BC466" s="360">
        <f t="shared" si="942"/>
        <v>0</v>
      </c>
      <c r="BD466" s="360">
        <f t="shared" ref="BD466:BE466" si="943">BD464-BD465</f>
        <v>0</v>
      </c>
      <c r="BE466" s="360">
        <f t="shared" si="943"/>
        <v>0</v>
      </c>
      <c r="BF466" s="360">
        <f t="shared" ref="BF466:CM466" si="944">BF464-BF465</f>
        <v>0</v>
      </c>
      <c r="BG466" s="360">
        <f t="shared" si="944"/>
        <v>0</v>
      </c>
      <c r="BH466" s="360">
        <f t="shared" si="944"/>
        <v>0</v>
      </c>
      <c r="BI466" s="360">
        <f t="shared" si="944"/>
        <v>0</v>
      </c>
      <c r="BJ466" s="360">
        <f t="shared" si="944"/>
        <v>0</v>
      </c>
      <c r="BK466" s="360">
        <f t="shared" si="944"/>
        <v>0</v>
      </c>
      <c r="BL466" s="360">
        <f t="shared" si="944"/>
        <v>433.14750000000004</v>
      </c>
      <c r="BM466" s="360">
        <f t="shared" si="944"/>
        <v>1155.06</v>
      </c>
      <c r="BN466" s="360">
        <f t="shared" si="944"/>
        <v>2045.4187500000003</v>
      </c>
      <c r="BO466" s="360">
        <f t="shared" si="944"/>
        <v>2358.2475000000054</v>
      </c>
      <c r="BP466" s="360">
        <f t="shared" si="944"/>
        <v>3465.1800000000003</v>
      </c>
      <c r="BQ466" s="360">
        <f t="shared" si="944"/>
        <v>4764.6224999999995</v>
      </c>
      <c r="BR466" s="360">
        <f t="shared" si="944"/>
        <v>5630.9175000000014</v>
      </c>
      <c r="BS466" s="360">
        <f t="shared" si="944"/>
        <v>6858.1687500000016</v>
      </c>
      <c r="BT466" s="360">
        <f t="shared" si="944"/>
        <v>7363.5074999999997</v>
      </c>
      <c r="BU466" s="360">
        <f t="shared" si="944"/>
        <v>8229.8024999999998</v>
      </c>
      <c r="BV466" s="360">
        <f t="shared" si="944"/>
        <v>9096.0974999999999</v>
      </c>
      <c r="BW466" s="360">
        <f t="shared" si="944"/>
        <v>5534.6625000000004</v>
      </c>
      <c r="BX466" s="360">
        <f t="shared" si="944"/>
        <v>10828.6875</v>
      </c>
      <c r="BY466" s="360">
        <f t="shared" si="944"/>
        <v>10395.540000000001</v>
      </c>
      <c r="BZ466" s="360">
        <f t="shared" si="944"/>
        <v>11863.428750000003</v>
      </c>
      <c r="CA466" s="360">
        <f t="shared" si="944"/>
        <v>10443.667500000027</v>
      </c>
      <c r="CB466" s="360">
        <f t="shared" si="944"/>
        <v>123976.44000000003</v>
      </c>
      <c r="CC466" s="360">
        <f t="shared" si="944"/>
        <v>144671.26500000001</v>
      </c>
      <c r="CD466" s="360">
        <f t="shared" si="944"/>
        <v>149869.03500000003</v>
      </c>
      <c r="CE466" s="360">
        <f t="shared" si="944"/>
        <v>163681.62750000003</v>
      </c>
      <c r="CF466" s="360">
        <f t="shared" si="944"/>
        <v>160264.57500000001</v>
      </c>
      <c r="CG466" s="360">
        <f t="shared" si="944"/>
        <v>165462.34500000003</v>
      </c>
      <c r="CH466" s="360">
        <f t="shared" si="944"/>
        <v>170660.11500000005</v>
      </c>
      <c r="CI466" s="360">
        <f t="shared" si="944"/>
        <v>97698.825000000026</v>
      </c>
      <c r="CJ466" s="360">
        <f t="shared" si="944"/>
        <v>181055.655</v>
      </c>
      <c r="CK466" s="360">
        <f t="shared" si="944"/>
        <v>165558.60000000003</v>
      </c>
      <c r="CL466" s="360">
        <f t="shared" si="944"/>
        <v>180815.01750000005</v>
      </c>
      <c r="CM466" s="360">
        <f t="shared" si="944"/>
        <v>152949.19500000039</v>
      </c>
      <c r="CN466" s="375">
        <f t="shared" ref="CN466:CT466" si="945">SUMIF($H$9:$CM$9,CN$3,$H466:$CM466)</f>
        <v>0</v>
      </c>
      <c r="CO466" s="375">
        <f t="shared" si="945"/>
        <v>0</v>
      </c>
      <c r="CP466" s="375">
        <f t="shared" si="945"/>
        <v>0</v>
      </c>
      <c r="CQ466" s="375">
        <f t="shared" si="945"/>
        <v>0</v>
      </c>
      <c r="CR466" s="375">
        <f t="shared" si="945"/>
        <v>5991.8737500000061</v>
      </c>
      <c r="CS466" s="375">
        <f t="shared" si="945"/>
        <v>94474.28250000003</v>
      </c>
      <c r="CT466" s="375">
        <f t="shared" si="945"/>
        <v>1856662.6950000005</v>
      </c>
      <c r="CY466" s="294" t="s">
        <v>310</v>
      </c>
    </row>
    <row r="467" spans="1:105" outlineLevel="1" x14ac:dyDescent="0.45">
      <c r="A467" s="71"/>
      <c r="B467" s="297"/>
      <c r="D467" s="270"/>
      <c r="E467" s="344"/>
      <c r="F467" s="376"/>
      <c r="G467" s="344"/>
      <c r="H467" s="377"/>
      <c r="I467" s="377"/>
      <c r="J467" s="377"/>
      <c r="K467" s="377"/>
      <c r="L467" s="377"/>
      <c r="M467" s="377"/>
      <c r="N467" s="377"/>
      <c r="O467" s="377"/>
      <c r="P467" s="377"/>
      <c r="Q467" s="377"/>
      <c r="R467" s="377"/>
      <c r="S467" s="377"/>
      <c r="T467" s="377"/>
      <c r="U467" s="377"/>
      <c r="V467" s="377"/>
      <c r="W467" s="377"/>
      <c r="X467" s="377"/>
      <c r="Y467" s="377"/>
      <c r="Z467" s="377"/>
      <c r="AA467" s="377"/>
      <c r="AB467" s="377"/>
      <c r="AC467" s="377"/>
      <c r="AD467" s="377"/>
      <c r="AE467" s="377"/>
      <c r="AF467" s="377"/>
      <c r="AG467" s="377"/>
      <c r="AH467" s="377"/>
      <c r="AI467" s="377"/>
      <c r="AJ467" s="377"/>
      <c r="AK467" s="377"/>
      <c r="AL467" s="377"/>
      <c r="AM467" s="377"/>
      <c r="AN467" s="377"/>
      <c r="AO467" s="377"/>
      <c r="AP467" s="377"/>
      <c r="AQ467" s="377"/>
      <c r="AR467" s="377"/>
      <c r="AS467" s="377"/>
      <c r="AT467" s="377"/>
      <c r="AU467" s="377"/>
      <c r="AV467" s="377"/>
      <c r="AW467" s="377"/>
      <c r="AX467" s="377"/>
      <c r="AY467" s="377"/>
      <c r="AZ467" s="377"/>
      <c r="BA467" s="377"/>
      <c r="BB467" s="377"/>
      <c r="BC467" s="377"/>
      <c r="BD467" s="377"/>
      <c r="BE467" s="377"/>
      <c r="BF467" s="377"/>
      <c r="BG467" s="377"/>
      <c r="BH467" s="377"/>
      <c r="BI467" s="377"/>
      <c r="BJ467" s="377"/>
      <c r="BK467" s="377"/>
      <c r="BL467" s="377"/>
      <c r="BM467" s="377"/>
      <c r="BN467" s="377"/>
      <c r="BO467" s="377"/>
      <c r="BP467" s="377"/>
      <c r="BQ467" s="377"/>
      <c r="BR467" s="377"/>
      <c r="BS467" s="377"/>
      <c r="BT467" s="377"/>
      <c r="BU467" s="377"/>
      <c r="BV467" s="377"/>
      <c r="BW467" s="377"/>
      <c r="BX467" s="377"/>
      <c r="BY467" s="377"/>
      <c r="BZ467" s="377"/>
      <c r="CA467" s="377"/>
      <c r="CB467" s="377"/>
      <c r="CC467" s="377"/>
      <c r="CD467" s="377"/>
      <c r="CE467" s="377"/>
      <c r="CF467" s="377"/>
      <c r="CG467" s="377"/>
      <c r="CH467" s="377"/>
      <c r="CI467" s="377"/>
      <c r="CJ467" s="377"/>
      <c r="CK467" s="377"/>
      <c r="CL467" s="377"/>
      <c r="CM467" s="377"/>
      <c r="CN467" s="341"/>
      <c r="CO467" s="341"/>
      <c r="CP467" s="341"/>
      <c r="CQ467" s="341"/>
      <c r="CR467" s="341"/>
      <c r="CS467" s="341"/>
      <c r="CT467" s="341"/>
      <c r="CY467" s="294"/>
    </row>
    <row r="468" spans="1:105" outlineLevel="1" x14ac:dyDescent="0.45">
      <c r="A468" s="71" t="s">
        <v>772</v>
      </c>
      <c r="B468" s="297"/>
      <c r="D468" s="68" t="s">
        <v>773</v>
      </c>
      <c r="E468" s="344"/>
      <c r="F468" s="376"/>
      <c r="G468" s="344"/>
      <c r="H468" s="377"/>
      <c r="I468" s="377"/>
      <c r="J468" s="377"/>
      <c r="K468" s="377"/>
      <c r="L468" s="377"/>
      <c r="M468" s="377"/>
      <c r="N468" s="377"/>
      <c r="O468" s="377"/>
      <c r="P468" s="377"/>
      <c r="Q468" s="377"/>
      <c r="R468" s="377"/>
      <c r="S468" s="377"/>
      <c r="T468" s="377"/>
      <c r="U468" s="377"/>
      <c r="V468" s="377"/>
      <c r="W468" s="377"/>
      <c r="X468" s="377"/>
      <c r="Y468" s="377"/>
      <c r="Z468" s="377"/>
      <c r="AA468" s="377"/>
      <c r="AB468" s="377"/>
      <c r="AC468" s="377"/>
      <c r="AD468" s="377"/>
      <c r="AE468" s="377"/>
      <c r="AF468" s="377"/>
      <c r="AG468" s="377"/>
      <c r="AH468" s="377"/>
      <c r="AI468" s="377"/>
      <c r="AJ468" s="377"/>
      <c r="AK468" s="377"/>
      <c r="AL468" s="377"/>
      <c r="AM468" s="377"/>
      <c r="AN468" s="377"/>
      <c r="AO468" s="377"/>
      <c r="AP468" s="377"/>
      <c r="AQ468" s="377"/>
      <c r="AR468" s="377"/>
      <c r="AS468" s="377"/>
      <c r="AT468" s="377"/>
      <c r="AU468" s="377"/>
      <c r="AV468" s="377"/>
      <c r="AW468" s="377"/>
      <c r="AX468" s="377"/>
      <c r="AY468" s="377"/>
      <c r="AZ468" s="377"/>
      <c r="BA468" s="377"/>
      <c r="BB468" s="377"/>
      <c r="BC468" s="377"/>
      <c r="BD468" s="377"/>
      <c r="BE468" s="377"/>
      <c r="BF468" s="377"/>
      <c r="BG468" s="377"/>
      <c r="BH468" s="377"/>
      <c r="BI468" s="377"/>
      <c r="BJ468" s="377"/>
      <c r="BK468" s="377"/>
      <c r="BL468" s="377"/>
      <c r="BM468" s="377"/>
      <c r="BN468" s="377"/>
      <c r="BO468" s="377"/>
      <c r="BP468" s="377"/>
      <c r="BQ468" s="377"/>
      <c r="BR468" s="377"/>
      <c r="BS468" s="377"/>
      <c r="BT468" s="377"/>
      <c r="BU468" s="377"/>
      <c r="BV468" s="377"/>
      <c r="BW468" s="377"/>
      <c r="BX468" s="377"/>
      <c r="BY468" s="377"/>
      <c r="BZ468" s="377"/>
      <c r="CA468" s="377"/>
      <c r="CB468" s="377"/>
      <c r="CC468" s="377"/>
      <c r="CD468" s="377"/>
      <c r="CE468" s="377"/>
      <c r="CF468" s="377"/>
      <c r="CG468" s="377"/>
      <c r="CH468" s="377"/>
      <c r="CI468" s="377"/>
      <c r="CJ468" s="377"/>
      <c r="CK468" s="377"/>
      <c r="CL468" s="377"/>
      <c r="CM468" s="377"/>
      <c r="CN468" s="375">
        <f t="shared" ref="CN468:CT468" si="946">SUMIF($H$9:$CM$9,CN$3,$H468:$CM468)</f>
        <v>0</v>
      </c>
      <c r="CO468" s="375">
        <f t="shared" si="946"/>
        <v>0</v>
      </c>
      <c r="CP468" s="375">
        <f t="shared" si="946"/>
        <v>0</v>
      </c>
      <c r="CQ468" s="375">
        <f t="shared" si="946"/>
        <v>0</v>
      </c>
      <c r="CR468" s="375">
        <f t="shared" si="946"/>
        <v>0</v>
      </c>
      <c r="CS468" s="375">
        <f t="shared" si="946"/>
        <v>0</v>
      </c>
      <c r="CT468" s="375">
        <f t="shared" si="946"/>
        <v>0</v>
      </c>
      <c r="CY468" s="294" t="s">
        <v>537</v>
      </c>
    </row>
    <row r="469" spans="1:105" outlineLevel="1" x14ac:dyDescent="0.45">
      <c r="A469" s="71"/>
      <c r="B469" s="297"/>
      <c r="D469" s="270"/>
      <c r="E469" s="344"/>
      <c r="F469" s="376"/>
      <c r="G469" s="344"/>
      <c r="H469" s="377"/>
      <c r="I469" s="377"/>
      <c r="J469" s="377"/>
      <c r="K469" s="377"/>
      <c r="L469" s="377"/>
      <c r="M469" s="377"/>
      <c r="N469" s="377"/>
      <c r="O469" s="377"/>
      <c r="P469" s="377"/>
      <c r="Q469" s="377"/>
      <c r="R469" s="377"/>
      <c r="S469" s="377"/>
      <c r="T469" s="377"/>
      <c r="U469" s="377"/>
      <c r="V469" s="377"/>
      <c r="W469" s="377"/>
      <c r="X469" s="377"/>
      <c r="Y469" s="377"/>
      <c r="Z469" s="377"/>
      <c r="AA469" s="377"/>
      <c r="AB469" s="377"/>
      <c r="AC469" s="377"/>
      <c r="AD469" s="377"/>
      <c r="AE469" s="377"/>
      <c r="AF469" s="377"/>
      <c r="AG469" s="377"/>
      <c r="AH469" s="377"/>
      <c r="AI469" s="377"/>
      <c r="AJ469" s="377"/>
      <c r="AK469" s="377"/>
      <c r="AL469" s="377"/>
      <c r="AM469" s="377"/>
      <c r="AN469" s="377"/>
      <c r="AO469" s="377"/>
      <c r="AP469" s="377"/>
      <c r="AQ469" s="377"/>
      <c r="AR469" s="377"/>
      <c r="AS469" s="377"/>
      <c r="AT469" s="377"/>
      <c r="AU469" s="377"/>
      <c r="AV469" s="377"/>
      <c r="AW469" s="377"/>
      <c r="AX469" s="377"/>
      <c r="AY469" s="377"/>
      <c r="AZ469" s="377"/>
      <c r="BA469" s="377"/>
      <c r="BB469" s="377"/>
      <c r="BC469" s="377"/>
      <c r="BD469" s="377"/>
      <c r="BE469" s="377"/>
      <c r="BF469" s="377"/>
      <c r="BG469" s="377"/>
      <c r="BH469" s="377"/>
      <c r="BI469" s="377"/>
      <c r="BJ469" s="377"/>
      <c r="BK469" s="377"/>
      <c r="BL469" s="377"/>
      <c r="BM469" s="377"/>
      <c r="BN469" s="377"/>
      <c r="BO469" s="377"/>
      <c r="BP469" s="377"/>
      <c r="BQ469" s="377"/>
      <c r="BR469" s="377"/>
      <c r="BS469" s="377"/>
      <c r="BT469" s="377"/>
      <c r="BU469" s="377"/>
      <c r="BV469" s="377"/>
      <c r="BW469" s="377"/>
      <c r="BX469" s="377"/>
      <c r="BY469" s="377"/>
      <c r="BZ469" s="377"/>
      <c r="CA469" s="377"/>
      <c r="CB469" s="377"/>
      <c r="CC469" s="377"/>
      <c r="CD469" s="377"/>
      <c r="CE469" s="377"/>
      <c r="CF469" s="377"/>
      <c r="CG469" s="377"/>
      <c r="CH469" s="377"/>
      <c r="CI469" s="377"/>
      <c r="CJ469" s="377"/>
      <c r="CK469" s="377"/>
      <c r="CL469" s="377"/>
      <c r="CM469" s="377"/>
      <c r="CN469" s="341"/>
      <c r="CO469" s="341"/>
      <c r="CP469" s="341"/>
      <c r="CQ469" s="341"/>
      <c r="CR469" s="341"/>
      <c r="CS469" s="341"/>
      <c r="CT469" s="341"/>
      <c r="CY469" s="294"/>
    </row>
    <row r="470" spans="1:105" outlineLevel="1" x14ac:dyDescent="0.45">
      <c r="A470" s="71" t="s">
        <v>775</v>
      </c>
      <c r="B470" s="297"/>
      <c r="D470" s="267" t="s">
        <v>769</v>
      </c>
      <c r="E470" s="358"/>
      <c r="F470" s="359"/>
      <c r="G470" s="358"/>
      <c r="H470" s="360">
        <f>H466-H468</f>
        <v>0</v>
      </c>
      <c r="I470" s="360">
        <f t="shared" ref="I470:BT470" si="947">I466-I468</f>
        <v>0</v>
      </c>
      <c r="J470" s="360">
        <f>J466-J468</f>
        <v>0</v>
      </c>
      <c r="K470" s="360">
        <f t="shared" si="947"/>
        <v>0</v>
      </c>
      <c r="L470" s="360">
        <f t="shared" si="947"/>
        <v>0</v>
      </c>
      <c r="M470" s="360">
        <f t="shared" si="947"/>
        <v>0</v>
      </c>
      <c r="N470" s="360">
        <f t="shared" si="947"/>
        <v>0</v>
      </c>
      <c r="O470" s="360">
        <f t="shared" si="947"/>
        <v>0</v>
      </c>
      <c r="P470" s="360">
        <f t="shared" si="947"/>
        <v>0</v>
      </c>
      <c r="Q470" s="360">
        <f t="shared" si="947"/>
        <v>0</v>
      </c>
      <c r="R470" s="360">
        <f t="shared" si="947"/>
        <v>0</v>
      </c>
      <c r="S470" s="360">
        <f t="shared" si="947"/>
        <v>0</v>
      </c>
      <c r="T470" s="360">
        <f t="shared" si="947"/>
        <v>0</v>
      </c>
      <c r="U470" s="360">
        <f t="shared" si="947"/>
        <v>0</v>
      </c>
      <c r="V470" s="360">
        <f t="shared" si="947"/>
        <v>0</v>
      </c>
      <c r="W470" s="360">
        <f t="shared" si="947"/>
        <v>0</v>
      </c>
      <c r="X470" s="360">
        <f t="shared" si="947"/>
        <v>0</v>
      </c>
      <c r="Y470" s="360">
        <f t="shared" si="947"/>
        <v>0</v>
      </c>
      <c r="Z470" s="360">
        <f t="shared" si="947"/>
        <v>0</v>
      </c>
      <c r="AA470" s="360">
        <f t="shared" si="947"/>
        <v>0</v>
      </c>
      <c r="AB470" s="360">
        <f t="shared" si="947"/>
        <v>0</v>
      </c>
      <c r="AC470" s="360">
        <f t="shared" si="947"/>
        <v>0</v>
      </c>
      <c r="AD470" s="360">
        <f t="shared" si="947"/>
        <v>0</v>
      </c>
      <c r="AE470" s="360">
        <f t="shared" si="947"/>
        <v>0</v>
      </c>
      <c r="AF470" s="360">
        <f t="shared" si="947"/>
        <v>0</v>
      </c>
      <c r="AG470" s="360">
        <f t="shared" si="947"/>
        <v>0</v>
      </c>
      <c r="AH470" s="360">
        <f t="shared" si="947"/>
        <v>0</v>
      </c>
      <c r="AI470" s="360">
        <f t="shared" si="947"/>
        <v>0</v>
      </c>
      <c r="AJ470" s="360">
        <f t="shared" si="947"/>
        <v>0</v>
      </c>
      <c r="AK470" s="360">
        <f t="shared" si="947"/>
        <v>0</v>
      </c>
      <c r="AL470" s="360">
        <f t="shared" si="947"/>
        <v>0</v>
      </c>
      <c r="AM470" s="360">
        <f t="shared" si="947"/>
        <v>0</v>
      </c>
      <c r="AN470" s="360">
        <f t="shared" si="947"/>
        <v>0</v>
      </c>
      <c r="AO470" s="360">
        <f t="shared" si="947"/>
        <v>0</v>
      </c>
      <c r="AP470" s="360">
        <f t="shared" si="947"/>
        <v>0</v>
      </c>
      <c r="AQ470" s="360">
        <f t="shared" si="947"/>
        <v>0</v>
      </c>
      <c r="AR470" s="360">
        <f t="shared" si="947"/>
        <v>0</v>
      </c>
      <c r="AS470" s="360">
        <f t="shared" si="947"/>
        <v>0</v>
      </c>
      <c r="AT470" s="360">
        <f t="shared" si="947"/>
        <v>0</v>
      </c>
      <c r="AU470" s="360">
        <f t="shared" si="947"/>
        <v>0</v>
      </c>
      <c r="AV470" s="360">
        <f t="shared" si="947"/>
        <v>0</v>
      </c>
      <c r="AW470" s="360">
        <f t="shared" si="947"/>
        <v>0</v>
      </c>
      <c r="AX470" s="360">
        <f t="shared" si="947"/>
        <v>0</v>
      </c>
      <c r="AY470" s="360">
        <f t="shared" si="947"/>
        <v>0</v>
      </c>
      <c r="AZ470" s="360">
        <f t="shared" si="947"/>
        <v>0</v>
      </c>
      <c r="BA470" s="360">
        <f t="shared" si="947"/>
        <v>0</v>
      </c>
      <c r="BB470" s="360">
        <f t="shared" si="947"/>
        <v>0</v>
      </c>
      <c r="BC470" s="360">
        <f t="shared" si="947"/>
        <v>0</v>
      </c>
      <c r="BD470" s="360">
        <f t="shared" si="947"/>
        <v>0</v>
      </c>
      <c r="BE470" s="360">
        <f t="shared" si="947"/>
        <v>0</v>
      </c>
      <c r="BF470" s="360">
        <f>BF466-BF468</f>
        <v>0</v>
      </c>
      <c r="BG470" s="360">
        <f t="shared" si="947"/>
        <v>0</v>
      </c>
      <c r="BH470" s="360">
        <f t="shared" si="947"/>
        <v>0</v>
      </c>
      <c r="BI470" s="360">
        <f t="shared" si="947"/>
        <v>0</v>
      </c>
      <c r="BJ470" s="360">
        <f t="shared" si="947"/>
        <v>0</v>
      </c>
      <c r="BK470" s="360">
        <f t="shared" si="947"/>
        <v>0</v>
      </c>
      <c r="BL470" s="360">
        <f t="shared" si="947"/>
        <v>433.14750000000004</v>
      </c>
      <c r="BM470" s="360">
        <f t="shared" si="947"/>
        <v>1155.06</v>
      </c>
      <c r="BN470" s="360">
        <f t="shared" si="947"/>
        <v>2045.4187500000003</v>
      </c>
      <c r="BO470" s="360">
        <f t="shared" si="947"/>
        <v>2358.2475000000054</v>
      </c>
      <c r="BP470" s="360">
        <f t="shared" si="947"/>
        <v>3465.1800000000003</v>
      </c>
      <c r="BQ470" s="360">
        <f t="shared" si="947"/>
        <v>4764.6224999999995</v>
      </c>
      <c r="BR470" s="360">
        <f t="shared" si="947"/>
        <v>5630.9175000000014</v>
      </c>
      <c r="BS470" s="360">
        <f t="shared" si="947"/>
        <v>6858.1687500000016</v>
      </c>
      <c r="BT470" s="360">
        <f t="shared" si="947"/>
        <v>7363.5074999999997</v>
      </c>
      <c r="BU470" s="360">
        <f t="shared" ref="BU470:CM470" si="948">BU466-BU468</f>
        <v>8229.8024999999998</v>
      </c>
      <c r="BV470" s="360">
        <f t="shared" si="948"/>
        <v>9096.0974999999999</v>
      </c>
      <c r="BW470" s="360">
        <f t="shared" si="948"/>
        <v>5534.6625000000004</v>
      </c>
      <c r="BX470" s="360">
        <f t="shared" si="948"/>
        <v>10828.6875</v>
      </c>
      <c r="BY470" s="360">
        <f t="shared" si="948"/>
        <v>10395.540000000001</v>
      </c>
      <c r="BZ470" s="360">
        <f t="shared" si="948"/>
        <v>11863.428750000003</v>
      </c>
      <c r="CA470" s="360">
        <f t="shared" si="948"/>
        <v>10443.667500000027</v>
      </c>
      <c r="CB470" s="360">
        <f t="shared" si="948"/>
        <v>123976.44000000003</v>
      </c>
      <c r="CC470" s="360">
        <f t="shared" si="948"/>
        <v>144671.26500000001</v>
      </c>
      <c r="CD470" s="360">
        <f t="shared" si="948"/>
        <v>149869.03500000003</v>
      </c>
      <c r="CE470" s="360">
        <f t="shared" si="948"/>
        <v>163681.62750000003</v>
      </c>
      <c r="CF470" s="360">
        <f t="shared" si="948"/>
        <v>160264.57500000001</v>
      </c>
      <c r="CG470" s="360">
        <f t="shared" si="948"/>
        <v>165462.34500000003</v>
      </c>
      <c r="CH470" s="360">
        <f t="shared" si="948"/>
        <v>170660.11500000005</v>
      </c>
      <c r="CI470" s="360">
        <f t="shared" si="948"/>
        <v>97698.825000000026</v>
      </c>
      <c r="CJ470" s="360">
        <f t="shared" si="948"/>
        <v>181055.655</v>
      </c>
      <c r="CK470" s="360">
        <f t="shared" si="948"/>
        <v>165558.60000000003</v>
      </c>
      <c r="CL470" s="360">
        <f t="shared" si="948"/>
        <v>180815.01750000005</v>
      </c>
      <c r="CM470" s="360">
        <f t="shared" si="948"/>
        <v>152949.19500000039</v>
      </c>
      <c r="CN470" s="375">
        <f>SUMIF($H$9:$CM$9,CN$3,$H470:$CM470)</f>
        <v>0</v>
      </c>
      <c r="CO470" s="375">
        <f t="shared" ref="CO470:CT470" si="949">SUMIF($H$9:$CM$9,CO$3,$H470:$CM470)</f>
        <v>0</v>
      </c>
      <c r="CP470" s="375">
        <f t="shared" si="949"/>
        <v>0</v>
      </c>
      <c r="CQ470" s="375">
        <f t="shared" si="949"/>
        <v>0</v>
      </c>
      <c r="CR470" s="375">
        <f>SUMIF($H$9:$CM$9,CR$3,$H470:$CM470)</f>
        <v>5991.8737500000061</v>
      </c>
      <c r="CS470" s="375">
        <f t="shared" si="949"/>
        <v>94474.28250000003</v>
      </c>
      <c r="CT470" s="375">
        <f t="shared" si="949"/>
        <v>1856662.6950000005</v>
      </c>
      <c r="CY470" s="294" t="s">
        <v>252</v>
      </c>
    </row>
    <row r="471" spans="1:105" outlineLevel="1" x14ac:dyDescent="0.45">
      <c r="A471" s="71"/>
      <c r="B471" s="297"/>
      <c r="D471" s="270"/>
      <c r="E471" s="344"/>
      <c r="F471" s="376"/>
      <c r="G471" s="344"/>
      <c r="H471" s="377"/>
      <c r="I471" s="377"/>
      <c r="J471" s="377"/>
      <c r="K471" s="377"/>
      <c r="L471" s="377"/>
      <c r="M471" s="377"/>
      <c r="N471" s="377"/>
      <c r="O471" s="377"/>
      <c r="P471" s="377"/>
      <c r="Q471" s="377"/>
      <c r="R471" s="377"/>
      <c r="S471" s="377"/>
      <c r="T471" s="377"/>
      <c r="U471" s="377"/>
      <c r="V471" s="377"/>
      <c r="W471" s="377"/>
      <c r="X471" s="377"/>
      <c r="Y471" s="377"/>
      <c r="Z471" s="377"/>
      <c r="AA471" s="377"/>
      <c r="AB471" s="377"/>
      <c r="AC471" s="377"/>
      <c r="AD471" s="377"/>
      <c r="AE471" s="377"/>
      <c r="AF471" s="377"/>
      <c r="AG471" s="377"/>
      <c r="AH471" s="377"/>
      <c r="AI471" s="377"/>
      <c r="AJ471" s="377"/>
      <c r="AK471" s="377"/>
      <c r="AL471" s="377"/>
      <c r="AM471" s="377"/>
      <c r="AN471" s="377"/>
      <c r="AO471" s="377"/>
      <c r="AP471" s="377"/>
      <c r="AQ471" s="377"/>
      <c r="AR471" s="377"/>
      <c r="AS471" s="377"/>
      <c r="AT471" s="377"/>
      <c r="AU471" s="377"/>
      <c r="AV471" s="377"/>
      <c r="AW471" s="377"/>
      <c r="AX471" s="377"/>
      <c r="AY471" s="377"/>
      <c r="AZ471" s="377"/>
      <c r="BA471" s="377"/>
      <c r="BB471" s="377"/>
      <c r="BC471" s="377"/>
      <c r="BD471" s="377"/>
      <c r="BE471" s="377"/>
      <c r="BF471" s="377"/>
      <c r="BG471" s="377"/>
      <c r="BH471" s="377"/>
      <c r="BI471" s="377"/>
      <c r="BJ471" s="377"/>
      <c r="BK471" s="377"/>
      <c r="BL471" s="377"/>
      <c r="BM471" s="377"/>
      <c r="BN471" s="377"/>
      <c r="BO471" s="377"/>
      <c r="BP471" s="377"/>
      <c r="BQ471" s="377"/>
      <c r="BR471" s="377"/>
      <c r="BS471" s="377"/>
      <c r="BT471" s="377"/>
      <c r="BU471" s="377"/>
      <c r="BV471" s="377"/>
      <c r="BW471" s="377"/>
      <c r="BX471" s="377"/>
      <c r="BY471" s="377"/>
      <c r="BZ471" s="377"/>
      <c r="CA471" s="377"/>
      <c r="CB471" s="377"/>
      <c r="CC471" s="377"/>
      <c r="CD471" s="377"/>
      <c r="CE471" s="377"/>
      <c r="CF471" s="377"/>
      <c r="CG471" s="377"/>
      <c r="CH471" s="377"/>
      <c r="CI471" s="377"/>
      <c r="CJ471" s="377"/>
      <c r="CK471" s="377"/>
      <c r="CL471" s="377"/>
      <c r="CM471" s="377"/>
      <c r="CN471" s="341"/>
      <c r="CO471" s="341"/>
      <c r="CP471" s="341"/>
      <c r="CQ471" s="341"/>
      <c r="CR471" s="341"/>
      <c r="CS471" s="341"/>
      <c r="CT471" s="341"/>
      <c r="CY471" s="294"/>
    </row>
    <row r="472" spans="1:105" s="75" customFormat="1" x14ac:dyDescent="0.45">
      <c r="A472" s="72"/>
      <c r="B472" s="297"/>
      <c r="D472" s="75" t="s">
        <v>250</v>
      </c>
      <c r="H472" s="378">
        <f t="shared" ref="H472:Q474" si="950">SUMIF($CY$2:$CY$471,$CY472,H$2:H$471)</f>
        <v>-20110.544281471994</v>
      </c>
      <c r="I472" s="378">
        <f t="shared" si="950"/>
        <v>-11169.962257391995</v>
      </c>
      <c r="J472" s="378">
        <f t="shared" si="950"/>
        <v>-10219.962257391995</v>
      </c>
      <c r="K472" s="378">
        <f t="shared" si="950"/>
        <v>-8643.1518925759974</v>
      </c>
      <c r="L472" s="378">
        <f t="shared" si="950"/>
        <v>-7999.3084925759968</v>
      </c>
      <c r="M472" s="378">
        <f t="shared" si="950"/>
        <v>-8879.3084925759958</v>
      </c>
      <c r="N472" s="378">
        <f t="shared" si="950"/>
        <v>-7276.0396684959951</v>
      </c>
      <c r="O472" s="378">
        <f t="shared" si="950"/>
        <v>-5097.2537629439958</v>
      </c>
      <c r="P472" s="378">
        <f t="shared" si="950"/>
        <v>-6318.0009629439955</v>
      </c>
      <c r="Q472" s="378">
        <f t="shared" si="950"/>
        <v>-3634.3126727007002</v>
      </c>
      <c r="R472" s="378">
        <f t="shared" ref="R472:AA474" si="951">SUMIF($CY$2:$CY$471,$CY472,R$2:R$471)</f>
        <v>-3256.6572538237488</v>
      </c>
      <c r="S472" s="378">
        <f t="shared" si="951"/>
        <v>13669.388497640015</v>
      </c>
      <c r="T472" s="378">
        <f t="shared" ca="1" si="951"/>
        <v>10358.274766087834</v>
      </c>
      <c r="U472" s="378">
        <f t="shared" ca="1" si="951"/>
        <v>18463.565410627562</v>
      </c>
      <c r="V472" s="378">
        <f t="shared" ca="1" si="951"/>
        <v>20736.820782317489</v>
      </c>
      <c r="W472" s="378">
        <f t="shared" ca="1" si="951"/>
        <v>18990.359024002166</v>
      </c>
      <c r="X472" s="378">
        <f t="shared" ca="1" si="951"/>
        <v>20735.934660140883</v>
      </c>
      <c r="Y472" s="378">
        <f t="shared" ca="1" si="951"/>
        <v>21815.682375961998</v>
      </c>
      <c r="Z472" s="378">
        <f t="shared" ca="1" si="951"/>
        <v>29104.271046226509</v>
      </c>
      <c r="AA472" s="378">
        <f t="shared" ca="1" si="951"/>
        <v>22668.262219225664</v>
      </c>
      <c r="AB472" s="378">
        <f t="shared" ref="AB472:AK474" ca="1" si="952">SUMIF($CY$2:$CY$471,$CY472,AB$2:AB$471)</f>
        <v>28027.120352015692</v>
      </c>
      <c r="AC472" s="378">
        <f t="shared" ca="1" si="952"/>
        <v>31174.485196395457</v>
      </c>
      <c r="AD472" s="378">
        <f t="shared" ca="1" si="952"/>
        <v>26113.904109144001</v>
      </c>
      <c r="AE472" s="378">
        <f t="shared" ca="1" si="952"/>
        <v>64923.576825400043</v>
      </c>
      <c r="AF472" s="378">
        <f t="shared" ca="1" si="952"/>
        <v>25062.555253959337</v>
      </c>
      <c r="AG472" s="378">
        <f t="shared" ca="1" si="952"/>
        <v>44262.887120544241</v>
      </c>
      <c r="AH472" s="378">
        <f t="shared" ca="1" si="952"/>
        <v>43409.338284712983</v>
      </c>
      <c r="AI472" s="378">
        <f t="shared" ca="1" si="952"/>
        <v>46309.292751181616</v>
      </c>
      <c r="AJ472" s="378">
        <f t="shared" ca="1" si="952"/>
        <v>49581.396958304576</v>
      </c>
      <c r="AK472" s="378">
        <f t="shared" ca="1" si="952"/>
        <v>52869.65784661709</v>
      </c>
      <c r="AL472" s="378">
        <f t="shared" ref="AL472:AU474" ca="1" si="953">SUMIF($CY$2:$CY$471,$CY472,AL$2:AL$471)</f>
        <v>69519.885992740339</v>
      </c>
      <c r="AM472" s="378">
        <f t="shared" ca="1" si="953"/>
        <v>58954.481659121564</v>
      </c>
      <c r="AN472" s="378">
        <f t="shared" ca="1" si="953"/>
        <v>63008.741996396791</v>
      </c>
      <c r="AO472" s="378">
        <f t="shared" ca="1" si="953"/>
        <v>71259.614124106869</v>
      </c>
      <c r="AP472" s="378">
        <f t="shared" ca="1" si="953"/>
        <v>69426.947057575133</v>
      </c>
      <c r="AQ472" s="378">
        <f t="shared" ca="1" si="953"/>
        <v>194914.21787189337</v>
      </c>
      <c r="AR472" s="378">
        <f t="shared" ca="1" si="953"/>
        <v>87038.010664862086</v>
      </c>
      <c r="AS472" s="378">
        <f t="shared" ca="1" si="953"/>
        <v>107096.11315068146</v>
      </c>
      <c r="AT472" s="378">
        <f t="shared" ca="1" si="953"/>
        <v>111975.16253050409</v>
      </c>
      <c r="AU472" s="378">
        <f t="shared" ca="1" si="953"/>
        <v>123414.11857561188</v>
      </c>
      <c r="AV472" s="378">
        <f t="shared" ref="AV472:BE474" ca="1" si="954">SUMIF($CY$2:$CY$471,$CY472,AV$2:AV$471)</f>
        <v>125642.27762300355</v>
      </c>
      <c r="AW472" s="378">
        <f t="shared" ca="1" si="954"/>
        <v>136913.92292245181</v>
      </c>
      <c r="AX472" s="378">
        <f t="shared" ca="1" si="954"/>
        <v>161438.3220937466</v>
      </c>
      <c r="AY472" s="378">
        <f t="shared" ca="1" si="954"/>
        <v>135938.85679146851</v>
      </c>
      <c r="AZ472" s="378">
        <f t="shared" ca="1" si="954"/>
        <v>147273.09205253076</v>
      </c>
      <c r="BA472" s="378">
        <f t="shared" ca="1" si="954"/>
        <v>154642.97389812203</v>
      </c>
      <c r="BB472" s="378">
        <f t="shared" ca="1" si="954"/>
        <v>153044.22208049911</v>
      </c>
      <c r="BC472" s="378">
        <f t="shared" ca="1" si="954"/>
        <v>340176.3825444472</v>
      </c>
      <c r="BD472" s="378">
        <f ca="1">SUMIF($CY$2:$CY$471,$CY472,BD$2:BD$471)</f>
        <v>223158.15056726785</v>
      </c>
      <c r="BE472" s="378">
        <f t="shared" ca="1" si="954"/>
        <v>273079.94090772187</v>
      </c>
      <c r="BF472" s="378">
        <f t="shared" ref="BF472:BO474" ca="1" si="955">SUMIF($CY$2:$CY$471,$CY472,BF$2:BF$471)</f>
        <v>282703.2854632049</v>
      </c>
      <c r="BG472" s="378">
        <f t="shared" ca="1" si="955"/>
        <v>302360.42206008791</v>
      </c>
      <c r="BH472" s="378">
        <f t="shared" ca="1" si="955"/>
        <v>308656.23687661381</v>
      </c>
      <c r="BI472" s="378">
        <f t="shared" ca="1" si="955"/>
        <v>324878.28759573761</v>
      </c>
      <c r="BJ472" s="378">
        <f t="shared" ca="1" si="955"/>
        <v>367055.20503999968</v>
      </c>
      <c r="BK472" s="378">
        <f t="shared" ca="1" si="955"/>
        <v>325593.0185044253</v>
      </c>
      <c r="BL472" s="378">
        <f t="shared" ca="1" si="955"/>
        <v>367709.9557714918</v>
      </c>
      <c r="BM472" s="378">
        <f t="shared" ca="1" si="955"/>
        <v>382103.06544026703</v>
      </c>
      <c r="BN472" s="378">
        <f t="shared" ca="1" si="955"/>
        <v>387108.58752516349</v>
      </c>
      <c r="BO472" s="378">
        <f t="shared" ca="1" si="955"/>
        <v>669715.01675741165</v>
      </c>
      <c r="BP472" s="378">
        <f t="shared" ref="BP472:BY474" ca="1" si="956">SUMIF($CY$2:$CY$471,$CY472,BP$2:BP$471)</f>
        <v>354120.34705744486</v>
      </c>
      <c r="BQ472" s="378">
        <f t="shared" ca="1" si="956"/>
        <v>425712.30424696923</v>
      </c>
      <c r="BR472" s="378">
        <f t="shared" ca="1" si="956"/>
        <v>441654.27933108958</v>
      </c>
      <c r="BS472" s="378">
        <f t="shared" ca="1" si="956"/>
        <v>471566.10630893748</v>
      </c>
      <c r="BT472" s="378">
        <f t="shared" ca="1" si="956"/>
        <v>482825.40856748534</v>
      </c>
      <c r="BU472" s="378">
        <f t="shared" ca="1" si="956"/>
        <v>506959.6042025605</v>
      </c>
      <c r="BV472" s="378">
        <f t="shared" ca="1" si="956"/>
        <v>567915.47841358779</v>
      </c>
      <c r="BW472" s="378">
        <f t="shared" ca="1" si="956"/>
        <v>513138.92659784929</v>
      </c>
      <c r="BX472" s="378">
        <f t="shared" ca="1" si="956"/>
        <v>573228.00744774251</v>
      </c>
      <c r="BY472" s="378">
        <f t="shared" ca="1" si="956"/>
        <v>593589.31431172509</v>
      </c>
      <c r="BZ472" s="378">
        <f t="shared" ref="BZ472:CI474" ca="1" si="957">SUMIF($CY$2:$CY$471,$CY472,BZ$2:BZ$471)</f>
        <v>602666.44547564979</v>
      </c>
      <c r="CA472" s="378">
        <f t="shared" ca="1" si="957"/>
        <v>913139.50331783982</v>
      </c>
      <c r="CB472" s="378">
        <f t="shared" ca="1" si="957"/>
        <v>695120.38800030854</v>
      </c>
      <c r="CC472" s="378">
        <f t="shared" ca="1" si="957"/>
        <v>799226.32884644298</v>
      </c>
      <c r="CD472" s="378">
        <f t="shared" ca="1" si="957"/>
        <v>813939.35568970547</v>
      </c>
      <c r="CE472" s="378">
        <f t="shared" ca="1" si="957"/>
        <v>856269.65966184961</v>
      </c>
      <c r="CF472" s="378">
        <f t="shared" ca="1" si="957"/>
        <v>853542.01512373961</v>
      </c>
      <c r="CG472" s="378">
        <f t="shared" ca="1" si="957"/>
        <v>874799.73756164871</v>
      </c>
      <c r="CH472" s="378">
        <f t="shared" ca="1" si="957"/>
        <v>944743.43114133365</v>
      </c>
      <c r="CI472" s="378">
        <f t="shared" ca="1" si="957"/>
        <v>771238.08208907756</v>
      </c>
      <c r="CJ472" s="378">
        <f t="shared" ref="CJ472:CT474" ca="1" si="958">SUMIF($CY$2:$CY$471,$CY472,CJ$2:CJ$471)</f>
        <v>934832.42685207003</v>
      </c>
      <c r="CK472" s="378">
        <f t="shared" ca="1" si="958"/>
        <v>924305.45843519783</v>
      </c>
      <c r="CL472" s="378">
        <f t="shared" ca="1" si="958"/>
        <v>939567.67548095749</v>
      </c>
      <c r="CM472" s="378">
        <f t="shared" ca="1" si="958"/>
        <v>1335231.169537633</v>
      </c>
      <c r="CN472" s="378">
        <f t="shared" si="958"/>
        <v>-78935.113497252372</v>
      </c>
      <c r="CO472" s="378">
        <f t="shared" ca="1" si="958"/>
        <v>313112.2567675453</v>
      </c>
      <c r="CP472" s="378">
        <f t="shared" ca="1" si="958"/>
        <v>788579.01691715384</v>
      </c>
      <c r="CQ472" s="378">
        <f t="shared" ca="1" si="958"/>
        <v>1784593.454927929</v>
      </c>
      <c r="CR472" s="378">
        <f t="shared" ca="1" si="958"/>
        <v>4214121.1725093937</v>
      </c>
      <c r="CS472" s="378">
        <f t="shared" ca="1" si="958"/>
        <v>6446515.7252788814</v>
      </c>
      <c r="CT472" s="378">
        <f t="shared" ca="1" si="958"/>
        <v>10742815.728419963</v>
      </c>
      <c r="CY472" s="332" t="s">
        <v>252</v>
      </c>
    </row>
    <row r="473" spans="1:105" s="75" customFormat="1" x14ac:dyDescent="0.45">
      <c r="A473" s="72" t="s">
        <v>521</v>
      </c>
      <c r="B473" s="297"/>
      <c r="D473" s="75" t="s">
        <v>295</v>
      </c>
      <c r="H473" s="378">
        <f t="shared" si="950"/>
        <v>6</v>
      </c>
      <c r="I473" s="378">
        <f t="shared" si="950"/>
        <v>6</v>
      </c>
      <c r="J473" s="378">
        <f t="shared" si="950"/>
        <v>6</v>
      </c>
      <c r="K473" s="378">
        <f t="shared" si="950"/>
        <v>6</v>
      </c>
      <c r="L473" s="378">
        <f t="shared" si="950"/>
        <v>6</v>
      </c>
      <c r="M473" s="378">
        <f t="shared" si="950"/>
        <v>6</v>
      </c>
      <c r="N473" s="378">
        <f t="shared" si="950"/>
        <v>6</v>
      </c>
      <c r="O473" s="378">
        <f t="shared" si="950"/>
        <v>5</v>
      </c>
      <c r="P473" s="378">
        <f t="shared" si="950"/>
        <v>6</v>
      </c>
      <c r="Q473" s="378">
        <f t="shared" si="950"/>
        <v>6</v>
      </c>
      <c r="R473" s="378">
        <f t="shared" si="951"/>
        <v>7</v>
      </c>
      <c r="S473" s="378">
        <f t="shared" si="951"/>
        <v>7</v>
      </c>
      <c r="T473" s="378">
        <f t="shared" ca="1" si="951"/>
        <v>6</v>
      </c>
      <c r="U473" s="378">
        <f t="shared" ca="1" si="951"/>
        <v>6</v>
      </c>
      <c r="V473" s="378">
        <f t="shared" ca="1" si="951"/>
        <v>6</v>
      </c>
      <c r="W473" s="378">
        <f t="shared" ca="1" si="951"/>
        <v>7</v>
      </c>
      <c r="X473" s="378">
        <f t="shared" ca="1" si="951"/>
        <v>7</v>
      </c>
      <c r="Y473" s="378">
        <f t="shared" ca="1" si="951"/>
        <v>7</v>
      </c>
      <c r="Z473" s="378">
        <f t="shared" ca="1" si="951"/>
        <v>7</v>
      </c>
      <c r="AA473" s="378">
        <f t="shared" ca="1" si="951"/>
        <v>7</v>
      </c>
      <c r="AB473" s="378">
        <f t="shared" ca="1" si="952"/>
        <v>8</v>
      </c>
      <c r="AC473" s="378">
        <f t="shared" ca="1" si="952"/>
        <v>8</v>
      </c>
      <c r="AD473" s="378">
        <f t="shared" ca="1" si="952"/>
        <v>10</v>
      </c>
      <c r="AE473" s="378">
        <f t="shared" ca="1" si="952"/>
        <v>9</v>
      </c>
      <c r="AF473" s="378">
        <f t="shared" ca="1" si="952"/>
        <v>11</v>
      </c>
      <c r="AG473" s="378">
        <f t="shared" ca="1" si="952"/>
        <v>11</v>
      </c>
      <c r="AH473" s="378">
        <f t="shared" ca="1" si="952"/>
        <v>12</v>
      </c>
      <c r="AI473" s="378">
        <f t="shared" ca="1" si="952"/>
        <v>13</v>
      </c>
      <c r="AJ473" s="378">
        <f t="shared" ca="1" si="952"/>
        <v>13</v>
      </c>
      <c r="AK473" s="378">
        <f t="shared" ca="1" si="952"/>
        <v>13</v>
      </c>
      <c r="AL473" s="378">
        <f t="shared" ca="1" si="953"/>
        <v>13</v>
      </c>
      <c r="AM473" s="378">
        <f t="shared" ca="1" si="953"/>
        <v>12</v>
      </c>
      <c r="AN473" s="378">
        <f t="shared" ca="1" si="953"/>
        <v>15</v>
      </c>
      <c r="AO473" s="378">
        <f t="shared" ca="1" si="953"/>
        <v>15</v>
      </c>
      <c r="AP473" s="378">
        <f t="shared" ca="1" si="953"/>
        <v>16</v>
      </c>
      <c r="AQ473" s="378">
        <f t="shared" ca="1" si="953"/>
        <v>15</v>
      </c>
      <c r="AR473" s="378">
        <f t="shared" ca="1" si="953"/>
        <v>14</v>
      </c>
      <c r="AS473" s="378">
        <f t="shared" ca="1" si="953"/>
        <v>16</v>
      </c>
      <c r="AT473" s="378">
        <f t="shared" ca="1" si="953"/>
        <v>16</v>
      </c>
      <c r="AU473" s="378">
        <f t="shared" ca="1" si="953"/>
        <v>16</v>
      </c>
      <c r="AV473" s="378">
        <f t="shared" ca="1" si="954"/>
        <v>16</v>
      </c>
      <c r="AW473" s="378">
        <f t="shared" ca="1" si="954"/>
        <v>16</v>
      </c>
      <c r="AX473" s="378">
        <f t="shared" ca="1" si="954"/>
        <v>16</v>
      </c>
      <c r="AY473" s="378">
        <f t="shared" ca="1" si="954"/>
        <v>15</v>
      </c>
      <c r="AZ473" s="378">
        <f t="shared" ca="1" si="954"/>
        <v>18</v>
      </c>
      <c r="BA473" s="378">
        <f t="shared" ca="1" si="954"/>
        <v>18</v>
      </c>
      <c r="BB473" s="378">
        <f t="shared" ca="1" si="954"/>
        <v>19</v>
      </c>
      <c r="BC473" s="378">
        <f t="shared" ca="1" si="954"/>
        <v>18</v>
      </c>
      <c r="BD473" s="378">
        <f t="shared" ca="1" si="954"/>
        <v>19</v>
      </c>
      <c r="BE473" s="378">
        <f t="shared" ca="1" si="954"/>
        <v>20</v>
      </c>
      <c r="BF473" s="378">
        <f t="shared" ca="1" si="955"/>
        <v>20</v>
      </c>
      <c r="BG473" s="378">
        <f t="shared" ca="1" si="955"/>
        <v>21</v>
      </c>
      <c r="BH473" s="378">
        <f t="shared" ca="1" si="955"/>
        <v>21</v>
      </c>
      <c r="BI473" s="378">
        <f t="shared" ca="1" si="955"/>
        <v>21</v>
      </c>
      <c r="BJ473" s="378">
        <f t="shared" ca="1" si="955"/>
        <v>22</v>
      </c>
      <c r="BK473" s="378">
        <f t="shared" ca="1" si="955"/>
        <v>20</v>
      </c>
      <c r="BL473" s="378">
        <f t="shared" ca="1" si="955"/>
        <v>22</v>
      </c>
      <c r="BM473" s="378">
        <f t="shared" ca="1" si="955"/>
        <v>23</v>
      </c>
      <c r="BN473" s="378">
        <f t="shared" ca="1" si="955"/>
        <v>24</v>
      </c>
      <c r="BO473" s="378">
        <f t="shared" ca="1" si="955"/>
        <v>23</v>
      </c>
      <c r="BP473" s="378">
        <f t="shared" ca="1" si="956"/>
        <v>24</v>
      </c>
      <c r="BQ473" s="378">
        <f t="shared" ca="1" si="956"/>
        <v>24</v>
      </c>
      <c r="BR473" s="378">
        <f t="shared" ca="1" si="956"/>
        <v>25</v>
      </c>
      <c r="BS473" s="378">
        <f t="shared" ca="1" si="956"/>
        <v>25</v>
      </c>
      <c r="BT473" s="378">
        <f t="shared" ca="1" si="956"/>
        <v>26</v>
      </c>
      <c r="BU473" s="378">
        <f t="shared" ca="1" si="956"/>
        <v>26</v>
      </c>
      <c r="BV473" s="378">
        <f t="shared" ca="1" si="956"/>
        <v>27</v>
      </c>
      <c r="BW473" s="378">
        <f t="shared" ca="1" si="956"/>
        <v>27</v>
      </c>
      <c r="BX473" s="378">
        <f t="shared" ca="1" si="956"/>
        <v>28</v>
      </c>
      <c r="BY473" s="378">
        <f t="shared" ca="1" si="956"/>
        <v>29</v>
      </c>
      <c r="BZ473" s="378">
        <f t="shared" ca="1" si="957"/>
        <v>30</v>
      </c>
      <c r="CA473" s="378">
        <f t="shared" ca="1" si="957"/>
        <v>30</v>
      </c>
      <c r="CB473" s="378">
        <f t="shared" ca="1" si="957"/>
        <v>35</v>
      </c>
      <c r="CC473" s="378">
        <f t="shared" ca="1" si="957"/>
        <v>36</v>
      </c>
      <c r="CD473" s="378">
        <f t="shared" ca="1" si="957"/>
        <v>37</v>
      </c>
      <c r="CE473" s="378">
        <f t="shared" ca="1" si="957"/>
        <v>37</v>
      </c>
      <c r="CF473" s="378">
        <f t="shared" ca="1" si="957"/>
        <v>38</v>
      </c>
      <c r="CG473" s="378">
        <f t="shared" ca="1" si="957"/>
        <v>39</v>
      </c>
      <c r="CH473" s="378">
        <f t="shared" ca="1" si="957"/>
        <v>40</v>
      </c>
      <c r="CI473" s="378">
        <f t="shared" ca="1" si="957"/>
        <v>37</v>
      </c>
      <c r="CJ473" s="378">
        <f t="shared" ca="1" si="958"/>
        <v>41</v>
      </c>
      <c r="CK473" s="378">
        <f t="shared" ca="1" si="958"/>
        <v>42</v>
      </c>
      <c r="CL473" s="378">
        <f t="shared" ca="1" si="958"/>
        <v>43</v>
      </c>
      <c r="CM473" s="378">
        <f t="shared" ca="1" si="958"/>
        <v>43</v>
      </c>
      <c r="CN473" s="378">
        <f t="shared" si="958"/>
        <v>0</v>
      </c>
      <c r="CO473" s="378">
        <f t="shared" si="958"/>
        <v>0</v>
      </c>
      <c r="CP473" s="378">
        <f t="shared" si="958"/>
        <v>0</v>
      </c>
      <c r="CQ473" s="378">
        <f t="shared" si="958"/>
        <v>0</v>
      </c>
      <c r="CR473" s="378">
        <f t="shared" si="958"/>
        <v>0</v>
      </c>
      <c r="CS473" s="378">
        <f t="shared" si="958"/>
        <v>0</v>
      </c>
      <c r="CT473" s="378">
        <f t="shared" si="958"/>
        <v>0</v>
      </c>
      <c r="CY473" s="332" t="s">
        <v>2</v>
      </c>
    </row>
    <row r="474" spans="1:105" x14ac:dyDescent="0.45">
      <c r="A474" s="71"/>
      <c r="B474" s="297"/>
      <c r="D474" s="75" t="s">
        <v>731</v>
      </c>
      <c r="H474" s="379">
        <f t="shared" si="950"/>
        <v>32396.694681471996</v>
      </c>
      <c r="I474" s="379">
        <f t="shared" si="950"/>
        <v>33189.956657392002</v>
      </c>
      <c r="J474" s="379">
        <f t="shared" si="950"/>
        <v>33189.956657392002</v>
      </c>
      <c r="K474" s="379">
        <f t="shared" si="950"/>
        <v>33308.915092576004</v>
      </c>
      <c r="L474" s="379">
        <f t="shared" si="950"/>
        <v>33300.071692575999</v>
      </c>
      <c r="M474" s="379">
        <f t="shared" si="950"/>
        <v>33300.071692575999</v>
      </c>
      <c r="N474" s="379">
        <f t="shared" si="950"/>
        <v>33850.646868495998</v>
      </c>
      <c r="O474" s="379">
        <f t="shared" si="950"/>
        <v>27859.554562943998</v>
      </c>
      <c r="P474" s="379">
        <f t="shared" si="950"/>
        <v>33520.301762944</v>
      </c>
      <c r="Q474" s="379">
        <f t="shared" si="950"/>
        <v>33685.110758127994</v>
      </c>
      <c r="R474" s="379">
        <f t="shared" si="951"/>
        <v>35334.767477943999</v>
      </c>
      <c r="S474" s="379">
        <f t="shared" si="951"/>
        <v>38128.98850236</v>
      </c>
      <c r="T474" s="379">
        <f t="shared" ca="1" si="951"/>
        <v>29276.105137320003</v>
      </c>
      <c r="U474" s="379">
        <f t="shared" ca="1" si="951"/>
        <v>30274.014238545002</v>
      </c>
      <c r="V474" s="379">
        <f t="shared" ca="1" si="951"/>
        <v>30352.681160145003</v>
      </c>
      <c r="W474" s="379">
        <f t="shared" ca="1" si="951"/>
        <v>36216.244470309997</v>
      </c>
      <c r="X474" s="379">
        <f t="shared" ca="1" si="951"/>
        <v>36280.452361510004</v>
      </c>
      <c r="Y474" s="379">
        <f t="shared" ca="1" si="951"/>
        <v>36360.529374309997</v>
      </c>
      <c r="Z474" s="379">
        <f t="shared" ca="1" si="951"/>
        <v>37336.212752334999</v>
      </c>
      <c r="AA474" s="379">
        <f t="shared" ca="1" si="951"/>
        <v>36720.845023440001</v>
      </c>
      <c r="AB474" s="379">
        <f t="shared" ca="1" si="952"/>
        <v>42551.635129039998</v>
      </c>
      <c r="AC474" s="379">
        <f t="shared" ca="1" si="952"/>
        <v>42767.966642405001</v>
      </c>
      <c r="AD474" s="379">
        <f t="shared" ca="1" si="952"/>
        <v>49959.447030640004</v>
      </c>
      <c r="AE474" s="379">
        <f t="shared" ca="1" si="952"/>
        <v>48896.793174599996</v>
      </c>
      <c r="AF474" s="379">
        <f t="shared" ca="1" si="952"/>
        <v>63993.982470319643</v>
      </c>
      <c r="AG474" s="379">
        <f t="shared" ca="1" si="952"/>
        <v>68299.99237601379</v>
      </c>
      <c r="AH474" s="379">
        <f t="shared" ca="1" si="952"/>
        <v>74488.069964971684</v>
      </c>
      <c r="AI474" s="379">
        <f t="shared" ca="1" si="952"/>
        <v>81616.198249411158</v>
      </c>
      <c r="AJ474" s="379">
        <f t="shared" ca="1" si="952"/>
        <v>81934.2241548725</v>
      </c>
      <c r="AK474" s="379">
        <f t="shared" ca="1" si="952"/>
        <v>82531.065862461022</v>
      </c>
      <c r="AL474" s="379">
        <f t="shared" ca="1" si="953"/>
        <v>86433.739609087817</v>
      </c>
      <c r="AM474" s="379">
        <f t="shared" ca="1" si="953"/>
        <v>76381.015858958999</v>
      </c>
      <c r="AN474" s="379">
        <f t="shared" ca="1" si="953"/>
        <v>96821.704219563719</v>
      </c>
      <c r="AO474" s="379">
        <f t="shared" ca="1" si="953"/>
        <v>93626.385868160127</v>
      </c>
      <c r="AP474" s="379">
        <f t="shared" ca="1" si="953"/>
        <v>99560.74428788526</v>
      </c>
      <c r="AQ474" s="379">
        <f t="shared" ca="1" si="953"/>
        <v>110392.24161586323</v>
      </c>
      <c r="AR474" s="379">
        <f t="shared" ca="1" si="953"/>
        <v>90338.791318286763</v>
      </c>
      <c r="AS474" s="379">
        <f t="shared" ca="1" si="953"/>
        <v>109126.23128939777</v>
      </c>
      <c r="AT474" s="379">
        <f t="shared" ca="1" si="953"/>
        <v>110147.30131009071</v>
      </c>
      <c r="AU474" s="379">
        <f t="shared" ca="1" si="953"/>
        <v>113052.02850466511</v>
      </c>
      <c r="AV474" s="379">
        <f t="shared" ca="1" si="954"/>
        <v>113210.90200095123</v>
      </c>
      <c r="AW474" s="379">
        <f t="shared" ca="1" si="954"/>
        <v>114409.12735573444</v>
      </c>
      <c r="AX474" s="379">
        <f t="shared" ca="1" si="954"/>
        <v>120543.88874897819</v>
      </c>
      <c r="AY474" s="379">
        <f t="shared" ca="1" si="954"/>
        <v>104428.60153204542</v>
      </c>
      <c r="AZ474" s="379">
        <f t="shared" ca="1" si="954"/>
        <v>130600.75134231857</v>
      </c>
      <c r="BA474" s="379">
        <f t="shared" ca="1" si="954"/>
        <v>126858.41726781837</v>
      </c>
      <c r="BB474" s="379">
        <f t="shared" ca="1" si="954"/>
        <v>133550.60922982084</v>
      </c>
      <c r="BC474" s="379">
        <f t="shared" ca="1" si="954"/>
        <v>145187.90378107334</v>
      </c>
      <c r="BD474" s="379">
        <f t="shared" ca="1" si="954"/>
        <v>54324.308008008731</v>
      </c>
      <c r="BE474" s="379">
        <f t="shared" ca="1" si="954"/>
        <v>68633.942028308171</v>
      </c>
      <c r="BF474" s="379">
        <f t="shared" ca="1" si="955"/>
        <v>71727.791999247958</v>
      </c>
      <c r="BG474" s="379">
        <f t="shared" ca="1" si="955"/>
        <v>78720.734532938412</v>
      </c>
      <c r="BH474" s="379">
        <f t="shared" ca="1" si="955"/>
        <v>79344.602174613537</v>
      </c>
      <c r="BI474" s="379">
        <f t="shared" ca="1" si="955"/>
        <v>82612.244733792788</v>
      </c>
      <c r="BJ474" s="379">
        <f t="shared" ca="1" si="955"/>
        <v>92870.417874190607</v>
      </c>
      <c r="BK474" s="379">
        <f t="shared" ca="1" si="955"/>
        <v>66935.456117272843</v>
      </c>
      <c r="BL474" s="379">
        <f t="shared" ca="1" si="955"/>
        <v>94647.508658510997</v>
      </c>
      <c r="BM474" s="379">
        <f t="shared" ca="1" si="955"/>
        <v>92450.826656471036</v>
      </c>
      <c r="BN474" s="379">
        <f t="shared" ca="1" si="955"/>
        <v>97253.133161493606</v>
      </c>
      <c r="BO474" s="379">
        <f t="shared" ca="1" si="955"/>
        <v>126455.60314477156</v>
      </c>
      <c r="BP474" s="379">
        <f t="shared" ca="1" si="956"/>
        <v>89805.166362020143</v>
      </c>
      <c r="BQ474" s="379">
        <f t="shared" ca="1" si="956"/>
        <v>108501.69437341836</v>
      </c>
      <c r="BR474" s="379">
        <f t="shared" ca="1" si="956"/>
        <v>111143.08346910318</v>
      </c>
      <c r="BS474" s="379">
        <f t="shared" ca="1" si="956"/>
        <v>119478.81248921296</v>
      </c>
      <c r="BT474" s="379">
        <f t="shared" ca="1" si="956"/>
        <v>118192.35533018547</v>
      </c>
      <c r="BU474" s="379">
        <f t="shared" ca="1" si="956"/>
        <v>121039.22469791415</v>
      </c>
      <c r="BV474" s="379">
        <f t="shared" ca="1" si="956"/>
        <v>132547.01999701097</v>
      </c>
      <c r="BW474" s="379">
        <f t="shared" ca="1" si="956"/>
        <v>94613.063247517624</v>
      </c>
      <c r="BX474" s="379">
        <f t="shared" ca="1" si="956"/>
        <v>132362.00979664372</v>
      </c>
      <c r="BY474" s="379">
        <f t="shared" ca="1" si="956"/>
        <v>127574.69554035312</v>
      </c>
      <c r="BZ474" s="379">
        <f t="shared" ca="1" si="957"/>
        <v>132833.78409023792</v>
      </c>
      <c r="CA474" s="379">
        <f t="shared" ca="1" si="957"/>
        <v>165539.16693148046</v>
      </c>
      <c r="CB474" s="379">
        <f t="shared" ca="1" si="957"/>
        <v>115690.64994427745</v>
      </c>
      <c r="CC474" s="379">
        <f t="shared" ca="1" si="957"/>
        <v>136821.95559942655</v>
      </c>
      <c r="CD474" s="379">
        <f t="shared" ca="1" si="957"/>
        <v>138352.12865397628</v>
      </c>
      <c r="CE474" s="379">
        <f t="shared" ca="1" si="957"/>
        <v>146849.82422856896</v>
      </c>
      <c r="CF474" s="379">
        <f t="shared" ca="1" si="957"/>
        <v>143429.69575264285</v>
      </c>
      <c r="CG474" s="379">
        <f t="shared" ca="1" si="957"/>
        <v>145173.72211707052</v>
      </c>
      <c r="CH474" s="379">
        <f t="shared" ca="1" si="957"/>
        <v>156793.12639479295</v>
      </c>
      <c r="CI474" s="379">
        <f t="shared" ca="1" si="957"/>
        <v>110296.26068744976</v>
      </c>
      <c r="CJ474" s="379">
        <f t="shared" ca="1" si="958"/>
        <v>153689.25053600498</v>
      </c>
      <c r="CK474" s="379">
        <f t="shared" ca="1" si="958"/>
        <v>146552.14124936942</v>
      </c>
      <c r="CL474" s="379">
        <f t="shared" ca="1" si="958"/>
        <v>151275.8945090184</v>
      </c>
      <c r="CM474" s="379">
        <f t="shared" ca="1" si="958"/>
        <v>188570.18606960602</v>
      </c>
      <c r="CN474" s="379">
        <f t="shared" si="958"/>
        <v>401065.03640679998</v>
      </c>
      <c r="CO474" s="379">
        <f t="shared" ca="1" si="958"/>
        <v>456992.92649460002</v>
      </c>
      <c r="CP474" s="379">
        <f t="shared" ca="1" si="958"/>
        <v>1016079.364537569</v>
      </c>
      <c r="CQ474" s="379">
        <f t="shared" ca="1" si="958"/>
        <v>1411454.5536811808</v>
      </c>
      <c r="CR474" s="379">
        <f t="shared" ca="1" si="958"/>
        <v>1005976.5690896201</v>
      </c>
      <c r="CS474" s="379">
        <f t="shared" ca="1" si="958"/>
        <v>1453630.0763250983</v>
      </c>
      <c r="CT474" s="379">
        <f t="shared" ca="1" si="958"/>
        <v>1733494.835742204</v>
      </c>
      <c r="CY474" s="294" t="s">
        <v>537</v>
      </c>
    </row>
    <row r="475" spans="1:105" x14ac:dyDescent="0.45">
      <c r="A475" s="71"/>
      <c r="B475" s="297"/>
      <c r="D475" s="75"/>
      <c r="H475" s="373"/>
      <c r="I475" s="373"/>
      <c r="J475" s="373"/>
      <c r="K475" s="373"/>
      <c r="L475" s="373"/>
      <c r="M475" s="373"/>
      <c r="N475" s="373"/>
      <c r="O475" s="373"/>
      <c r="P475" s="373"/>
      <c r="Q475" s="373"/>
      <c r="R475" s="373"/>
      <c r="S475" s="373"/>
      <c r="T475" s="373"/>
      <c r="U475" s="373"/>
      <c r="V475" s="373"/>
      <c r="W475" s="373"/>
      <c r="X475" s="373"/>
      <c r="Y475" s="373"/>
      <c r="Z475" s="373"/>
      <c r="AA475" s="373"/>
      <c r="AB475" s="373"/>
      <c r="AC475" s="373"/>
      <c r="AD475" s="373"/>
      <c r="AE475" s="373"/>
      <c r="AF475" s="373"/>
      <c r="AG475" s="373"/>
      <c r="AH475" s="373"/>
      <c r="AI475" s="373"/>
      <c r="AJ475" s="373"/>
      <c r="AK475" s="373"/>
      <c r="AL475" s="373"/>
      <c r="AM475" s="373"/>
      <c r="AN475" s="373"/>
      <c r="AO475" s="373"/>
      <c r="AP475" s="373"/>
      <c r="AQ475" s="373"/>
      <c r="AR475" s="373"/>
      <c r="AS475" s="373"/>
      <c r="AT475" s="373"/>
      <c r="AU475" s="373"/>
      <c r="AV475" s="373"/>
      <c r="AW475" s="373"/>
      <c r="AX475" s="373"/>
      <c r="AY475" s="373"/>
      <c r="AZ475" s="373"/>
      <c r="BA475" s="373"/>
      <c r="BB475" s="373"/>
      <c r="BC475" s="373"/>
      <c r="BD475" s="373"/>
      <c r="BE475" s="373"/>
      <c r="BF475" s="373"/>
      <c r="BG475" s="373"/>
      <c r="BH475" s="373"/>
      <c r="BI475" s="373"/>
      <c r="BJ475" s="373"/>
      <c r="BK475" s="373"/>
      <c r="BL475" s="373"/>
      <c r="BM475" s="373"/>
      <c r="BN475" s="373"/>
      <c r="BO475" s="373"/>
      <c r="BP475" s="373"/>
      <c r="BQ475" s="373"/>
      <c r="BR475" s="373"/>
      <c r="BS475" s="373"/>
      <c r="BT475" s="373"/>
      <c r="BU475" s="373"/>
      <c r="BV475" s="373"/>
      <c r="BW475" s="373"/>
      <c r="BX475" s="373"/>
      <c r="BY475" s="373"/>
      <c r="BZ475" s="373"/>
      <c r="CA475" s="373"/>
      <c r="CB475" s="373"/>
      <c r="CC475" s="373"/>
      <c r="CD475" s="373"/>
      <c r="CE475" s="373"/>
      <c r="CF475" s="373"/>
      <c r="CG475" s="373"/>
      <c r="CH475" s="373"/>
      <c r="CI475" s="373"/>
      <c r="CJ475" s="373"/>
      <c r="CK475" s="373"/>
      <c r="CL475" s="373"/>
      <c r="CM475" s="373"/>
      <c r="CN475" s="373"/>
      <c r="CO475" s="373"/>
      <c r="CP475" s="373"/>
      <c r="CQ475" s="373"/>
      <c r="CR475" s="373"/>
      <c r="CS475" s="373"/>
      <c r="CT475" s="373"/>
      <c r="CU475" s="262"/>
      <c r="CV475" s="262"/>
      <c r="CW475" s="262"/>
      <c r="CX475" s="262"/>
      <c r="CY475" s="294"/>
      <c r="CZ475" s="262"/>
      <c r="DA475" s="262"/>
    </row>
    <row r="476" spans="1:105" x14ac:dyDescent="0.45">
      <c r="A476" s="71"/>
      <c r="B476" s="297"/>
      <c r="D476" s="73" t="s">
        <v>374</v>
      </c>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c r="AY476" s="73"/>
      <c r="AZ476" s="73"/>
      <c r="BA476" s="73"/>
      <c r="BB476" s="73"/>
      <c r="BC476" s="73"/>
      <c r="BD476" s="73"/>
      <c r="BE476" s="73"/>
      <c r="BF476" s="73"/>
      <c r="BG476" s="73"/>
      <c r="BH476" s="73"/>
      <c r="BI476" s="73"/>
      <c r="BJ476" s="73"/>
      <c r="BK476" s="73"/>
      <c r="BL476" s="73"/>
      <c r="BM476" s="73"/>
      <c r="BN476" s="73"/>
      <c r="BO476" s="73"/>
      <c r="BP476" s="73"/>
      <c r="BQ476" s="73"/>
      <c r="BR476" s="73"/>
      <c r="BS476" s="73"/>
      <c r="BT476" s="73"/>
      <c r="BU476" s="73"/>
      <c r="BV476" s="73"/>
      <c r="BW476" s="73"/>
      <c r="BX476" s="73"/>
      <c r="BY476" s="73"/>
      <c r="BZ476" s="73"/>
      <c r="CA476" s="73"/>
      <c r="CB476" s="73"/>
      <c r="CC476" s="73"/>
      <c r="CD476" s="73"/>
      <c r="CE476" s="73"/>
      <c r="CF476" s="73"/>
      <c r="CG476" s="73"/>
      <c r="CH476" s="73"/>
      <c r="CI476" s="73"/>
      <c r="CJ476" s="73"/>
      <c r="CK476" s="73"/>
      <c r="CL476" s="73"/>
      <c r="CM476" s="73"/>
      <c r="CN476" s="73"/>
      <c r="CO476" s="73"/>
      <c r="CP476" s="73"/>
      <c r="CQ476" s="73"/>
      <c r="CR476" s="73"/>
      <c r="CS476" s="73"/>
      <c r="CT476" s="73"/>
      <c r="CY476" s="294"/>
    </row>
    <row r="477" spans="1:105" x14ac:dyDescent="0.45">
      <c r="A477" s="71"/>
      <c r="B477" s="297"/>
      <c r="CY477" s="294"/>
    </row>
    <row r="478" spans="1:105" outlineLevel="1" x14ac:dyDescent="0.45">
      <c r="A478" s="71"/>
      <c r="B478" s="297"/>
      <c r="D478" s="260" t="s">
        <v>37</v>
      </c>
      <c r="E478" s="428"/>
      <c r="F478" s="301"/>
      <c r="G478" s="301"/>
      <c r="CY478" s="294"/>
    </row>
    <row r="479" spans="1:105" outlineLevel="1" x14ac:dyDescent="0.45">
      <c r="A479" s="71"/>
      <c r="B479" s="297" t="s">
        <v>830</v>
      </c>
      <c r="D479" s="259" t="s">
        <v>862</v>
      </c>
      <c r="BD479" s="304">
        <f>SUMIF('Staff Costs'!$D:$D,$D479,'Staff Costs'!U:U)</f>
        <v>0</v>
      </c>
      <c r="BE479" s="304">
        <f>SUMIF('Staff Costs'!$D:$D,$D479,'Staff Costs'!V:V)</f>
        <v>0</v>
      </c>
      <c r="BF479" s="304">
        <f>SUMIF('Staff Costs'!$D:$D,$D479,'Staff Costs'!W:W)</f>
        <v>0</v>
      </c>
      <c r="BG479" s="304">
        <f>SUMIF('Staff Costs'!$D:$D,$D479,'Staff Costs'!X:X)</f>
        <v>0</v>
      </c>
      <c r="BH479" s="304">
        <f>SUMIF('Staff Costs'!$D:$D,$D479,'Staff Costs'!Y:Y)</f>
        <v>0</v>
      </c>
      <c r="BI479" s="304">
        <f>SUMIF('Staff Costs'!$D:$D,$D479,'Staff Costs'!Z:Z)</f>
        <v>0</v>
      </c>
      <c r="BJ479" s="304">
        <f>SUMIF('Staff Costs'!$D:$D,$D479,'Staff Costs'!AA:AA)</f>
        <v>0</v>
      </c>
      <c r="BK479" s="304">
        <f>SUMIF('Staff Costs'!$D:$D,$D479,'Staff Costs'!AB:AB)</f>
        <v>0</v>
      </c>
      <c r="BL479" s="304">
        <f>SUMIF('Staff Costs'!$D:$D,$D479,'Staff Costs'!AC:AC)</f>
        <v>0</v>
      </c>
      <c r="BM479" s="304">
        <f>SUMIF('Staff Costs'!$D:$D,$D479,'Staff Costs'!AD:AD)</f>
        <v>0</v>
      </c>
      <c r="BN479" s="304">
        <f>SUMIF('Staff Costs'!$D:$D,$D479,'Staff Costs'!AE:AE)</f>
        <v>0</v>
      </c>
      <c r="BO479" s="304">
        <f>SUMIF('Staff Costs'!$D:$D,$D479,'Staff Costs'!AF:AF)</f>
        <v>0</v>
      </c>
      <c r="BP479" s="304">
        <f>SUMIF('Staff Costs'!$D:$D,$D479,'Staff Costs'!AG:AG)</f>
        <v>0</v>
      </c>
      <c r="BQ479" s="304">
        <f>SUMIF('Staff Costs'!$D:$D,$D479,'Staff Costs'!AH:AH)</f>
        <v>0</v>
      </c>
      <c r="BR479" s="304">
        <f>SUMIF('Staff Costs'!$D:$D,$D479,'Staff Costs'!AI:AI)</f>
        <v>0</v>
      </c>
      <c r="BS479" s="304">
        <f>SUMIF('Staff Costs'!$D:$D,$D479,'Staff Costs'!AJ:AJ)</f>
        <v>0</v>
      </c>
      <c r="BT479" s="304">
        <f>SUMIF('Staff Costs'!$D:$D,$D479,'Staff Costs'!AK:AK)</f>
        <v>0</v>
      </c>
      <c r="BU479" s="304">
        <f>SUMIF('Staff Costs'!$D:$D,$D479,'Staff Costs'!AL:AL)</f>
        <v>0</v>
      </c>
      <c r="BV479" s="304">
        <f>SUMIF('Staff Costs'!$D:$D,$D479,'Staff Costs'!AM:AM)</f>
        <v>0</v>
      </c>
      <c r="BW479" s="304">
        <f>SUMIF('Staff Costs'!$D:$D,$D479,'Staff Costs'!AN:AN)</f>
        <v>0</v>
      </c>
      <c r="BX479" s="304">
        <f>SUMIF('Staff Costs'!$D:$D,$D479,'Staff Costs'!AO:AO)</f>
        <v>0</v>
      </c>
      <c r="BY479" s="304">
        <f>SUMIF('Staff Costs'!$D:$D,$D479,'Staff Costs'!AP:AP)</f>
        <v>0</v>
      </c>
      <c r="BZ479" s="304">
        <f>SUMIF('Staff Costs'!$D:$D,$D479,'Staff Costs'!AQ:AQ)</f>
        <v>0</v>
      </c>
      <c r="CA479" s="304">
        <f>SUMIF('Staff Costs'!$D:$D,$D479,'Staff Costs'!AR:AR)</f>
        <v>0</v>
      </c>
      <c r="CB479" s="304">
        <f>SUMIF('Staff Costs'!$D:$D,$D479,'Staff Costs'!AS:AS)</f>
        <v>0</v>
      </c>
      <c r="CC479" s="304">
        <f>SUMIF('Staff Costs'!$D:$D,$D479,'Staff Costs'!AT:AT)</f>
        <v>0</v>
      </c>
      <c r="CD479" s="304">
        <f>SUMIF('Staff Costs'!$D:$D,$D479,'Staff Costs'!AU:AU)</f>
        <v>0</v>
      </c>
      <c r="CE479" s="304">
        <f>SUMIF('Staff Costs'!$D:$D,$D479,'Staff Costs'!AV:AV)</f>
        <v>0</v>
      </c>
      <c r="CF479" s="304">
        <f>SUMIF('Staff Costs'!$D:$D,$D479,'Staff Costs'!AW:AW)</f>
        <v>0</v>
      </c>
      <c r="CG479" s="304">
        <f>SUMIF('Staff Costs'!$D:$D,$D479,'Staff Costs'!AX:AX)</f>
        <v>0</v>
      </c>
      <c r="CH479" s="304">
        <f>SUMIF('Staff Costs'!$D:$D,$D479,'Staff Costs'!AY:AY)</f>
        <v>0</v>
      </c>
      <c r="CI479" s="304">
        <f>SUMIF('Staff Costs'!$D:$D,$D479,'Staff Costs'!AZ:AZ)</f>
        <v>0</v>
      </c>
      <c r="CJ479" s="304">
        <f>SUMIF('Staff Costs'!$D:$D,$D479,'Staff Costs'!BA:BA)</f>
        <v>0</v>
      </c>
      <c r="CK479" s="304">
        <f>SUMIF('Staff Costs'!$D:$D,$D479,'Staff Costs'!BB:BB)</f>
        <v>0</v>
      </c>
      <c r="CL479" s="304">
        <f>SUMIF('Staff Costs'!$D:$D,$D479,'Staff Costs'!BC:BC)</f>
        <v>0</v>
      </c>
      <c r="CM479" s="304">
        <f>SUMIF('Staff Costs'!$D:$D,$D479,'Staff Costs'!BD:BD)</f>
        <v>0</v>
      </c>
      <c r="CN479" s="264">
        <f>SUMIF($H$9:$CM$9,CN$3,$H479:$CM479)</f>
        <v>0</v>
      </c>
      <c r="CO479" s="264">
        <f t="shared" ref="CO479:CT479" si="959">SUMIF($H$9:$CM$9,CO$3,$H479:$CM479)</f>
        <v>0</v>
      </c>
      <c r="CP479" s="264">
        <f t="shared" si="959"/>
        <v>0</v>
      </c>
      <c r="CQ479" s="264">
        <f t="shared" si="959"/>
        <v>0</v>
      </c>
      <c r="CR479" s="264">
        <f t="shared" si="959"/>
        <v>0</v>
      </c>
      <c r="CS479" s="264">
        <f t="shared" si="959"/>
        <v>0</v>
      </c>
      <c r="CT479" s="264">
        <f t="shared" si="959"/>
        <v>0</v>
      </c>
      <c r="CY479" s="294"/>
    </row>
    <row r="480" spans="1:105" outlineLevel="1" x14ac:dyDescent="0.45">
      <c r="A480" s="71"/>
      <c r="B480" s="297" t="s">
        <v>833</v>
      </c>
      <c r="D480" s="259" t="s">
        <v>861</v>
      </c>
      <c r="BD480" s="304">
        <f>SUMIF('Staff Costs'!$D:$D,$D480,'Staff Costs'!U:U)</f>
        <v>0</v>
      </c>
      <c r="BE480" s="304">
        <f>SUMIF('Staff Costs'!$D:$D,$D480,'Staff Costs'!V:V)</f>
        <v>0</v>
      </c>
      <c r="BF480" s="304">
        <f>SUMIF('Staff Costs'!$D:$D,$D480,'Staff Costs'!W:W)</f>
        <v>0</v>
      </c>
      <c r="BG480" s="304">
        <f>SUMIF('Staff Costs'!$D:$D,$D480,'Staff Costs'!X:X)</f>
        <v>0</v>
      </c>
      <c r="BH480" s="304">
        <f>SUMIF('Staff Costs'!$D:$D,$D480,'Staff Costs'!Y:Y)</f>
        <v>0</v>
      </c>
      <c r="BI480" s="304">
        <f>SUMIF('Staff Costs'!$D:$D,$D480,'Staff Costs'!Z:Z)</f>
        <v>0</v>
      </c>
      <c r="BJ480" s="304">
        <f>SUMIF('Staff Costs'!$D:$D,$D480,'Staff Costs'!AA:AA)</f>
        <v>0</v>
      </c>
      <c r="BK480" s="304">
        <f>SUMIF('Staff Costs'!$D:$D,$D480,'Staff Costs'!AB:AB)</f>
        <v>0</v>
      </c>
      <c r="BL480" s="304">
        <f>SUMIF('Staff Costs'!$D:$D,$D480,'Staff Costs'!AC:AC)</f>
        <v>0</v>
      </c>
      <c r="BM480" s="304">
        <f>SUMIF('Staff Costs'!$D:$D,$D480,'Staff Costs'!AD:AD)</f>
        <v>0</v>
      </c>
      <c r="BN480" s="304">
        <f>SUMIF('Staff Costs'!$D:$D,$D480,'Staff Costs'!AE:AE)</f>
        <v>0</v>
      </c>
      <c r="BO480" s="304">
        <f>SUMIF('Staff Costs'!$D:$D,$D480,'Staff Costs'!AF:AF)</f>
        <v>0</v>
      </c>
      <c r="BP480" s="304">
        <f>SUMIF('Staff Costs'!$D:$D,$D480,'Staff Costs'!AG:AG)</f>
        <v>0</v>
      </c>
      <c r="BQ480" s="304">
        <f>SUMIF('Staff Costs'!$D:$D,$D480,'Staff Costs'!AH:AH)</f>
        <v>0</v>
      </c>
      <c r="BR480" s="304">
        <f>SUMIF('Staff Costs'!$D:$D,$D480,'Staff Costs'!AI:AI)</f>
        <v>0</v>
      </c>
      <c r="BS480" s="304">
        <f>SUMIF('Staff Costs'!$D:$D,$D480,'Staff Costs'!AJ:AJ)</f>
        <v>0</v>
      </c>
      <c r="BT480" s="304">
        <f>SUMIF('Staff Costs'!$D:$D,$D480,'Staff Costs'!AK:AK)</f>
        <v>0</v>
      </c>
      <c r="BU480" s="304">
        <f>SUMIF('Staff Costs'!$D:$D,$D480,'Staff Costs'!AL:AL)</f>
        <v>0</v>
      </c>
      <c r="BV480" s="304">
        <f>SUMIF('Staff Costs'!$D:$D,$D480,'Staff Costs'!AM:AM)</f>
        <v>0</v>
      </c>
      <c r="BW480" s="304">
        <f>SUMIF('Staff Costs'!$D:$D,$D480,'Staff Costs'!AN:AN)</f>
        <v>0</v>
      </c>
      <c r="BX480" s="304">
        <f>SUMIF('Staff Costs'!$D:$D,$D480,'Staff Costs'!AO:AO)</f>
        <v>0</v>
      </c>
      <c r="BY480" s="304">
        <f>SUMIF('Staff Costs'!$D:$D,$D480,'Staff Costs'!AP:AP)</f>
        <v>0</v>
      </c>
      <c r="BZ480" s="304">
        <f>SUMIF('Staff Costs'!$D:$D,$D480,'Staff Costs'!AQ:AQ)</f>
        <v>0</v>
      </c>
      <c r="CA480" s="304">
        <f>SUMIF('Staff Costs'!$D:$D,$D480,'Staff Costs'!AR:AR)</f>
        <v>0</v>
      </c>
      <c r="CB480" s="304">
        <f>SUMIF('Staff Costs'!$D:$D,$D480,'Staff Costs'!AS:AS)</f>
        <v>0</v>
      </c>
      <c r="CC480" s="304">
        <f>SUMIF('Staff Costs'!$D:$D,$D480,'Staff Costs'!AT:AT)</f>
        <v>0</v>
      </c>
      <c r="CD480" s="304">
        <f>SUMIF('Staff Costs'!$D:$D,$D480,'Staff Costs'!AU:AU)</f>
        <v>0</v>
      </c>
      <c r="CE480" s="304">
        <f>SUMIF('Staff Costs'!$D:$D,$D480,'Staff Costs'!AV:AV)</f>
        <v>0</v>
      </c>
      <c r="CF480" s="304">
        <f>SUMIF('Staff Costs'!$D:$D,$D480,'Staff Costs'!AW:AW)</f>
        <v>0</v>
      </c>
      <c r="CG480" s="304">
        <f>SUMIF('Staff Costs'!$D:$D,$D480,'Staff Costs'!AX:AX)</f>
        <v>0</v>
      </c>
      <c r="CH480" s="304">
        <f>SUMIF('Staff Costs'!$D:$D,$D480,'Staff Costs'!AY:AY)</f>
        <v>0</v>
      </c>
      <c r="CI480" s="304">
        <f>SUMIF('Staff Costs'!$D:$D,$D480,'Staff Costs'!AZ:AZ)</f>
        <v>0</v>
      </c>
      <c r="CJ480" s="304">
        <f>SUMIF('Staff Costs'!$D:$D,$D480,'Staff Costs'!BA:BA)</f>
        <v>0</v>
      </c>
      <c r="CK480" s="304">
        <f>SUMIF('Staff Costs'!$D:$D,$D480,'Staff Costs'!BB:BB)</f>
        <v>0</v>
      </c>
      <c r="CL480" s="304">
        <f>SUMIF('Staff Costs'!$D:$D,$D480,'Staff Costs'!BC:BC)</f>
        <v>0</v>
      </c>
      <c r="CM480" s="304">
        <f>SUMIF('Staff Costs'!$D:$D,$D480,'Staff Costs'!BD:BD)</f>
        <v>0</v>
      </c>
      <c r="CN480" s="264">
        <f t="shared" ref="CN480:CT488" si="960">SUMIF($H$9:$CM$9,CN$3,$H480:$CM480)</f>
        <v>0</v>
      </c>
      <c r="CO480" s="264">
        <f t="shared" si="960"/>
        <v>0</v>
      </c>
      <c r="CP480" s="264">
        <f t="shared" si="960"/>
        <v>0</v>
      </c>
      <c r="CQ480" s="264">
        <f t="shared" si="960"/>
        <v>0</v>
      </c>
      <c r="CR480" s="264">
        <f t="shared" si="960"/>
        <v>0</v>
      </c>
      <c r="CS480" s="264">
        <f t="shared" si="960"/>
        <v>0</v>
      </c>
      <c r="CT480" s="264">
        <f t="shared" si="960"/>
        <v>0</v>
      </c>
      <c r="CY480" s="294"/>
    </row>
    <row r="481" spans="1:103" outlineLevel="1" x14ac:dyDescent="0.45">
      <c r="A481" s="71"/>
      <c r="B481" s="297" t="s">
        <v>835</v>
      </c>
      <c r="D481" s="259" t="s">
        <v>860</v>
      </c>
      <c r="BD481" s="304">
        <f>SUMIF('Staff Costs'!$D:$D,$D481,'Staff Costs'!U:U)</f>
        <v>0</v>
      </c>
      <c r="BE481" s="304">
        <f>SUMIF('Staff Costs'!$D:$D,$D481,'Staff Costs'!V:V)</f>
        <v>0</v>
      </c>
      <c r="BF481" s="304">
        <f>SUMIF('Staff Costs'!$D:$D,$D481,'Staff Costs'!W:W)</f>
        <v>0</v>
      </c>
      <c r="BG481" s="304">
        <f>SUMIF('Staff Costs'!$D:$D,$D481,'Staff Costs'!X:X)</f>
        <v>0</v>
      </c>
      <c r="BH481" s="304">
        <f>SUMIF('Staff Costs'!$D:$D,$D481,'Staff Costs'!Y:Y)</f>
        <v>0</v>
      </c>
      <c r="BI481" s="304">
        <f>SUMIF('Staff Costs'!$D:$D,$D481,'Staff Costs'!Z:Z)</f>
        <v>0</v>
      </c>
      <c r="BJ481" s="304">
        <f>SUMIF('Staff Costs'!$D:$D,$D481,'Staff Costs'!AA:AA)</f>
        <v>0</v>
      </c>
      <c r="BK481" s="304">
        <f>SUMIF('Staff Costs'!$D:$D,$D481,'Staff Costs'!AB:AB)</f>
        <v>0</v>
      </c>
      <c r="BL481" s="304">
        <f>SUMIF('Staff Costs'!$D:$D,$D481,'Staff Costs'!AC:AC)</f>
        <v>0</v>
      </c>
      <c r="BM481" s="304">
        <f>SUMIF('Staff Costs'!$D:$D,$D481,'Staff Costs'!AD:AD)</f>
        <v>0</v>
      </c>
      <c r="BN481" s="304">
        <f>SUMIF('Staff Costs'!$D:$D,$D481,'Staff Costs'!AE:AE)</f>
        <v>0</v>
      </c>
      <c r="BO481" s="304">
        <f>SUMIF('Staff Costs'!$D:$D,$D481,'Staff Costs'!AF:AF)</f>
        <v>0</v>
      </c>
      <c r="BP481" s="304">
        <f>SUMIF('Staff Costs'!$D:$D,$D481,'Staff Costs'!AG:AG)</f>
        <v>0</v>
      </c>
      <c r="BQ481" s="304">
        <f>SUMIF('Staff Costs'!$D:$D,$D481,'Staff Costs'!AH:AH)</f>
        <v>0</v>
      </c>
      <c r="BR481" s="304">
        <f>SUMIF('Staff Costs'!$D:$D,$D481,'Staff Costs'!AI:AI)</f>
        <v>0</v>
      </c>
      <c r="BS481" s="304">
        <f>SUMIF('Staff Costs'!$D:$D,$D481,'Staff Costs'!AJ:AJ)</f>
        <v>0</v>
      </c>
      <c r="BT481" s="304">
        <f>SUMIF('Staff Costs'!$D:$D,$D481,'Staff Costs'!AK:AK)</f>
        <v>0</v>
      </c>
      <c r="BU481" s="304">
        <f>SUMIF('Staff Costs'!$D:$D,$D481,'Staff Costs'!AL:AL)</f>
        <v>0</v>
      </c>
      <c r="BV481" s="304">
        <f>SUMIF('Staff Costs'!$D:$D,$D481,'Staff Costs'!AM:AM)</f>
        <v>0</v>
      </c>
      <c r="BW481" s="304">
        <f>SUMIF('Staff Costs'!$D:$D,$D481,'Staff Costs'!AN:AN)</f>
        <v>0</v>
      </c>
      <c r="BX481" s="304">
        <f>SUMIF('Staff Costs'!$D:$D,$D481,'Staff Costs'!AO:AO)</f>
        <v>0</v>
      </c>
      <c r="BY481" s="304">
        <f>SUMIF('Staff Costs'!$D:$D,$D481,'Staff Costs'!AP:AP)</f>
        <v>0</v>
      </c>
      <c r="BZ481" s="304">
        <f>SUMIF('Staff Costs'!$D:$D,$D481,'Staff Costs'!AQ:AQ)</f>
        <v>0</v>
      </c>
      <c r="CA481" s="304">
        <f>SUMIF('Staff Costs'!$D:$D,$D481,'Staff Costs'!AR:AR)</f>
        <v>0</v>
      </c>
      <c r="CB481" s="304">
        <f>SUMIF('Staff Costs'!$D:$D,$D481,'Staff Costs'!AS:AS)</f>
        <v>0</v>
      </c>
      <c r="CC481" s="304">
        <f>SUMIF('Staff Costs'!$D:$D,$D481,'Staff Costs'!AT:AT)</f>
        <v>0</v>
      </c>
      <c r="CD481" s="304">
        <f>SUMIF('Staff Costs'!$D:$D,$D481,'Staff Costs'!AU:AU)</f>
        <v>0</v>
      </c>
      <c r="CE481" s="304">
        <f>SUMIF('Staff Costs'!$D:$D,$D481,'Staff Costs'!AV:AV)</f>
        <v>0</v>
      </c>
      <c r="CF481" s="304">
        <f>SUMIF('Staff Costs'!$D:$D,$D481,'Staff Costs'!AW:AW)</f>
        <v>0</v>
      </c>
      <c r="CG481" s="304">
        <f>SUMIF('Staff Costs'!$D:$D,$D481,'Staff Costs'!AX:AX)</f>
        <v>0</v>
      </c>
      <c r="CH481" s="304">
        <f>SUMIF('Staff Costs'!$D:$D,$D481,'Staff Costs'!AY:AY)</f>
        <v>0</v>
      </c>
      <c r="CI481" s="304">
        <f>SUMIF('Staff Costs'!$D:$D,$D481,'Staff Costs'!AZ:AZ)</f>
        <v>0</v>
      </c>
      <c r="CJ481" s="304">
        <f>SUMIF('Staff Costs'!$D:$D,$D481,'Staff Costs'!BA:BA)</f>
        <v>0</v>
      </c>
      <c r="CK481" s="304">
        <f>SUMIF('Staff Costs'!$D:$D,$D481,'Staff Costs'!BB:BB)</f>
        <v>0</v>
      </c>
      <c r="CL481" s="304">
        <f>SUMIF('Staff Costs'!$D:$D,$D481,'Staff Costs'!BC:BC)</f>
        <v>0</v>
      </c>
      <c r="CM481" s="304">
        <f>SUMIF('Staff Costs'!$D:$D,$D481,'Staff Costs'!BD:BD)</f>
        <v>0</v>
      </c>
      <c r="CN481" s="264">
        <f t="shared" si="960"/>
        <v>0</v>
      </c>
      <c r="CO481" s="264">
        <f t="shared" si="960"/>
        <v>0</v>
      </c>
      <c r="CP481" s="264">
        <f t="shared" si="960"/>
        <v>0</v>
      </c>
      <c r="CQ481" s="264">
        <f t="shared" si="960"/>
        <v>0</v>
      </c>
      <c r="CR481" s="264">
        <f t="shared" si="960"/>
        <v>0</v>
      </c>
      <c r="CS481" s="264">
        <f t="shared" si="960"/>
        <v>0</v>
      </c>
      <c r="CT481" s="264">
        <f t="shared" si="960"/>
        <v>0</v>
      </c>
      <c r="CY481" s="294"/>
    </row>
    <row r="482" spans="1:103" outlineLevel="1" x14ac:dyDescent="0.45">
      <c r="A482" s="71"/>
      <c r="B482" s="297" t="s">
        <v>836</v>
      </c>
      <c r="D482" s="259" t="s">
        <v>836</v>
      </c>
      <c r="BD482" s="304">
        <f>SUMIF('Staff Costs'!$D:$D,$D482,'Staff Costs'!U:U)</f>
        <v>0</v>
      </c>
      <c r="BE482" s="304">
        <f>SUMIF('Staff Costs'!$D:$D,$D482,'Staff Costs'!V:V)</f>
        <v>0</v>
      </c>
      <c r="BF482" s="304">
        <f>SUMIF('Staff Costs'!$D:$D,$D482,'Staff Costs'!W:W)</f>
        <v>0</v>
      </c>
      <c r="BG482" s="304">
        <f>SUMIF('Staff Costs'!$D:$D,$D482,'Staff Costs'!X:X)</f>
        <v>0</v>
      </c>
      <c r="BH482" s="304">
        <f>SUMIF('Staff Costs'!$D:$D,$D482,'Staff Costs'!Y:Y)</f>
        <v>0</v>
      </c>
      <c r="BI482" s="304">
        <f>SUMIF('Staff Costs'!$D:$D,$D482,'Staff Costs'!Z:Z)</f>
        <v>0</v>
      </c>
      <c r="BJ482" s="304">
        <f>SUMIF('Staff Costs'!$D:$D,$D482,'Staff Costs'!AA:AA)</f>
        <v>0</v>
      </c>
      <c r="BK482" s="304">
        <f>SUMIF('Staff Costs'!$D:$D,$D482,'Staff Costs'!AB:AB)</f>
        <v>0</v>
      </c>
      <c r="BL482" s="304">
        <f>SUMIF('Staff Costs'!$D:$D,$D482,'Staff Costs'!AC:AC)</f>
        <v>0</v>
      </c>
      <c r="BM482" s="304">
        <f>SUMIF('Staff Costs'!$D:$D,$D482,'Staff Costs'!AD:AD)</f>
        <v>0</v>
      </c>
      <c r="BN482" s="304">
        <f>SUMIF('Staff Costs'!$D:$D,$D482,'Staff Costs'!AE:AE)</f>
        <v>0</v>
      </c>
      <c r="BO482" s="304">
        <f>SUMIF('Staff Costs'!$D:$D,$D482,'Staff Costs'!AF:AF)</f>
        <v>0</v>
      </c>
      <c r="BP482" s="304">
        <f>SUMIF('Staff Costs'!$D:$D,$D482,'Staff Costs'!AG:AG)</f>
        <v>0</v>
      </c>
      <c r="BQ482" s="304">
        <f>SUMIF('Staff Costs'!$D:$D,$D482,'Staff Costs'!AH:AH)</f>
        <v>0</v>
      </c>
      <c r="BR482" s="304">
        <f>SUMIF('Staff Costs'!$D:$D,$D482,'Staff Costs'!AI:AI)</f>
        <v>0</v>
      </c>
      <c r="BS482" s="304">
        <f>SUMIF('Staff Costs'!$D:$D,$D482,'Staff Costs'!AJ:AJ)</f>
        <v>0</v>
      </c>
      <c r="BT482" s="304">
        <f>SUMIF('Staff Costs'!$D:$D,$D482,'Staff Costs'!AK:AK)</f>
        <v>0</v>
      </c>
      <c r="BU482" s="304">
        <f>SUMIF('Staff Costs'!$D:$D,$D482,'Staff Costs'!AL:AL)</f>
        <v>0</v>
      </c>
      <c r="BV482" s="304">
        <f>SUMIF('Staff Costs'!$D:$D,$D482,'Staff Costs'!AM:AM)</f>
        <v>0</v>
      </c>
      <c r="BW482" s="304">
        <f>SUMIF('Staff Costs'!$D:$D,$D482,'Staff Costs'!AN:AN)</f>
        <v>0</v>
      </c>
      <c r="BX482" s="304">
        <f>SUMIF('Staff Costs'!$D:$D,$D482,'Staff Costs'!AO:AO)</f>
        <v>0</v>
      </c>
      <c r="BY482" s="304">
        <f>SUMIF('Staff Costs'!$D:$D,$D482,'Staff Costs'!AP:AP)</f>
        <v>0</v>
      </c>
      <c r="BZ482" s="304">
        <f>SUMIF('Staff Costs'!$D:$D,$D482,'Staff Costs'!AQ:AQ)</f>
        <v>0</v>
      </c>
      <c r="CA482" s="304">
        <f>SUMIF('Staff Costs'!$D:$D,$D482,'Staff Costs'!AR:AR)</f>
        <v>0</v>
      </c>
      <c r="CB482" s="304">
        <f>SUMIF('Staff Costs'!$D:$D,$D482,'Staff Costs'!AS:AS)</f>
        <v>0</v>
      </c>
      <c r="CC482" s="304">
        <f>SUMIF('Staff Costs'!$D:$D,$D482,'Staff Costs'!AT:AT)</f>
        <v>0</v>
      </c>
      <c r="CD482" s="304">
        <f>SUMIF('Staff Costs'!$D:$D,$D482,'Staff Costs'!AU:AU)</f>
        <v>0</v>
      </c>
      <c r="CE482" s="304">
        <f>SUMIF('Staff Costs'!$D:$D,$D482,'Staff Costs'!AV:AV)</f>
        <v>0</v>
      </c>
      <c r="CF482" s="304">
        <f>SUMIF('Staff Costs'!$D:$D,$D482,'Staff Costs'!AW:AW)</f>
        <v>0</v>
      </c>
      <c r="CG482" s="304">
        <f>SUMIF('Staff Costs'!$D:$D,$D482,'Staff Costs'!AX:AX)</f>
        <v>0</v>
      </c>
      <c r="CH482" s="304">
        <f>SUMIF('Staff Costs'!$D:$D,$D482,'Staff Costs'!AY:AY)</f>
        <v>0</v>
      </c>
      <c r="CI482" s="304">
        <f>SUMIF('Staff Costs'!$D:$D,$D482,'Staff Costs'!AZ:AZ)</f>
        <v>0</v>
      </c>
      <c r="CJ482" s="304">
        <f>SUMIF('Staff Costs'!$D:$D,$D482,'Staff Costs'!BA:BA)</f>
        <v>0</v>
      </c>
      <c r="CK482" s="304">
        <f>SUMIF('Staff Costs'!$D:$D,$D482,'Staff Costs'!BB:BB)</f>
        <v>0</v>
      </c>
      <c r="CL482" s="304">
        <f>SUMIF('Staff Costs'!$D:$D,$D482,'Staff Costs'!BC:BC)</f>
        <v>0</v>
      </c>
      <c r="CM482" s="304">
        <f>SUMIF('Staff Costs'!$D:$D,$D482,'Staff Costs'!BD:BD)</f>
        <v>0</v>
      </c>
      <c r="CN482" s="264">
        <f t="shared" si="960"/>
        <v>0</v>
      </c>
      <c r="CO482" s="264">
        <f t="shared" si="960"/>
        <v>0</v>
      </c>
      <c r="CP482" s="264">
        <f t="shared" si="960"/>
        <v>0</v>
      </c>
      <c r="CQ482" s="264">
        <f t="shared" si="960"/>
        <v>0</v>
      </c>
      <c r="CR482" s="264">
        <f t="shared" si="960"/>
        <v>0</v>
      </c>
      <c r="CS482" s="264">
        <f t="shared" si="960"/>
        <v>0</v>
      </c>
      <c r="CT482" s="264">
        <f t="shared" si="960"/>
        <v>0</v>
      </c>
      <c r="CY482" s="294"/>
    </row>
    <row r="483" spans="1:103" outlineLevel="1" x14ac:dyDescent="0.45">
      <c r="A483" s="71"/>
      <c r="B483" s="297" t="s">
        <v>837</v>
      </c>
      <c r="D483" s="259" t="s">
        <v>859</v>
      </c>
      <c r="BD483" s="304">
        <f>SUMIF('Staff Costs'!$D:$D,$D483,'Staff Costs'!U:U)</f>
        <v>0</v>
      </c>
      <c r="BE483" s="304">
        <f>SUMIF('Staff Costs'!$D:$D,$D483,'Staff Costs'!V:V)</f>
        <v>0</v>
      </c>
      <c r="BF483" s="304">
        <f>SUMIF('Staff Costs'!$D:$D,$D483,'Staff Costs'!W:W)</f>
        <v>0</v>
      </c>
      <c r="BG483" s="304">
        <f>SUMIF('Staff Costs'!$D:$D,$D483,'Staff Costs'!X:X)</f>
        <v>0</v>
      </c>
      <c r="BH483" s="304">
        <f>SUMIF('Staff Costs'!$D:$D,$D483,'Staff Costs'!Y:Y)</f>
        <v>0</v>
      </c>
      <c r="BI483" s="304">
        <f>SUMIF('Staff Costs'!$D:$D,$D483,'Staff Costs'!Z:Z)</f>
        <v>0</v>
      </c>
      <c r="BJ483" s="304">
        <f>SUMIF('Staff Costs'!$D:$D,$D483,'Staff Costs'!AA:AA)</f>
        <v>0</v>
      </c>
      <c r="BK483" s="304">
        <f>SUMIF('Staff Costs'!$D:$D,$D483,'Staff Costs'!AB:AB)</f>
        <v>0</v>
      </c>
      <c r="BL483" s="304">
        <f>SUMIF('Staff Costs'!$D:$D,$D483,'Staff Costs'!AC:AC)</f>
        <v>0</v>
      </c>
      <c r="BM483" s="304">
        <f>SUMIF('Staff Costs'!$D:$D,$D483,'Staff Costs'!AD:AD)</f>
        <v>0</v>
      </c>
      <c r="BN483" s="304">
        <f>SUMIF('Staff Costs'!$D:$D,$D483,'Staff Costs'!AE:AE)</f>
        <v>0</v>
      </c>
      <c r="BO483" s="304">
        <f>SUMIF('Staff Costs'!$D:$D,$D483,'Staff Costs'!AF:AF)</f>
        <v>0</v>
      </c>
      <c r="BP483" s="304">
        <f>SUMIF('Staff Costs'!$D:$D,$D483,'Staff Costs'!AG:AG)</f>
        <v>0</v>
      </c>
      <c r="BQ483" s="304">
        <f>SUMIF('Staff Costs'!$D:$D,$D483,'Staff Costs'!AH:AH)</f>
        <v>0</v>
      </c>
      <c r="BR483" s="304">
        <f>SUMIF('Staff Costs'!$D:$D,$D483,'Staff Costs'!AI:AI)</f>
        <v>0</v>
      </c>
      <c r="BS483" s="304">
        <f>SUMIF('Staff Costs'!$D:$D,$D483,'Staff Costs'!AJ:AJ)</f>
        <v>0</v>
      </c>
      <c r="BT483" s="304">
        <f>SUMIF('Staff Costs'!$D:$D,$D483,'Staff Costs'!AK:AK)</f>
        <v>0</v>
      </c>
      <c r="BU483" s="304">
        <f>SUMIF('Staff Costs'!$D:$D,$D483,'Staff Costs'!AL:AL)</f>
        <v>0</v>
      </c>
      <c r="BV483" s="304">
        <f>SUMIF('Staff Costs'!$D:$D,$D483,'Staff Costs'!AM:AM)</f>
        <v>0</v>
      </c>
      <c r="BW483" s="304">
        <f>SUMIF('Staff Costs'!$D:$D,$D483,'Staff Costs'!AN:AN)</f>
        <v>0</v>
      </c>
      <c r="BX483" s="304">
        <f>SUMIF('Staff Costs'!$D:$D,$D483,'Staff Costs'!AO:AO)</f>
        <v>0</v>
      </c>
      <c r="BY483" s="304">
        <f>SUMIF('Staff Costs'!$D:$D,$D483,'Staff Costs'!AP:AP)</f>
        <v>0</v>
      </c>
      <c r="BZ483" s="304">
        <f>SUMIF('Staff Costs'!$D:$D,$D483,'Staff Costs'!AQ:AQ)</f>
        <v>0</v>
      </c>
      <c r="CA483" s="304">
        <f>SUMIF('Staff Costs'!$D:$D,$D483,'Staff Costs'!AR:AR)</f>
        <v>0</v>
      </c>
      <c r="CB483" s="304">
        <f>SUMIF('Staff Costs'!$D:$D,$D483,'Staff Costs'!AS:AS)</f>
        <v>0</v>
      </c>
      <c r="CC483" s="304">
        <f>SUMIF('Staff Costs'!$D:$D,$D483,'Staff Costs'!AT:AT)</f>
        <v>0</v>
      </c>
      <c r="CD483" s="304">
        <f>SUMIF('Staff Costs'!$D:$D,$D483,'Staff Costs'!AU:AU)</f>
        <v>0</v>
      </c>
      <c r="CE483" s="304">
        <f>SUMIF('Staff Costs'!$D:$D,$D483,'Staff Costs'!AV:AV)</f>
        <v>0</v>
      </c>
      <c r="CF483" s="304">
        <f>SUMIF('Staff Costs'!$D:$D,$D483,'Staff Costs'!AW:AW)</f>
        <v>0</v>
      </c>
      <c r="CG483" s="304">
        <f>SUMIF('Staff Costs'!$D:$D,$D483,'Staff Costs'!AX:AX)</f>
        <v>0</v>
      </c>
      <c r="CH483" s="304">
        <f>SUMIF('Staff Costs'!$D:$D,$D483,'Staff Costs'!AY:AY)</f>
        <v>0</v>
      </c>
      <c r="CI483" s="304">
        <f>SUMIF('Staff Costs'!$D:$D,$D483,'Staff Costs'!AZ:AZ)</f>
        <v>0</v>
      </c>
      <c r="CJ483" s="304">
        <f>SUMIF('Staff Costs'!$D:$D,$D483,'Staff Costs'!BA:BA)</f>
        <v>0</v>
      </c>
      <c r="CK483" s="304">
        <f>SUMIF('Staff Costs'!$D:$D,$D483,'Staff Costs'!BB:BB)</f>
        <v>0</v>
      </c>
      <c r="CL483" s="304">
        <f>SUMIF('Staff Costs'!$D:$D,$D483,'Staff Costs'!BC:BC)</f>
        <v>0</v>
      </c>
      <c r="CM483" s="304">
        <f>SUMIF('Staff Costs'!$D:$D,$D483,'Staff Costs'!BD:BD)</f>
        <v>0</v>
      </c>
      <c r="CN483" s="264">
        <f t="shared" si="960"/>
        <v>0</v>
      </c>
      <c r="CO483" s="264">
        <f t="shared" si="960"/>
        <v>0</v>
      </c>
      <c r="CP483" s="264">
        <f t="shared" si="960"/>
        <v>0</v>
      </c>
      <c r="CQ483" s="264">
        <f t="shared" si="960"/>
        <v>0</v>
      </c>
      <c r="CR483" s="264">
        <f t="shared" si="960"/>
        <v>0</v>
      </c>
      <c r="CS483" s="264">
        <f t="shared" si="960"/>
        <v>0</v>
      </c>
      <c r="CT483" s="264">
        <f t="shared" si="960"/>
        <v>0</v>
      </c>
      <c r="CY483" s="294"/>
    </row>
    <row r="484" spans="1:103" outlineLevel="1" x14ac:dyDescent="0.45">
      <c r="A484" s="71"/>
      <c r="B484" s="297" t="s">
        <v>838</v>
      </c>
      <c r="D484" s="259" t="s">
        <v>858</v>
      </c>
      <c r="BD484" s="304">
        <f>SUMIF('Staff Costs'!$D:$D,$D484,'Staff Costs'!U:U)</f>
        <v>0</v>
      </c>
      <c r="BE484" s="304">
        <f>SUMIF('Staff Costs'!$D:$D,$D484,'Staff Costs'!V:V)</f>
        <v>0</v>
      </c>
      <c r="BF484" s="304">
        <f>SUMIF('Staff Costs'!$D:$D,$D484,'Staff Costs'!W:W)</f>
        <v>0</v>
      </c>
      <c r="BG484" s="304">
        <f>SUMIF('Staff Costs'!$D:$D,$D484,'Staff Costs'!X:X)</f>
        <v>0</v>
      </c>
      <c r="BH484" s="304">
        <f>SUMIF('Staff Costs'!$D:$D,$D484,'Staff Costs'!Y:Y)</f>
        <v>0</v>
      </c>
      <c r="BI484" s="304">
        <f>SUMIF('Staff Costs'!$D:$D,$D484,'Staff Costs'!Z:Z)</f>
        <v>0</v>
      </c>
      <c r="BJ484" s="304">
        <f>SUMIF('Staff Costs'!$D:$D,$D484,'Staff Costs'!AA:AA)</f>
        <v>0</v>
      </c>
      <c r="BK484" s="304">
        <f>SUMIF('Staff Costs'!$D:$D,$D484,'Staff Costs'!AB:AB)</f>
        <v>0</v>
      </c>
      <c r="BL484" s="304">
        <f>SUMIF('Staff Costs'!$D:$D,$D484,'Staff Costs'!AC:AC)</f>
        <v>0</v>
      </c>
      <c r="BM484" s="304">
        <f>SUMIF('Staff Costs'!$D:$D,$D484,'Staff Costs'!AD:AD)</f>
        <v>0</v>
      </c>
      <c r="BN484" s="304">
        <f>SUMIF('Staff Costs'!$D:$D,$D484,'Staff Costs'!AE:AE)</f>
        <v>0</v>
      </c>
      <c r="BO484" s="304">
        <f>SUMIF('Staff Costs'!$D:$D,$D484,'Staff Costs'!AF:AF)</f>
        <v>0</v>
      </c>
      <c r="BP484" s="304">
        <f>SUMIF('Staff Costs'!$D:$D,$D484,'Staff Costs'!AG:AG)</f>
        <v>0</v>
      </c>
      <c r="BQ484" s="304">
        <f>SUMIF('Staff Costs'!$D:$D,$D484,'Staff Costs'!AH:AH)</f>
        <v>0</v>
      </c>
      <c r="BR484" s="304">
        <f>SUMIF('Staff Costs'!$D:$D,$D484,'Staff Costs'!AI:AI)</f>
        <v>0</v>
      </c>
      <c r="BS484" s="304">
        <f>SUMIF('Staff Costs'!$D:$D,$D484,'Staff Costs'!AJ:AJ)</f>
        <v>0</v>
      </c>
      <c r="BT484" s="304">
        <f>SUMIF('Staff Costs'!$D:$D,$D484,'Staff Costs'!AK:AK)</f>
        <v>0</v>
      </c>
      <c r="BU484" s="304">
        <f>SUMIF('Staff Costs'!$D:$D,$D484,'Staff Costs'!AL:AL)</f>
        <v>0</v>
      </c>
      <c r="BV484" s="304">
        <f>SUMIF('Staff Costs'!$D:$D,$D484,'Staff Costs'!AM:AM)</f>
        <v>0</v>
      </c>
      <c r="BW484" s="304">
        <f>SUMIF('Staff Costs'!$D:$D,$D484,'Staff Costs'!AN:AN)</f>
        <v>0</v>
      </c>
      <c r="BX484" s="304">
        <f>SUMIF('Staff Costs'!$D:$D,$D484,'Staff Costs'!AO:AO)</f>
        <v>0</v>
      </c>
      <c r="BY484" s="304">
        <f>SUMIF('Staff Costs'!$D:$D,$D484,'Staff Costs'!AP:AP)</f>
        <v>0</v>
      </c>
      <c r="BZ484" s="304">
        <f>SUMIF('Staff Costs'!$D:$D,$D484,'Staff Costs'!AQ:AQ)</f>
        <v>0</v>
      </c>
      <c r="CA484" s="304">
        <f>SUMIF('Staff Costs'!$D:$D,$D484,'Staff Costs'!AR:AR)</f>
        <v>0</v>
      </c>
      <c r="CB484" s="304">
        <f>SUMIF('Staff Costs'!$D:$D,$D484,'Staff Costs'!AS:AS)</f>
        <v>0</v>
      </c>
      <c r="CC484" s="304">
        <f>SUMIF('Staff Costs'!$D:$D,$D484,'Staff Costs'!AT:AT)</f>
        <v>0</v>
      </c>
      <c r="CD484" s="304">
        <f>SUMIF('Staff Costs'!$D:$D,$D484,'Staff Costs'!AU:AU)</f>
        <v>0</v>
      </c>
      <c r="CE484" s="304">
        <f>SUMIF('Staff Costs'!$D:$D,$D484,'Staff Costs'!AV:AV)</f>
        <v>0</v>
      </c>
      <c r="CF484" s="304">
        <f>SUMIF('Staff Costs'!$D:$D,$D484,'Staff Costs'!AW:AW)</f>
        <v>0</v>
      </c>
      <c r="CG484" s="304">
        <f>SUMIF('Staff Costs'!$D:$D,$D484,'Staff Costs'!AX:AX)</f>
        <v>0</v>
      </c>
      <c r="CH484" s="304">
        <f>SUMIF('Staff Costs'!$D:$D,$D484,'Staff Costs'!AY:AY)</f>
        <v>0</v>
      </c>
      <c r="CI484" s="304">
        <f>SUMIF('Staff Costs'!$D:$D,$D484,'Staff Costs'!AZ:AZ)</f>
        <v>0</v>
      </c>
      <c r="CJ484" s="304">
        <f>SUMIF('Staff Costs'!$D:$D,$D484,'Staff Costs'!BA:BA)</f>
        <v>0</v>
      </c>
      <c r="CK484" s="304">
        <f>SUMIF('Staff Costs'!$D:$D,$D484,'Staff Costs'!BB:BB)</f>
        <v>0</v>
      </c>
      <c r="CL484" s="304">
        <f>SUMIF('Staff Costs'!$D:$D,$D484,'Staff Costs'!BC:BC)</f>
        <v>0</v>
      </c>
      <c r="CM484" s="304">
        <f>SUMIF('Staff Costs'!$D:$D,$D484,'Staff Costs'!BD:BD)</f>
        <v>0</v>
      </c>
      <c r="CN484" s="264">
        <f t="shared" si="960"/>
        <v>0</v>
      </c>
      <c r="CO484" s="264">
        <f t="shared" si="960"/>
        <v>0</v>
      </c>
      <c r="CP484" s="264">
        <f t="shared" si="960"/>
        <v>0</v>
      </c>
      <c r="CQ484" s="264">
        <f t="shared" si="960"/>
        <v>0</v>
      </c>
      <c r="CR484" s="264">
        <f t="shared" si="960"/>
        <v>0</v>
      </c>
      <c r="CS484" s="264">
        <f t="shared" si="960"/>
        <v>0</v>
      </c>
      <c r="CT484" s="264">
        <f t="shared" si="960"/>
        <v>0</v>
      </c>
      <c r="CY484" s="294"/>
    </row>
    <row r="485" spans="1:103" outlineLevel="1" x14ac:dyDescent="0.45">
      <c r="A485" s="71"/>
      <c r="B485" s="297" t="s">
        <v>839</v>
      </c>
      <c r="D485" s="259" t="s">
        <v>857</v>
      </c>
      <c r="BD485" s="304">
        <f>SUMIF('Staff Costs'!$D:$D,$D485,'Staff Costs'!U:U)</f>
        <v>0</v>
      </c>
      <c r="BE485" s="304">
        <f>SUMIF('Staff Costs'!$D:$D,$D485,'Staff Costs'!V:V)</f>
        <v>0</v>
      </c>
      <c r="BF485" s="304">
        <f>SUMIF('Staff Costs'!$D:$D,$D485,'Staff Costs'!W:W)</f>
        <v>0</v>
      </c>
      <c r="BG485" s="304">
        <f>SUMIF('Staff Costs'!$D:$D,$D485,'Staff Costs'!X:X)</f>
        <v>0</v>
      </c>
      <c r="BH485" s="304">
        <f>SUMIF('Staff Costs'!$D:$D,$D485,'Staff Costs'!Y:Y)</f>
        <v>0</v>
      </c>
      <c r="BI485" s="304">
        <f>SUMIF('Staff Costs'!$D:$D,$D485,'Staff Costs'!Z:Z)</f>
        <v>0</v>
      </c>
      <c r="BJ485" s="304">
        <f>SUMIF('Staff Costs'!$D:$D,$D485,'Staff Costs'!AA:AA)</f>
        <v>0</v>
      </c>
      <c r="BK485" s="304">
        <f>SUMIF('Staff Costs'!$D:$D,$D485,'Staff Costs'!AB:AB)</f>
        <v>0</v>
      </c>
      <c r="BL485" s="304">
        <f>SUMIF('Staff Costs'!$D:$D,$D485,'Staff Costs'!AC:AC)</f>
        <v>0</v>
      </c>
      <c r="BM485" s="304">
        <f>SUMIF('Staff Costs'!$D:$D,$D485,'Staff Costs'!AD:AD)</f>
        <v>0</v>
      </c>
      <c r="BN485" s="304">
        <f>SUMIF('Staff Costs'!$D:$D,$D485,'Staff Costs'!AE:AE)</f>
        <v>0</v>
      </c>
      <c r="BO485" s="304">
        <f>SUMIF('Staff Costs'!$D:$D,$D485,'Staff Costs'!AF:AF)</f>
        <v>0</v>
      </c>
      <c r="BP485" s="304">
        <f>SUMIF('Staff Costs'!$D:$D,$D485,'Staff Costs'!AG:AG)</f>
        <v>0</v>
      </c>
      <c r="BQ485" s="304">
        <f>SUMIF('Staff Costs'!$D:$D,$D485,'Staff Costs'!AH:AH)</f>
        <v>0</v>
      </c>
      <c r="BR485" s="304">
        <f>SUMIF('Staff Costs'!$D:$D,$D485,'Staff Costs'!AI:AI)</f>
        <v>0</v>
      </c>
      <c r="BS485" s="304">
        <f>SUMIF('Staff Costs'!$D:$D,$D485,'Staff Costs'!AJ:AJ)</f>
        <v>0</v>
      </c>
      <c r="BT485" s="304">
        <f>SUMIF('Staff Costs'!$D:$D,$D485,'Staff Costs'!AK:AK)</f>
        <v>0</v>
      </c>
      <c r="BU485" s="304">
        <f>SUMIF('Staff Costs'!$D:$D,$D485,'Staff Costs'!AL:AL)</f>
        <v>0</v>
      </c>
      <c r="BV485" s="304">
        <f>SUMIF('Staff Costs'!$D:$D,$D485,'Staff Costs'!AM:AM)</f>
        <v>0</v>
      </c>
      <c r="BW485" s="304">
        <f>SUMIF('Staff Costs'!$D:$D,$D485,'Staff Costs'!AN:AN)</f>
        <v>0</v>
      </c>
      <c r="BX485" s="304">
        <f>SUMIF('Staff Costs'!$D:$D,$D485,'Staff Costs'!AO:AO)</f>
        <v>0</v>
      </c>
      <c r="BY485" s="304">
        <f>SUMIF('Staff Costs'!$D:$D,$D485,'Staff Costs'!AP:AP)</f>
        <v>0</v>
      </c>
      <c r="BZ485" s="304">
        <f>SUMIF('Staff Costs'!$D:$D,$D485,'Staff Costs'!AQ:AQ)</f>
        <v>0</v>
      </c>
      <c r="CA485" s="304">
        <f>SUMIF('Staff Costs'!$D:$D,$D485,'Staff Costs'!AR:AR)</f>
        <v>0</v>
      </c>
      <c r="CB485" s="304">
        <f>SUMIF('Staff Costs'!$D:$D,$D485,'Staff Costs'!AS:AS)</f>
        <v>0</v>
      </c>
      <c r="CC485" s="304">
        <f>SUMIF('Staff Costs'!$D:$D,$D485,'Staff Costs'!AT:AT)</f>
        <v>0</v>
      </c>
      <c r="CD485" s="304">
        <f>SUMIF('Staff Costs'!$D:$D,$D485,'Staff Costs'!AU:AU)</f>
        <v>0</v>
      </c>
      <c r="CE485" s="304">
        <f>SUMIF('Staff Costs'!$D:$D,$D485,'Staff Costs'!AV:AV)</f>
        <v>0</v>
      </c>
      <c r="CF485" s="304">
        <f>SUMIF('Staff Costs'!$D:$D,$D485,'Staff Costs'!AW:AW)</f>
        <v>0</v>
      </c>
      <c r="CG485" s="304">
        <f>SUMIF('Staff Costs'!$D:$D,$D485,'Staff Costs'!AX:AX)</f>
        <v>0</v>
      </c>
      <c r="CH485" s="304">
        <f>SUMIF('Staff Costs'!$D:$D,$D485,'Staff Costs'!AY:AY)</f>
        <v>0</v>
      </c>
      <c r="CI485" s="304">
        <f>SUMIF('Staff Costs'!$D:$D,$D485,'Staff Costs'!AZ:AZ)</f>
        <v>0</v>
      </c>
      <c r="CJ485" s="304">
        <f>SUMIF('Staff Costs'!$D:$D,$D485,'Staff Costs'!BA:BA)</f>
        <v>0</v>
      </c>
      <c r="CK485" s="304">
        <f>SUMIF('Staff Costs'!$D:$D,$D485,'Staff Costs'!BB:BB)</f>
        <v>0</v>
      </c>
      <c r="CL485" s="304">
        <f>SUMIF('Staff Costs'!$D:$D,$D485,'Staff Costs'!BC:BC)</f>
        <v>0</v>
      </c>
      <c r="CM485" s="304">
        <f>SUMIF('Staff Costs'!$D:$D,$D485,'Staff Costs'!BD:BD)</f>
        <v>0</v>
      </c>
      <c r="CN485" s="264">
        <f t="shared" si="960"/>
        <v>0</v>
      </c>
      <c r="CO485" s="264">
        <f t="shared" si="960"/>
        <v>0</v>
      </c>
      <c r="CP485" s="264">
        <f t="shared" si="960"/>
        <v>0</v>
      </c>
      <c r="CQ485" s="264">
        <f t="shared" si="960"/>
        <v>0</v>
      </c>
      <c r="CR485" s="264">
        <f t="shared" si="960"/>
        <v>0</v>
      </c>
      <c r="CS485" s="264">
        <f t="shared" si="960"/>
        <v>0</v>
      </c>
      <c r="CT485" s="264">
        <f t="shared" si="960"/>
        <v>0</v>
      </c>
      <c r="CY485" s="294"/>
    </row>
    <row r="486" spans="1:103" outlineLevel="1" x14ac:dyDescent="0.45">
      <c r="A486" s="71"/>
      <c r="B486" s="297" t="s">
        <v>840</v>
      </c>
      <c r="D486" s="259" t="s">
        <v>856</v>
      </c>
      <c r="BD486" s="304">
        <f>SUMIF('Staff Costs'!$D:$D,$D486,'Staff Costs'!U:U)</f>
        <v>0</v>
      </c>
      <c r="BE486" s="304">
        <f>SUMIF('Staff Costs'!$D:$D,$D486,'Staff Costs'!V:V)</f>
        <v>0</v>
      </c>
      <c r="BF486" s="304">
        <f>SUMIF('Staff Costs'!$D:$D,$D486,'Staff Costs'!W:W)</f>
        <v>0</v>
      </c>
      <c r="BG486" s="304">
        <f>SUMIF('Staff Costs'!$D:$D,$D486,'Staff Costs'!X:X)</f>
        <v>0</v>
      </c>
      <c r="BH486" s="304">
        <f>SUMIF('Staff Costs'!$D:$D,$D486,'Staff Costs'!Y:Y)</f>
        <v>0</v>
      </c>
      <c r="BI486" s="304">
        <f>SUMIF('Staff Costs'!$D:$D,$D486,'Staff Costs'!Z:Z)</f>
        <v>0</v>
      </c>
      <c r="BJ486" s="304">
        <f>SUMIF('Staff Costs'!$D:$D,$D486,'Staff Costs'!AA:AA)</f>
        <v>0</v>
      </c>
      <c r="BK486" s="304">
        <f>SUMIF('Staff Costs'!$D:$D,$D486,'Staff Costs'!AB:AB)</f>
        <v>0</v>
      </c>
      <c r="BL486" s="304">
        <f>SUMIF('Staff Costs'!$D:$D,$D486,'Staff Costs'!AC:AC)</f>
        <v>0</v>
      </c>
      <c r="BM486" s="304">
        <f>SUMIF('Staff Costs'!$D:$D,$D486,'Staff Costs'!AD:AD)</f>
        <v>0</v>
      </c>
      <c r="BN486" s="304">
        <f>SUMIF('Staff Costs'!$D:$D,$D486,'Staff Costs'!AE:AE)</f>
        <v>0</v>
      </c>
      <c r="BO486" s="304">
        <f>SUMIF('Staff Costs'!$D:$D,$D486,'Staff Costs'!AF:AF)</f>
        <v>0</v>
      </c>
      <c r="BP486" s="304">
        <f>SUMIF('Staff Costs'!$D:$D,$D486,'Staff Costs'!AG:AG)</f>
        <v>0</v>
      </c>
      <c r="BQ486" s="304">
        <f>SUMIF('Staff Costs'!$D:$D,$D486,'Staff Costs'!AH:AH)</f>
        <v>0</v>
      </c>
      <c r="BR486" s="304">
        <f>SUMIF('Staff Costs'!$D:$D,$D486,'Staff Costs'!AI:AI)</f>
        <v>0</v>
      </c>
      <c r="BS486" s="304">
        <f>SUMIF('Staff Costs'!$D:$D,$D486,'Staff Costs'!AJ:AJ)</f>
        <v>0</v>
      </c>
      <c r="BT486" s="304">
        <f>SUMIF('Staff Costs'!$D:$D,$D486,'Staff Costs'!AK:AK)</f>
        <v>0</v>
      </c>
      <c r="BU486" s="304">
        <f>SUMIF('Staff Costs'!$D:$D,$D486,'Staff Costs'!AL:AL)</f>
        <v>0</v>
      </c>
      <c r="BV486" s="304">
        <f>SUMIF('Staff Costs'!$D:$D,$D486,'Staff Costs'!AM:AM)</f>
        <v>0</v>
      </c>
      <c r="BW486" s="304">
        <f>SUMIF('Staff Costs'!$D:$D,$D486,'Staff Costs'!AN:AN)</f>
        <v>0</v>
      </c>
      <c r="BX486" s="304">
        <f>SUMIF('Staff Costs'!$D:$D,$D486,'Staff Costs'!AO:AO)</f>
        <v>0</v>
      </c>
      <c r="BY486" s="304">
        <f>SUMIF('Staff Costs'!$D:$D,$D486,'Staff Costs'!AP:AP)</f>
        <v>0</v>
      </c>
      <c r="BZ486" s="304">
        <f>SUMIF('Staff Costs'!$D:$D,$D486,'Staff Costs'!AQ:AQ)</f>
        <v>0</v>
      </c>
      <c r="CA486" s="304">
        <f>SUMIF('Staff Costs'!$D:$D,$D486,'Staff Costs'!AR:AR)</f>
        <v>0</v>
      </c>
      <c r="CB486" s="304">
        <f>SUMIF('Staff Costs'!$D:$D,$D486,'Staff Costs'!AS:AS)</f>
        <v>0</v>
      </c>
      <c r="CC486" s="304">
        <f>SUMIF('Staff Costs'!$D:$D,$D486,'Staff Costs'!AT:AT)</f>
        <v>0</v>
      </c>
      <c r="CD486" s="304">
        <f>SUMIF('Staff Costs'!$D:$D,$D486,'Staff Costs'!AU:AU)</f>
        <v>0</v>
      </c>
      <c r="CE486" s="304">
        <f>SUMIF('Staff Costs'!$D:$D,$D486,'Staff Costs'!AV:AV)</f>
        <v>0</v>
      </c>
      <c r="CF486" s="304">
        <f>SUMIF('Staff Costs'!$D:$D,$D486,'Staff Costs'!AW:AW)</f>
        <v>0</v>
      </c>
      <c r="CG486" s="304">
        <f>SUMIF('Staff Costs'!$D:$D,$D486,'Staff Costs'!AX:AX)</f>
        <v>0</v>
      </c>
      <c r="CH486" s="304">
        <f>SUMIF('Staff Costs'!$D:$D,$D486,'Staff Costs'!AY:AY)</f>
        <v>0</v>
      </c>
      <c r="CI486" s="304">
        <f>SUMIF('Staff Costs'!$D:$D,$D486,'Staff Costs'!AZ:AZ)</f>
        <v>0</v>
      </c>
      <c r="CJ486" s="304">
        <f>SUMIF('Staff Costs'!$D:$D,$D486,'Staff Costs'!BA:BA)</f>
        <v>0</v>
      </c>
      <c r="CK486" s="304">
        <f>SUMIF('Staff Costs'!$D:$D,$D486,'Staff Costs'!BB:BB)</f>
        <v>0</v>
      </c>
      <c r="CL486" s="304">
        <f>SUMIF('Staff Costs'!$D:$D,$D486,'Staff Costs'!BC:BC)</f>
        <v>0</v>
      </c>
      <c r="CM486" s="304">
        <f>SUMIF('Staff Costs'!$D:$D,$D486,'Staff Costs'!BD:BD)</f>
        <v>0</v>
      </c>
      <c r="CN486" s="264">
        <f t="shared" si="960"/>
        <v>0</v>
      </c>
      <c r="CO486" s="264">
        <f t="shared" si="960"/>
        <v>0</v>
      </c>
      <c r="CP486" s="264">
        <f t="shared" si="960"/>
        <v>0</v>
      </c>
      <c r="CQ486" s="264">
        <f t="shared" si="960"/>
        <v>0</v>
      </c>
      <c r="CR486" s="264">
        <f t="shared" si="960"/>
        <v>0</v>
      </c>
      <c r="CS486" s="264">
        <f t="shared" si="960"/>
        <v>0</v>
      </c>
      <c r="CT486" s="264">
        <f t="shared" si="960"/>
        <v>0</v>
      </c>
      <c r="CY486" s="294"/>
    </row>
    <row r="487" spans="1:103" outlineLevel="1" x14ac:dyDescent="0.45">
      <c r="A487" s="71"/>
      <c r="B487" s="297" t="s">
        <v>841</v>
      </c>
      <c r="D487" s="259" t="s">
        <v>855</v>
      </c>
      <c r="BD487" s="304">
        <f>SUMIF('Staff Costs'!$D:$D,$D487,'Staff Costs'!U:U)</f>
        <v>0</v>
      </c>
      <c r="BE487" s="304">
        <f>SUMIF('Staff Costs'!$D:$D,$D487,'Staff Costs'!V:V)</f>
        <v>0</v>
      </c>
      <c r="BF487" s="304">
        <f>SUMIF('Staff Costs'!$D:$D,$D487,'Staff Costs'!W:W)</f>
        <v>0</v>
      </c>
      <c r="BG487" s="304">
        <f>SUMIF('Staff Costs'!$D:$D,$D487,'Staff Costs'!X:X)</f>
        <v>0</v>
      </c>
      <c r="BH487" s="304">
        <f>SUMIF('Staff Costs'!$D:$D,$D487,'Staff Costs'!Y:Y)</f>
        <v>0</v>
      </c>
      <c r="BI487" s="304">
        <f>SUMIF('Staff Costs'!$D:$D,$D487,'Staff Costs'!Z:Z)</f>
        <v>0</v>
      </c>
      <c r="BJ487" s="304">
        <f>SUMIF('Staff Costs'!$D:$D,$D487,'Staff Costs'!AA:AA)</f>
        <v>0</v>
      </c>
      <c r="BK487" s="304">
        <f>SUMIF('Staff Costs'!$D:$D,$D487,'Staff Costs'!AB:AB)</f>
        <v>0</v>
      </c>
      <c r="BL487" s="304">
        <f>SUMIF('Staff Costs'!$D:$D,$D487,'Staff Costs'!AC:AC)</f>
        <v>0</v>
      </c>
      <c r="BM487" s="304">
        <f>SUMIF('Staff Costs'!$D:$D,$D487,'Staff Costs'!AD:AD)</f>
        <v>0</v>
      </c>
      <c r="BN487" s="304">
        <f>SUMIF('Staff Costs'!$D:$D,$D487,'Staff Costs'!AE:AE)</f>
        <v>0</v>
      </c>
      <c r="BO487" s="304">
        <f>SUMIF('Staff Costs'!$D:$D,$D487,'Staff Costs'!AF:AF)</f>
        <v>0</v>
      </c>
      <c r="BP487" s="304">
        <f>SUMIF('Staff Costs'!$D:$D,$D487,'Staff Costs'!AG:AG)</f>
        <v>0</v>
      </c>
      <c r="BQ487" s="304">
        <f>SUMIF('Staff Costs'!$D:$D,$D487,'Staff Costs'!AH:AH)</f>
        <v>0</v>
      </c>
      <c r="BR487" s="304">
        <f>SUMIF('Staff Costs'!$D:$D,$D487,'Staff Costs'!AI:AI)</f>
        <v>0</v>
      </c>
      <c r="BS487" s="304">
        <f>SUMIF('Staff Costs'!$D:$D,$D487,'Staff Costs'!AJ:AJ)</f>
        <v>0</v>
      </c>
      <c r="BT487" s="304">
        <f>SUMIF('Staff Costs'!$D:$D,$D487,'Staff Costs'!AK:AK)</f>
        <v>0</v>
      </c>
      <c r="BU487" s="304">
        <f>SUMIF('Staff Costs'!$D:$D,$D487,'Staff Costs'!AL:AL)</f>
        <v>0</v>
      </c>
      <c r="BV487" s="304">
        <f>SUMIF('Staff Costs'!$D:$D,$D487,'Staff Costs'!AM:AM)</f>
        <v>0</v>
      </c>
      <c r="BW487" s="304">
        <f>SUMIF('Staff Costs'!$D:$D,$D487,'Staff Costs'!AN:AN)</f>
        <v>0</v>
      </c>
      <c r="BX487" s="304">
        <f>SUMIF('Staff Costs'!$D:$D,$D487,'Staff Costs'!AO:AO)</f>
        <v>0</v>
      </c>
      <c r="BY487" s="304">
        <f>SUMIF('Staff Costs'!$D:$D,$D487,'Staff Costs'!AP:AP)</f>
        <v>0</v>
      </c>
      <c r="BZ487" s="304">
        <f>SUMIF('Staff Costs'!$D:$D,$D487,'Staff Costs'!AQ:AQ)</f>
        <v>0</v>
      </c>
      <c r="CA487" s="304">
        <f>SUMIF('Staff Costs'!$D:$D,$D487,'Staff Costs'!AR:AR)</f>
        <v>0</v>
      </c>
      <c r="CB487" s="304">
        <f>SUMIF('Staff Costs'!$D:$D,$D487,'Staff Costs'!AS:AS)</f>
        <v>0</v>
      </c>
      <c r="CC487" s="304">
        <f>SUMIF('Staff Costs'!$D:$D,$D487,'Staff Costs'!AT:AT)</f>
        <v>0</v>
      </c>
      <c r="CD487" s="304">
        <f>SUMIF('Staff Costs'!$D:$D,$D487,'Staff Costs'!AU:AU)</f>
        <v>0</v>
      </c>
      <c r="CE487" s="304">
        <f>SUMIF('Staff Costs'!$D:$D,$D487,'Staff Costs'!AV:AV)</f>
        <v>0</v>
      </c>
      <c r="CF487" s="304">
        <f>SUMIF('Staff Costs'!$D:$D,$D487,'Staff Costs'!AW:AW)</f>
        <v>0</v>
      </c>
      <c r="CG487" s="304">
        <f>SUMIF('Staff Costs'!$D:$D,$D487,'Staff Costs'!AX:AX)</f>
        <v>0</v>
      </c>
      <c r="CH487" s="304">
        <f>SUMIF('Staff Costs'!$D:$D,$D487,'Staff Costs'!AY:AY)</f>
        <v>0</v>
      </c>
      <c r="CI487" s="304">
        <f>SUMIF('Staff Costs'!$D:$D,$D487,'Staff Costs'!AZ:AZ)</f>
        <v>0</v>
      </c>
      <c r="CJ487" s="304">
        <f>SUMIF('Staff Costs'!$D:$D,$D487,'Staff Costs'!BA:BA)</f>
        <v>0</v>
      </c>
      <c r="CK487" s="304">
        <f>SUMIF('Staff Costs'!$D:$D,$D487,'Staff Costs'!BB:BB)</f>
        <v>0</v>
      </c>
      <c r="CL487" s="304">
        <f>SUMIF('Staff Costs'!$D:$D,$D487,'Staff Costs'!BC:BC)</f>
        <v>0</v>
      </c>
      <c r="CM487" s="304">
        <f>SUMIF('Staff Costs'!$D:$D,$D487,'Staff Costs'!BD:BD)</f>
        <v>0</v>
      </c>
      <c r="CN487" s="264">
        <f t="shared" si="960"/>
        <v>0</v>
      </c>
      <c r="CO487" s="264">
        <f t="shared" si="960"/>
        <v>0</v>
      </c>
      <c r="CP487" s="264">
        <f t="shared" si="960"/>
        <v>0</v>
      </c>
      <c r="CQ487" s="264">
        <f t="shared" si="960"/>
        <v>0</v>
      </c>
      <c r="CR487" s="264">
        <f t="shared" si="960"/>
        <v>0</v>
      </c>
      <c r="CS487" s="264">
        <f t="shared" si="960"/>
        <v>0</v>
      </c>
      <c r="CT487" s="264">
        <f t="shared" si="960"/>
        <v>0</v>
      </c>
      <c r="CY487" s="294"/>
    </row>
    <row r="488" spans="1:103" outlineLevel="1" x14ac:dyDescent="0.45">
      <c r="A488" s="71"/>
      <c r="B488" s="297"/>
      <c r="BD488" s="304">
        <f>SUMIF('Staff Costs'!$D:$D,$D488,'Staff Costs'!U:U)</f>
        <v>0</v>
      </c>
      <c r="BE488" s="304">
        <f>SUMIF('Staff Costs'!$D:$D,$D488,'Staff Costs'!V:V)</f>
        <v>0</v>
      </c>
      <c r="BF488" s="304">
        <f>SUMIF('Staff Costs'!$D:$D,$D488,'Staff Costs'!W:W)</f>
        <v>0</v>
      </c>
      <c r="BG488" s="304">
        <f>SUMIF('Staff Costs'!$D:$D,$D488,'Staff Costs'!X:X)</f>
        <v>0</v>
      </c>
      <c r="BH488" s="304">
        <f>SUMIF('Staff Costs'!$D:$D,$D488,'Staff Costs'!Y:Y)</f>
        <v>0</v>
      </c>
      <c r="BI488" s="304">
        <f>SUMIF('Staff Costs'!$D:$D,$D488,'Staff Costs'!Z:Z)</f>
        <v>0</v>
      </c>
      <c r="BJ488" s="304">
        <f>SUMIF('Staff Costs'!$D:$D,$D488,'Staff Costs'!AA:AA)</f>
        <v>0</v>
      </c>
      <c r="BK488" s="304">
        <f>SUMIF('Staff Costs'!$D:$D,$D488,'Staff Costs'!AB:AB)</f>
        <v>0</v>
      </c>
      <c r="BL488" s="304">
        <f>SUMIF('Staff Costs'!$D:$D,$D488,'Staff Costs'!AC:AC)</f>
        <v>0</v>
      </c>
      <c r="BM488" s="304">
        <f>SUMIF('Staff Costs'!$D:$D,$D488,'Staff Costs'!AD:AD)</f>
        <v>0</v>
      </c>
      <c r="BN488" s="304">
        <f>SUMIF('Staff Costs'!$D:$D,$D488,'Staff Costs'!AE:AE)</f>
        <v>0</v>
      </c>
      <c r="BO488" s="304">
        <f>SUMIF('Staff Costs'!$D:$D,$D488,'Staff Costs'!AF:AF)</f>
        <v>0</v>
      </c>
      <c r="BP488" s="304">
        <f>SUMIF('Staff Costs'!$D:$D,$D488,'Staff Costs'!AG:AG)</f>
        <v>0</v>
      </c>
      <c r="BQ488" s="304">
        <f>SUMIF('Staff Costs'!$D:$D,$D488,'Staff Costs'!AH:AH)</f>
        <v>0</v>
      </c>
      <c r="BR488" s="304">
        <f>SUMIF('Staff Costs'!$D:$D,$D488,'Staff Costs'!AI:AI)</f>
        <v>0</v>
      </c>
      <c r="BS488" s="304">
        <f>SUMIF('Staff Costs'!$D:$D,$D488,'Staff Costs'!AJ:AJ)</f>
        <v>0</v>
      </c>
      <c r="BT488" s="304">
        <f>SUMIF('Staff Costs'!$D:$D,$D488,'Staff Costs'!AK:AK)</f>
        <v>0</v>
      </c>
      <c r="BU488" s="304">
        <f>SUMIF('Staff Costs'!$D:$D,$D488,'Staff Costs'!AL:AL)</f>
        <v>0</v>
      </c>
      <c r="BV488" s="304">
        <f>SUMIF('Staff Costs'!$D:$D,$D488,'Staff Costs'!AM:AM)</f>
        <v>0</v>
      </c>
      <c r="BW488" s="304">
        <f>SUMIF('Staff Costs'!$D:$D,$D488,'Staff Costs'!AN:AN)</f>
        <v>0</v>
      </c>
      <c r="BX488" s="304">
        <f>SUMIF('Staff Costs'!$D:$D,$D488,'Staff Costs'!AO:AO)</f>
        <v>0</v>
      </c>
      <c r="BY488" s="304">
        <f>SUMIF('Staff Costs'!$D:$D,$D488,'Staff Costs'!AP:AP)</f>
        <v>0</v>
      </c>
      <c r="BZ488" s="304">
        <f>SUMIF('Staff Costs'!$D:$D,$D488,'Staff Costs'!AQ:AQ)</f>
        <v>0</v>
      </c>
      <c r="CA488" s="304">
        <f>SUMIF('Staff Costs'!$D:$D,$D488,'Staff Costs'!AR:AR)</f>
        <v>0</v>
      </c>
      <c r="CB488" s="304">
        <f>SUMIF('Staff Costs'!$D:$D,$D488,'Staff Costs'!AS:AS)</f>
        <v>0</v>
      </c>
      <c r="CC488" s="304">
        <f>SUMIF('Staff Costs'!$D:$D,$D488,'Staff Costs'!AT:AT)</f>
        <v>0</v>
      </c>
      <c r="CD488" s="304">
        <f>SUMIF('Staff Costs'!$D:$D,$D488,'Staff Costs'!AU:AU)</f>
        <v>0</v>
      </c>
      <c r="CE488" s="304">
        <f>SUMIF('Staff Costs'!$D:$D,$D488,'Staff Costs'!AV:AV)</f>
        <v>0</v>
      </c>
      <c r="CF488" s="304">
        <f>SUMIF('Staff Costs'!$D:$D,$D488,'Staff Costs'!AW:AW)</f>
        <v>0</v>
      </c>
      <c r="CG488" s="304">
        <f>SUMIF('Staff Costs'!$D:$D,$D488,'Staff Costs'!AX:AX)</f>
        <v>0</v>
      </c>
      <c r="CH488" s="304">
        <f>SUMIF('Staff Costs'!$D:$D,$D488,'Staff Costs'!AY:AY)</f>
        <v>0</v>
      </c>
      <c r="CI488" s="304">
        <f>SUMIF('Staff Costs'!$D:$D,$D488,'Staff Costs'!AZ:AZ)</f>
        <v>0</v>
      </c>
      <c r="CJ488" s="304">
        <f>SUMIF('Staff Costs'!$D:$D,$D488,'Staff Costs'!BA:BA)</f>
        <v>0</v>
      </c>
      <c r="CK488" s="304">
        <f>SUMIF('Staff Costs'!$D:$D,$D488,'Staff Costs'!BB:BB)</f>
        <v>0</v>
      </c>
      <c r="CL488" s="304">
        <f>SUMIF('Staff Costs'!$D:$D,$D488,'Staff Costs'!BC:BC)</f>
        <v>0</v>
      </c>
      <c r="CM488" s="304">
        <f>SUMIF('Staff Costs'!$D:$D,$D488,'Staff Costs'!BD:BD)</f>
        <v>0</v>
      </c>
      <c r="CN488" s="264">
        <f t="shared" si="960"/>
        <v>0</v>
      </c>
      <c r="CO488" s="264">
        <f t="shared" si="960"/>
        <v>0</v>
      </c>
      <c r="CP488" s="264">
        <f t="shared" si="960"/>
        <v>0</v>
      </c>
      <c r="CQ488" s="264">
        <f t="shared" si="960"/>
        <v>0</v>
      </c>
      <c r="CR488" s="264">
        <f t="shared" si="960"/>
        <v>0</v>
      </c>
      <c r="CS488" s="264">
        <f t="shared" si="960"/>
        <v>0</v>
      </c>
      <c r="CT488" s="264">
        <f t="shared" si="960"/>
        <v>0</v>
      </c>
      <c r="CY488" s="294"/>
    </row>
    <row r="489" spans="1:103" outlineLevel="1" x14ac:dyDescent="0.45">
      <c r="A489" s="71"/>
      <c r="B489" s="297"/>
      <c r="BD489" s="430">
        <f>SUM(BD479:BD488)</f>
        <v>0</v>
      </c>
      <c r="BE489" s="430">
        <f t="shared" ref="BE489:CT489" si="961">SUM(BE479:BE488)</f>
        <v>0</v>
      </c>
      <c r="BF489" s="430">
        <f t="shared" si="961"/>
        <v>0</v>
      </c>
      <c r="BG489" s="430">
        <f t="shared" si="961"/>
        <v>0</v>
      </c>
      <c r="BH489" s="430">
        <f t="shared" si="961"/>
        <v>0</v>
      </c>
      <c r="BI489" s="430">
        <f t="shared" si="961"/>
        <v>0</v>
      </c>
      <c r="BJ489" s="430">
        <f t="shared" si="961"/>
        <v>0</v>
      </c>
      <c r="BK489" s="430">
        <f t="shared" si="961"/>
        <v>0</v>
      </c>
      <c r="BL489" s="430">
        <f t="shared" si="961"/>
        <v>0</v>
      </c>
      <c r="BM489" s="430">
        <f t="shared" si="961"/>
        <v>0</v>
      </c>
      <c r="BN489" s="430">
        <f t="shared" si="961"/>
        <v>0</v>
      </c>
      <c r="BO489" s="430">
        <f t="shared" si="961"/>
        <v>0</v>
      </c>
      <c r="BP489" s="430">
        <f t="shared" si="961"/>
        <v>0</v>
      </c>
      <c r="BQ489" s="430">
        <f t="shared" si="961"/>
        <v>0</v>
      </c>
      <c r="BR489" s="430">
        <f t="shared" si="961"/>
        <v>0</v>
      </c>
      <c r="BS489" s="430">
        <f t="shared" si="961"/>
        <v>0</v>
      </c>
      <c r="BT489" s="430">
        <f t="shared" si="961"/>
        <v>0</v>
      </c>
      <c r="BU489" s="430">
        <f t="shared" si="961"/>
        <v>0</v>
      </c>
      <c r="BV489" s="430">
        <f t="shared" si="961"/>
        <v>0</v>
      </c>
      <c r="BW489" s="430">
        <f t="shared" si="961"/>
        <v>0</v>
      </c>
      <c r="BX489" s="430">
        <f t="shared" si="961"/>
        <v>0</v>
      </c>
      <c r="BY489" s="430">
        <f t="shared" si="961"/>
        <v>0</v>
      </c>
      <c r="BZ489" s="430">
        <f t="shared" si="961"/>
        <v>0</v>
      </c>
      <c r="CA489" s="430">
        <f t="shared" si="961"/>
        <v>0</v>
      </c>
      <c r="CB489" s="430">
        <f t="shared" si="961"/>
        <v>0</v>
      </c>
      <c r="CC489" s="430">
        <f t="shared" si="961"/>
        <v>0</v>
      </c>
      <c r="CD489" s="430">
        <f t="shared" si="961"/>
        <v>0</v>
      </c>
      <c r="CE489" s="430">
        <f t="shared" si="961"/>
        <v>0</v>
      </c>
      <c r="CF489" s="430">
        <f t="shared" si="961"/>
        <v>0</v>
      </c>
      <c r="CG489" s="430">
        <f t="shared" si="961"/>
        <v>0</v>
      </c>
      <c r="CH489" s="430">
        <f t="shared" si="961"/>
        <v>0</v>
      </c>
      <c r="CI489" s="430">
        <f t="shared" si="961"/>
        <v>0</v>
      </c>
      <c r="CJ489" s="430">
        <f t="shared" si="961"/>
        <v>0</v>
      </c>
      <c r="CK489" s="430">
        <f t="shared" si="961"/>
        <v>0</v>
      </c>
      <c r="CL489" s="430">
        <f t="shared" si="961"/>
        <v>0</v>
      </c>
      <c r="CM489" s="430">
        <f t="shared" si="961"/>
        <v>0</v>
      </c>
      <c r="CN489" s="430">
        <f t="shared" si="961"/>
        <v>0</v>
      </c>
      <c r="CO489" s="430">
        <f t="shared" si="961"/>
        <v>0</v>
      </c>
      <c r="CP489" s="430">
        <f t="shared" si="961"/>
        <v>0</v>
      </c>
      <c r="CQ489" s="430">
        <f t="shared" si="961"/>
        <v>0</v>
      </c>
      <c r="CR489" s="430">
        <f t="shared" si="961"/>
        <v>0</v>
      </c>
      <c r="CS489" s="430">
        <f t="shared" si="961"/>
        <v>0</v>
      </c>
      <c r="CT489" s="430">
        <f t="shared" si="961"/>
        <v>0</v>
      </c>
      <c r="CY489" s="294"/>
    </row>
    <row r="490" spans="1:103" outlineLevel="1" x14ac:dyDescent="0.45">
      <c r="A490" s="71"/>
      <c r="B490" s="297"/>
      <c r="CY490" s="294"/>
    </row>
    <row r="491" spans="1:103" outlineLevel="1" x14ac:dyDescent="0.45">
      <c r="A491" s="71"/>
      <c r="B491" s="297" t="s">
        <v>830</v>
      </c>
      <c r="D491" s="259" t="s">
        <v>266</v>
      </c>
      <c r="E491" s="366">
        <f t="shared" ref="E491:E531" si="962">VLOOKUP($D491,assumption_lookup,MATCH("Constant",assumption_heading,0),0)</f>
        <v>1</v>
      </c>
      <c r="F491" s="259" t="s">
        <v>164</v>
      </c>
      <c r="H491" s="349">
        <f t="shared" ref="H491:P491" si="963">IF($E491-1&lt;H$10,VLOOKUP($D491,assumption_lookup,MATCH(H$9,assumption_heading,0),0)/12,0)</f>
        <v>1666.6666666666667</v>
      </c>
      <c r="I491" s="349">
        <f t="shared" si="963"/>
        <v>1666.6666666666667</v>
      </c>
      <c r="J491" s="349">
        <f t="shared" si="963"/>
        <v>1666.6666666666667</v>
      </c>
      <c r="K491" s="349">
        <f t="shared" si="963"/>
        <v>1666.6666666666667</v>
      </c>
      <c r="L491" s="349">
        <f t="shared" si="963"/>
        <v>1666.6666666666667</v>
      </c>
      <c r="M491" s="349">
        <f t="shared" si="963"/>
        <v>1666.6666666666667</v>
      </c>
      <c r="N491" s="349">
        <f t="shared" si="963"/>
        <v>1666.6666666666667</v>
      </c>
      <c r="O491" s="349">
        <f t="shared" si="963"/>
        <v>1666.6666666666667</v>
      </c>
      <c r="P491" s="349">
        <f t="shared" si="963"/>
        <v>1666.6666666666667</v>
      </c>
      <c r="Q491" s="349">
        <f t="shared" ref="P491:Y500" si="964">IF($E491-1&lt;Q$10,VLOOKUP($D491,assumption_lookup,MATCH(Q$9,assumption_heading,0),0)/12,0)</f>
        <v>1666.6666666666667</v>
      </c>
      <c r="R491" s="349">
        <f t="shared" si="964"/>
        <v>1666.6666666666667</v>
      </c>
      <c r="S491" s="349">
        <f t="shared" si="964"/>
        <v>1666.6666666666667</v>
      </c>
      <c r="T491" s="349">
        <f t="shared" si="964"/>
        <v>1666.6666666666667</v>
      </c>
      <c r="U491" s="349">
        <f t="shared" si="964"/>
        <v>1666.6666666666667</v>
      </c>
      <c r="V491" s="349">
        <f t="shared" si="964"/>
        <v>1666.6666666666667</v>
      </c>
      <c r="W491" s="349">
        <f t="shared" si="964"/>
        <v>1666.6666666666667</v>
      </c>
      <c r="X491" s="349">
        <f t="shared" si="964"/>
        <v>1666.6666666666667</v>
      </c>
      <c r="Y491" s="349">
        <f t="shared" si="964"/>
        <v>1666.6666666666667</v>
      </c>
      <c r="Z491" s="349">
        <f t="shared" ref="Z491:AI500" si="965">IF($E491-1&lt;Z$10,VLOOKUP($D491,assumption_lookup,MATCH(Z$9,assumption_heading,0),0)/12,0)</f>
        <v>1666.6666666666667</v>
      </c>
      <c r="AA491" s="349">
        <f t="shared" si="965"/>
        <v>1666.6666666666667</v>
      </c>
      <c r="AB491" s="349">
        <f t="shared" si="965"/>
        <v>1666.6666666666667</v>
      </c>
      <c r="AC491" s="349">
        <f t="shared" si="965"/>
        <v>1666.6666666666667</v>
      </c>
      <c r="AD491" s="349">
        <f t="shared" si="965"/>
        <v>1666.6666666666667</v>
      </c>
      <c r="AE491" s="349">
        <f t="shared" si="965"/>
        <v>1666.6666666666667</v>
      </c>
      <c r="AF491" s="349">
        <f t="shared" si="965"/>
        <v>1666.6666666666667</v>
      </c>
      <c r="AG491" s="349">
        <f t="shared" si="965"/>
        <v>1666.6666666666667</v>
      </c>
      <c r="AH491" s="349">
        <f t="shared" si="965"/>
        <v>1666.6666666666667</v>
      </c>
      <c r="AI491" s="349">
        <f t="shared" si="965"/>
        <v>1666.6666666666667</v>
      </c>
      <c r="AJ491" s="349">
        <f t="shared" ref="AJ491:AS500" si="966">IF($E491-1&lt;AJ$10,VLOOKUP($D491,assumption_lookup,MATCH(AJ$9,assumption_heading,0),0)/12,0)</f>
        <v>1666.6666666666667</v>
      </c>
      <c r="AK491" s="349">
        <f t="shared" si="966"/>
        <v>1666.6666666666667</v>
      </c>
      <c r="AL491" s="349">
        <f t="shared" si="966"/>
        <v>1666.6666666666667</v>
      </c>
      <c r="AM491" s="349">
        <f t="shared" si="966"/>
        <v>1666.6666666666667</v>
      </c>
      <c r="AN491" s="349">
        <f t="shared" si="966"/>
        <v>1666.6666666666667</v>
      </c>
      <c r="AO491" s="349">
        <f t="shared" si="966"/>
        <v>1666.6666666666667</v>
      </c>
      <c r="AP491" s="349">
        <f t="shared" si="966"/>
        <v>1666.6666666666667</v>
      </c>
      <c r="AQ491" s="349">
        <f t="shared" si="966"/>
        <v>1666.6666666666667</v>
      </c>
      <c r="AR491" s="349">
        <f t="shared" si="966"/>
        <v>1666.6666666666667</v>
      </c>
      <c r="AS491" s="349">
        <f t="shared" si="966"/>
        <v>1666.6666666666667</v>
      </c>
      <c r="AT491" s="349">
        <f t="shared" ref="AT491:BC500" si="967">IF($E491-1&lt;AT$10,VLOOKUP($D491,assumption_lookup,MATCH(AT$9,assumption_heading,0),0)/12,0)</f>
        <v>1666.6666666666667</v>
      </c>
      <c r="AU491" s="349">
        <f t="shared" si="967"/>
        <v>1666.6666666666667</v>
      </c>
      <c r="AV491" s="349">
        <f t="shared" si="967"/>
        <v>1666.6666666666667</v>
      </c>
      <c r="AW491" s="349">
        <f t="shared" si="967"/>
        <v>1666.6666666666667</v>
      </c>
      <c r="AX491" s="349">
        <f t="shared" si="967"/>
        <v>1666.6666666666667</v>
      </c>
      <c r="AY491" s="349">
        <f t="shared" si="967"/>
        <v>1666.6666666666667</v>
      </c>
      <c r="AZ491" s="349">
        <f t="shared" si="967"/>
        <v>1666.6666666666667</v>
      </c>
      <c r="BA491" s="349">
        <f t="shared" si="967"/>
        <v>1666.6666666666667</v>
      </c>
      <c r="BB491" s="349">
        <f t="shared" si="967"/>
        <v>1666.6666666666667</v>
      </c>
      <c r="BC491" s="349">
        <f t="shared" si="967"/>
        <v>1666.6666666666667</v>
      </c>
      <c r="BD491" s="455"/>
      <c r="BE491" s="455"/>
      <c r="BF491" s="455"/>
      <c r="BG491" s="455"/>
      <c r="BH491" s="455"/>
      <c r="BI491" s="455"/>
      <c r="BJ491" s="455"/>
      <c r="BK491" s="455"/>
      <c r="BL491" s="455"/>
      <c r="BM491" s="455"/>
      <c r="BN491" s="455"/>
      <c r="BO491" s="455"/>
      <c r="BP491" s="455"/>
      <c r="BQ491" s="455"/>
      <c r="BR491" s="455"/>
      <c r="BS491" s="455"/>
      <c r="BT491" s="455"/>
      <c r="BU491" s="455"/>
      <c r="BV491" s="455"/>
      <c r="BW491" s="455"/>
      <c r="BX491" s="455"/>
      <c r="BY491" s="455"/>
      <c r="BZ491" s="455"/>
      <c r="CA491" s="455"/>
      <c r="CB491" s="455"/>
      <c r="CC491" s="455"/>
      <c r="CD491" s="455"/>
      <c r="CE491" s="455"/>
      <c r="CF491" s="455"/>
      <c r="CG491" s="455"/>
      <c r="CH491" s="455"/>
      <c r="CI491" s="455"/>
      <c r="CJ491" s="455"/>
      <c r="CK491" s="455"/>
      <c r="CL491" s="455"/>
      <c r="CM491" s="455"/>
      <c r="CN491" s="455"/>
      <c r="CO491" s="455"/>
      <c r="CP491" s="455"/>
      <c r="CQ491" s="455"/>
      <c r="CR491" s="455"/>
      <c r="CS491" s="455"/>
      <c r="CT491" s="455"/>
      <c r="CY491" s="294"/>
    </row>
    <row r="492" spans="1:103" outlineLevel="1" x14ac:dyDescent="0.45">
      <c r="A492" s="71"/>
      <c r="B492" s="297" t="s">
        <v>840</v>
      </c>
      <c r="D492" s="259" t="s">
        <v>267</v>
      </c>
      <c r="E492" s="366">
        <f t="shared" si="962"/>
        <v>1</v>
      </c>
      <c r="F492" s="259" t="s">
        <v>164</v>
      </c>
      <c r="H492" s="349">
        <f t="shared" ref="H492:W508" si="968">IF($E492-1&lt;H$10,VLOOKUP($D492,assumption_lookup,MATCH(H$9,assumption_heading,0),0)/12,0)</f>
        <v>1666.6666666666667</v>
      </c>
      <c r="I492" s="349">
        <f t="shared" si="968"/>
        <v>1666.6666666666667</v>
      </c>
      <c r="J492" s="349">
        <f t="shared" si="968"/>
        <v>1666.6666666666667</v>
      </c>
      <c r="K492" s="349">
        <f t="shared" si="968"/>
        <v>1666.6666666666667</v>
      </c>
      <c r="L492" s="349">
        <f t="shared" si="968"/>
        <v>1666.6666666666667</v>
      </c>
      <c r="M492" s="349">
        <f t="shared" si="968"/>
        <v>1666.6666666666667</v>
      </c>
      <c r="N492" s="349">
        <f t="shared" si="968"/>
        <v>1666.6666666666667</v>
      </c>
      <c r="O492" s="349">
        <f t="shared" si="968"/>
        <v>1666.6666666666667</v>
      </c>
      <c r="P492" s="349">
        <f t="shared" si="964"/>
        <v>1666.6666666666667</v>
      </c>
      <c r="Q492" s="349">
        <f t="shared" si="964"/>
        <v>1666.6666666666667</v>
      </c>
      <c r="R492" s="349">
        <f t="shared" si="964"/>
        <v>1666.6666666666667</v>
      </c>
      <c r="S492" s="349">
        <f t="shared" si="964"/>
        <v>1666.6666666666667</v>
      </c>
      <c r="T492" s="349">
        <f t="shared" si="964"/>
        <v>1666.6666666666667</v>
      </c>
      <c r="U492" s="349">
        <f t="shared" si="964"/>
        <v>1666.6666666666667</v>
      </c>
      <c r="V492" s="349">
        <f t="shared" si="964"/>
        <v>1666.6666666666667</v>
      </c>
      <c r="W492" s="349">
        <f t="shared" si="964"/>
        <v>1666.6666666666667</v>
      </c>
      <c r="X492" s="349">
        <f t="shared" si="964"/>
        <v>1666.6666666666667</v>
      </c>
      <c r="Y492" s="349">
        <f t="shared" si="964"/>
        <v>1666.6666666666667</v>
      </c>
      <c r="Z492" s="349">
        <f t="shared" si="965"/>
        <v>1666.6666666666667</v>
      </c>
      <c r="AA492" s="349">
        <f t="shared" si="965"/>
        <v>1666.6666666666667</v>
      </c>
      <c r="AB492" s="349">
        <f t="shared" si="965"/>
        <v>1666.6666666666667</v>
      </c>
      <c r="AC492" s="349">
        <f t="shared" si="965"/>
        <v>1666.6666666666667</v>
      </c>
      <c r="AD492" s="349">
        <f t="shared" si="965"/>
        <v>1666.6666666666667</v>
      </c>
      <c r="AE492" s="349">
        <f t="shared" si="965"/>
        <v>1666.6666666666667</v>
      </c>
      <c r="AF492" s="349">
        <f t="shared" si="965"/>
        <v>1666.6666666666667</v>
      </c>
      <c r="AG492" s="349">
        <f t="shared" si="965"/>
        <v>1666.6666666666667</v>
      </c>
      <c r="AH492" s="349">
        <f t="shared" si="965"/>
        <v>1666.6666666666667</v>
      </c>
      <c r="AI492" s="349">
        <f t="shared" si="965"/>
        <v>1666.6666666666667</v>
      </c>
      <c r="AJ492" s="349">
        <f t="shared" si="966"/>
        <v>1666.6666666666667</v>
      </c>
      <c r="AK492" s="349">
        <f t="shared" si="966"/>
        <v>1666.6666666666667</v>
      </c>
      <c r="AL492" s="349">
        <f t="shared" si="966"/>
        <v>1666.6666666666667</v>
      </c>
      <c r="AM492" s="349">
        <f t="shared" si="966"/>
        <v>1666.6666666666667</v>
      </c>
      <c r="AN492" s="349">
        <f t="shared" si="966"/>
        <v>1666.6666666666667</v>
      </c>
      <c r="AO492" s="349">
        <f t="shared" si="966"/>
        <v>1666.6666666666667</v>
      </c>
      <c r="AP492" s="349">
        <f t="shared" si="966"/>
        <v>1666.6666666666667</v>
      </c>
      <c r="AQ492" s="349">
        <f t="shared" si="966"/>
        <v>1666.6666666666667</v>
      </c>
      <c r="AR492" s="349">
        <f t="shared" si="966"/>
        <v>1666.6666666666667</v>
      </c>
      <c r="AS492" s="349">
        <f t="shared" si="966"/>
        <v>1666.6666666666667</v>
      </c>
      <c r="AT492" s="349">
        <f t="shared" si="967"/>
        <v>1666.6666666666667</v>
      </c>
      <c r="AU492" s="349">
        <f t="shared" si="967"/>
        <v>1666.6666666666667</v>
      </c>
      <c r="AV492" s="349">
        <f t="shared" si="967"/>
        <v>1666.6666666666667</v>
      </c>
      <c r="AW492" s="349">
        <f t="shared" si="967"/>
        <v>1666.6666666666667</v>
      </c>
      <c r="AX492" s="349">
        <f t="shared" si="967"/>
        <v>1666.6666666666667</v>
      </c>
      <c r="AY492" s="349">
        <f t="shared" si="967"/>
        <v>1666.6666666666667</v>
      </c>
      <c r="AZ492" s="349">
        <f t="shared" si="967"/>
        <v>1666.6666666666667</v>
      </c>
      <c r="BA492" s="349">
        <f t="shared" si="967"/>
        <v>1666.6666666666667</v>
      </c>
      <c r="BB492" s="349">
        <f t="shared" si="967"/>
        <v>1666.6666666666667</v>
      </c>
      <c r="BC492" s="349">
        <f t="shared" si="967"/>
        <v>1666.6666666666667</v>
      </c>
      <c r="BD492" s="455"/>
      <c r="BE492" s="455"/>
      <c r="BF492" s="455"/>
      <c r="BG492" s="455"/>
      <c r="BH492" s="455"/>
      <c r="BI492" s="455"/>
      <c r="BJ492" s="455"/>
      <c r="BK492" s="455"/>
      <c r="BL492" s="455"/>
      <c r="BM492" s="455"/>
      <c r="BN492" s="455"/>
      <c r="BO492" s="455"/>
      <c r="BP492" s="455"/>
      <c r="BQ492" s="455"/>
      <c r="BR492" s="455"/>
      <c r="BS492" s="455"/>
      <c r="BT492" s="455"/>
      <c r="BU492" s="455"/>
      <c r="BV492" s="455"/>
      <c r="BW492" s="455"/>
      <c r="BX492" s="455"/>
      <c r="BY492" s="455"/>
      <c r="BZ492" s="455"/>
      <c r="CA492" s="455"/>
      <c r="CB492" s="455"/>
      <c r="CC492" s="455"/>
      <c r="CD492" s="455"/>
      <c r="CE492" s="455"/>
      <c r="CF492" s="455"/>
      <c r="CG492" s="455"/>
      <c r="CH492" s="455"/>
      <c r="CI492" s="455"/>
      <c r="CJ492" s="455"/>
      <c r="CK492" s="455"/>
      <c r="CL492" s="455"/>
      <c r="CM492" s="455"/>
      <c r="CN492" s="455"/>
      <c r="CO492" s="455"/>
      <c r="CP492" s="455"/>
      <c r="CQ492" s="455"/>
      <c r="CR492" s="455"/>
      <c r="CS492" s="455"/>
      <c r="CT492" s="455"/>
      <c r="CY492" s="294"/>
    </row>
    <row r="493" spans="1:103" outlineLevel="1" x14ac:dyDescent="0.45">
      <c r="A493" s="71"/>
      <c r="B493" s="297" t="s">
        <v>837</v>
      </c>
      <c r="D493" s="259" t="s">
        <v>268</v>
      </c>
      <c r="E493" s="366">
        <f t="shared" si="962"/>
        <v>1</v>
      </c>
      <c r="F493" s="259" t="s">
        <v>164</v>
      </c>
      <c r="H493" s="349">
        <f t="shared" si="968"/>
        <v>1666.6666666666667</v>
      </c>
      <c r="I493" s="349">
        <f t="shared" si="968"/>
        <v>1666.6666666666667</v>
      </c>
      <c r="J493" s="349">
        <f t="shared" si="968"/>
        <v>1666.6666666666667</v>
      </c>
      <c r="K493" s="349">
        <f t="shared" si="968"/>
        <v>1666.6666666666667</v>
      </c>
      <c r="L493" s="349">
        <f t="shared" si="968"/>
        <v>1666.6666666666667</v>
      </c>
      <c r="M493" s="349">
        <f t="shared" si="968"/>
        <v>1666.6666666666667</v>
      </c>
      <c r="N493" s="349">
        <f t="shared" si="968"/>
        <v>1666.6666666666667</v>
      </c>
      <c r="O493" s="349">
        <f t="shared" si="968"/>
        <v>1666.6666666666667</v>
      </c>
      <c r="P493" s="349">
        <f t="shared" si="964"/>
        <v>1666.6666666666667</v>
      </c>
      <c r="Q493" s="349">
        <f t="shared" si="964"/>
        <v>1666.6666666666667</v>
      </c>
      <c r="R493" s="349">
        <f t="shared" si="964"/>
        <v>1666.6666666666667</v>
      </c>
      <c r="S493" s="349">
        <f t="shared" si="964"/>
        <v>1666.6666666666667</v>
      </c>
      <c r="T493" s="349">
        <f t="shared" si="964"/>
        <v>1666.6666666666667</v>
      </c>
      <c r="U493" s="349">
        <f t="shared" si="964"/>
        <v>1666.6666666666667</v>
      </c>
      <c r="V493" s="349">
        <f t="shared" si="964"/>
        <v>1666.6666666666667</v>
      </c>
      <c r="W493" s="349">
        <f t="shared" si="964"/>
        <v>1666.6666666666667</v>
      </c>
      <c r="X493" s="349">
        <f t="shared" si="964"/>
        <v>1666.6666666666667</v>
      </c>
      <c r="Y493" s="349">
        <f t="shared" si="964"/>
        <v>1666.6666666666667</v>
      </c>
      <c r="Z493" s="349">
        <f t="shared" si="965"/>
        <v>1666.6666666666667</v>
      </c>
      <c r="AA493" s="349">
        <f t="shared" si="965"/>
        <v>1666.6666666666667</v>
      </c>
      <c r="AB493" s="349">
        <f t="shared" si="965"/>
        <v>1666.6666666666667</v>
      </c>
      <c r="AC493" s="349">
        <f t="shared" si="965"/>
        <v>1666.6666666666667</v>
      </c>
      <c r="AD493" s="349">
        <f t="shared" si="965"/>
        <v>1666.6666666666667</v>
      </c>
      <c r="AE493" s="349">
        <f t="shared" si="965"/>
        <v>1666.6666666666667</v>
      </c>
      <c r="AF493" s="349">
        <f t="shared" si="965"/>
        <v>1666.6666666666667</v>
      </c>
      <c r="AG493" s="349">
        <f t="shared" si="965"/>
        <v>1666.6666666666667</v>
      </c>
      <c r="AH493" s="349">
        <f t="shared" si="965"/>
        <v>1666.6666666666667</v>
      </c>
      <c r="AI493" s="349">
        <f t="shared" si="965"/>
        <v>1666.6666666666667</v>
      </c>
      <c r="AJ493" s="349">
        <f t="shared" si="966"/>
        <v>1666.6666666666667</v>
      </c>
      <c r="AK493" s="349">
        <f t="shared" si="966"/>
        <v>1666.6666666666667</v>
      </c>
      <c r="AL493" s="349">
        <f t="shared" si="966"/>
        <v>1666.6666666666667</v>
      </c>
      <c r="AM493" s="349">
        <f t="shared" si="966"/>
        <v>1666.6666666666667</v>
      </c>
      <c r="AN493" s="349">
        <f t="shared" si="966"/>
        <v>1666.6666666666667</v>
      </c>
      <c r="AO493" s="349">
        <f t="shared" si="966"/>
        <v>1666.6666666666667</v>
      </c>
      <c r="AP493" s="349">
        <f t="shared" si="966"/>
        <v>1666.6666666666667</v>
      </c>
      <c r="AQ493" s="349">
        <f t="shared" si="966"/>
        <v>1666.6666666666667</v>
      </c>
      <c r="AR493" s="349">
        <f t="shared" si="966"/>
        <v>1666.6666666666667</v>
      </c>
      <c r="AS493" s="349">
        <f t="shared" si="966"/>
        <v>1666.6666666666667</v>
      </c>
      <c r="AT493" s="349">
        <f t="shared" si="967"/>
        <v>1666.6666666666667</v>
      </c>
      <c r="AU493" s="349">
        <f t="shared" si="967"/>
        <v>1666.6666666666667</v>
      </c>
      <c r="AV493" s="349">
        <f t="shared" si="967"/>
        <v>1666.6666666666667</v>
      </c>
      <c r="AW493" s="349">
        <f t="shared" si="967"/>
        <v>1666.6666666666667</v>
      </c>
      <c r="AX493" s="349">
        <f t="shared" si="967"/>
        <v>1666.6666666666667</v>
      </c>
      <c r="AY493" s="349">
        <f t="shared" si="967"/>
        <v>1666.6666666666667</v>
      </c>
      <c r="AZ493" s="349">
        <f t="shared" si="967"/>
        <v>1666.6666666666667</v>
      </c>
      <c r="BA493" s="349">
        <f t="shared" si="967"/>
        <v>1666.6666666666667</v>
      </c>
      <c r="BB493" s="349">
        <f t="shared" si="967"/>
        <v>1666.6666666666667</v>
      </c>
      <c r="BC493" s="349">
        <f t="shared" si="967"/>
        <v>1666.6666666666667</v>
      </c>
      <c r="BD493" s="455"/>
      <c r="BE493" s="455"/>
      <c r="BF493" s="455"/>
      <c r="BG493" s="455"/>
      <c r="BH493" s="455"/>
      <c r="BI493" s="455"/>
      <c r="BJ493" s="455"/>
      <c r="BK493" s="455"/>
      <c r="BL493" s="455"/>
      <c r="BM493" s="455"/>
      <c r="BN493" s="455"/>
      <c r="BO493" s="455"/>
      <c r="BP493" s="455"/>
      <c r="BQ493" s="455"/>
      <c r="BR493" s="455"/>
      <c r="BS493" s="455"/>
      <c r="BT493" s="455"/>
      <c r="BU493" s="455"/>
      <c r="BV493" s="455"/>
      <c r="BW493" s="455"/>
      <c r="BX493" s="455"/>
      <c r="BY493" s="455"/>
      <c r="BZ493" s="455"/>
      <c r="CA493" s="455"/>
      <c r="CB493" s="455"/>
      <c r="CC493" s="455"/>
      <c r="CD493" s="455"/>
      <c r="CE493" s="455"/>
      <c r="CF493" s="455"/>
      <c r="CG493" s="455"/>
      <c r="CH493" s="455"/>
      <c r="CI493" s="455"/>
      <c r="CJ493" s="455"/>
      <c r="CK493" s="455"/>
      <c r="CL493" s="455"/>
      <c r="CM493" s="455"/>
      <c r="CN493" s="455"/>
      <c r="CO493" s="455"/>
      <c r="CP493" s="455"/>
      <c r="CQ493" s="455"/>
      <c r="CR493" s="455"/>
      <c r="CS493" s="455"/>
      <c r="CT493" s="455"/>
      <c r="CY493" s="294"/>
    </row>
    <row r="494" spans="1:103" outlineLevel="1" x14ac:dyDescent="0.45">
      <c r="A494" s="71"/>
      <c r="B494" s="297" t="s">
        <v>837</v>
      </c>
      <c r="D494" s="259" t="s">
        <v>269</v>
      </c>
      <c r="E494" s="366">
        <f t="shared" si="962"/>
        <v>1</v>
      </c>
      <c r="F494" s="259" t="s">
        <v>164</v>
      </c>
      <c r="H494" s="349">
        <f t="shared" si="968"/>
        <v>1666.6666666666667</v>
      </c>
      <c r="I494" s="349">
        <f t="shared" si="968"/>
        <v>1666.6666666666667</v>
      </c>
      <c r="J494" s="349">
        <f t="shared" si="968"/>
        <v>1666.6666666666667</v>
      </c>
      <c r="K494" s="349">
        <f t="shared" si="968"/>
        <v>1666.6666666666667</v>
      </c>
      <c r="L494" s="349">
        <f t="shared" si="968"/>
        <v>1666.6666666666667</v>
      </c>
      <c r="M494" s="349">
        <f t="shared" si="968"/>
        <v>1666.6666666666667</v>
      </c>
      <c r="N494" s="349">
        <f t="shared" si="968"/>
        <v>1666.6666666666667</v>
      </c>
      <c r="O494" s="349">
        <f t="shared" si="968"/>
        <v>1666.6666666666667</v>
      </c>
      <c r="P494" s="349">
        <f t="shared" si="964"/>
        <v>1666.6666666666667</v>
      </c>
      <c r="Q494" s="349">
        <f t="shared" si="964"/>
        <v>1666.6666666666667</v>
      </c>
      <c r="R494" s="349">
        <f t="shared" si="964"/>
        <v>1666.6666666666667</v>
      </c>
      <c r="S494" s="349">
        <f t="shared" si="964"/>
        <v>1666.6666666666667</v>
      </c>
      <c r="T494" s="349">
        <f t="shared" si="964"/>
        <v>1666.6666666666667</v>
      </c>
      <c r="U494" s="349">
        <f t="shared" si="964"/>
        <v>1666.6666666666667</v>
      </c>
      <c r="V494" s="349">
        <f t="shared" si="964"/>
        <v>1666.6666666666667</v>
      </c>
      <c r="W494" s="349">
        <f t="shared" si="964"/>
        <v>1666.6666666666667</v>
      </c>
      <c r="X494" s="349">
        <f t="shared" si="964"/>
        <v>1666.6666666666667</v>
      </c>
      <c r="Y494" s="349">
        <f t="shared" si="964"/>
        <v>1666.6666666666667</v>
      </c>
      <c r="Z494" s="349">
        <f t="shared" si="965"/>
        <v>1666.6666666666667</v>
      </c>
      <c r="AA494" s="349">
        <f t="shared" si="965"/>
        <v>1666.6666666666667</v>
      </c>
      <c r="AB494" s="349">
        <f t="shared" si="965"/>
        <v>1666.6666666666667</v>
      </c>
      <c r="AC494" s="349">
        <f t="shared" si="965"/>
        <v>1666.6666666666667</v>
      </c>
      <c r="AD494" s="349">
        <f t="shared" si="965"/>
        <v>1666.6666666666667</v>
      </c>
      <c r="AE494" s="349">
        <f t="shared" si="965"/>
        <v>1666.6666666666667</v>
      </c>
      <c r="AF494" s="349">
        <f t="shared" si="965"/>
        <v>1666.6666666666667</v>
      </c>
      <c r="AG494" s="349">
        <f t="shared" si="965"/>
        <v>1666.6666666666667</v>
      </c>
      <c r="AH494" s="349">
        <f t="shared" si="965"/>
        <v>1666.6666666666667</v>
      </c>
      <c r="AI494" s="349">
        <f t="shared" si="965"/>
        <v>1666.6666666666667</v>
      </c>
      <c r="AJ494" s="349">
        <f t="shared" si="966"/>
        <v>1666.6666666666667</v>
      </c>
      <c r="AK494" s="349">
        <f t="shared" si="966"/>
        <v>1666.6666666666667</v>
      </c>
      <c r="AL494" s="349">
        <f t="shared" si="966"/>
        <v>1666.6666666666667</v>
      </c>
      <c r="AM494" s="349">
        <f t="shared" si="966"/>
        <v>1666.6666666666667</v>
      </c>
      <c r="AN494" s="349">
        <f t="shared" si="966"/>
        <v>1666.6666666666667</v>
      </c>
      <c r="AO494" s="349">
        <f t="shared" si="966"/>
        <v>1666.6666666666667</v>
      </c>
      <c r="AP494" s="349">
        <f t="shared" si="966"/>
        <v>1666.6666666666667</v>
      </c>
      <c r="AQ494" s="349">
        <f t="shared" si="966"/>
        <v>1666.6666666666667</v>
      </c>
      <c r="AR494" s="349">
        <f t="shared" si="966"/>
        <v>1666.6666666666667</v>
      </c>
      <c r="AS494" s="349">
        <f t="shared" si="966"/>
        <v>1666.6666666666667</v>
      </c>
      <c r="AT494" s="349">
        <f t="shared" si="967"/>
        <v>1666.6666666666667</v>
      </c>
      <c r="AU494" s="349">
        <f t="shared" si="967"/>
        <v>1666.6666666666667</v>
      </c>
      <c r="AV494" s="349">
        <f t="shared" si="967"/>
        <v>1666.6666666666667</v>
      </c>
      <c r="AW494" s="349">
        <f t="shared" si="967"/>
        <v>1666.6666666666667</v>
      </c>
      <c r="AX494" s="349">
        <f t="shared" si="967"/>
        <v>1666.6666666666667</v>
      </c>
      <c r="AY494" s="349">
        <f t="shared" si="967"/>
        <v>1666.6666666666667</v>
      </c>
      <c r="AZ494" s="349">
        <f t="shared" si="967"/>
        <v>1666.6666666666667</v>
      </c>
      <c r="BA494" s="349">
        <f t="shared" si="967"/>
        <v>1666.6666666666667</v>
      </c>
      <c r="BB494" s="349">
        <f t="shared" si="967"/>
        <v>1666.6666666666667</v>
      </c>
      <c r="BC494" s="349">
        <f t="shared" si="967"/>
        <v>1666.6666666666667</v>
      </c>
      <c r="BD494" s="455"/>
      <c r="BE494" s="455"/>
      <c r="BF494" s="455"/>
      <c r="BG494" s="455"/>
      <c r="BH494" s="455"/>
      <c r="BI494" s="455"/>
      <c r="BJ494" s="455"/>
      <c r="BK494" s="455"/>
      <c r="BL494" s="455"/>
      <c r="BM494" s="455"/>
      <c r="BN494" s="455"/>
      <c r="BO494" s="455"/>
      <c r="BP494" s="455"/>
      <c r="BQ494" s="455"/>
      <c r="BR494" s="455"/>
      <c r="BS494" s="455"/>
      <c r="BT494" s="455"/>
      <c r="BU494" s="455"/>
      <c r="BV494" s="455"/>
      <c r="BW494" s="455"/>
      <c r="BX494" s="455"/>
      <c r="BY494" s="455"/>
      <c r="BZ494" s="455"/>
      <c r="CA494" s="455"/>
      <c r="CB494" s="455"/>
      <c r="CC494" s="455"/>
      <c r="CD494" s="455"/>
      <c r="CE494" s="455"/>
      <c r="CF494" s="455"/>
      <c r="CG494" s="455"/>
      <c r="CH494" s="455"/>
      <c r="CI494" s="455"/>
      <c r="CJ494" s="455"/>
      <c r="CK494" s="455"/>
      <c r="CL494" s="455"/>
      <c r="CM494" s="455"/>
      <c r="CN494" s="455"/>
      <c r="CO494" s="455"/>
      <c r="CP494" s="455"/>
      <c r="CQ494" s="455"/>
      <c r="CR494" s="455"/>
      <c r="CS494" s="455"/>
      <c r="CT494" s="455"/>
      <c r="CY494" s="294"/>
    </row>
    <row r="495" spans="1:103" outlineLevel="1" x14ac:dyDescent="0.45">
      <c r="A495" s="71"/>
      <c r="B495" s="297" t="s">
        <v>835</v>
      </c>
      <c r="D495" s="259" t="s">
        <v>409</v>
      </c>
      <c r="E495" s="366">
        <f t="shared" si="962"/>
        <v>18</v>
      </c>
      <c r="F495" s="259" t="s">
        <v>164</v>
      </c>
      <c r="H495" s="349">
        <f t="shared" si="968"/>
        <v>0</v>
      </c>
      <c r="I495" s="349">
        <f t="shared" si="968"/>
        <v>0</v>
      </c>
      <c r="J495" s="349">
        <f t="shared" si="968"/>
        <v>0</v>
      </c>
      <c r="K495" s="349">
        <f t="shared" si="968"/>
        <v>0</v>
      </c>
      <c r="L495" s="349">
        <f t="shared" si="968"/>
        <v>0</v>
      </c>
      <c r="M495" s="349">
        <f t="shared" si="968"/>
        <v>0</v>
      </c>
      <c r="N495" s="349">
        <f t="shared" si="968"/>
        <v>0</v>
      </c>
      <c r="O495" s="349">
        <f t="shared" si="968"/>
        <v>0</v>
      </c>
      <c r="P495" s="349">
        <f t="shared" si="964"/>
        <v>0</v>
      </c>
      <c r="Q495" s="349">
        <f t="shared" si="964"/>
        <v>0</v>
      </c>
      <c r="R495" s="349">
        <f t="shared" si="964"/>
        <v>0</v>
      </c>
      <c r="S495" s="349">
        <f t="shared" si="964"/>
        <v>0</v>
      </c>
      <c r="T495" s="349">
        <f t="shared" si="964"/>
        <v>1666.6666666666667</v>
      </c>
      <c r="U495" s="349">
        <f t="shared" si="964"/>
        <v>1666.6666666666667</v>
      </c>
      <c r="V495" s="349">
        <f t="shared" si="964"/>
        <v>1666.6666666666667</v>
      </c>
      <c r="W495" s="349">
        <f t="shared" si="964"/>
        <v>1666.6666666666667</v>
      </c>
      <c r="X495" s="349">
        <f t="shared" si="964"/>
        <v>1666.6666666666667</v>
      </c>
      <c r="Y495" s="349">
        <f t="shared" si="964"/>
        <v>1666.6666666666667</v>
      </c>
      <c r="Z495" s="349">
        <f t="shared" si="965"/>
        <v>1666.6666666666667</v>
      </c>
      <c r="AA495" s="349">
        <f t="shared" si="965"/>
        <v>1666.6666666666667</v>
      </c>
      <c r="AB495" s="349">
        <f t="shared" si="965"/>
        <v>1666.6666666666667</v>
      </c>
      <c r="AC495" s="349">
        <f t="shared" si="965"/>
        <v>1666.6666666666667</v>
      </c>
      <c r="AD495" s="349">
        <f t="shared" si="965"/>
        <v>1666.6666666666667</v>
      </c>
      <c r="AE495" s="349">
        <f t="shared" si="965"/>
        <v>1666.6666666666667</v>
      </c>
      <c r="AF495" s="380">
        <f t="shared" si="965"/>
        <v>1666.6666666666667</v>
      </c>
      <c r="AG495" s="349">
        <f t="shared" si="965"/>
        <v>1666.6666666666667</v>
      </c>
      <c r="AH495" s="349">
        <f t="shared" si="965"/>
        <v>1666.6666666666667</v>
      </c>
      <c r="AI495" s="349">
        <f t="shared" si="965"/>
        <v>1666.6666666666667</v>
      </c>
      <c r="AJ495" s="349">
        <f t="shared" si="966"/>
        <v>1666.6666666666667</v>
      </c>
      <c r="AK495" s="349">
        <f t="shared" si="966"/>
        <v>1666.6666666666667</v>
      </c>
      <c r="AL495" s="349">
        <f t="shared" si="966"/>
        <v>1666.6666666666667</v>
      </c>
      <c r="AM495" s="349">
        <f t="shared" si="966"/>
        <v>1666.6666666666667</v>
      </c>
      <c r="AN495" s="349">
        <f t="shared" si="966"/>
        <v>1666.6666666666667</v>
      </c>
      <c r="AO495" s="349">
        <f t="shared" si="966"/>
        <v>1666.6666666666667</v>
      </c>
      <c r="AP495" s="349">
        <f t="shared" si="966"/>
        <v>1666.6666666666667</v>
      </c>
      <c r="AQ495" s="349">
        <f t="shared" si="966"/>
        <v>1666.6666666666667</v>
      </c>
      <c r="AR495" s="349">
        <f t="shared" si="966"/>
        <v>1666.6666666666667</v>
      </c>
      <c r="AS495" s="349">
        <f t="shared" si="966"/>
        <v>1666.6666666666667</v>
      </c>
      <c r="AT495" s="349">
        <f t="shared" si="967"/>
        <v>1666.6666666666667</v>
      </c>
      <c r="AU495" s="349">
        <f t="shared" si="967"/>
        <v>1666.6666666666667</v>
      </c>
      <c r="AV495" s="349">
        <f t="shared" si="967"/>
        <v>1666.6666666666667</v>
      </c>
      <c r="AW495" s="349">
        <f t="shared" si="967"/>
        <v>1666.6666666666667</v>
      </c>
      <c r="AX495" s="349">
        <f t="shared" si="967"/>
        <v>1666.6666666666667</v>
      </c>
      <c r="AY495" s="349">
        <f t="shared" si="967"/>
        <v>1666.6666666666667</v>
      </c>
      <c r="AZ495" s="349">
        <f t="shared" si="967"/>
        <v>1666.6666666666667</v>
      </c>
      <c r="BA495" s="349">
        <f t="shared" si="967"/>
        <v>1666.6666666666667</v>
      </c>
      <c r="BB495" s="349">
        <f t="shared" si="967"/>
        <v>1666.6666666666667</v>
      </c>
      <c r="BC495" s="349">
        <f t="shared" si="967"/>
        <v>1666.6666666666667</v>
      </c>
      <c r="BD495" s="455"/>
      <c r="BE495" s="455"/>
      <c r="BF495" s="455"/>
      <c r="BG495" s="455"/>
      <c r="BH495" s="455"/>
      <c r="BI495" s="455"/>
      <c r="BJ495" s="455"/>
      <c r="BK495" s="455"/>
      <c r="BL495" s="455"/>
      <c r="BM495" s="455"/>
      <c r="BN495" s="455"/>
      <c r="BO495" s="455"/>
      <c r="BP495" s="455"/>
      <c r="BQ495" s="455"/>
      <c r="BR495" s="455"/>
      <c r="BS495" s="455"/>
      <c r="BT495" s="455"/>
      <c r="BU495" s="455"/>
      <c r="BV495" s="455"/>
      <c r="BW495" s="455"/>
      <c r="BX495" s="455"/>
      <c r="BY495" s="455"/>
      <c r="BZ495" s="455"/>
      <c r="CA495" s="455"/>
      <c r="CB495" s="455"/>
      <c r="CC495" s="455"/>
      <c r="CD495" s="455"/>
      <c r="CE495" s="455"/>
      <c r="CF495" s="455"/>
      <c r="CG495" s="455"/>
      <c r="CH495" s="455"/>
      <c r="CI495" s="455"/>
      <c r="CJ495" s="455"/>
      <c r="CK495" s="455"/>
      <c r="CL495" s="455"/>
      <c r="CM495" s="455"/>
      <c r="CN495" s="455"/>
      <c r="CO495" s="455"/>
      <c r="CP495" s="455"/>
      <c r="CQ495" s="455"/>
      <c r="CR495" s="455"/>
      <c r="CS495" s="455"/>
      <c r="CT495" s="455"/>
      <c r="CY495" s="294"/>
    </row>
    <row r="496" spans="1:103" outlineLevel="1" x14ac:dyDescent="0.45">
      <c r="A496" s="71"/>
      <c r="B496" s="297" t="s">
        <v>837</v>
      </c>
      <c r="D496" s="259" t="s">
        <v>270</v>
      </c>
      <c r="E496" s="366">
        <f>VLOOKUP($D496,assumption_lookup,MATCH("Constant",assumption_heading,0),0)</f>
        <v>1</v>
      </c>
      <c r="F496" s="259" t="s">
        <v>164</v>
      </c>
      <c r="H496" s="349">
        <f t="shared" si="968"/>
        <v>1666.6666666666667</v>
      </c>
      <c r="I496" s="349">
        <f t="shared" si="968"/>
        <v>1666.6666666666667</v>
      </c>
      <c r="J496" s="349">
        <f t="shared" si="968"/>
        <v>1666.6666666666667</v>
      </c>
      <c r="K496" s="349">
        <f t="shared" si="968"/>
        <v>1666.6666666666667</v>
      </c>
      <c r="L496" s="349">
        <f t="shared" si="968"/>
        <v>1666.6666666666667</v>
      </c>
      <c r="M496" s="349">
        <f t="shared" si="968"/>
        <v>1666.6666666666667</v>
      </c>
      <c r="N496" s="349">
        <f t="shared" si="968"/>
        <v>1666.6666666666667</v>
      </c>
      <c r="O496" s="349">
        <f t="shared" si="968"/>
        <v>1666.6666666666667</v>
      </c>
      <c r="P496" s="349">
        <f t="shared" si="964"/>
        <v>1666.6666666666667</v>
      </c>
      <c r="Q496" s="349">
        <f t="shared" si="964"/>
        <v>1666.6666666666667</v>
      </c>
      <c r="R496" s="349">
        <f t="shared" si="964"/>
        <v>1666.6666666666667</v>
      </c>
      <c r="S496" s="349">
        <f t="shared" si="964"/>
        <v>1666.6666666666667</v>
      </c>
      <c r="T496" s="349">
        <f t="shared" si="964"/>
        <v>1666.6666666666667</v>
      </c>
      <c r="U496" s="349">
        <f t="shared" si="964"/>
        <v>1666.6666666666667</v>
      </c>
      <c r="V496" s="349">
        <f t="shared" si="964"/>
        <v>1666.6666666666667</v>
      </c>
      <c r="W496" s="349">
        <f t="shared" si="964"/>
        <v>1666.6666666666667</v>
      </c>
      <c r="X496" s="349">
        <f t="shared" si="964"/>
        <v>1666.6666666666667</v>
      </c>
      <c r="Y496" s="349">
        <f t="shared" si="964"/>
        <v>1666.6666666666667</v>
      </c>
      <c r="Z496" s="349">
        <f t="shared" si="965"/>
        <v>1666.6666666666667</v>
      </c>
      <c r="AA496" s="349">
        <f t="shared" si="965"/>
        <v>1666.6666666666667</v>
      </c>
      <c r="AB496" s="349">
        <f t="shared" si="965"/>
        <v>1666.6666666666667</v>
      </c>
      <c r="AC496" s="349">
        <f t="shared" si="965"/>
        <v>1666.6666666666667</v>
      </c>
      <c r="AD496" s="349">
        <f t="shared" si="965"/>
        <v>1666.6666666666667</v>
      </c>
      <c r="AE496" s="349">
        <f t="shared" si="965"/>
        <v>1666.6666666666667</v>
      </c>
      <c r="AF496" s="380">
        <f t="shared" si="965"/>
        <v>1666.6666666666667</v>
      </c>
      <c r="AG496" s="349">
        <f t="shared" si="965"/>
        <v>1666.6666666666667</v>
      </c>
      <c r="AH496" s="349">
        <f t="shared" si="965"/>
        <v>1666.6666666666667</v>
      </c>
      <c r="AI496" s="349">
        <f t="shared" si="965"/>
        <v>1666.6666666666667</v>
      </c>
      <c r="AJ496" s="349">
        <f t="shared" si="966"/>
        <v>1666.6666666666667</v>
      </c>
      <c r="AK496" s="349">
        <f t="shared" si="966"/>
        <v>1666.6666666666667</v>
      </c>
      <c r="AL496" s="349">
        <f t="shared" si="966"/>
        <v>1666.6666666666667</v>
      </c>
      <c r="AM496" s="349">
        <f t="shared" si="966"/>
        <v>1666.6666666666667</v>
      </c>
      <c r="AN496" s="349">
        <f t="shared" si="966"/>
        <v>1666.6666666666667</v>
      </c>
      <c r="AO496" s="349">
        <f t="shared" si="966"/>
        <v>1666.6666666666667</v>
      </c>
      <c r="AP496" s="349">
        <f t="shared" si="966"/>
        <v>1666.6666666666667</v>
      </c>
      <c r="AQ496" s="349">
        <f t="shared" si="966"/>
        <v>1666.6666666666667</v>
      </c>
      <c r="AR496" s="349">
        <f t="shared" si="966"/>
        <v>1666.6666666666667</v>
      </c>
      <c r="AS496" s="349">
        <f t="shared" si="966"/>
        <v>1666.6666666666667</v>
      </c>
      <c r="AT496" s="349">
        <f t="shared" si="967"/>
        <v>1666.6666666666667</v>
      </c>
      <c r="AU496" s="349">
        <f t="shared" si="967"/>
        <v>1666.6666666666667</v>
      </c>
      <c r="AV496" s="349">
        <f t="shared" si="967"/>
        <v>1666.6666666666667</v>
      </c>
      <c r="AW496" s="349">
        <f t="shared" si="967"/>
        <v>1666.6666666666667</v>
      </c>
      <c r="AX496" s="349">
        <f t="shared" si="967"/>
        <v>1666.6666666666667</v>
      </c>
      <c r="AY496" s="349">
        <f t="shared" si="967"/>
        <v>1666.6666666666667</v>
      </c>
      <c r="AZ496" s="349">
        <f t="shared" si="967"/>
        <v>1666.6666666666667</v>
      </c>
      <c r="BA496" s="349">
        <f t="shared" si="967"/>
        <v>1666.6666666666667</v>
      </c>
      <c r="BB496" s="349">
        <f t="shared" si="967"/>
        <v>1666.6666666666667</v>
      </c>
      <c r="BC496" s="349">
        <f t="shared" si="967"/>
        <v>1666.6666666666667</v>
      </c>
      <c r="BD496" s="455"/>
      <c r="BE496" s="455"/>
      <c r="BF496" s="455"/>
      <c r="BG496" s="455"/>
      <c r="BH496" s="455"/>
      <c r="BI496" s="455"/>
      <c r="BJ496" s="455"/>
      <c r="BK496" s="455"/>
      <c r="BL496" s="455"/>
      <c r="BM496" s="455"/>
      <c r="BN496" s="455"/>
      <c r="BO496" s="455"/>
      <c r="BP496" s="455"/>
      <c r="BQ496" s="455"/>
      <c r="BR496" s="455"/>
      <c r="BS496" s="455"/>
      <c r="BT496" s="455"/>
      <c r="BU496" s="455"/>
      <c r="BV496" s="455"/>
      <c r="BW496" s="455"/>
      <c r="BX496" s="455"/>
      <c r="BY496" s="455"/>
      <c r="BZ496" s="455"/>
      <c r="CA496" s="455"/>
      <c r="CB496" s="455"/>
      <c r="CC496" s="455"/>
      <c r="CD496" s="455"/>
      <c r="CE496" s="455"/>
      <c r="CF496" s="455"/>
      <c r="CG496" s="455"/>
      <c r="CH496" s="455"/>
      <c r="CI496" s="455"/>
      <c r="CJ496" s="455"/>
      <c r="CK496" s="455"/>
      <c r="CL496" s="455"/>
      <c r="CM496" s="455"/>
      <c r="CN496" s="455"/>
      <c r="CO496" s="455"/>
      <c r="CP496" s="455"/>
      <c r="CQ496" s="455"/>
      <c r="CR496" s="455"/>
      <c r="CS496" s="455"/>
      <c r="CT496" s="455"/>
      <c r="CY496" s="294"/>
    </row>
    <row r="497" spans="1:103" outlineLevel="1" x14ac:dyDescent="0.45">
      <c r="A497" s="71"/>
      <c r="B497" s="297" t="s">
        <v>833</v>
      </c>
      <c r="D497" s="259" t="s">
        <v>271</v>
      </c>
      <c r="E497" s="366">
        <f t="shared" si="962"/>
        <v>13</v>
      </c>
      <c r="F497" s="259" t="s">
        <v>164</v>
      </c>
      <c r="H497" s="349">
        <f t="shared" si="968"/>
        <v>0</v>
      </c>
      <c r="I497" s="349">
        <f t="shared" si="968"/>
        <v>0</v>
      </c>
      <c r="J497" s="349">
        <f t="shared" si="968"/>
        <v>0</v>
      </c>
      <c r="K497" s="349">
        <f t="shared" si="968"/>
        <v>0</v>
      </c>
      <c r="L497" s="349">
        <f t="shared" si="968"/>
        <v>0</v>
      </c>
      <c r="M497" s="349">
        <f t="shared" si="968"/>
        <v>0</v>
      </c>
      <c r="N497" s="349">
        <f t="shared" si="968"/>
        <v>0</v>
      </c>
      <c r="O497" s="349">
        <f t="shared" si="968"/>
        <v>1666.6666666666667</v>
      </c>
      <c r="P497" s="349">
        <f t="shared" si="964"/>
        <v>1666.6666666666667</v>
      </c>
      <c r="Q497" s="349">
        <f t="shared" si="964"/>
        <v>1666.6666666666667</v>
      </c>
      <c r="R497" s="349">
        <f t="shared" si="964"/>
        <v>1666.6666666666667</v>
      </c>
      <c r="S497" s="349">
        <f t="shared" si="964"/>
        <v>1666.6666666666667</v>
      </c>
      <c r="T497" s="349">
        <f t="shared" si="964"/>
        <v>1666.6666666666667</v>
      </c>
      <c r="U497" s="349">
        <f t="shared" si="964"/>
        <v>1666.6666666666667</v>
      </c>
      <c r="V497" s="349">
        <f t="shared" si="964"/>
        <v>1666.6666666666667</v>
      </c>
      <c r="W497" s="349">
        <f t="shared" si="964"/>
        <v>1666.6666666666667</v>
      </c>
      <c r="X497" s="349">
        <f t="shared" si="964"/>
        <v>1666.6666666666667</v>
      </c>
      <c r="Y497" s="349">
        <f t="shared" si="964"/>
        <v>1666.6666666666667</v>
      </c>
      <c r="Z497" s="349">
        <f t="shared" si="965"/>
        <v>1666.6666666666667</v>
      </c>
      <c r="AA497" s="349">
        <f t="shared" si="965"/>
        <v>1666.6666666666667</v>
      </c>
      <c r="AB497" s="349">
        <f t="shared" si="965"/>
        <v>1666.6666666666667</v>
      </c>
      <c r="AC497" s="349">
        <f t="shared" si="965"/>
        <v>1666.6666666666667</v>
      </c>
      <c r="AD497" s="349">
        <f t="shared" si="965"/>
        <v>1666.6666666666667</v>
      </c>
      <c r="AE497" s="349">
        <f t="shared" si="965"/>
        <v>1666.6666666666667</v>
      </c>
      <c r="AF497" s="380">
        <f t="shared" si="965"/>
        <v>1666.6666666666667</v>
      </c>
      <c r="AG497" s="349">
        <f t="shared" si="965"/>
        <v>1666.6666666666667</v>
      </c>
      <c r="AH497" s="349">
        <f t="shared" si="965"/>
        <v>1666.6666666666667</v>
      </c>
      <c r="AI497" s="349">
        <f t="shared" si="965"/>
        <v>1666.6666666666667</v>
      </c>
      <c r="AJ497" s="349">
        <f t="shared" si="966"/>
        <v>1666.6666666666667</v>
      </c>
      <c r="AK497" s="349">
        <f t="shared" si="966"/>
        <v>1666.6666666666667</v>
      </c>
      <c r="AL497" s="349">
        <f t="shared" si="966"/>
        <v>1666.6666666666667</v>
      </c>
      <c r="AM497" s="349">
        <f t="shared" si="966"/>
        <v>1666.6666666666667</v>
      </c>
      <c r="AN497" s="349">
        <f t="shared" si="966"/>
        <v>1666.6666666666667</v>
      </c>
      <c r="AO497" s="349">
        <f t="shared" si="966"/>
        <v>1666.6666666666667</v>
      </c>
      <c r="AP497" s="349">
        <f t="shared" si="966"/>
        <v>1666.6666666666667</v>
      </c>
      <c r="AQ497" s="349">
        <f t="shared" si="966"/>
        <v>1666.6666666666667</v>
      </c>
      <c r="AR497" s="349">
        <f t="shared" si="966"/>
        <v>1666.6666666666667</v>
      </c>
      <c r="AS497" s="349">
        <f t="shared" si="966"/>
        <v>1666.6666666666667</v>
      </c>
      <c r="AT497" s="349">
        <f t="shared" si="967"/>
        <v>1666.6666666666667</v>
      </c>
      <c r="AU497" s="349">
        <f t="shared" si="967"/>
        <v>1666.6666666666667</v>
      </c>
      <c r="AV497" s="349">
        <f t="shared" si="967"/>
        <v>1666.6666666666667</v>
      </c>
      <c r="AW497" s="349">
        <f t="shared" si="967"/>
        <v>1666.6666666666667</v>
      </c>
      <c r="AX497" s="349">
        <f t="shared" si="967"/>
        <v>1666.6666666666667</v>
      </c>
      <c r="AY497" s="349">
        <f t="shared" si="967"/>
        <v>1666.6666666666667</v>
      </c>
      <c r="AZ497" s="349">
        <f t="shared" si="967"/>
        <v>1666.6666666666667</v>
      </c>
      <c r="BA497" s="349">
        <f t="shared" si="967"/>
        <v>1666.6666666666667</v>
      </c>
      <c r="BB497" s="349">
        <f t="shared" si="967"/>
        <v>1666.6666666666667</v>
      </c>
      <c r="BC497" s="349">
        <f t="shared" si="967"/>
        <v>1666.6666666666667</v>
      </c>
      <c r="BD497" s="455"/>
      <c r="BE497" s="455"/>
      <c r="BF497" s="455"/>
      <c r="BG497" s="455"/>
      <c r="BH497" s="455"/>
      <c r="BI497" s="455"/>
      <c r="BJ497" s="455"/>
      <c r="BK497" s="455"/>
      <c r="BL497" s="455"/>
      <c r="BM497" s="455"/>
      <c r="BN497" s="455"/>
      <c r="BO497" s="455"/>
      <c r="BP497" s="455"/>
      <c r="BQ497" s="455"/>
      <c r="BR497" s="455"/>
      <c r="BS497" s="455"/>
      <c r="BT497" s="455"/>
      <c r="BU497" s="455"/>
      <c r="BV497" s="455"/>
      <c r="BW497" s="455"/>
      <c r="BX497" s="455"/>
      <c r="BY497" s="455"/>
      <c r="BZ497" s="455"/>
      <c r="CA497" s="455"/>
      <c r="CB497" s="455"/>
      <c r="CC497" s="455"/>
      <c r="CD497" s="455"/>
      <c r="CE497" s="455"/>
      <c r="CF497" s="455"/>
      <c r="CG497" s="455"/>
      <c r="CH497" s="455"/>
      <c r="CI497" s="455"/>
      <c r="CJ497" s="455"/>
      <c r="CK497" s="455"/>
      <c r="CL497" s="455"/>
      <c r="CM497" s="455"/>
      <c r="CN497" s="455"/>
      <c r="CO497" s="455"/>
      <c r="CP497" s="455"/>
      <c r="CQ497" s="455"/>
      <c r="CR497" s="455"/>
      <c r="CS497" s="455"/>
      <c r="CT497" s="455"/>
      <c r="CY497" s="294"/>
    </row>
    <row r="498" spans="1:103" outlineLevel="1" x14ac:dyDescent="0.45">
      <c r="A498" s="71"/>
      <c r="B498" s="297" t="s">
        <v>830</v>
      </c>
      <c r="D498" s="259" t="s">
        <v>272</v>
      </c>
      <c r="E498" s="366">
        <f t="shared" si="962"/>
        <v>24</v>
      </c>
      <c r="F498" s="259" t="s">
        <v>164</v>
      </c>
      <c r="H498" s="349">
        <f t="shared" si="968"/>
        <v>0</v>
      </c>
      <c r="I498" s="349">
        <f t="shared" si="968"/>
        <v>0</v>
      </c>
      <c r="J498" s="349">
        <f t="shared" si="968"/>
        <v>0</v>
      </c>
      <c r="K498" s="349">
        <f t="shared" si="968"/>
        <v>0</v>
      </c>
      <c r="L498" s="349">
        <f t="shared" si="968"/>
        <v>0</v>
      </c>
      <c r="M498" s="349">
        <f t="shared" si="968"/>
        <v>0</v>
      </c>
      <c r="N498" s="349">
        <f t="shared" si="968"/>
        <v>0</v>
      </c>
      <c r="O498" s="349">
        <f t="shared" si="968"/>
        <v>0</v>
      </c>
      <c r="P498" s="349">
        <f t="shared" si="964"/>
        <v>0</v>
      </c>
      <c r="Q498" s="349">
        <f t="shared" si="964"/>
        <v>0</v>
      </c>
      <c r="R498" s="349">
        <f t="shared" si="964"/>
        <v>0</v>
      </c>
      <c r="S498" s="349">
        <f t="shared" si="964"/>
        <v>0</v>
      </c>
      <c r="T498" s="349">
        <f t="shared" si="964"/>
        <v>0</v>
      </c>
      <c r="U498" s="349">
        <f t="shared" si="964"/>
        <v>0</v>
      </c>
      <c r="V498" s="349">
        <f t="shared" si="964"/>
        <v>0</v>
      </c>
      <c r="W498" s="349">
        <f t="shared" si="964"/>
        <v>0</v>
      </c>
      <c r="X498" s="349">
        <f t="shared" si="964"/>
        <v>0</v>
      </c>
      <c r="Y498" s="349">
        <f t="shared" si="964"/>
        <v>0</v>
      </c>
      <c r="Z498" s="349">
        <f t="shared" si="965"/>
        <v>1666.6666666666667</v>
      </c>
      <c r="AA498" s="349">
        <f t="shared" si="965"/>
        <v>1666.6666666666667</v>
      </c>
      <c r="AB498" s="349">
        <f t="shared" si="965"/>
        <v>1666.6666666666667</v>
      </c>
      <c r="AC498" s="349">
        <f t="shared" si="965"/>
        <v>1666.6666666666667</v>
      </c>
      <c r="AD498" s="349">
        <f t="shared" si="965"/>
        <v>1666.6666666666667</v>
      </c>
      <c r="AE498" s="349">
        <f t="shared" si="965"/>
        <v>1666.6666666666667</v>
      </c>
      <c r="AF498" s="380">
        <f t="shared" si="965"/>
        <v>1666.6666666666667</v>
      </c>
      <c r="AG498" s="349">
        <f t="shared" si="965"/>
        <v>1666.6666666666667</v>
      </c>
      <c r="AH498" s="349">
        <f t="shared" si="965"/>
        <v>1666.6666666666667</v>
      </c>
      <c r="AI498" s="349">
        <f t="shared" si="965"/>
        <v>1666.6666666666667</v>
      </c>
      <c r="AJ498" s="349">
        <f t="shared" si="966"/>
        <v>1666.6666666666667</v>
      </c>
      <c r="AK498" s="349">
        <f t="shared" si="966"/>
        <v>1666.6666666666667</v>
      </c>
      <c r="AL498" s="349">
        <f t="shared" si="966"/>
        <v>1666.6666666666667</v>
      </c>
      <c r="AM498" s="349">
        <f t="shared" si="966"/>
        <v>1666.6666666666667</v>
      </c>
      <c r="AN498" s="349">
        <f t="shared" si="966"/>
        <v>1666.6666666666667</v>
      </c>
      <c r="AO498" s="349">
        <f t="shared" si="966"/>
        <v>1666.6666666666667</v>
      </c>
      <c r="AP498" s="349">
        <f t="shared" si="966"/>
        <v>1666.6666666666667</v>
      </c>
      <c r="AQ498" s="349">
        <f t="shared" si="966"/>
        <v>1666.6666666666667</v>
      </c>
      <c r="AR498" s="349">
        <f t="shared" si="966"/>
        <v>1666.6666666666667</v>
      </c>
      <c r="AS498" s="349">
        <f t="shared" si="966"/>
        <v>1666.6666666666667</v>
      </c>
      <c r="AT498" s="349">
        <f t="shared" si="967"/>
        <v>1666.6666666666667</v>
      </c>
      <c r="AU498" s="349">
        <f t="shared" si="967"/>
        <v>1666.6666666666667</v>
      </c>
      <c r="AV498" s="349">
        <f t="shared" si="967"/>
        <v>1666.6666666666667</v>
      </c>
      <c r="AW498" s="349">
        <f t="shared" si="967"/>
        <v>1666.6666666666667</v>
      </c>
      <c r="AX498" s="349">
        <f t="shared" si="967"/>
        <v>1666.6666666666667</v>
      </c>
      <c r="AY498" s="349">
        <f t="shared" si="967"/>
        <v>1666.6666666666667</v>
      </c>
      <c r="AZ498" s="349">
        <f t="shared" si="967"/>
        <v>1666.6666666666667</v>
      </c>
      <c r="BA498" s="349">
        <f t="shared" si="967"/>
        <v>1666.6666666666667</v>
      </c>
      <c r="BB498" s="349">
        <f t="shared" si="967"/>
        <v>1666.6666666666667</v>
      </c>
      <c r="BC498" s="349">
        <f t="shared" si="967"/>
        <v>1666.6666666666667</v>
      </c>
      <c r="BD498" s="455"/>
      <c r="BE498" s="455"/>
      <c r="BF498" s="455"/>
      <c r="BG498" s="455"/>
      <c r="BH498" s="455"/>
      <c r="BI498" s="455"/>
      <c r="BJ498" s="455"/>
      <c r="BK498" s="455"/>
      <c r="BL498" s="455"/>
      <c r="BM498" s="455"/>
      <c r="BN498" s="455"/>
      <c r="BO498" s="455"/>
      <c r="BP498" s="455"/>
      <c r="BQ498" s="455"/>
      <c r="BR498" s="455"/>
      <c r="BS498" s="455"/>
      <c r="BT498" s="455"/>
      <c r="BU498" s="455"/>
      <c r="BV498" s="455"/>
      <c r="BW498" s="455"/>
      <c r="BX498" s="455"/>
      <c r="BY498" s="455"/>
      <c r="BZ498" s="455"/>
      <c r="CA498" s="455"/>
      <c r="CB498" s="455"/>
      <c r="CC498" s="455"/>
      <c r="CD498" s="455"/>
      <c r="CE498" s="455"/>
      <c r="CF498" s="455"/>
      <c r="CG498" s="455"/>
      <c r="CH498" s="455"/>
      <c r="CI498" s="455"/>
      <c r="CJ498" s="455"/>
      <c r="CK498" s="455"/>
      <c r="CL498" s="455"/>
      <c r="CM498" s="455"/>
      <c r="CN498" s="455"/>
      <c r="CO498" s="455"/>
      <c r="CP498" s="455"/>
      <c r="CQ498" s="455"/>
      <c r="CR498" s="455"/>
      <c r="CS498" s="455"/>
      <c r="CT498" s="455"/>
      <c r="CY498" s="294"/>
    </row>
    <row r="499" spans="1:103" outlineLevel="1" x14ac:dyDescent="0.45">
      <c r="A499" s="71"/>
      <c r="B499" s="297" t="s">
        <v>833</v>
      </c>
      <c r="D499" s="259" t="s">
        <v>273</v>
      </c>
      <c r="E499" s="366">
        <f t="shared" si="962"/>
        <v>1</v>
      </c>
      <c r="F499" s="259" t="s">
        <v>164</v>
      </c>
      <c r="H499" s="349">
        <f t="shared" si="968"/>
        <v>1666.6666666666667</v>
      </c>
      <c r="I499" s="349">
        <f t="shared" si="968"/>
        <v>1666.6666666666667</v>
      </c>
      <c r="J499" s="349">
        <f t="shared" si="968"/>
        <v>1666.6666666666667</v>
      </c>
      <c r="K499" s="349">
        <f t="shared" si="968"/>
        <v>1666.6666666666667</v>
      </c>
      <c r="L499" s="349">
        <f t="shared" si="968"/>
        <v>1666.6666666666667</v>
      </c>
      <c r="M499" s="349">
        <f t="shared" si="968"/>
        <v>1666.6666666666667</v>
      </c>
      <c r="N499" s="349">
        <f t="shared" si="968"/>
        <v>1666.6666666666667</v>
      </c>
      <c r="O499" s="349">
        <f t="shared" si="968"/>
        <v>1666.6666666666667</v>
      </c>
      <c r="P499" s="349">
        <f t="shared" si="964"/>
        <v>1666.6666666666667</v>
      </c>
      <c r="Q499" s="349">
        <f t="shared" si="964"/>
        <v>1666.6666666666667</v>
      </c>
      <c r="R499" s="349">
        <f t="shared" si="964"/>
        <v>1666.6666666666667</v>
      </c>
      <c r="S499" s="349">
        <f t="shared" si="964"/>
        <v>1666.6666666666667</v>
      </c>
      <c r="T499" s="349">
        <f t="shared" si="964"/>
        <v>1666.6666666666667</v>
      </c>
      <c r="U499" s="349">
        <f t="shared" si="964"/>
        <v>1666.6666666666667</v>
      </c>
      <c r="V499" s="349">
        <f t="shared" si="964"/>
        <v>1666.6666666666667</v>
      </c>
      <c r="W499" s="349">
        <f t="shared" si="964"/>
        <v>1666.6666666666667</v>
      </c>
      <c r="X499" s="349">
        <f t="shared" si="964"/>
        <v>1666.6666666666667</v>
      </c>
      <c r="Y499" s="349">
        <f t="shared" si="964"/>
        <v>1666.6666666666667</v>
      </c>
      <c r="Z499" s="349">
        <f t="shared" si="965"/>
        <v>1666.6666666666667</v>
      </c>
      <c r="AA499" s="349">
        <f t="shared" si="965"/>
        <v>1666.6666666666667</v>
      </c>
      <c r="AB499" s="349">
        <f t="shared" si="965"/>
        <v>1666.6666666666667</v>
      </c>
      <c r="AC499" s="349">
        <f t="shared" si="965"/>
        <v>1666.6666666666667</v>
      </c>
      <c r="AD499" s="349">
        <f t="shared" si="965"/>
        <v>1666.6666666666667</v>
      </c>
      <c r="AE499" s="349">
        <f t="shared" si="965"/>
        <v>1666.6666666666667</v>
      </c>
      <c r="AF499" s="381">
        <f t="shared" si="965"/>
        <v>1666.6666666666667</v>
      </c>
      <c r="AG499" s="349">
        <f t="shared" si="965"/>
        <v>1666.6666666666667</v>
      </c>
      <c r="AH499" s="349">
        <f t="shared" si="965"/>
        <v>1666.6666666666667</v>
      </c>
      <c r="AI499" s="349">
        <f t="shared" si="965"/>
        <v>1666.6666666666667</v>
      </c>
      <c r="AJ499" s="349">
        <f t="shared" si="966"/>
        <v>1666.6666666666667</v>
      </c>
      <c r="AK499" s="349">
        <f t="shared" si="966"/>
        <v>1666.6666666666667</v>
      </c>
      <c r="AL499" s="349">
        <f t="shared" si="966"/>
        <v>1666.6666666666667</v>
      </c>
      <c r="AM499" s="349">
        <f t="shared" si="966"/>
        <v>1666.6666666666667</v>
      </c>
      <c r="AN499" s="349">
        <f t="shared" si="966"/>
        <v>1666.6666666666667</v>
      </c>
      <c r="AO499" s="349">
        <f t="shared" si="966"/>
        <v>1666.6666666666667</v>
      </c>
      <c r="AP499" s="349">
        <f t="shared" si="966"/>
        <v>1666.6666666666667</v>
      </c>
      <c r="AQ499" s="349">
        <f t="shared" si="966"/>
        <v>1666.6666666666667</v>
      </c>
      <c r="AR499" s="349">
        <f t="shared" si="966"/>
        <v>1666.6666666666667</v>
      </c>
      <c r="AS499" s="349">
        <f t="shared" si="966"/>
        <v>1666.6666666666667</v>
      </c>
      <c r="AT499" s="349">
        <f t="shared" si="967"/>
        <v>1666.6666666666667</v>
      </c>
      <c r="AU499" s="349">
        <f t="shared" si="967"/>
        <v>1666.6666666666667</v>
      </c>
      <c r="AV499" s="349">
        <f t="shared" si="967"/>
        <v>1666.6666666666667</v>
      </c>
      <c r="AW499" s="349">
        <f t="shared" si="967"/>
        <v>1666.6666666666667</v>
      </c>
      <c r="AX499" s="349">
        <f t="shared" si="967"/>
        <v>1666.6666666666667</v>
      </c>
      <c r="AY499" s="349">
        <f t="shared" si="967"/>
        <v>1666.6666666666667</v>
      </c>
      <c r="AZ499" s="349">
        <f t="shared" si="967"/>
        <v>1666.6666666666667</v>
      </c>
      <c r="BA499" s="349">
        <f t="shared" si="967"/>
        <v>1666.6666666666667</v>
      </c>
      <c r="BB499" s="349">
        <f t="shared" si="967"/>
        <v>1666.6666666666667</v>
      </c>
      <c r="BC499" s="349">
        <f t="shared" si="967"/>
        <v>1666.6666666666667</v>
      </c>
      <c r="BD499" s="455"/>
      <c r="BE499" s="455"/>
      <c r="BF499" s="455"/>
      <c r="BG499" s="455"/>
      <c r="BH499" s="455"/>
      <c r="BI499" s="455"/>
      <c r="BJ499" s="455"/>
      <c r="BK499" s="455"/>
      <c r="BL499" s="455"/>
      <c r="BM499" s="455"/>
      <c r="BN499" s="455"/>
      <c r="BO499" s="455"/>
      <c r="BP499" s="455"/>
      <c r="BQ499" s="455"/>
      <c r="BR499" s="455"/>
      <c r="BS499" s="455"/>
      <c r="BT499" s="455"/>
      <c r="BU499" s="455"/>
      <c r="BV499" s="455"/>
      <c r="BW499" s="455"/>
      <c r="BX499" s="455"/>
      <c r="BY499" s="455"/>
      <c r="BZ499" s="455"/>
      <c r="CA499" s="455"/>
      <c r="CB499" s="455"/>
      <c r="CC499" s="455"/>
      <c r="CD499" s="455"/>
      <c r="CE499" s="455"/>
      <c r="CF499" s="455"/>
      <c r="CG499" s="455"/>
      <c r="CH499" s="455"/>
      <c r="CI499" s="455"/>
      <c r="CJ499" s="455"/>
      <c r="CK499" s="455"/>
      <c r="CL499" s="455"/>
      <c r="CM499" s="455"/>
      <c r="CN499" s="455"/>
      <c r="CO499" s="455"/>
      <c r="CP499" s="455"/>
      <c r="CQ499" s="455"/>
      <c r="CR499" s="455"/>
      <c r="CS499" s="455"/>
      <c r="CT499" s="455"/>
      <c r="CY499" s="294"/>
    </row>
    <row r="500" spans="1:103" outlineLevel="1" x14ac:dyDescent="0.45">
      <c r="A500" s="71"/>
      <c r="B500" s="297" t="s">
        <v>835</v>
      </c>
      <c r="D500" s="259" t="s">
        <v>274</v>
      </c>
      <c r="E500" s="366">
        <f t="shared" si="962"/>
        <v>1</v>
      </c>
      <c r="F500" s="259" t="s">
        <v>164</v>
      </c>
      <c r="H500" s="349">
        <f t="shared" si="968"/>
        <v>1666.6666666666667</v>
      </c>
      <c r="I500" s="349">
        <f t="shared" si="968"/>
        <v>1666.6666666666667</v>
      </c>
      <c r="J500" s="349">
        <f t="shared" si="968"/>
        <v>1666.6666666666667</v>
      </c>
      <c r="K500" s="349">
        <f t="shared" si="968"/>
        <v>1666.6666666666667</v>
      </c>
      <c r="L500" s="349">
        <f t="shared" si="968"/>
        <v>1666.6666666666667</v>
      </c>
      <c r="M500" s="349">
        <f t="shared" si="968"/>
        <v>1666.6666666666667</v>
      </c>
      <c r="N500" s="349">
        <f t="shared" si="968"/>
        <v>1666.6666666666667</v>
      </c>
      <c r="O500" s="349">
        <f t="shared" si="968"/>
        <v>1666.6666666666667</v>
      </c>
      <c r="P500" s="349">
        <f t="shared" si="964"/>
        <v>1666.6666666666667</v>
      </c>
      <c r="Q500" s="349">
        <f t="shared" si="964"/>
        <v>1666.6666666666667</v>
      </c>
      <c r="R500" s="349">
        <f t="shared" si="964"/>
        <v>1666.6666666666667</v>
      </c>
      <c r="S500" s="349">
        <f t="shared" si="964"/>
        <v>1666.6666666666667</v>
      </c>
      <c r="T500" s="349">
        <f t="shared" si="964"/>
        <v>1666.6666666666667</v>
      </c>
      <c r="U500" s="349">
        <f t="shared" si="964"/>
        <v>1666.6666666666667</v>
      </c>
      <c r="V500" s="349">
        <f t="shared" si="964"/>
        <v>1666.6666666666667</v>
      </c>
      <c r="W500" s="349">
        <f t="shared" si="964"/>
        <v>1666.6666666666667</v>
      </c>
      <c r="X500" s="349">
        <f t="shared" si="964"/>
        <v>1666.6666666666667</v>
      </c>
      <c r="Y500" s="349">
        <f t="shared" si="964"/>
        <v>1666.6666666666667</v>
      </c>
      <c r="Z500" s="349">
        <f t="shared" si="965"/>
        <v>1666.6666666666667</v>
      </c>
      <c r="AA500" s="349">
        <f t="shared" si="965"/>
        <v>1666.6666666666667</v>
      </c>
      <c r="AB500" s="349">
        <f t="shared" si="965"/>
        <v>1666.6666666666667</v>
      </c>
      <c r="AC500" s="349">
        <f t="shared" si="965"/>
        <v>1666.6666666666667</v>
      </c>
      <c r="AD500" s="349">
        <f t="shared" si="965"/>
        <v>1666.6666666666667</v>
      </c>
      <c r="AE500" s="349">
        <f t="shared" si="965"/>
        <v>1666.6666666666667</v>
      </c>
      <c r="AF500" s="349">
        <f t="shared" si="965"/>
        <v>1666.6666666666667</v>
      </c>
      <c r="AG500" s="349">
        <f t="shared" si="965"/>
        <v>1666.6666666666667</v>
      </c>
      <c r="AH500" s="349">
        <f t="shared" si="965"/>
        <v>1666.6666666666667</v>
      </c>
      <c r="AI500" s="349">
        <f t="shared" si="965"/>
        <v>1666.6666666666667</v>
      </c>
      <c r="AJ500" s="349">
        <f t="shared" si="966"/>
        <v>1666.6666666666667</v>
      </c>
      <c r="AK500" s="349">
        <f t="shared" si="966"/>
        <v>1666.6666666666667</v>
      </c>
      <c r="AL500" s="349">
        <f t="shared" si="966"/>
        <v>1666.6666666666667</v>
      </c>
      <c r="AM500" s="349">
        <f t="shared" si="966"/>
        <v>1666.6666666666667</v>
      </c>
      <c r="AN500" s="349">
        <f t="shared" si="966"/>
        <v>1666.6666666666667</v>
      </c>
      <c r="AO500" s="349">
        <f t="shared" si="966"/>
        <v>1666.6666666666667</v>
      </c>
      <c r="AP500" s="349">
        <f t="shared" si="966"/>
        <v>1666.6666666666667</v>
      </c>
      <c r="AQ500" s="349">
        <f t="shared" si="966"/>
        <v>1666.6666666666667</v>
      </c>
      <c r="AR500" s="349">
        <f t="shared" si="966"/>
        <v>1666.6666666666667</v>
      </c>
      <c r="AS500" s="349">
        <f t="shared" si="966"/>
        <v>1666.6666666666667</v>
      </c>
      <c r="AT500" s="349">
        <f t="shared" si="967"/>
        <v>1666.6666666666667</v>
      </c>
      <c r="AU500" s="349">
        <f t="shared" si="967"/>
        <v>1666.6666666666667</v>
      </c>
      <c r="AV500" s="349">
        <f t="shared" si="967"/>
        <v>1666.6666666666667</v>
      </c>
      <c r="AW500" s="349">
        <f t="shared" si="967"/>
        <v>1666.6666666666667</v>
      </c>
      <c r="AX500" s="349">
        <f t="shared" si="967"/>
        <v>1666.6666666666667</v>
      </c>
      <c r="AY500" s="349">
        <f t="shared" si="967"/>
        <v>1666.6666666666667</v>
      </c>
      <c r="AZ500" s="349">
        <f t="shared" si="967"/>
        <v>1666.6666666666667</v>
      </c>
      <c r="BA500" s="349">
        <f t="shared" si="967"/>
        <v>1666.6666666666667</v>
      </c>
      <c r="BB500" s="349">
        <f t="shared" si="967"/>
        <v>1666.6666666666667</v>
      </c>
      <c r="BC500" s="349">
        <f t="shared" si="967"/>
        <v>1666.6666666666667</v>
      </c>
      <c r="BD500" s="455"/>
      <c r="BE500" s="455"/>
      <c r="BF500" s="455"/>
      <c r="BG500" s="455"/>
      <c r="BH500" s="455"/>
      <c r="BI500" s="455"/>
      <c r="BJ500" s="455"/>
      <c r="BK500" s="455"/>
      <c r="BL500" s="455"/>
      <c r="BM500" s="455"/>
      <c r="BN500" s="455"/>
      <c r="BO500" s="455"/>
      <c r="BP500" s="455"/>
      <c r="BQ500" s="455"/>
      <c r="BR500" s="455"/>
      <c r="BS500" s="455"/>
      <c r="BT500" s="455"/>
      <c r="BU500" s="455"/>
      <c r="BV500" s="455"/>
      <c r="BW500" s="455"/>
      <c r="BX500" s="455"/>
      <c r="BY500" s="455"/>
      <c r="BZ500" s="455"/>
      <c r="CA500" s="455"/>
      <c r="CB500" s="455"/>
      <c r="CC500" s="455"/>
      <c r="CD500" s="455"/>
      <c r="CE500" s="455"/>
      <c r="CF500" s="455"/>
      <c r="CG500" s="455"/>
      <c r="CH500" s="455"/>
      <c r="CI500" s="455"/>
      <c r="CJ500" s="455"/>
      <c r="CK500" s="455"/>
      <c r="CL500" s="455"/>
      <c r="CM500" s="455"/>
      <c r="CN500" s="455"/>
      <c r="CO500" s="455"/>
      <c r="CP500" s="455"/>
      <c r="CQ500" s="455"/>
      <c r="CR500" s="455"/>
      <c r="CS500" s="455"/>
      <c r="CT500" s="455"/>
      <c r="CY500" s="294"/>
    </row>
    <row r="501" spans="1:103" outlineLevel="1" x14ac:dyDescent="0.45">
      <c r="A501" s="71"/>
      <c r="B501" s="297" t="s">
        <v>841</v>
      </c>
      <c r="D501" s="259" t="s">
        <v>275</v>
      </c>
      <c r="E501" s="366">
        <f t="shared" si="962"/>
        <v>37</v>
      </c>
      <c r="F501" s="259" t="s">
        <v>164</v>
      </c>
      <c r="H501" s="349">
        <f t="shared" si="968"/>
        <v>0</v>
      </c>
      <c r="I501" s="349">
        <f t="shared" si="968"/>
        <v>0</v>
      </c>
      <c r="J501" s="349">
        <f t="shared" si="968"/>
        <v>0</v>
      </c>
      <c r="K501" s="349">
        <f t="shared" si="968"/>
        <v>0</v>
      </c>
      <c r="L501" s="349">
        <f t="shared" si="968"/>
        <v>0</v>
      </c>
      <c r="M501" s="349">
        <f t="shared" si="968"/>
        <v>0</v>
      </c>
      <c r="N501" s="349">
        <f t="shared" si="968"/>
        <v>0</v>
      </c>
      <c r="O501" s="349">
        <f t="shared" si="968"/>
        <v>0</v>
      </c>
      <c r="P501" s="349">
        <f t="shared" ref="P501:AE508" si="969">IF($E501-1&lt;P$10,VLOOKUP($D501,assumption_lookup,MATCH(P$9,assumption_heading,0),0)/12,0)</f>
        <v>0</v>
      </c>
      <c r="Q501" s="349">
        <f t="shared" si="969"/>
        <v>0</v>
      </c>
      <c r="R501" s="349">
        <f t="shared" si="969"/>
        <v>0</v>
      </c>
      <c r="S501" s="349">
        <f t="shared" si="969"/>
        <v>0</v>
      </c>
      <c r="T501" s="349">
        <f t="shared" si="969"/>
        <v>0</v>
      </c>
      <c r="U501" s="349">
        <f t="shared" si="969"/>
        <v>0</v>
      </c>
      <c r="V501" s="349">
        <f t="shared" si="969"/>
        <v>0</v>
      </c>
      <c r="W501" s="349">
        <f t="shared" si="969"/>
        <v>0</v>
      </c>
      <c r="X501" s="349">
        <f t="shared" si="969"/>
        <v>0</v>
      </c>
      <c r="Y501" s="349">
        <f t="shared" si="969"/>
        <v>0</v>
      </c>
      <c r="Z501" s="349">
        <f t="shared" ref="Z501:AO508" si="970">IF($E501-1&lt;Z$10,VLOOKUP($D501,assumption_lookup,MATCH(Z$9,assumption_heading,0),0)/12,0)</f>
        <v>0</v>
      </c>
      <c r="AA501" s="349">
        <f t="shared" si="970"/>
        <v>0</v>
      </c>
      <c r="AB501" s="349">
        <f t="shared" si="970"/>
        <v>0</v>
      </c>
      <c r="AC501" s="349">
        <f t="shared" si="970"/>
        <v>0</v>
      </c>
      <c r="AD501" s="349">
        <f t="shared" si="970"/>
        <v>0</v>
      </c>
      <c r="AE501" s="349">
        <f t="shared" si="970"/>
        <v>0</v>
      </c>
      <c r="AF501" s="349">
        <f t="shared" si="970"/>
        <v>0</v>
      </c>
      <c r="AG501" s="349">
        <f t="shared" si="970"/>
        <v>0</v>
      </c>
      <c r="AH501" s="349">
        <f t="shared" si="970"/>
        <v>0</v>
      </c>
      <c r="AI501" s="349">
        <f t="shared" si="970"/>
        <v>0</v>
      </c>
      <c r="AJ501" s="349">
        <f t="shared" ref="AJ501:AY508" si="971">IF($E501-1&lt;AJ$10,VLOOKUP($D501,assumption_lookup,MATCH(AJ$9,assumption_heading,0),0)/12,0)</f>
        <v>0</v>
      </c>
      <c r="AK501" s="349">
        <f t="shared" si="971"/>
        <v>0</v>
      </c>
      <c r="AL501" s="349">
        <f t="shared" si="971"/>
        <v>0</v>
      </c>
      <c r="AM501" s="349">
        <f t="shared" si="971"/>
        <v>1666.6666666666667</v>
      </c>
      <c r="AN501" s="349">
        <f t="shared" si="971"/>
        <v>1666.6666666666667</v>
      </c>
      <c r="AO501" s="349">
        <f t="shared" si="971"/>
        <v>1666.6666666666667</v>
      </c>
      <c r="AP501" s="349">
        <f t="shared" si="971"/>
        <v>1666.6666666666667</v>
      </c>
      <c r="AQ501" s="349">
        <f t="shared" si="971"/>
        <v>1666.6666666666667</v>
      </c>
      <c r="AR501" s="349">
        <f t="shared" si="971"/>
        <v>1666.6666666666667</v>
      </c>
      <c r="AS501" s="349">
        <f t="shared" si="971"/>
        <v>1666.6666666666667</v>
      </c>
      <c r="AT501" s="349">
        <f t="shared" ref="AT501:BC508" si="972">IF($E501-1&lt;AT$10,VLOOKUP($D501,assumption_lookup,MATCH(AT$9,assumption_heading,0),0)/12,0)</f>
        <v>1666.6666666666667</v>
      </c>
      <c r="AU501" s="349">
        <f t="shared" si="972"/>
        <v>1666.6666666666667</v>
      </c>
      <c r="AV501" s="349">
        <f t="shared" si="972"/>
        <v>1666.6666666666667</v>
      </c>
      <c r="AW501" s="349">
        <f t="shared" si="972"/>
        <v>1666.6666666666667</v>
      </c>
      <c r="AX501" s="349">
        <f t="shared" si="972"/>
        <v>1666.6666666666667</v>
      </c>
      <c r="AY501" s="349">
        <f t="shared" si="972"/>
        <v>1666.6666666666667</v>
      </c>
      <c r="AZ501" s="349">
        <f t="shared" si="972"/>
        <v>1666.6666666666667</v>
      </c>
      <c r="BA501" s="349">
        <f t="shared" si="972"/>
        <v>1666.6666666666667</v>
      </c>
      <c r="BB501" s="349">
        <f t="shared" si="972"/>
        <v>1666.6666666666667</v>
      </c>
      <c r="BC501" s="349">
        <f t="shared" si="972"/>
        <v>1666.6666666666667</v>
      </c>
      <c r="BD501" s="455"/>
      <c r="BE501" s="455"/>
      <c r="BF501" s="455"/>
      <c r="BG501" s="455"/>
      <c r="BH501" s="455"/>
      <c r="BI501" s="455"/>
      <c r="BJ501" s="455"/>
      <c r="BK501" s="455"/>
      <c r="BL501" s="455"/>
      <c r="BM501" s="455"/>
      <c r="BN501" s="455"/>
      <c r="BO501" s="455"/>
      <c r="BP501" s="455"/>
      <c r="BQ501" s="455"/>
      <c r="BR501" s="455"/>
      <c r="BS501" s="455"/>
      <c r="BT501" s="455"/>
      <c r="BU501" s="455"/>
      <c r="BV501" s="455"/>
      <c r="BW501" s="455"/>
      <c r="BX501" s="455"/>
      <c r="BY501" s="455"/>
      <c r="BZ501" s="455"/>
      <c r="CA501" s="455"/>
      <c r="CB501" s="455"/>
      <c r="CC501" s="455"/>
      <c r="CD501" s="455"/>
      <c r="CE501" s="455"/>
      <c r="CF501" s="455"/>
      <c r="CG501" s="455"/>
      <c r="CH501" s="455"/>
      <c r="CI501" s="455"/>
      <c r="CJ501" s="455"/>
      <c r="CK501" s="455"/>
      <c r="CL501" s="455"/>
      <c r="CM501" s="455"/>
      <c r="CN501" s="455"/>
      <c r="CO501" s="455"/>
      <c r="CP501" s="455"/>
      <c r="CQ501" s="455"/>
      <c r="CR501" s="455"/>
      <c r="CS501" s="455"/>
      <c r="CT501" s="455"/>
      <c r="CY501" s="294"/>
    </row>
    <row r="502" spans="1:103" outlineLevel="1" x14ac:dyDescent="0.45">
      <c r="A502" s="71"/>
      <c r="B502" s="297" t="s">
        <v>841</v>
      </c>
      <c r="D502" s="259" t="s">
        <v>276</v>
      </c>
      <c r="E502" s="366">
        <f t="shared" si="962"/>
        <v>1</v>
      </c>
      <c r="F502" s="259" t="s">
        <v>164</v>
      </c>
      <c r="H502" s="349">
        <f t="shared" si="968"/>
        <v>1666.6666666666667</v>
      </c>
      <c r="I502" s="349">
        <f t="shared" si="968"/>
        <v>1666.6666666666667</v>
      </c>
      <c r="J502" s="349">
        <f t="shared" si="968"/>
        <v>1666.6666666666667</v>
      </c>
      <c r="K502" s="349">
        <f t="shared" si="968"/>
        <v>1666.6666666666667</v>
      </c>
      <c r="L502" s="349">
        <f t="shared" si="968"/>
        <v>1666.6666666666667</v>
      </c>
      <c r="M502" s="349">
        <f t="shared" si="968"/>
        <v>1666.6666666666667</v>
      </c>
      <c r="N502" s="349">
        <f t="shared" si="968"/>
        <v>1666.6666666666667</v>
      </c>
      <c r="O502" s="349">
        <f t="shared" si="968"/>
        <v>1666.6666666666667</v>
      </c>
      <c r="P502" s="349">
        <f t="shared" si="969"/>
        <v>1666.6666666666667</v>
      </c>
      <c r="Q502" s="349">
        <f t="shared" si="969"/>
        <v>1666.6666666666667</v>
      </c>
      <c r="R502" s="349">
        <f t="shared" si="969"/>
        <v>1666.6666666666667</v>
      </c>
      <c r="S502" s="349">
        <f t="shared" si="969"/>
        <v>1666.6666666666667</v>
      </c>
      <c r="T502" s="349">
        <f t="shared" si="969"/>
        <v>1666.6666666666667</v>
      </c>
      <c r="U502" s="349">
        <f t="shared" si="969"/>
        <v>1666.6666666666667</v>
      </c>
      <c r="V502" s="349">
        <f t="shared" si="969"/>
        <v>1666.6666666666667</v>
      </c>
      <c r="W502" s="349">
        <f t="shared" si="969"/>
        <v>1666.6666666666667</v>
      </c>
      <c r="X502" s="349">
        <f t="shared" si="969"/>
        <v>1666.6666666666667</v>
      </c>
      <c r="Y502" s="349">
        <f t="shared" si="969"/>
        <v>1666.6666666666667</v>
      </c>
      <c r="Z502" s="349">
        <f t="shared" si="970"/>
        <v>1666.6666666666667</v>
      </c>
      <c r="AA502" s="349">
        <f t="shared" si="970"/>
        <v>1666.6666666666667</v>
      </c>
      <c r="AB502" s="349">
        <f t="shared" si="970"/>
        <v>1666.6666666666667</v>
      </c>
      <c r="AC502" s="349">
        <f t="shared" si="970"/>
        <v>1666.6666666666667</v>
      </c>
      <c r="AD502" s="349">
        <f t="shared" si="970"/>
        <v>1666.6666666666667</v>
      </c>
      <c r="AE502" s="349">
        <f t="shared" si="970"/>
        <v>1666.6666666666667</v>
      </c>
      <c r="AF502" s="349">
        <f t="shared" si="970"/>
        <v>1666.6666666666667</v>
      </c>
      <c r="AG502" s="349">
        <f t="shared" si="970"/>
        <v>1666.6666666666667</v>
      </c>
      <c r="AH502" s="349">
        <f t="shared" si="970"/>
        <v>1666.6666666666667</v>
      </c>
      <c r="AI502" s="349">
        <f t="shared" si="970"/>
        <v>1666.6666666666667</v>
      </c>
      <c r="AJ502" s="349">
        <f t="shared" si="971"/>
        <v>1666.6666666666667</v>
      </c>
      <c r="AK502" s="349">
        <f t="shared" si="971"/>
        <v>1666.6666666666667</v>
      </c>
      <c r="AL502" s="349">
        <f t="shared" si="971"/>
        <v>1666.6666666666667</v>
      </c>
      <c r="AM502" s="349">
        <f t="shared" si="971"/>
        <v>1666.6666666666667</v>
      </c>
      <c r="AN502" s="349">
        <f t="shared" si="971"/>
        <v>1666.6666666666667</v>
      </c>
      <c r="AO502" s="349">
        <f t="shared" si="971"/>
        <v>1666.6666666666667</v>
      </c>
      <c r="AP502" s="349">
        <f t="shared" si="971"/>
        <v>1666.6666666666667</v>
      </c>
      <c r="AQ502" s="349">
        <f t="shared" si="971"/>
        <v>1666.6666666666667</v>
      </c>
      <c r="AR502" s="349">
        <f t="shared" si="971"/>
        <v>1666.6666666666667</v>
      </c>
      <c r="AS502" s="349">
        <f t="shared" si="971"/>
        <v>1666.6666666666667</v>
      </c>
      <c r="AT502" s="349">
        <f t="shared" si="972"/>
        <v>1666.6666666666667</v>
      </c>
      <c r="AU502" s="349">
        <f t="shared" si="972"/>
        <v>1666.6666666666667</v>
      </c>
      <c r="AV502" s="349">
        <f t="shared" si="972"/>
        <v>1666.6666666666667</v>
      </c>
      <c r="AW502" s="349">
        <f t="shared" si="972"/>
        <v>1666.6666666666667</v>
      </c>
      <c r="AX502" s="349">
        <f t="shared" si="972"/>
        <v>1666.6666666666667</v>
      </c>
      <c r="AY502" s="349">
        <f t="shared" si="972"/>
        <v>1666.6666666666667</v>
      </c>
      <c r="AZ502" s="349">
        <f t="shared" si="972"/>
        <v>1666.6666666666667</v>
      </c>
      <c r="BA502" s="349">
        <f t="shared" si="972"/>
        <v>1666.6666666666667</v>
      </c>
      <c r="BB502" s="349">
        <f t="shared" si="972"/>
        <v>1666.6666666666667</v>
      </c>
      <c r="BC502" s="349">
        <f t="shared" si="972"/>
        <v>1666.6666666666667</v>
      </c>
      <c r="BD502" s="455"/>
      <c r="BE502" s="455"/>
      <c r="BF502" s="455"/>
      <c r="BG502" s="455"/>
      <c r="BH502" s="455"/>
      <c r="BI502" s="455"/>
      <c r="BJ502" s="455"/>
      <c r="BK502" s="455"/>
      <c r="BL502" s="455"/>
      <c r="BM502" s="455"/>
      <c r="BN502" s="455"/>
      <c r="BO502" s="455"/>
      <c r="BP502" s="455"/>
      <c r="BQ502" s="455"/>
      <c r="BR502" s="455"/>
      <c r="BS502" s="455"/>
      <c r="BT502" s="455"/>
      <c r="BU502" s="455"/>
      <c r="BV502" s="455"/>
      <c r="BW502" s="455"/>
      <c r="BX502" s="455"/>
      <c r="BY502" s="455"/>
      <c r="BZ502" s="455"/>
      <c r="CA502" s="455"/>
      <c r="CB502" s="455"/>
      <c r="CC502" s="455"/>
      <c r="CD502" s="455"/>
      <c r="CE502" s="455"/>
      <c r="CF502" s="455"/>
      <c r="CG502" s="455"/>
      <c r="CH502" s="455"/>
      <c r="CI502" s="455"/>
      <c r="CJ502" s="455"/>
      <c r="CK502" s="455"/>
      <c r="CL502" s="455"/>
      <c r="CM502" s="455"/>
      <c r="CN502" s="455"/>
      <c r="CO502" s="455"/>
      <c r="CP502" s="455"/>
      <c r="CQ502" s="455"/>
      <c r="CR502" s="455"/>
      <c r="CS502" s="455"/>
      <c r="CT502" s="455"/>
      <c r="CY502" s="294"/>
    </row>
    <row r="503" spans="1:103" outlineLevel="1" x14ac:dyDescent="0.45">
      <c r="A503" s="71"/>
      <c r="B503" s="297" t="s">
        <v>841</v>
      </c>
      <c r="D503" s="259" t="s">
        <v>277</v>
      </c>
      <c r="E503" s="366">
        <f t="shared" si="962"/>
        <v>25</v>
      </c>
      <c r="F503" s="259" t="s">
        <v>164</v>
      </c>
      <c r="H503" s="349">
        <f t="shared" si="968"/>
        <v>0</v>
      </c>
      <c r="I503" s="349">
        <f t="shared" si="968"/>
        <v>0</v>
      </c>
      <c r="J503" s="349">
        <f t="shared" si="968"/>
        <v>0</v>
      </c>
      <c r="K503" s="349">
        <f t="shared" si="968"/>
        <v>0</v>
      </c>
      <c r="L503" s="349">
        <f t="shared" si="968"/>
        <v>0</v>
      </c>
      <c r="M503" s="349">
        <f t="shared" si="968"/>
        <v>0</v>
      </c>
      <c r="N503" s="349">
        <f t="shared" si="968"/>
        <v>0</v>
      </c>
      <c r="O503" s="349">
        <f t="shared" si="968"/>
        <v>0</v>
      </c>
      <c r="P503" s="349">
        <f t="shared" si="969"/>
        <v>0</v>
      </c>
      <c r="Q503" s="349">
        <f t="shared" si="969"/>
        <v>0</v>
      </c>
      <c r="R503" s="349">
        <f t="shared" si="969"/>
        <v>0</v>
      </c>
      <c r="S503" s="349">
        <f t="shared" si="969"/>
        <v>0</v>
      </c>
      <c r="T503" s="349">
        <f t="shared" si="969"/>
        <v>0</v>
      </c>
      <c r="U503" s="349">
        <f t="shared" si="969"/>
        <v>0</v>
      </c>
      <c r="V503" s="349">
        <f t="shared" si="969"/>
        <v>0</v>
      </c>
      <c r="W503" s="349">
        <f t="shared" si="969"/>
        <v>0</v>
      </c>
      <c r="X503" s="349">
        <f t="shared" si="969"/>
        <v>0</v>
      </c>
      <c r="Y503" s="349">
        <f t="shared" si="969"/>
        <v>0</v>
      </c>
      <c r="Z503" s="349">
        <f t="shared" si="970"/>
        <v>0</v>
      </c>
      <c r="AA503" s="349">
        <f t="shared" si="970"/>
        <v>1666.6666666666667</v>
      </c>
      <c r="AB503" s="349">
        <f t="shared" si="970"/>
        <v>1666.6666666666667</v>
      </c>
      <c r="AC503" s="349">
        <f t="shared" si="970"/>
        <v>1666.6666666666667</v>
      </c>
      <c r="AD503" s="349">
        <f t="shared" si="970"/>
        <v>1666.6666666666667</v>
      </c>
      <c r="AE503" s="349">
        <f t="shared" si="970"/>
        <v>1666.6666666666667</v>
      </c>
      <c r="AF503" s="349">
        <f t="shared" si="970"/>
        <v>1666.6666666666667</v>
      </c>
      <c r="AG503" s="349">
        <f t="shared" si="970"/>
        <v>1666.6666666666667</v>
      </c>
      <c r="AH503" s="349">
        <f t="shared" si="970"/>
        <v>1666.6666666666667</v>
      </c>
      <c r="AI503" s="349">
        <f t="shared" si="970"/>
        <v>1666.6666666666667</v>
      </c>
      <c r="AJ503" s="349">
        <f t="shared" si="971"/>
        <v>1666.6666666666667</v>
      </c>
      <c r="AK503" s="349">
        <f t="shared" si="971"/>
        <v>1666.6666666666667</v>
      </c>
      <c r="AL503" s="349">
        <f t="shared" si="971"/>
        <v>1666.6666666666667</v>
      </c>
      <c r="AM503" s="349">
        <f t="shared" si="971"/>
        <v>1666.6666666666667</v>
      </c>
      <c r="AN503" s="349">
        <f t="shared" si="971"/>
        <v>1666.6666666666667</v>
      </c>
      <c r="AO503" s="349">
        <f t="shared" si="971"/>
        <v>1666.6666666666667</v>
      </c>
      <c r="AP503" s="349">
        <f t="shared" si="971"/>
        <v>1666.6666666666667</v>
      </c>
      <c r="AQ503" s="349">
        <f t="shared" si="971"/>
        <v>1666.6666666666667</v>
      </c>
      <c r="AR503" s="349">
        <f t="shared" si="971"/>
        <v>1666.6666666666667</v>
      </c>
      <c r="AS503" s="349">
        <f t="shared" si="971"/>
        <v>1666.6666666666667</v>
      </c>
      <c r="AT503" s="349">
        <f t="shared" si="972"/>
        <v>1666.6666666666667</v>
      </c>
      <c r="AU503" s="349">
        <f t="shared" si="972"/>
        <v>1666.6666666666667</v>
      </c>
      <c r="AV503" s="349">
        <f t="shared" si="972"/>
        <v>1666.6666666666667</v>
      </c>
      <c r="AW503" s="349">
        <f t="shared" si="972"/>
        <v>1666.6666666666667</v>
      </c>
      <c r="AX503" s="349">
        <f t="shared" si="972"/>
        <v>1666.6666666666667</v>
      </c>
      <c r="AY503" s="349">
        <f t="shared" si="972"/>
        <v>1666.6666666666667</v>
      </c>
      <c r="AZ503" s="349">
        <f t="shared" si="972"/>
        <v>1666.6666666666667</v>
      </c>
      <c r="BA503" s="349">
        <f t="shared" si="972"/>
        <v>1666.6666666666667</v>
      </c>
      <c r="BB503" s="349">
        <f t="shared" si="972"/>
        <v>1666.6666666666667</v>
      </c>
      <c r="BC503" s="349">
        <f t="shared" si="972"/>
        <v>1666.6666666666667</v>
      </c>
      <c r="BD503" s="455"/>
      <c r="BE503" s="455"/>
      <c r="BF503" s="455"/>
      <c r="BG503" s="455"/>
      <c r="BH503" s="455"/>
      <c r="BI503" s="455"/>
      <c r="BJ503" s="455"/>
      <c r="BK503" s="455"/>
      <c r="BL503" s="455"/>
      <c r="BM503" s="455"/>
      <c r="BN503" s="455"/>
      <c r="BO503" s="455"/>
      <c r="BP503" s="455"/>
      <c r="BQ503" s="455"/>
      <c r="BR503" s="455"/>
      <c r="BS503" s="455"/>
      <c r="BT503" s="455"/>
      <c r="BU503" s="455"/>
      <c r="BV503" s="455"/>
      <c r="BW503" s="455"/>
      <c r="BX503" s="455"/>
      <c r="BY503" s="455"/>
      <c r="BZ503" s="455"/>
      <c r="CA503" s="455"/>
      <c r="CB503" s="455"/>
      <c r="CC503" s="455"/>
      <c r="CD503" s="455"/>
      <c r="CE503" s="455"/>
      <c r="CF503" s="455"/>
      <c r="CG503" s="455"/>
      <c r="CH503" s="455"/>
      <c r="CI503" s="455"/>
      <c r="CJ503" s="455"/>
      <c r="CK503" s="455"/>
      <c r="CL503" s="455"/>
      <c r="CM503" s="455"/>
      <c r="CN503" s="455"/>
      <c r="CO503" s="455"/>
      <c r="CP503" s="455"/>
      <c r="CQ503" s="455"/>
      <c r="CR503" s="455"/>
      <c r="CS503" s="455"/>
      <c r="CT503" s="455"/>
      <c r="CY503" s="294"/>
    </row>
    <row r="504" spans="1:103" outlineLevel="1" x14ac:dyDescent="0.45">
      <c r="A504" s="71"/>
      <c r="B504" s="297" t="s">
        <v>835</v>
      </c>
      <c r="D504" s="259" t="s">
        <v>414</v>
      </c>
      <c r="E504" s="366">
        <f t="shared" si="962"/>
        <v>1</v>
      </c>
      <c r="F504" s="259" t="s">
        <v>164</v>
      </c>
      <c r="H504" s="349">
        <f t="shared" si="968"/>
        <v>1666.6666666666667</v>
      </c>
      <c r="I504" s="349">
        <f t="shared" si="968"/>
        <v>1666.6666666666667</v>
      </c>
      <c r="J504" s="349">
        <f t="shared" si="968"/>
        <v>1666.6666666666667</v>
      </c>
      <c r="K504" s="349">
        <f t="shared" si="968"/>
        <v>1666.6666666666667</v>
      </c>
      <c r="L504" s="349">
        <f t="shared" si="968"/>
        <v>1666.6666666666667</v>
      </c>
      <c r="M504" s="349">
        <f t="shared" si="968"/>
        <v>1666.6666666666667</v>
      </c>
      <c r="N504" s="349">
        <f t="shared" si="968"/>
        <v>1666.6666666666667</v>
      </c>
      <c r="O504" s="349">
        <f t="shared" si="968"/>
        <v>1666.6666666666667</v>
      </c>
      <c r="P504" s="349">
        <f t="shared" si="969"/>
        <v>1666.6666666666667</v>
      </c>
      <c r="Q504" s="349">
        <f t="shared" si="969"/>
        <v>1666.6666666666667</v>
      </c>
      <c r="R504" s="349">
        <f t="shared" si="969"/>
        <v>1666.6666666666667</v>
      </c>
      <c r="S504" s="349">
        <f t="shared" si="969"/>
        <v>1666.6666666666667</v>
      </c>
      <c r="T504" s="349">
        <f t="shared" si="969"/>
        <v>1666.6666666666667</v>
      </c>
      <c r="U504" s="349">
        <f t="shared" si="969"/>
        <v>1666.6666666666667</v>
      </c>
      <c r="V504" s="349">
        <f t="shared" si="969"/>
        <v>1666.6666666666667</v>
      </c>
      <c r="W504" s="349">
        <f t="shared" si="969"/>
        <v>1666.6666666666667</v>
      </c>
      <c r="X504" s="349">
        <f t="shared" si="969"/>
        <v>1666.6666666666667</v>
      </c>
      <c r="Y504" s="349">
        <f t="shared" si="969"/>
        <v>1666.6666666666667</v>
      </c>
      <c r="Z504" s="349">
        <f t="shared" si="970"/>
        <v>1666.6666666666667</v>
      </c>
      <c r="AA504" s="349">
        <f t="shared" si="970"/>
        <v>1666.6666666666667</v>
      </c>
      <c r="AB504" s="349">
        <f t="shared" si="970"/>
        <v>1666.6666666666667</v>
      </c>
      <c r="AC504" s="349">
        <f t="shared" si="970"/>
        <v>1666.6666666666667</v>
      </c>
      <c r="AD504" s="349">
        <f t="shared" si="970"/>
        <v>1666.6666666666667</v>
      </c>
      <c r="AE504" s="349">
        <f t="shared" si="970"/>
        <v>1666.6666666666667</v>
      </c>
      <c r="AF504" s="349">
        <f t="shared" si="970"/>
        <v>1666.6666666666667</v>
      </c>
      <c r="AG504" s="349">
        <f t="shared" si="970"/>
        <v>1666.6666666666667</v>
      </c>
      <c r="AH504" s="349">
        <f t="shared" si="970"/>
        <v>1666.6666666666667</v>
      </c>
      <c r="AI504" s="349">
        <f t="shared" si="970"/>
        <v>1666.6666666666667</v>
      </c>
      <c r="AJ504" s="349">
        <f t="shared" si="971"/>
        <v>1666.6666666666667</v>
      </c>
      <c r="AK504" s="349">
        <f t="shared" si="971"/>
        <v>1666.6666666666667</v>
      </c>
      <c r="AL504" s="349">
        <f t="shared" si="971"/>
        <v>1666.6666666666667</v>
      </c>
      <c r="AM504" s="349">
        <f t="shared" si="971"/>
        <v>1666.6666666666667</v>
      </c>
      <c r="AN504" s="349">
        <f t="shared" si="971"/>
        <v>1666.6666666666667</v>
      </c>
      <c r="AO504" s="349">
        <f t="shared" si="971"/>
        <v>1666.6666666666667</v>
      </c>
      <c r="AP504" s="349">
        <f t="shared" si="971"/>
        <v>1666.6666666666667</v>
      </c>
      <c r="AQ504" s="349">
        <f t="shared" si="971"/>
        <v>1666.6666666666667</v>
      </c>
      <c r="AR504" s="349">
        <f t="shared" si="971"/>
        <v>1666.6666666666667</v>
      </c>
      <c r="AS504" s="349">
        <f t="shared" si="971"/>
        <v>1666.6666666666667</v>
      </c>
      <c r="AT504" s="349">
        <f t="shared" si="972"/>
        <v>1666.6666666666667</v>
      </c>
      <c r="AU504" s="349">
        <f t="shared" si="972"/>
        <v>1666.6666666666667</v>
      </c>
      <c r="AV504" s="349">
        <f t="shared" si="972"/>
        <v>1666.6666666666667</v>
      </c>
      <c r="AW504" s="349">
        <f t="shared" si="972"/>
        <v>1666.6666666666667</v>
      </c>
      <c r="AX504" s="349">
        <f t="shared" si="972"/>
        <v>1666.6666666666667</v>
      </c>
      <c r="AY504" s="349">
        <f t="shared" si="972"/>
        <v>1666.6666666666667</v>
      </c>
      <c r="AZ504" s="349">
        <f t="shared" si="972"/>
        <v>1666.6666666666667</v>
      </c>
      <c r="BA504" s="349">
        <f t="shared" si="972"/>
        <v>1666.6666666666667</v>
      </c>
      <c r="BB504" s="349">
        <f t="shared" si="972"/>
        <v>1666.6666666666667</v>
      </c>
      <c r="BC504" s="349">
        <f t="shared" si="972"/>
        <v>1666.6666666666667</v>
      </c>
      <c r="BD504" s="455"/>
      <c r="BE504" s="455"/>
      <c r="BF504" s="455"/>
      <c r="BG504" s="455"/>
      <c r="BH504" s="455"/>
      <c r="BI504" s="455"/>
      <c r="BJ504" s="455"/>
      <c r="BK504" s="455"/>
      <c r="BL504" s="455"/>
      <c r="BM504" s="455"/>
      <c r="BN504" s="455"/>
      <c r="BO504" s="455"/>
      <c r="BP504" s="455"/>
      <c r="BQ504" s="455"/>
      <c r="BR504" s="455"/>
      <c r="BS504" s="455"/>
      <c r="BT504" s="455"/>
      <c r="BU504" s="455"/>
      <c r="BV504" s="455"/>
      <c r="BW504" s="455"/>
      <c r="BX504" s="455"/>
      <c r="BY504" s="455"/>
      <c r="BZ504" s="455"/>
      <c r="CA504" s="455"/>
      <c r="CB504" s="455"/>
      <c r="CC504" s="455"/>
      <c r="CD504" s="455"/>
      <c r="CE504" s="455"/>
      <c r="CF504" s="455"/>
      <c r="CG504" s="455"/>
      <c r="CH504" s="455"/>
      <c r="CI504" s="455"/>
      <c r="CJ504" s="455"/>
      <c r="CK504" s="455"/>
      <c r="CL504" s="455"/>
      <c r="CM504" s="455"/>
      <c r="CN504" s="455"/>
      <c r="CO504" s="455"/>
      <c r="CP504" s="455"/>
      <c r="CQ504" s="455"/>
      <c r="CR504" s="455"/>
      <c r="CS504" s="455"/>
      <c r="CT504" s="455"/>
      <c r="CY504" s="294"/>
    </row>
    <row r="505" spans="1:103" outlineLevel="1" x14ac:dyDescent="0.45">
      <c r="A505" s="71"/>
      <c r="B505" s="297" t="s">
        <v>835</v>
      </c>
      <c r="D505" s="259" t="s">
        <v>415</v>
      </c>
      <c r="E505" s="366">
        <f t="shared" si="962"/>
        <v>1</v>
      </c>
      <c r="F505" s="259" t="s">
        <v>164</v>
      </c>
      <c r="H505" s="349">
        <f t="shared" si="968"/>
        <v>1666.6666666666667</v>
      </c>
      <c r="I505" s="349">
        <f t="shared" si="968"/>
        <v>1666.6666666666667</v>
      </c>
      <c r="J505" s="349">
        <f t="shared" si="968"/>
        <v>1666.6666666666667</v>
      </c>
      <c r="K505" s="349">
        <f t="shared" si="968"/>
        <v>1666.6666666666667</v>
      </c>
      <c r="L505" s="349">
        <f t="shared" si="968"/>
        <v>1666.6666666666667</v>
      </c>
      <c r="M505" s="349">
        <f t="shared" si="968"/>
        <v>1666.6666666666667</v>
      </c>
      <c r="N505" s="349">
        <f t="shared" si="968"/>
        <v>1666.6666666666667</v>
      </c>
      <c r="O505" s="349">
        <f t="shared" si="968"/>
        <v>1666.6666666666667</v>
      </c>
      <c r="P505" s="349">
        <f t="shared" si="969"/>
        <v>1666.6666666666667</v>
      </c>
      <c r="Q505" s="349">
        <f t="shared" si="969"/>
        <v>1666.6666666666667</v>
      </c>
      <c r="R505" s="349">
        <f t="shared" si="969"/>
        <v>1666.6666666666667</v>
      </c>
      <c r="S505" s="349">
        <f t="shared" si="969"/>
        <v>1666.6666666666667</v>
      </c>
      <c r="T505" s="349">
        <f t="shared" si="969"/>
        <v>1666.6666666666667</v>
      </c>
      <c r="U505" s="349">
        <f t="shared" si="969"/>
        <v>1666.6666666666667</v>
      </c>
      <c r="V505" s="349">
        <f t="shared" si="969"/>
        <v>1666.6666666666667</v>
      </c>
      <c r="W505" s="349">
        <f t="shared" si="969"/>
        <v>1666.6666666666667</v>
      </c>
      <c r="X505" s="349">
        <f t="shared" si="969"/>
        <v>1666.6666666666667</v>
      </c>
      <c r="Y505" s="349">
        <f t="shared" si="969"/>
        <v>1666.6666666666667</v>
      </c>
      <c r="Z505" s="349">
        <f t="shared" si="970"/>
        <v>1666.6666666666667</v>
      </c>
      <c r="AA505" s="349">
        <f t="shared" si="970"/>
        <v>1666.6666666666667</v>
      </c>
      <c r="AB505" s="349">
        <f t="shared" si="970"/>
        <v>1666.6666666666667</v>
      </c>
      <c r="AC505" s="349">
        <f t="shared" si="970"/>
        <v>1666.6666666666667</v>
      </c>
      <c r="AD505" s="349">
        <f t="shared" si="970"/>
        <v>1666.6666666666667</v>
      </c>
      <c r="AE505" s="349">
        <f t="shared" si="970"/>
        <v>1666.6666666666667</v>
      </c>
      <c r="AF505" s="349">
        <f t="shared" si="970"/>
        <v>1666.6666666666667</v>
      </c>
      <c r="AG505" s="349">
        <f t="shared" si="970"/>
        <v>1666.6666666666667</v>
      </c>
      <c r="AH505" s="349">
        <f t="shared" si="970"/>
        <v>1666.6666666666667</v>
      </c>
      <c r="AI505" s="349">
        <f t="shared" si="970"/>
        <v>1666.6666666666667</v>
      </c>
      <c r="AJ505" s="349">
        <f t="shared" si="971"/>
        <v>1666.6666666666667</v>
      </c>
      <c r="AK505" s="349">
        <f t="shared" si="971"/>
        <v>1666.6666666666667</v>
      </c>
      <c r="AL505" s="349">
        <f t="shared" si="971"/>
        <v>1666.6666666666667</v>
      </c>
      <c r="AM505" s="349">
        <f t="shared" si="971"/>
        <v>1666.6666666666667</v>
      </c>
      <c r="AN505" s="349">
        <f t="shared" si="971"/>
        <v>1666.6666666666667</v>
      </c>
      <c r="AO505" s="349">
        <f t="shared" si="971"/>
        <v>1666.6666666666667</v>
      </c>
      <c r="AP505" s="349">
        <f t="shared" si="971"/>
        <v>1666.6666666666667</v>
      </c>
      <c r="AQ505" s="349">
        <f t="shared" si="971"/>
        <v>1666.6666666666667</v>
      </c>
      <c r="AR505" s="349">
        <f t="shared" si="971"/>
        <v>1666.6666666666667</v>
      </c>
      <c r="AS505" s="349">
        <f t="shared" si="971"/>
        <v>1666.6666666666667</v>
      </c>
      <c r="AT505" s="349">
        <f t="shared" si="972"/>
        <v>1666.6666666666667</v>
      </c>
      <c r="AU505" s="349">
        <f t="shared" si="972"/>
        <v>1666.6666666666667</v>
      </c>
      <c r="AV505" s="349">
        <f t="shared" si="972"/>
        <v>1666.6666666666667</v>
      </c>
      <c r="AW505" s="349">
        <f t="shared" si="972"/>
        <v>1666.6666666666667</v>
      </c>
      <c r="AX505" s="349">
        <f t="shared" si="972"/>
        <v>1666.6666666666667</v>
      </c>
      <c r="AY505" s="349">
        <f t="shared" si="972"/>
        <v>1666.6666666666667</v>
      </c>
      <c r="AZ505" s="349">
        <f t="shared" si="972"/>
        <v>1666.6666666666667</v>
      </c>
      <c r="BA505" s="349">
        <f t="shared" si="972"/>
        <v>1666.6666666666667</v>
      </c>
      <c r="BB505" s="349">
        <f t="shared" si="972"/>
        <v>1666.6666666666667</v>
      </c>
      <c r="BC505" s="349">
        <f t="shared" si="972"/>
        <v>1666.6666666666667</v>
      </c>
      <c r="BD505" s="455"/>
      <c r="BE505" s="455"/>
      <c r="BF505" s="455"/>
      <c r="BG505" s="455"/>
      <c r="BH505" s="455"/>
      <c r="BI505" s="455"/>
      <c r="BJ505" s="455"/>
      <c r="BK505" s="455"/>
      <c r="BL505" s="455"/>
      <c r="BM505" s="455"/>
      <c r="BN505" s="455"/>
      <c r="BO505" s="455"/>
      <c r="BP505" s="455"/>
      <c r="BQ505" s="455"/>
      <c r="BR505" s="455"/>
      <c r="BS505" s="455"/>
      <c r="BT505" s="455"/>
      <c r="BU505" s="455"/>
      <c r="BV505" s="455"/>
      <c r="BW505" s="455"/>
      <c r="BX505" s="455"/>
      <c r="BY505" s="455"/>
      <c r="BZ505" s="455"/>
      <c r="CA505" s="455"/>
      <c r="CB505" s="455"/>
      <c r="CC505" s="455"/>
      <c r="CD505" s="455"/>
      <c r="CE505" s="455"/>
      <c r="CF505" s="455"/>
      <c r="CG505" s="455"/>
      <c r="CH505" s="455"/>
      <c r="CI505" s="455"/>
      <c r="CJ505" s="455"/>
      <c r="CK505" s="455"/>
      <c r="CL505" s="455"/>
      <c r="CM505" s="455"/>
      <c r="CN505" s="455"/>
      <c r="CO505" s="455"/>
      <c r="CP505" s="455"/>
      <c r="CQ505" s="455"/>
      <c r="CR505" s="455"/>
      <c r="CS505" s="455"/>
      <c r="CT505" s="455"/>
      <c r="CY505" s="294"/>
    </row>
    <row r="506" spans="1:103" outlineLevel="1" x14ac:dyDescent="0.45">
      <c r="A506" s="71"/>
      <c r="B506" s="297" t="s">
        <v>835</v>
      </c>
      <c r="D506" s="259" t="s">
        <v>416</v>
      </c>
      <c r="E506" s="366">
        <f t="shared" si="962"/>
        <v>1</v>
      </c>
      <c r="F506" s="259" t="s">
        <v>164</v>
      </c>
      <c r="H506" s="349">
        <f t="shared" si="968"/>
        <v>1666.6666666666667</v>
      </c>
      <c r="I506" s="349">
        <f t="shared" si="968"/>
        <v>1666.6666666666667</v>
      </c>
      <c r="J506" s="349">
        <f t="shared" si="968"/>
        <v>1666.6666666666667</v>
      </c>
      <c r="K506" s="349">
        <f t="shared" si="968"/>
        <v>1666.6666666666667</v>
      </c>
      <c r="L506" s="349">
        <f t="shared" si="968"/>
        <v>1666.6666666666667</v>
      </c>
      <c r="M506" s="349">
        <f t="shared" si="968"/>
        <v>1666.6666666666667</v>
      </c>
      <c r="N506" s="349">
        <f t="shared" si="968"/>
        <v>1666.6666666666667</v>
      </c>
      <c r="O506" s="349">
        <f t="shared" si="968"/>
        <v>1666.6666666666667</v>
      </c>
      <c r="P506" s="349">
        <f t="shared" si="969"/>
        <v>1666.6666666666667</v>
      </c>
      <c r="Q506" s="349">
        <f t="shared" si="969"/>
        <v>1666.6666666666667</v>
      </c>
      <c r="R506" s="349">
        <f t="shared" si="969"/>
        <v>1666.6666666666667</v>
      </c>
      <c r="S506" s="349">
        <f t="shared" si="969"/>
        <v>1666.6666666666667</v>
      </c>
      <c r="T506" s="349">
        <f t="shared" si="969"/>
        <v>1666.6666666666667</v>
      </c>
      <c r="U506" s="349">
        <f t="shared" si="969"/>
        <v>1666.6666666666667</v>
      </c>
      <c r="V506" s="349">
        <f t="shared" si="969"/>
        <v>1666.6666666666667</v>
      </c>
      <c r="W506" s="349">
        <f t="shared" si="969"/>
        <v>1666.6666666666667</v>
      </c>
      <c r="X506" s="349">
        <f t="shared" si="969"/>
        <v>1666.6666666666667</v>
      </c>
      <c r="Y506" s="349">
        <f t="shared" si="969"/>
        <v>1666.6666666666667</v>
      </c>
      <c r="Z506" s="349">
        <f t="shared" si="970"/>
        <v>1666.6666666666667</v>
      </c>
      <c r="AA506" s="349">
        <f t="shared" si="970"/>
        <v>1666.6666666666667</v>
      </c>
      <c r="AB506" s="349">
        <f t="shared" si="970"/>
        <v>1666.6666666666667</v>
      </c>
      <c r="AC506" s="349">
        <f t="shared" si="970"/>
        <v>1666.6666666666667</v>
      </c>
      <c r="AD506" s="349">
        <f t="shared" si="970"/>
        <v>1666.6666666666667</v>
      </c>
      <c r="AE506" s="349">
        <f t="shared" si="970"/>
        <v>1666.6666666666667</v>
      </c>
      <c r="AF506" s="349">
        <f t="shared" si="970"/>
        <v>1666.6666666666667</v>
      </c>
      <c r="AG506" s="349">
        <f t="shared" si="970"/>
        <v>1666.6666666666667</v>
      </c>
      <c r="AH506" s="349">
        <f t="shared" si="970"/>
        <v>1666.6666666666667</v>
      </c>
      <c r="AI506" s="349">
        <f t="shared" si="970"/>
        <v>1666.6666666666667</v>
      </c>
      <c r="AJ506" s="349">
        <f t="shared" si="971"/>
        <v>1666.6666666666667</v>
      </c>
      <c r="AK506" s="349">
        <f t="shared" si="971"/>
        <v>1666.6666666666667</v>
      </c>
      <c r="AL506" s="349">
        <f t="shared" si="971"/>
        <v>1666.6666666666667</v>
      </c>
      <c r="AM506" s="349">
        <f t="shared" si="971"/>
        <v>1666.6666666666667</v>
      </c>
      <c r="AN506" s="349">
        <f t="shared" si="971"/>
        <v>1666.6666666666667</v>
      </c>
      <c r="AO506" s="349">
        <f t="shared" si="971"/>
        <v>1666.6666666666667</v>
      </c>
      <c r="AP506" s="349">
        <f t="shared" si="971"/>
        <v>1666.6666666666667</v>
      </c>
      <c r="AQ506" s="349">
        <f t="shared" si="971"/>
        <v>1666.6666666666667</v>
      </c>
      <c r="AR506" s="349">
        <f t="shared" si="971"/>
        <v>1666.6666666666667</v>
      </c>
      <c r="AS506" s="349">
        <f t="shared" si="971"/>
        <v>1666.6666666666667</v>
      </c>
      <c r="AT506" s="349">
        <f t="shared" si="972"/>
        <v>1666.6666666666667</v>
      </c>
      <c r="AU506" s="349">
        <f t="shared" si="972"/>
        <v>1666.6666666666667</v>
      </c>
      <c r="AV506" s="349">
        <f t="shared" si="972"/>
        <v>1666.6666666666667</v>
      </c>
      <c r="AW506" s="349">
        <f t="shared" si="972"/>
        <v>1666.6666666666667</v>
      </c>
      <c r="AX506" s="349">
        <f t="shared" si="972"/>
        <v>1666.6666666666667</v>
      </c>
      <c r="AY506" s="349">
        <f t="shared" si="972"/>
        <v>1666.6666666666667</v>
      </c>
      <c r="AZ506" s="349">
        <f t="shared" si="972"/>
        <v>1666.6666666666667</v>
      </c>
      <c r="BA506" s="349">
        <f t="shared" si="972"/>
        <v>1666.6666666666667</v>
      </c>
      <c r="BB506" s="349">
        <f t="shared" si="972"/>
        <v>1666.6666666666667</v>
      </c>
      <c r="BC506" s="349">
        <f t="shared" si="972"/>
        <v>1666.6666666666667</v>
      </c>
      <c r="BD506" s="455"/>
      <c r="BE506" s="455"/>
      <c r="BF506" s="455"/>
      <c r="BG506" s="455"/>
      <c r="BH506" s="455"/>
      <c r="BI506" s="455"/>
      <c r="BJ506" s="455"/>
      <c r="BK506" s="455"/>
      <c r="BL506" s="455"/>
      <c r="BM506" s="455"/>
      <c r="BN506" s="455"/>
      <c r="BO506" s="455"/>
      <c r="BP506" s="455"/>
      <c r="BQ506" s="455"/>
      <c r="BR506" s="455"/>
      <c r="BS506" s="455"/>
      <c r="BT506" s="455"/>
      <c r="BU506" s="455"/>
      <c r="BV506" s="455"/>
      <c r="BW506" s="455"/>
      <c r="BX506" s="455"/>
      <c r="BY506" s="455"/>
      <c r="BZ506" s="455"/>
      <c r="CA506" s="455"/>
      <c r="CB506" s="455"/>
      <c r="CC506" s="455"/>
      <c r="CD506" s="455"/>
      <c r="CE506" s="455"/>
      <c r="CF506" s="455"/>
      <c r="CG506" s="455"/>
      <c r="CH506" s="455"/>
      <c r="CI506" s="455"/>
      <c r="CJ506" s="455"/>
      <c r="CK506" s="455"/>
      <c r="CL506" s="455"/>
      <c r="CM506" s="455"/>
      <c r="CN506" s="455"/>
      <c r="CO506" s="455"/>
      <c r="CP506" s="455"/>
      <c r="CQ506" s="455"/>
      <c r="CR506" s="455"/>
      <c r="CS506" s="455"/>
      <c r="CT506" s="455"/>
      <c r="CY506" s="294"/>
    </row>
    <row r="507" spans="1:103" outlineLevel="1" x14ac:dyDescent="0.45">
      <c r="A507" s="71"/>
      <c r="B507" s="297" t="s">
        <v>835</v>
      </c>
      <c r="D507" s="259" t="s">
        <v>278</v>
      </c>
      <c r="E507" s="366">
        <f t="shared" si="962"/>
        <v>0</v>
      </c>
      <c r="F507" s="259" t="s">
        <v>164</v>
      </c>
      <c r="H507" s="349">
        <f t="shared" si="968"/>
        <v>1666.6666666666667</v>
      </c>
      <c r="I507" s="349">
        <f t="shared" si="968"/>
        <v>1666.6666666666667</v>
      </c>
      <c r="J507" s="349">
        <f t="shared" si="968"/>
        <v>1666.6666666666667</v>
      </c>
      <c r="K507" s="349">
        <f t="shared" si="968"/>
        <v>1666.6666666666667</v>
      </c>
      <c r="L507" s="349">
        <f t="shared" si="968"/>
        <v>1666.6666666666667</v>
      </c>
      <c r="M507" s="349">
        <f t="shared" si="968"/>
        <v>1666.6666666666667</v>
      </c>
      <c r="N507" s="349">
        <f t="shared" si="968"/>
        <v>1666.6666666666667</v>
      </c>
      <c r="O507" s="349">
        <f t="shared" si="968"/>
        <v>1666.6666666666667</v>
      </c>
      <c r="P507" s="349">
        <f t="shared" si="969"/>
        <v>1666.6666666666667</v>
      </c>
      <c r="Q507" s="349">
        <f t="shared" si="969"/>
        <v>1666.6666666666667</v>
      </c>
      <c r="R507" s="349">
        <f t="shared" si="969"/>
        <v>1666.6666666666667</v>
      </c>
      <c r="S507" s="349">
        <f t="shared" si="969"/>
        <v>1666.6666666666667</v>
      </c>
      <c r="T507" s="349">
        <f t="shared" si="969"/>
        <v>1666.6666666666667</v>
      </c>
      <c r="U507" s="349">
        <f t="shared" si="969"/>
        <v>1666.6666666666667</v>
      </c>
      <c r="V507" s="349">
        <f t="shared" si="969"/>
        <v>1666.6666666666667</v>
      </c>
      <c r="W507" s="349">
        <f t="shared" si="969"/>
        <v>1666.6666666666667</v>
      </c>
      <c r="X507" s="349">
        <f t="shared" si="969"/>
        <v>1666.6666666666667</v>
      </c>
      <c r="Y507" s="349">
        <f t="shared" si="969"/>
        <v>1666.6666666666667</v>
      </c>
      <c r="Z507" s="349">
        <f t="shared" si="970"/>
        <v>1666.6666666666667</v>
      </c>
      <c r="AA507" s="349">
        <f t="shared" si="970"/>
        <v>1666.6666666666667</v>
      </c>
      <c r="AB507" s="349">
        <f t="shared" si="970"/>
        <v>1666.6666666666667</v>
      </c>
      <c r="AC507" s="349">
        <f t="shared" si="970"/>
        <v>1666.6666666666667</v>
      </c>
      <c r="AD507" s="349">
        <f t="shared" si="970"/>
        <v>1666.6666666666667</v>
      </c>
      <c r="AE507" s="349">
        <f t="shared" si="970"/>
        <v>1666.6666666666667</v>
      </c>
      <c r="AF507" s="381">
        <f t="shared" si="970"/>
        <v>1666.6666666666667</v>
      </c>
      <c r="AG507" s="349">
        <f t="shared" si="970"/>
        <v>1666.6666666666667</v>
      </c>
      <c r="AH507" s="349">
        <f t="shared" si="970"/>
        <v>1666.6666666666667</v>
      </c>
      <c r="AI507" s="349">
        <f t="shared" si="970"/>
        <v>1666.6666666666667</v>
      </c>
      <c r="AJ507" s="349">
        <f t="shared" si="971"/>
        <v>1666.6666666666667</v>
      </c>
      <c r="AK507" s="349">
        <f t="shared" si="971"/>
        <v>1666.6666666666667</v>
      </c>
      <c r="AL507" s="349">
        <f t="shared" si="971"/>
        <v>1666.6666666666667</v>
      </c>
      <c r="AM507" s="349">
        <f t="shared" si="971"/>
        <v>1666.6666666666667</v>
      </c>
      <c r="AN507" s="349">
        <f t="shared" si="971"/>
        <v>1666.6666666666667</v>
      </c>
      <c r="AO507" s="349">
        <f t="shared" si="971"/>
        <v>1666.6666666666667</v>
      </c>
      <c r="AP507" s="349">
        <f t="shared" si="971"/>
        <v>1666.6666666666667</v>
      </c>
      <c r="AQ507" s="349">
        <f t="shared" si="971"/>
        <v>1666.6666666666667</v>
      </c>
      <c r="AR507" s="349">
        <f t="shared" si="971"/>
        <v>1666.6666666666667</v>
      </c>
      <c r="AS507" s="349">
        <f t="shared" si="971"/>
        <v>1666.6666666666667</v>
      </c>
      <c r="AT507" s="349">
        <f t="shared" si="972"/>
        <v>1666.6666666666667</v>
      </c>
      <c r="AU507" s="349">
        <f t="shared" si="972"/>
        <v>1666.6666666666667</v>
      </c>
      <c r="AV507" s="349">
        <f t="shared" si="972"/>
        <v>1666.6666666666667</v>
      </c>
      <c r="AW507" s="349">
        <f t="shared" si="972"/>
        <v>1666.6666666666667</v>
      </c>
      <c r="AX507" s="349">
        <f t="shared" si="972"/>
        <v>1666.6666666666667</v>
      </c>
      <c r="AY507" s="349">
        <f t="shared" si="972"/>
        <v>1666.6666666666667</v>
      </c>
      <c r="AZ507" s="349">
        <f t="shared" si="972"/>
        <v>1666.6666666666667</v>
      </c>
      <c r="BA507" s="349">
        <f t="shared" si="972"/>
        <v>1666.6666666666667</v>
      </c>
      <c r="BB507" s="349">
        <f t="shared" si="972"/>
        <v>1666.6666666666667</v>
      </c>
      <c r="BC507" s="349">
        <f t="shared" si="972"/>
        <v>1666.6666666666667</v>
      </c>
      <c r="BD507" s="455"/>
      <c r="BE507" s="455"/>
      <c r="BF507" s="455"/>
      <c r="BG507" s="455"/>
      <c r="BH507" s="455"/>
      <c r="BI507" s="455"/>
      <c r="BJ507" s="455"/>
      <c r="BK507" s="455"/>
      <c r="BL507" s="455"/>
      <c r="BM507" s="455"/>
      <c r="BN507" s="455"/>
      <c r="BO507" s="455"/>
      <c r="BP507" s="455"/>
      <c r="BQ507" s="455"/>
      <c r="BR507" s="455"/>
      <c r="BS507" s="455"/>
      <c r="BT507" s="455"/>
      <c r="BU507" s="455"/>
      <c r="BV507" s="455"/>
      <c r="BW507" s="455"/>
      <c r="BX507" s="455"/>
      <c r="BY507" s="455"/>
      <c r="BZ507" s="455"/>
      <c r="CA507" s="455"/>
      <c r="CB507" s="455"/>
      <c r="CC507" s="455"/>
      <c r="CD507" s="455"/>
      <c r="CE507" s="455"/>
      <c r="CF507" s="455"/>
      <c r="CG507" s="455"/>
      <c r="CH507" s="455"/>
      <c r="CI507" s="455"/>
      <c r="CJ507" s="455"/>
      <c r="CK507" s="455"/>
      <c r="CL507" s="455"/>
      <c r="CM507" s="455"/>
      <c r="CN507" s="455"/>
      <c r="CO507" s="455"/>
      <c r="CP507" s="455"/>
      <c r="CQ507" s="455"/>
      <c r="CR507" s="455"/>
      <c r="CS507" s="455"/>
      <c r="CT507" s="455"/>
      <c r="CY507" s="294"/>
    </row>
    <row r="508" spans="1:103" outlineLevel="1" x14ac:dyDescent="0.45">
      <c r="A508" s="71"/>
      <c r="B508" s="297" t="s">
        <v>833</v>
      </c>
      <c r="D508" s="259" t="str">
        <f>Assumptions!A186</f>
        <v>Advertising Executive</v>
      </c>
      <c r="E508" s="366">
        <f t="shared" si="962"/>
        <v>0</v>
      </c>
      <c r="H508" s="349">
        <f t="shared" si="968"/>
        <v>1666.6666666666667</v>
      </c>
      <c r="I508" s="349">
        <f t="shared" si="968"/>
        <v>1666.6666666666667</v>
      </c>
      <c r="J508" s="349">
        <f t="shared" si="968"/>
        <v>1666.6666666666667</v>
      </c>
      <c r="K508" s="349">
        <f t="shared" si="968"/>
        <v>1666.6666666666667</v>
      </c>
      <c r="L508" s="349">
        <f t="shared" si="968"/>
        <v>1666.6666666666667</v>
      </c>
      <c r="M508" s="349">
        <f t="shared" si="968"/>
        <v>1666.6666666666667</v>
      </c>
      <c r="N508" s="349">
        <f t="shared" si="968"/>
        <v>1666.6666666666667</v>
      </c>
      <c r="O508" s="349">
        <f t="shared" si="968"/>
        <v>1666.6666666666667</v>
      </c>
      <c r="P508" s="349">
        <f t="shared" si="968"/>
        <v>1666.6666666666667</v>
      </c>
      <c r="Q508" s="349">
        <f t="shared" si="968"/>
        <v>1666.6666666666667</v>
      </c>
      <c r="R508" s="349">
        <f t="shared" si="968"/>
        <v>1666.6666666666667</v>
      </c>
      <c r="S508" s="349">
        <f t="shared" si="968"/>
        <v>1666.6666666666667</v>
      </c>
      <c r="T508" s="349">
        <f t="shared" si="968"/>
        <v>1666.6666666666667</v>
      </c>
      <c r="U508" s="349">
        <f t="shared" si="968"/>
        <v>1666.6666666666667</v>
      </c>
      <c r="V508" s="349">
        <f t="shared" si="968"/>
        <v>1666.6666666666667</v>
      </c>
      <c r="W508" s="349">
        <f t="shared" si="968"/>
        <v>1666.6666666666667</v>
      </c>
      <c r="X508" s="349">
        <f t="shared" si="969"/>
        <v>1666.6666666666667</v>
      </c>
      <c r="Y508" s="349">
        <f t="shared" si="969"/>
        <v>1666.6666666666667</v>
      </c>
      <c r="Z508" s="349">
        <f t="shared" si="969"/>
        <v>1666.6666666666667</v>
      </c>
      <c r="AA508" s="349">
        <f t="shared" si="969"/>
        <v>1666.6666666666667</v>
      </c>
      <c r="AB508" s="349">
        <f t="shared" si="969"/>
        <v>1666.6666666666667</v>
      </c>
      <c r="AC508" s="349">
        <f t="shared" si="969"/>
        <v>1666.6666666666667</v>
      </c>
      <c r="AD508" s="349">
        <f t="shared" si="969"/>
        <v>1666.6666666666667</v>
      </c>
      <c r="AE508" s="349">
        <f t="shared" si="969"/>
        <v>1666.6666666666667</v>
      </c>
      <c r="AF508" s="380">
        <f t="shared" si="970"/>
        <v>1666.6666666666667</v>
      </c>
      <c r="AG508" s="349">
        <f t="shared" si="970"/>
        <v>1666.6666666666667</v>
      </c>
      <c r="AH508" s="349">
        <f t="shared" si="970"/>
        <v>1666.6666666666667</v>
      </c>
      <c r="AI508" s="349">
        <f t="shared" si="970"/>
        <v>1666.6666666666667</v>
      </c>
      <c r="AJ508" s="349">
        <f t="shared" si="970"/>
        <v>1666.6666666666667</v>
      </c>
      <c r="AK508" s="349">
        <f t="shared" si="970"/>
        <v>1666.6666666666667</v>
      </c>
      <c r="AL508" s="349">
        <f t="shared" si="970"/>
        <v>1666.6666666666667</v>
      </c>
      <c r="AM508" s="349">
        <f t="shared" si="970"/>
        <v>1666.6666666666667</v>
      </c>
      <c r="AN508" s="349">
        <f t="shared" si="970"/>
        <v>1666.6666666666667</v>
      </c>
      <c r="AO508" s="349">
        <f t="shared" si="970"/>
        <v>1666.6666666666667</v>
      </c>
      <c r="AP508" s="349">
        <f t="shared" si="971"/>
        <v>1666.6666666666667</v>
      </c>
      <c r="AQ508" s="349">
        <f t="shared" si="971"/>
        <v>1666.6666666666667</v>
      </c>
      <c r="AR508" s="349">
        <f t="shared" si="971"/>
        <v>1666.6666666666667</v>
      </c>
      <c r="AS508" s="349">
        <f t="shared" si="971"/>
        <v>1666.6666666666667</v>
      </c>
      <c r="AT508" s="349">
        <f t="shared" si="971"/>
        <v>1666.6666666666667</v>
      </c>
      <c r="AU508" s="349">
        <f t="shared" si="971"/>
        <v>1666.6666666666667</v>
      </c>
      <c r="AV508" s="349">
        <f t="shared" si="971"/>
        <v>1666.6666666666667</v>
      </c>
      <c r="AW508" s="349">
        <f t="shared" si="971"/>
        <v>1666.6666666666667</v>
      </c>
      <c r="AX508" s="349">
        <f t="shared" si="971"/>
        <v>1666.6666666666667</v>
      </c>
      <c r="AY508" s="349">
        <f t="shared" si="971"/>
        <v>1666.6666666666667</v>
      </c>
      <c r="AZ508" s="349">
        <f t="shared" si="972"/>
        <v>1666.6666666666667</v>
      </c>
      <c r="BA508" s="349">
        <f t="shared" si="972"/>
        <v>1666.6666666666667</v>
      </c>
      <c r="BB508" s="349">
        <f t="shared" si="972"/>
        <v>1666.6666666666667</v>
      </c>
      <c r="BC508" s="349">
        <f t="shared" si="972"/>
        <v>1666.6666666666667</v>
      </c>
      <c r="BD508" s="455"/>
      <c r="BE508" s="455"/>
      <c r="BF508" s="455"/>
      <c r="BG508" s="455"/>
      <c r="BH508" s="455"/>
      <c r="BI508" s="455"/>
      <c r="BJ508" s="455"/>
      <c r="BK508" s="455"/>
      <c r="BL508" s="455"/>
      <c r="BM508" s="455"/>
      <c r="BN508" s="455"/>
      <c r="BO508" s="455"/>
      <c r="BP508" s="455"/>
      <c r="BQ508" s="455"/>
      <c r="BR508" s="455"/>
      <c r="BS508" s="455"/>
      <c r="BT508" s="455"/>
      <c r="BU508" s="455"/>
      <c r="BV508" s="455"/>
      <c r="BW508" s="455"/>
      <c r="BX508" s="455"/>
      <c r="BY508" s="455"/>
      <c r="BZ508" s="455"/>
      <c r="CA508" s="455"/>
      <c r="CB508" s="455"/>
      <c r="CC508" s="455"/>
      <c r="CD508" s="455"/>
      <c r="CE508" s="455"/>
      <c r="CF508" s="455"/>
      <c r="CG508" s="455"/>
      <c r="CH508" s="455"/>
      <c r="CI508" s="455"/>
      <c r="CJ508" s="455"/>
      <c r="CK508" s="455"/>
      <c r="CL508" s="455"/>
      <c r="CM508" s="455"/>
      <c r="CN508" s="455"/>
      <c r="CO508" s="455"/>
      <c r="CP508" s="455"/>
      <c r="CQ508" s="455"/>
      <c r="CR508" s="455"/>
      <c r="CS508" s="455"/>
      <c r="CT508" s="455"/>
      <c r="CY508" s="294"/>
    </row>
    <row r="509" spans="1:103" outlineLevel="1" x14ac:dyDescent="0.45">
      <c r="A509" s="71"/>
      <c r="B509" s="297" t="s">
        <v>833</v>
      </c>
      <c r="D509" s="259" t="str">
        <f>Assumptions!A187</f>
        <v>Marketing Manager</v>
      </c>
      <c r="E509" s="366">
        <f t="shared" si="962"/>
        <v>0</v>
      </c>
      <c r="H509" s="349">
        <f t="shared" ref="H509:BC512" si="973">IF($E509-1&lt;H$10,VLOOKUP($D509,assumption_lookup,MATCH(H$9,assumption_heading,0),0)/12,0)</f>
        <v>1666.6666666666667</v>
      </c>
      <c r="I509" s="349">
        <f t="shared" si="973"/>
        <v>1666.6666666666667</v>
      </c>
      <c r="J509" s="349">
        <f t="shared" si="973"/>
        <v>1666.6666666666667</v>
      </c>
      <c r="K509" s="349">
        <f t="shared" si="973"/>
        <v>1666.6666666666667</v>
      </c>
      <c r="L509" s="349">
        <f t="shared" si="973"/>
        <v>1666.6666666666667</v>
      </c>
      <c r="M509" s="349">
        <f t="shared" si="973"/>
        <v>1666.6666666666667</v>
      </c>
      <c r="N509" s="349">
        <f t="shared" si="973"/>
        <v>1666.6666666666667</v>
      </c>
      <c r="O509" s="349">
        <f t="shared" si="973"/>
        <v>1666.6666666666667</v>
      </c>
      <c r="P509" s="349">
        <f t="shared" si="973"/>
        <v>1666.6666666666667</v>
      </c>
      <c r="Q509" s="349">
        <f t="shared" si="973"/>
        <v>1666.6666666666667</v>
      </c>
      <c r="R509" s="349">
        <f t="shared" si="973"/>
        <v>1666.6666666666667</v>
      </c>
      <c r="S509" s="349">
        <f t="shared" si="973"/>
        <v>1666.6666666666667</v>
      </c>
      <c r="T509" s="349">
        <f t="shared" si="973"/>
        <v>1666.6666666666667</v>
      </c>
      <c r="U509" s="349">
        <f t="shared" si="973"/>
        <v>1666.6666666666667</v>
      </c>
      <c r="V509" s="349">
        <f t="shared" si="973"/>
        <v>1666.6666666666667</v>
      </c>
      <c r="W509" s="349">
        <f t="shared" si="973"/>
        <v>1666.6666666666667</v>
      </c>
      <c r="X509" s="349">
        <f t="shared" si="973"/>
        <v>1666.6666666666667</v>
      </c>
      <c r="Y509" s="349">
        <f t="shared" si="973"/>
        <v>1666.6666666666667</v>
      </c>
      <c r="Z509" s="349">
        <f t="shared" si="973"/>
        <v>1666.6666666666667</v>
      </c>
      <c r="AA509" s="349">
        <f t="shared" si="973"/>
        <v>1666.6666666666667</v>
      </c>
      <c r="AB509" s="349">
        <f t="shared" si="973"/>
        <v>1666.6666666666667</v>
      </c>
      <c r="AC509" s="349">
        <f t="shared" si="973"/>
        <v>1666.6666666666667</v>
      </c>
      <c r="AD509" s="349">
        <f t="shared" si="973"/>
        <v>1666.6666666666667</v>
      </c>
      <c r="AE509" s="349">
        <f t="shared" si="973"/>
        <v>1666.6666666666667</v>
      </c>
      <c r="AF509" s="381">
        <f t="shared" si="973"/>
        <v>1666.6666666666667</v>
      </c>
      <c r="AG509" s="349">
        <f t="shared" si="973"/>
        <v>1666.6666666666667</v>
      </c>
      <c r="AH509" s="349">
        <f t="shared" si="973"/>
        <v>1666.6666666666667</v>
      </c>
      <c r="AI509" s="349">
        <f t="shared" si="973"/>
        <v>1666.6666666666667</v>
      </c>
      <c r="AJ509" s="349">
        <f t="shared" si="973"/>
        <v>1666.6666666666667</v>
      </c>
      <c r="AK509" s="349">
        <f t="shared" si="973"/>
        <v>1666.6666666666667</v>
      </c>
      <c r="AL509" s="349">
        <f t="shared" si="973"/>
        <v>1666.6666666666667</v>
      </c>
      <c r="AM509" s="349">
        <f t="shared" si="973"/>
        <v>1666.6666666666667</v>
      </c>
      <c r="AN509" s="349">
        <f t="shared" si="973"/>
        <v>1666.6666666666667</v>
      </c>
      <c r="AO509" s="349">
        <f t="shared" si="973"/>
        <v>1666.6666666666667</v>
      </c>
      <c r="AP509" s="349">
        <f t="shared" si="973"/>
        <v>1666.6666666666667</v>
      </c>
      <c r="AQ509" s="349">
        <f t="shared" si="973"/>
        <v>1666.6666666666667</v>
      </c>
      <c r="AR509" s="349">
        <f t="shared" si="973"/>
        <v>1666.6666666666667</v>
      </c>
      <c r="AS509" s="349">
        <f t="shared" si="973"/>
        <v>1666.6666666666667</v>
      </c>
      <c r="AT509" s="349">
        <f t="shared" si="973"/>
        <v>1666.6666666666667</v>
      </c>
      <c r="AU509" s="349">
        <f t="shared" si="973"/>
        <v>1666.6666666666667</v>
      </c>
      <c r="AV509" s="349">
        <f t="shared" si="973"/>
        <v>1666.6666666666667</v>
      </c>
      <c r="AW509" s="349">
        <f t="shared" si="973"/>
        <v>1666.6666666666667</v>
      </c>
      <c r="AX509" s="349">
        <f t="shared" si="973"/>
        <v>1666.6666666666667</v>
      </c>
      <c r="AY509" s="349">
        <f t="shared" si="973"/>
        <v>1666.6666666666667</v>
      </c>
      <c r="AZ509" s="349">
        <f t="shared" si="973"/>
        <v>1666.6666666666667</v>
      </c>
      <c r="BA509" s="349">
        <f t="shared" si="973"/>
        <v>1666.6666666666667</v>
      </c>
      <c r="BB509" s="349">
        <f t="shared" si="973"/>
        <v>1666.6666666666667</v>
      </c>
      <c r="BC509" s="349">
        <f t="shared" si="973"/>
        <v>1666.6666666666667</v>
      </c>
      <c r="BD509" s="455"/>
      <c r="BE509" s="455"/>
      <c r="BF509" s="455"/>
      <c r="BG509" s="455"/>
      <c r="BH509" s="455"/>
      <c r="BI509" s="455"/>
      <c r="BJ509" s="455"/>
      <c r="BK509" s="455"/>
      <c r="BL509" s="455"/>
      <c r="BM509" s="455"/>
      <c r="BN509" s="455"/>
      <c r="BO509" s="455"/>
      <c r="BP509" s="455"/>
      <c r="BQ509" s="455"/>
      <c r="BR509" s="455"/>
      <c r="BS509" s="455"/>
      <c r="BT509" s="455"/>
      <c r="BU509" s="455"/>
      <c r="BV509" s="455"/>
      <c r="BW509" s="455"/>
      <c r="BX509" s="455"/>
      <c r="BY509" s="455"/>
      <c r="BZ509" s="455"/>
      <c r="CA509" s="455"/>
      <c r="CB509" s="455"/>
      <c r="CC509" s="455"/>
      <c r="CD509" s="455"/>
      <c r="CE509" s="455"/>
      <c r="CF509" s="455"/>
      <c r="CG509" s="455"/>
      <c r="CH509" s="455"/>
      <c r="CI509" s="455"/>
      <c r="CJ509" s="455"/>
      <c r="CK509" s="455"/>
      <c r="CL509" s="455"/>
      <c r="CM509" s="455"/>
      <c r="CN509" s="455"/>
      <c r="CO509" s="455"/>
      <c r="CP509" s="455"/>
      <c r="CQ509" s="455"/>
      <c r="CR509" s="455"/>
      <c r="CS509" s="455"/>
      <c r="CT509" s="455"/>
      <c r="CY509" s="294"/>
    </row>
    <row r="510" spans="1:103" outlineLevel="1" x14ac:dyDescent="0.45">
      <c r="A510" s="71"/>
      <c r="B510" s="297" t="s">
        <v>841</v>
      </c>
      <c r="D510" s="259" t="str">
        <f>Assumptions!A188</f>
        <v>Office Manager</v>
      </c>
      <c r="E510" s="366">
        <f t="shared" si="962"/>
        <v>0</v>
      </c>
      <c r="H510" s="349">
        <f t="shared" si="973"/>
        <v>0</v>
      </c>
      <c r="I510" s="349">
        <f t="shared" si="973"/>
        <v>0</v>
      </c>
      <c r="J510" s="349">
        <f t="shared" si="973"/>
        <v>0</v>
      </c>
      <c r="K510" s="349">
        <f t="shared" si="973"/>
        <v>0</v>
      </c>
      <c r="L510" s="349">
        <f t="shared" si="973"/>
        <v>0</v>
      </c>
      <c r="M510" s="349">
        <f t="shared" si="973"/>
        <v>0</v>
      </c>
      <c r="N510" s="349">
        <f t="shared" si="973"/>
        <v>0</v>
      </c>
      <c r="O510" s="349">
        <f t="shared" si="973"/>
        <v>0</v>
      </c>
      <c r="P510" s="349">
        <f t="shared" si="973"/>
        <v>0</v>
      </c>
      <c r="Q510" s="349">
        <f t="shared" si="973"/>
        <v>0</v>
      </c>
      <c r="R510" s="349">
        <f t="shared" si="973"/>
        <v>0</v>
      </c>
      <c r="S510" s="349">
        <f t="shared" si="973"/>
        <v>0</v>
      </c>
      <c r="T510" s="349">
        <f t="shared" si="973"/>
        <v>0</v>
      </c>
      <c r="U510" s="349">
        <f t="shared" si="973"/>
        <v>0</v>
      </c>
      <c r="V510" s="349">
        <f t="shared" si="973"/>
        <v>0</v>
      </c>
      <c r="W510" s="349">
        <f t="shared" si="973"/>
        <v>0</v>
      </c>
      <c r="X510" s="349">
        <f t="shared" si="973"/>
        <v>0</v>
      </c>
      <c r="Y510" s="349">
        <f t="shared" si="973"/>
        <v>0</v>
      </c>
      <c r="Z510" s="349">
        <f t="shared" si="973"/>
        <v>0</v>
      </c>
      <c r="AA510" s="349">
        <f t="shared" si="973"/>
        <v>0</v>
      </c>
      <c r="AB510" s="349">
        <f t="shared" si="973"/>
        <v>0</v>
      </c>
      <c r="AC510" s="349">
        <f t="shared" si="973"/>
        <v>0</v>
      </c>
      <c r="AD510" s="349">
        <f t="shared" si="973"/>
        <v>0</v>
      </c>
      <c r="AE510" s="349">
        <f t="shared" si="973"/>
        <v>0</v>
      </c>
      <c r="AF510" s="349">
        <f t="shared" si="973"/>
        <v>0</v>
      </c>
      <c r="AG510" s="349">
        <f t="shared" si="973"/>
        <v>0</v>
      </c>
      <c r="AH510" s="349">
        <f t="shared" si="973"/>
        <v>0</v>
      </c>
      <c r="AI510" s="349">
        <f t="shared" si="973"/>
        <v>0</v>
      </c>
      <c r="AJ510" s="349">
        <f t="shared" si="973"/>
        <v>0</v>
      </c>
      <c r="AK510" s="349">
        <f t="shared" si="973"/>
        <v>0</v>
      </c>
      <c r="AL510" s="349">
        <f t="shared" si="973"/>
        <v>0</v>
      </c>
      <c r="AM510" s="349">
        <f t="shared" si="973"/>
        <v>0</v>
      </c>
      <c r="AN510" s="349">
        <f t="shared" si="973"/>
        <v>0</v>
      </c>
      <c r="AO510" s="349">
        <f t="shared" si="973"/>
        <v>0</v>
      </c>
      <c r="AP510" s="349">
        <f t="shared" si="973"/>
        <v>0</v>
      </c>
      <c r="AQ510" s="349">
        <f t="shared" si="973"/>
        <v>0</v>
      </c>
      <c r="AR510" s="349">
        <f t="shared" si="973"/>
        <v>0</v>
      </c>
      <c r="AS510" s="349">
        <f t="shared" si="973"/>
        <v>0</v>
      </c>
      <c r="AT510" s="349">
        <f t="shared" si="973"/>
        <v>0</v>
      </c>
      <c r="AU510" s="349">
        <f t="shared" si="973"/>
        <v>0</v>
      </c>
      <c r="AV510" s="349">
        <f t="shared" si="973"/>
        <v>0</v>
      </c>
      <c r="AW510" s="349">
        <f t="shared" si="973"/>
        <v>0</v>
      </c>
      <c r="AX510" s="349">
        <f t="shared" si="973"/>
        <v>0</v>
      </c>
      <c r="AY510" s="349">
        <f t="shared" si="973"/>
        <v>0</v>
      </c>
      <c r="AZ510" s="349">
        <f t="shared" si="973"/>
        <v>0</v>
      </c>
      <c r="BA510" s="349">
        <f t="shared" si="973"/>
        <v>0</v>
      </c>
      <c r="BB510" s="349">
        <f t="shared" si="973"/>
        <v>0</v>
      </c>
      <c r="BC510" s="349">
        <f t="shared" si="973"/>
        <v>0</v>
      </c>
      <c r="BD510" s="455"/>
      <c r="BE510" s="455"/>
      <c r="BF510" s="455"/>
      <c r="BG510" s="455"/>
      <c r="BH510" s="455"/>
      <c r="BI510" s="455"/>
      <c r="BJ510" s="455"/>
      <c r="BK510" s="455"/>
      <c r="BL510" s="455"/>
      <c r="BM510" s="455"/>
      <c r="BN510" s="455"/>
      <c r="BO510" s="455"/>
      <c r="BP510" s="455"/>
      <c r="BQ510" s="455"/>
      <c r="BR510" s="455"/>
      <c r="BS510" s="455"/>
      <c r="BT510" s="455"/>
      <c r="BU510" s="455"/>
      <c r="BV510" s="455"/>
      <c r="BW510" s="455"/>
      <c r="BX510" s="455"/>
      <c r="BY510" s="455"/>
      <c r="BZ510" s="455"/>
      <c r="CA510" s="455"/>
      <c r="CB510" s="455"/>
      <c r="CC510" s="455"/>
      <c r="CD510" s="455"/>
      <c r="CE510" s="455"/>
      <c r="CF510" s="455"/>
      <c r="CG510" s="455"/>
      <c r="CH510" s="455"/>
      <c r="CI510" s="455"/>
      <c r="CJ510" s="455"/>
      <c r="CK510" s="455"/>
      <c r="CL510" s="455"/>
      <c r="CM510" s="455"/>
      <c r="CN510" s="455"/>
      <c r="CO510" s="455"/>
      <c r="CP510" s="455"/>
      <c r="CQ510" s="455"/>
      <c r="CR510" s="455"/>
      <c r="CS510" s="455"/>
      <c r="CT510" s="455"/>
      <c r="CY510" s="294"/>
    </row>
    <row r="511" spans="1:103" outlineLevel="1" x14ac:dyDescent="0.45">
      <c r="A511" s="71"/>
      <c r="B511" s="297" t="s">
        <v>839</v>
      </c>
      <c r="D511" s="259" t="str">
        <f>Assumptions!A189</f>
        <v>Collins Account Manager</v>
      </c>
      <c r="E511" s="366">
        <f t="shared" si="962"/>
        <v>0</v>
      </c>
      <c r="H511" s="349">
        <f t="shared" si="973"/>
        <v>0</v>
      </c>
      <c r="I511" s="349">
        <f t="shared" si="973"/>
        <v>0</v>
      </c>
      <c r="J511" s="349">
        <f t="shared" si="973"/>
        <v>0</v>
      </c>
      <c r="K511" s="349">
        <f t="shared" si="973"/>
        <v>0</v>
      </c>
      <c r="L511" s="349">
        <f t="shared" si="973"/>
        <v>0</v>
      </c>
      <c r="M511" s="349">
        <f t="shared" si="973"/>
        <v>0</v>
      </c>
      <c r="N511" s="349">
        <f t="shared" si="973"/>
        <v>0</v>
      </c>
      <c r="O511" s="349">
        <f t="shared" si="973"/>
        <v>0</v>
      </c>
      <c r="P511" s="349">
        <f t="shared" si="973"/>
        <v>0</v>
      </c>
      <c r="Q511" s="349">
        <f t="shared" si="973"/>
        <v>0</v>
      </c>
      <c r="R511" s="349">
        <f t="shared" si="973"/>
        <v>0</v>
      </c>
      <c r="S511" s="349">
        <f t="shared" si="973"/>
        <v>0</v>
      </c>
      <c r="T511" s="349">
        <f t="shared" si="973"/>
        <v>0</v>
      </c>
      <c r="U511" s="349">
        <f t="shared" si="973"/>
        <v>0</v>
      </c>
      <c r="V511" s="349">
        <f t="shared" si="973"/>
        <v>0</v>
      </c>
      <c r="W511" s="349">
        <f t="shared" si="973"/>
        <v>0</v>
      </c>
      <c r="X511" s="349">
        <f t="shared" si="973"/>
        <v>0</v>
      </c>
      <c r="Y511" s="349">
        <f t="shared" si="973"/>
        <v>0</v>
      </c>
      <c r="Z511" s="349">
        <f t="shared" si="973"/>
        <v>0</v>
      </c>
      <c r="AA511" s="349">
        <f t="shared" si="973"/>
        <v>0</v>
      </c>
      <c r="AB511" s="349">
        <f t="shared" si="973"/>
        <v>0</v>
      </c>
      <c r="AC511" s="349">
        <f t="shared" si="973"/>
        <v>0</v>
      </c>
      <c r="AD511" s="349">
        <f t="shared" si="973"/>
        <v>0</v>
      </c>
      <c r="AE511" s="349">
        <f t="shared" si="973"/>
        <v>0</v>
      </c>
      <c r="AF511" s="349">
        <f t="shared" si="973"/>
        <v>0</v>
      </c>
      <c r="AG511" s="349">
        <f t="shared" si="973"/>
        <v>0</v>
      </c>
      <c r="AH511" s="349">
        <f t="shared" si="973"/>
        <v>0</v>
      </c>
      <c r="AI511" s="349">
        <f t="shared" si="973"/>
        <v>0</v>
      </c>
      <c r="AJ511" s="349">
        <f t="shared" si="973"/>
        <v>0</v>
      </c>
      <c r="AK511" s="349">
        <f t="shared" si="973"/>
        <v>0</v>
      </c>
      <c r="AL511" s="349">
        <f t="shared" si="973"/>
        <v>0</v>
      </c>
      <c r="AM511" s="349">
        <f t="shared" si="973"/>
        <v>0</v>
      </c>
      <c r="AN511" s="349">
        <f t="shared" si="973"/>
        <v>0</v>
      </c>
      <c r="AO511" s="349">
        <f t="shared" si="973"/>
        <v>0</v>
      </c>
      <c r="AP511" s="349">
        <f t="shared" si="973"/>
        <v>0</v>
      </c>
      <c r="AQ511" s="349">
        <f t="shared" si="973"/>
        <v>0</v>
      </c>
      <c r="AR511" s="349">
        <f t="shared" si="973"/>
        <v>1666.6666666666667</v>
      </c>
      <c r="AS511" s="349">
        <f t="shared" si="973"/>
        <v>1666.6666666666667</v>
      </c>
      <c r="AT511" s="349">
        <f t="shared" si="973"/>
        <v>1666.6666666666667</v>
      </c>
      <c r="AU511" s="349">
        <f t="shared" si="973"/>
        <v>1666.6666666666667</v>
      </c>
      <c r="AV511" s="349">
        <f t="shared" si="973"/>
        <v>1666.6666666666667</v>
      </c>
      <c r="AW511" s="349">
        <f t="shared" si="973"/>
        <v>1666.6666666666667</v>
      </c>
      <c r="AX511" s="349">
        <f t="shared" si="973"/>
        <v>1666.6666666666667</v>
      </c>
      <c r="AY511" s="349">
        <f t="shared" si="973"/>
        <v>1666.6666666666667</v>
      </c>
      <c r="AZ511" s="349">
        <f t="shared" si="973"/>
        <v>1666.6666666666667</v>
      </c>
      <c r="BA511" s="349">
        <f t="shared" si="973"/>
        <v>1666.6666666666667</v>
      </c>
      <c r="BB511" s="349">
        <f t="shared" si="973"/>
        <v>1666.6666666666667</v>
      </c>
      <c r="BC511" s="349">
        <f t="shared" si="973"/>
        <v>1666.6666666666667</v>
      </c>
      <c r="BD511" s="455"/>
      <c r="BE511" s="455"/>
      <c r="BF511" s="455"/>
      <c r="BG511" s="455"/>
      <c r="BH511" s="455"/>
      <c r="BI511" s="455"/>
      <c r="BJ511" s="455"/>
      <c r="BK511" s="455"/>
      <c r="BL511" s="455"/>
      <c r="BM511" s="455"/>
      <c r="BN511" s="455"/>
      <c r="BO511" s="455"/>
      <c r="BP511" s="455"/>
      <c r="BQ511" s="455"/>
      <c r="BR511" s="455"/>
      <c r="BS511" s="455"/>
      <c r="BT511" s="455"/>
      <c r="BU511" s="455"/>
      <c r="BV511" s="455"/>
      <c r="BW511" s="455"/>
      <c r="BX511" s="455"/>
      <c r="BY511" s="455"/>
      <c r="BZ511" s="455"/>
      <c r="CA511" s="455"/>
      <c r="CB511" s="455"/>
      <c r="CC511" s="455"/>
      <c r="CD511" s="455"/>
      <c r="CE511" s="455"/>
      <c r="CF511" s="455"/>
      <c r="CG511" s="455"/>
      <c r="CH511" s="455"/>
      <c r="CI511" s="455"/>
      <c r="CJ511" s="455"/>
      <c r="CK511" s="455"/>
      <c r="CL511" s="455"/>
      <c r="CM511" s="455"/>
      <c r="CN511" s="455"/>
      <c r="CO511" s="455"/>
      <c r="CP511" s="455"/>
      <c r="CQ511" s="455"/>
      <c r="CR511" s="455"/>
      <c r="CS511" s="455"/>
      <c r="CT511" s="455"/>
      <c r="CY511" s="294"/>
    </row>
    <row r="512" spans="1:103" outlineLevel="1" x14ac:dyDescent="0.45">
      <c r="A512" s="71"/>
      <c r="B512" s="297" t="s">
        <v>841</v>
      </c>
      <c r="D512" s="259" t="str">
        <f>Assumptions!A190</f>
        <v>Finance Manager</v>
      </c>
      <c r="E512" s="366">
        <f t="shared" si="962"/>
        <v>1</v>
      </c>
      <c r="H512" s="349">
        <f t="shared" si="973"/>
        <v>1666.6666666666667</v>
      </c>
      <c r="I512" s="349">
        <f t="shared" si="973"/>
        <v>1666.6666666666667</v>
      </c>
      <c r="J512" s="349">
        <f t="shared" si="973"/>
        <v>1666.6666666666667</v>
      </c>
      <c r="K512" s="349">
        <f t="shared" si="973"/>
        <v>1666.6666666666667</v>
      </c>
      <c r="L512" s="349">
        <f t="shared" si="973"/>
        <v>1666.6666666666667</v>
      </c>
      <c r="M512" s="349">
        <f t="shared" si="973"/>
        <v>1666.6666666666667</v>
      </c>
      <c r="N512" s="349">
        <f t="shared" si="973"/>
        <v>1666.6666666666667</v>
      </c>
      <c r="O512" s="349">
        <f t="shared" si="973"/>
        <v>1666.6666666666667</v>
      </c>
      <c r="P512" s="349">
        <f t="shared" si="973"/>
        <v>1666.6666666666667</v>
      </c>
      <c r="Q512" s="349">
        <f t="shared" si="973"/>
        <v>1666.6666666666667</v>
      </c>
      <c r="R512" s="349">
        <f t="shared" si="973"/>
        <v>1666.6666666666667</v>
      </c>
      <c r="S512" s="349">
        <f t="shared" si="973"/>
        <v>1666.6666666666667</v>
      </c>
      <c r="T512" s="349">
        <f t="shared" si="973"/>
        <v>1666.6666666666667</v>
      </c>
      <c r="U512" s="349">
        <f t="shared" si="973"/>
        <v>1666.6666666666667</v>
      </c>
      <c r="V512" s="349">
        <f t="shared" si="973"/>
        <v>1666.6666666666667</v>
      </c>
      <c r="W512" s="349">
        <f t="shared" si="973"/>
        <v>1666.6666666666667</v>
      </c>
      <c r="X512" s="349">
        <f t="shared" si="973"/>
        <v>1666.6666666666667</v>
      </c>
      <c r="Y512" s="349">
        <f t="shared" si="973"/>
        <v>1666.6666666666667</v>
      </c>
      <c r="Z512" s="349">
        <f t="shared" si="973"/>
        <v>1666.6666666666667</v>
      </c>
      <c r="AA512" s="349">
        <f t="shared" si="973"/>
        <v>1666.6666666666667</v>
      </c>
      <c r="AB512" s="349">
        <f t="shared" si="973"/>
        <v>1666.6666666666667</v>
      </c>
      <c r="AC512" s="349">
        <f t="shared" si="973"/>
        <v>1666.6666666666667</v>
      </c>
      <c r="AD512" s="349">
        <f t="shared" si="973"/>
        <v>1666.6666666666667</v>
      </c>
      <c r="AE512" s="349">
        <f t="shared" si="973"/>
        <v>1666.6666666666667</v>
      </c>
      <c r="AF512" s="349">
        <f t="shared" si="973"/>
        <v>1666.6666666666667</v>
      </c>
      <c r="AG512" s="349">
        <f t="shared" si="973"/>
        <v>1666.6666666666667</v>
      </c>
      <c r="AH512" s="349">
        <f t="shared" si="973"/>
        <v>1666.6666666666667</v>
      </c>
      <c r="AI512" s="349">
        <f t="shared" si="973"/>
        <v>1666.6666666666667</v>
      </c>
      <c r="AJ512" s="349">
        <f t="shared" si="973"/>
        <v>1666.6666666666667</v>
      </c>
      <c r="AK512" s="349">
        <f t="shared" si="973"/>
        <v>1666.6666666666667</v>
      </c>
      <c r="AL512" s="349">
        <f t="shared" si="973"/>
        <v>1666.6666666666667</v>
      </c>
      <c r="AM512" s="349">
        <f t="shared" si="973"/>
        <v>1666.6666666666667</v>
      </c>
      <c r="AN512" s="349">
        <f t="shared" si="973"/>
        <v>1666.6666666666667</v>
      </c>
      <c r="AO512" s="349">
        <f t="shared" si="973"/>
        <v>1666.6666666666667</v>
      </c>
      <c r="AP512" s="349">
        <f t="shared" si="973"/>
        <v>1666.6666666666667</v>
      </c>
      <c r="AQ512" s="349">
        <f t="shared" si="973"/>
        <v>1666.6666666666667</v>
      </c>
      <c r="AR512" s="349">
        <f t="shared" si="973"/>
        <v>1666.6666666666667</v>
      </c>
      <c r="AS512" s="349">
        <f t="shared" si="973"/>
        <v>1666.6666666666667</v>
      </c>
      <c r="AT512" s="349">
        <f t="shared" si="973"/>
        <v>1666.6666666666667</v>
      </c>
      <c r="AU512" s="349">
        <f t="shared" si="973"/>
        <v>1666.6666666666667</v>
      </c>
      <c r="AV512" s="349">
        <f t="shared" si="973"/>
        <v>1666.6666666666667</v>
      </c>
      <c r="AW512" s="349">
        <f t="shared" si="973"/>
        <v>1666.6666666666667</v>
      </c>
      <c r="AX512" s="349">
        <f t="shared" si="973"/>
        <v>1666.6666666666667</v>
      </c>
      <c r="AY512" s="349">
        <f t="shared" si="973"/>
        <v>1666.6666666666667</v>
      </c>
      <c r="AZ512" s="349">
        <f t="shared" si="973"/>
        <v>1666.6666666666667</v>
      </c>
      <c r="BA512" s="349">
        <f t="shared" si="973"/>
        <v>1666.6666666666667</v>
      </c>
      <c r="BB512" s="349">
        <f t="shared" si="973"/>
        <v>1666.6666666666667</v>
      </c>
      <c r="BC512" s="349">
        <f t="shared" si="973"/>
        <v>1666.6666666666667</v>
      </c>
      <c r="BD512" s="455"/>
      <c r="BE512" s="455"/>
      <c r="BF512" s="455"/>
      <c r="BG512" s="455"/>
      <c r="BH512" s="455"/>
      <c r="BI512" s="455"/>
      <c r="BJ512" s="455"/>
      <c r="BK512" s="455"/>
      <c r="BL512" s="455"/>
      <c r="BM512" s="455"/>
      <c r="BN512" s="455"/>
      <c r="BO512" s="455"/>
      <c r="BP512" s="455"/>
      <c r="BQ512" s="455"/>
      <c r="BR512" s="455"/>
      <c r="BS512" s="455"/>
      <c r="BT512" s="455"/>
      <c r="BU512" s="455"/>
      <c r="BV512" s="455"/>
      <c r="BW512" s="455"/>
      <c r="BX512" s="455"/>
      <c r="BY512" s="455"/>
      <c r="BZ512" s="455"/>
      <c r="CA512" s="455"/>
      <c r="CB512" s="455"/>
      <c r="CC512" s="455"/>
      <c r="CD512" s="455"/>
      <c r="CE512" s="455"/>
      <c r="CF512" s="455"/>
      <c r="CG512" s="455"/>
      <c r="CH512" s="455"/>
      <c r="CI512" s="455"/>
      <c r="CJ512" s="455"/>
      <c r="CK512" s="455"/>
      <c r="CL512" s="455"/>
      <c r="CM512" s="455"/>
      <c r="CN512" s="455"/>
      <c r="CO512" s="455"/>
      <c r="CP512" s="455"/>
      <c r="CQ512" s="455"/>
      <c r="CR512" s="455"/>
      <c r="CS512" s="455"/>
      <c r="CT512" s="455"/>
      <c r="CY512" s="294"/>
    </row>
    <row r="513" spans="1:103" s="271" customFormat="1" outlineLevel="1" x14ac:dyDescent="0.45">
      <c r="A513" s="382"/>
      <c r="B513" s="382" t="s">
        <v>837</v>
      </c>
      <c r="D513" s="271" t="str">
        <f>Assumptions!A191</f>
        <v>Developer</v>
      </c>
      <c r="E513" s="383">
        <f t="shared" si="962"/>
        <v>0</v>
      </c>
      <c r="H513" s="384">
        <f t="shared" ref="H513:BC515" si="974">IF($E513-1&lt;H$10,VLOOKUP($D513,assumption_lookup,MATCH(H$9,assumption_heading,0),0)/12,0)</f>
        <v>0</v>
      </c>
      <c r="I513" s="384">
        <f t="shared" si="974"/>
        <v>0</v>
      </c>
      <c r="J513" s="384">
        <f t="shared" si="974"/>
        <v>0</v>
      </c>
      <c r="K513" s="384">
        <f t="shared" si="974"/>
        <v>0</v>
      </c>
      <c r="L513" s="384">
        <f t="shared" si="974"/>
        <v>0</v>
      </c>
      <c r="M513" s="384">
        <f t="shared" si="974"/>
        <v>0</v>
      </c>
      <c r="N513" s="384">
        <f t="shared" si="974"/>
        <v>0</v>
      </c>
      <c r="O513" s="384">
        <f t="shared" si="974"/>
        <v>0</v>
      </c>
      <c r="P513" s="384">
        <f t="shared" si="974"/>
        <v>0</v>
      </c>
      <c r="Q513" s="384">
        <f t="shared" si="974"/>
        <v>0</v>
      </c>
      <c r="R513" s="384">
        <f t="shared" si="974"/>
        <v>0</v>
      </c>
      <c r="S513" s="384">
        <f t="shared" si="974"/>
        <v>0</v>
      </c>
      <c r="T513" s="384">
        <f t="shared" si="974"/>
        <v>0</v>
      </c>
      <c r="U513" s="384">
        <f t="shared" si="974"/>
        <v>0</v>
      </c>
      <c r="V513" s="384">
        <f t="shared" si="974"/>
        <v>0</v>
      </c>
      <c r="W513" s="384">
        <f t="shared" si="974"/>
        <v>0</v>
      </c>
      <c r="X513" s="384">
        <f t="shared" si="974"/>
        <v>0</v>
      </c>
      <c r="Y513" s="384">
        <f t="shared" si="974"/>
        <v>0</v>
      </c>
      <c r="Z513" s="384">
        <f t="shared" si="974"/>
        <v>0</v>
      </c>
      <c r="AA513" s="384">
        <f t="shared" si="974"/>
        <v>0</v>
      </c>
      <c r="AB513" s="384">
        <f t="shared" si="974"/>
        <v>0</v>
      </c>
      <c r="AC513" s="384">
        <f t="shared" si="974"/>
        <v>0</v>
      </c>
      <c r="AD513" s="384">
        <f t="shared" si="974"/>
        <v>0</v>
      </c>
      <c r="AE513" s="384">
        <f t="shared" si="974"/>
        <v>0</v>
      </c>
      <c r="AF513" s="384">
        <f t="shared" si="974"/>
        <v>0</v>
      </c>
      <c r="AG513" s="384">
        <f t="shared" si="974"/>
        <v>0</v>
      </c>
      <c r="AH513" s="384">
        <f t="shared" si="974"/>
        <v>0</v>
      </c>
      <c r="AI513" s="384">
        <f t="shared" si="974"/>
        <v>0</v>
      </c>
      <c r="AJ513" s="384">
        <f t="shared" si="974"/>
        <v>0</v>
      </c>
      <c r="AK513" s="384">
        <f t="shared" si="974"/>
        <v>0</v>
      </c>
      <c r="AL513" s="384">
        <f t="shared" si="974"/>
        <v>0</v>
      </c>
      <c r="AM513" s="384">
        <f t="shared" si="974"/>
        <v>0</v>
      </c>
      <c r="AN513" s="384">
        <f t="shared" si="974"/>
        <v>0</v>
      </c>
      <c r="AO513" s="384">
        <f t="shared" si="974"/>
        <v>0</v>
      </c>
      <c r="AP513" s="384">
        <f t="shared" si="974"/>
        <v>0</v>
      </c>
      <c r="AQ513" s="384">
        <f t="shared" si="974"/>
        <v>0</v>
      </c>
      <c r="AR513" s="384">
        <f t="shared" si="974"/>
        <v>0</v>
      </c>
      <c r="AS513" s="384">
        <f t="shared" si="974"/>
        <v>0</v>
      </c>
      <c r="AT513" s="384">
        <f t="shared" si="974"/>
        <v>0</v>
      </c>
      <c r="AU513" s="384">
        <f t="shared" si="974"/>
        <v>0</v>
      </c>
      <c r="AV513" s="384">
        <f t="shared" si="974"/>
        <v>0</v>
      </c>
      <c r="AW513" s="384">
        <f t="shared" si="974"/>
        <v>0</v>
      </c>
      <c r="AX513" s="384">
        <f t="shared" si="974"/>
        <v>0</v>
      </c>
      <c r="AY513" s="384">
        <f t="shared" si="974"/>
        <v>0</v>
      </c>
      <c r="AZ513" s="384">
        <f t="shared" si="974"/>
        <v>0</v>
      </c>
      <c r="BA513" s="384">
        <f t="shared" si="974"/>
        <v>0</v>
      </c>
      <c r="BB513" s="384">
        <f t="shared" si="974"/>
        <v>0</v>
      </c>
      <c r="BC513" s="384">
        <f t="shared" si="974"/>
        <v>0</v>
      </c>
      <c r="BD513" s="456"/>
      <c r="BE513" s="456"/>
      <c r="BF513" s="456"/>
      <c r="BG513" s="456"/>
      <c r="BH513" s="456"/>
      <c r="BI513" s="456"/>
      <c r="BJ513" s="456"/>
      <c r="BK513" s="456"/>
      <c r="BL513" s="456"/>
      <c r="BM513" s="456"/>
      <c r="BN513" s="456"/>
      <c r="BO513" s="456"/>
      <c r="BP513" s="456"/>
      <c r="BQ513" s="456"/>
      <c r="BR513" s="456"/>
      <c r="BS513" s="456"/>
      <c r="BT513" s="456"/>
      <c r="BU513" s="456"/>
      <c r="BV513" s="456"/>
      <c r="BW513" s="456"/>
      <c r="BX513" s="456"/>
      <c r="BY513" s="456"/>
      <c r="BZ513" s="456"/>
      <c r="CA513" s="456"/>
      <c r="CB513" s="456"/>
      <c r="CC513" s="456"/>
      <c r="CD513" s="456"/>
      <c r="CE513" s="456"/>
      <c r="CF513" s="456"/>
      <c r="CG513" s="456"/>
      <c r="CH513" s="456"/>
      <c r="CI513" s="456"/>
      <c r="CJ513" s="456"/>
      <c r="CK513" s="456"/>
      <c r="CL513" s="456"/>
      <c r="CM513" s="456"/>
      <c r="CN513" s="456"/>
      <c r="CO513" s="456"/>
      <c r="CP513" s="456"/>
      <c r="CQ513" s="456"/>
      <c r="CR513" s="456"/>
      <c r="CS513" s="456"/>
      <c r="CT513" s="456"/>
      <c r="CY513" s="382"/>
    </row>
    <row r="514" spans="1:103" s="271" customFormat="1" outlineLevel="1" x14ac:dyDescent="0.45">
      <c r="A514" s="382"/>
      <c r="B514" s="382" t="s">
        <v>837</v>
      </c>
      <c r="D514" s="271" t="str">
        <f>Assumptions!A192</f>
        <v>Developer</v>
      </c>
      <c r="E514" s="383">
        <f t="shared" si="962"/>
        <v>0</v>
      </c>
      <c r="H514" s="384">
        <f t="shared" si="974"/>
        <v>0</v>
      </c>
      <c r="I514" s="384">
        <f t="shared" si="974"/>
        <v>0</v>
      </c>
      <c r="J514" s="384">
        <f t="shared" si="974"/>
        <v>0</v>
      </c>
      <c r="K514" s="384">
        <f t="shared" si="974"/>
        <v>0</v>
      </c>
      <c r="L514" s="384">
        <f t="shared" si="974"/>
        <v>0</v>
      </c>
      <c r="M514" s="384">
        <f t="shared" si="974"/>
        <v>0</v>
      </c>
      <c r="N514" s="384">
        <f t="shared" si="974"/>
        <v>0</v>
      </c>
      <c r="O514" s="384">
        <f t="shared" si="974"/>
        <v>0</v>
      </c>
      <c r="P514" s="384">
        <f t="shared" si="974"/>
        <v>0</v>
      </c>
      <c r="Q514" s="384">
        <f t="shared" si="974"/>
        <v>0</v>
      </c>
      <c r="R514" s="384">
        <f t="shared" si="974"/>
        <v>0</v>
      </c>
      <c r="S514" s="384">
        <f t="shared" si="974"/>
        <v>0</v>
      </c>
      <c r="T514" s="384">
        <f t="shared" si="974"/>
        <v>0</v>
      </c>
      <c r="U514" s="384">
        <f t="shared" si="974"/>
        <v>0</v>
      </c>
      <c r="V514" s="384">
        <f t="shared" si="974"/>
        <v>0</v>
      </c>
      <c r="W514" s="384">
        <f t="shared" si="974"/>
        <v>0</v>
      </c>
      <c r="X514" s="384">
        <f t="shared" si="974"/>
        <v>0</v>
      </c>
      <c r="Y514" s="384">
        <f t="shared" si="974"/>
        <v>0</v>
      </c>
      <c r="Z514" s="384">
        <f t="shared" si="974"/>
        <v>0</v>
      </c>
      <c r="AA514" s="384">
        <f t="shared" si="974"/>
        <v>0</v>
      </c>
      <c r="AB514" s="384">
        <f t="shared" si="974"/>
        <v>0</v>
      </c>
      <c r="AC514" s="384">
        <f t="shared" si="974"/>
        <v>0</v>
      </c>
      <c r="AD514" s="384">
        <f t="shared" si="974"/>
        <v>0</v>
      </c>
      <c r="AE514" s="384">
        <f t="shared" si="974"/>
        <v>0</v>
      </c>
      <c r="AF514" s="384">
        <f t="shared" si="974"/>
        <v>0</v>
      </c>
      <c r="AG514" s="384">
        <f t="shared" si="974"/>
        <v>0</v>
      </c>
      <c r="AH514" s="384">
        <f t="shared" si="974"/>
        <v>0</v>
      </c>
      <c r="AI514" s="384">
        <f t="shared" si="974"/>
        <v>0</v>
      </c>
      <c r="AJ514" s="384">
        <f t="shared" si="974"/>
        <v>0</v>
      </c>
      <c r="AK514" s="384">
        <f t="shared" si="974"/>
        <v>0</v>
      </c>
      <c r="AL514" s="384">
        <f t="shared" si="974"/>
        <v>0</v>
      </c>
      <c r="AM514" s="384">
        <f t="shared" si="974"/>
        <v>0</v>
      </c>
      <c r="AN514" s="384">
        <f t="shared" si="974"/>
        <v>0</v>
      </c>
      <c r="AO514" s="384">
        <f t="shared" si="974"/>
        <v>0</v>
      </c>
      <c r="AP514" s="384">
        <f t="shared" si="974"/>
        <v>0</v>
      </c>
      <c r="AQ514" s="384">
        <f t="shared" si="974"/>
        <v>0</v>
      </c>
      <c r="AR514" s="384">
        <f t="shared" si="974"/>
        <v>0</v>
      </c>
      <c r="AS514" s="384">
        <f t="shared" si="974"/>
        <v>0</v>
      </c>
      <c r="AT514" s="384">
        <f t="shared" si="974"/>
        <v>0</v>
      </c>
      <c r="AU514" s="384">
        <f t="shared" si="974"/>
        <v>0</v>
      </c>
      <c r="AV514" s="384">
        <f t="shared" si="974"/>
        <v>0</v>
      </c>
      <c r="AW514" s="384">
        <f t="shared" si="974"/>
        <v>0</v>
      </c>
      <c r="AX514" s="384">
        <f t="shared" si="974"/>
        <v>0</v>
      </c>
      <c r="AY514" s="384">
        <f t="shared" si="974"/>
        <v>0</v>
      </c>
      <c r="AZ514" s="384">
        <f t="shared" si="974"/>
        <v>0</v>
      </c>
      <c r="BA514" s="384">
        <f t="shared" si="974"/>
        <v>0</v>
      </c>
      <c r="BB514" s="384">
        <f t="shared" si="974"/>
        <v>0</v>
      </c>
      <c r="BC514" s="384">
        <f t="shared" si="974"/>
        <v>0</v>
      </c>
      <c r="BD514" s="456"/>
      <c r="BE514" s="456"/>
      <c r="BF514" s="456"/>
      <c r="BG514" s="456"/>
      <c r="BH514" s="456"/>
      <c r="BI514" s="456"/>
      <c r="BJ514" s="456"/>
      <c r="BK514" s="456"/>
      <c r="BL514" s="456"/>
      <c r="BM514" s="456"/>
      <c r="BN514" s="456"/>
      <c r="BO514" s="456"/>
      <c r="BP514" s="456"/>
      <c r="BQ514" s="456"/>
      <c r="BR514" s="456"/>
      <c r="BS514" s="456"/>
      <c r="BT514" s="456"/>
      <c r="BU514" s="456"/>
      <c r="BV514" s="456"/>
      <c r="BW514" s="456"/>
      <c r="BX514" s="456"/>
      <c r="BY514" s="456"/>
      <c r="BZ514" s="456"/>
      <c r="CA514" s="456"/>
      <c r="CB514" s="456"/>
      <c r="CC514" s="456"/>
      <c r="CD514" s="456"/>
      <c r="CE514" s="456"/>
      <c r="CF514" s="456"/>
      <c r="CG514" s="456"/>
      <c r="CH514" s="456"/>
      <c r="CI514" s="456"/>
      <c r="CJ514" s="456"/>
      <c r="CK514" s="456"/>
      <c r="CL514" s="456"/>
      <c r="CM514" s="456"/>
      <c r="CN514" s="456"/>
      <c r="CO514" s="456"/>
      <c r="CP514" s="456"/>
      <c r="CQ514" s="456"/>
      <c r="CR514" s="456"/>
      <c r="CS514" s="456"/>
      <c r="CT514" s="456"/>
      <c r="CY514" s="382"/>
    </row>
    <row r="515" spans="1:103" s="271" customFormat="1" outlineLevel="1" x14ac:dyDescent="0.45">
      <c r="A515" s="382"/>
      <c r="B515" s="382" t="s">
        <v>837</v>
      </c>
      <c r="D515" s="271" t="str">
        <f>Assumptions!A193</f>
        <v>Developer</v>
      </c>
      <c r="E515" s="383">
        <f t="shared" si="962"/>
        <v>0</v>
      </c>
      <c r="H515" s="384">
        <f t="shared" si="974"/>
        <v>0</v>
      </c>
      <c r="I515" s="384">
        <f t="shared" si="974"/>
        <v>0</v>
      </c>
      <c r="J515" s="384">
        <f t="shared" si="974"/>
        <v>0</v>
      </c>
      <c r="K515" s="384">
        <f t="shared" si="974"/>
        <v>0</v>
      </c>
      <c r="L515" s="384">
        <f t="shared" si="974"/>
        <v>0</v>
      </c>
      <c r="M515" s="384">
        <f t="shared" si="974"/>
        <v>0</v>
      </c>
      <c r="N515" s="384">
        <f t="shared" si="974"/>
        <v>0</v>
      </c>
      <c r="O515" s="384">
        <f t="shared" si="974"/>
        <v>0</v>
      </c>
      <c r="P515" s="384">
        <f t="shared" si="974"/>
        <v>0</v>
      </c>
      <c r="Q515" s="384">
        <f t="shared" si="974"/>
        <v>0</v>
      </c>
      <c r="R515" s="384">
        <f t="shared" si="974"/>
        <v>0</v>
      </c>
      <c r="S515" s="384">
        <f t="shared" si="974"/>
        <v>0</v>
      </c>
      <c r="T515" s="384">
        <f t="shared" si="974"/>
        <v>0</v>
      </c>
      <c r="U515" s="384">
        <f t="shared" si="974"/>
        <v>0</v>
      </c>
      <c r="V515" s="384">
        <f t="shared" si="974"/>
        <v>0</v>
      </c>
      <c r="W515" s="384">
        <f t="shared" si="974"/>
        <v>0</v>
      </c>
      <c r="X515" s="384">
        <f t="shared" si="974"/>
        <v>0</v>
      </c>
      <c r="Y515" s="384">
        <f t="shared" si="974"/>
        <v>0</v>
      </c>
      <c r="Z515" s="384">
        <f t="shared" si="974"/>
        <v>0</v>
      </c>
      <c r="AA515" s="384">
        <f t="shared" si="974"/>
        <v>0</v>
      </c>
      <c r="AB515" s="384">
        <f t="shared" si="974"/>
        <v>0</v>
      </c>
      <c r="AC515" s="384">
        <f t="shared" si="974"/>
        <v>0</v>
      </c>
      <c r="AD515" s="384">
        <f t="shared" si="974"/>
        <v>0</v>
      </c>
      <c r="AE515" s="384">
        <f t="shared" si="974"/>
        <v>0</v>
      </c>
      <c r="AF515" s="384">
        <f t="shared" si="974"/>
        <v>0</v>
      </c>
      <c r="AG515" s="384">
        <f t="shared" si="974"/>
        <v>0</v>
      </c>
      <c r="AH515" s="384">
        <f t="shared" si="974"/>
        <v>0</v>
      </c>
      <c r="AI515" s="384">
        <f t="shared" si="974"/>
        <v>0</v>
      </c>
      <c r="AJ515" s="384">
        <f t="shared" si="974"/>
        <v>0</v>
      </c>
      <c r="AK515" s="384">
        <f t="shared" si="974"/>
        <v>0</v>
      </c>
      <c r="AL515" s="384">
        <f t="shared" si="974"/>
        <v>0</v>
      </c>
      <c r="AM515" s="384">
        <f t="shared" si="974"/>
        <v>0</v>
      </c>
      <c r="AN515" s="384">
        <f t="shared" si="974"/>
        <v>0</v>
      </c>
      <c r="AO515" s="384">
        <f t="shared" si="974"/>
        <v>0</v>
      </c>
      <c r="AP515" s="384">
        <f t="shared" si="974"/>
        <v>0</v>
      </c>
      <c r="AQ515" s="384">
        <f t="shared" si="974"/>
        <v>0</v>
      </c>
      <c r="AR515" s="384">
        <f t="shared" si="974"/>
        <v>0</v>
      </c>
      <c r="AS515" s="384">
        <f t="shared" si="974"/>
        <v>0</v>
      </c>
      <c r="AT515" s="384">
        <f t="shared" si="974"/>
        <v>0</v>
      </c>
      <c r="AU515" s="384">
        <f t="shared" si="974"/>
        <v>0</v>
      </c>
      <c r="AV515" s="384">
        <f t="shared" si="974"/>
        <v>0</v>
      </c>
      <c r="AW515" s="384">
        <f t="shared" si="974"/>
        <v>0</v>
      </c>
      <c r="AX515" s="384">
        <f t="shared" si="974"/>
        <v>0</v>
      </c>
      <c r="AY515" s="384">
        <f t="shared" si="974"/>
        <v>0</v>
      </c>
      <c r="AZ515" s="384">
        <f t="shared" si="974"/>
        <v>0</v>
      </c>
      <c r="BA515" s="384">
        <f t="shared" si="974"/>
        <v>0</v>
      </c>
      <c r="BB515" s="384">
        <f t="shared" si="974"/>
        <v>0</v>
      </c>
      <c r="BC515" s="384">
        <f t="shared" si="974"/>
        <v>0</v>
      </c>
      <c r="BD515" s="456"/>
      <c r="BE515" s="456"/>
      <c r="BF515" s="456"/>
      <c r="BG515" s="456"/>
      <c r="BH515" s="456"/>
      <c r="BI515" s="456"/>
      <c r="BJ515" s="456"/>
      <c r="BK515" s="456"/>
      <c r="BL515" s="456"/>
      <c r="BM515" s="456"/>
      <c r="BN515" s="456"/>
      <c r="BO515" s="456"/>
      <c r="BP515" s="456"/>
      <c r="BQ515" s="456"/>
      <c r="BR515" s="456"/>
      <c r="BS515" s="456"/>
      <c r="BT515" s="456"/>
      <c r="BU515" s="456"/>
      <c r="BV515" s="456"/>
      <c r="BW515" s="456"/>
      <c r="BX515" s="456"/>
      <c r="BY515" s="456"/>
      <c r="BZ515" s="456"/>
      <c r="CA515" s="456"/>
      <c r="CB515" s="456"/>
      <c r="CC515" s="456"/>
      <c r="CD515" s="456"/>
      <c r="CE515" s="456"/>
      <c r="CF515" s="456"/>
      <c r="CG515" s="456"/>
      <c r="CH515" s="456"/>
      <c r="CI515" s="456"/>
      <c r="CJ515" s="456"/>
      <c r="CK515" s="456"/>
      <c r="CL515" s="456"/>
      <c r="CM515" s="456"/>
      <c r="CN515" s="456"/>
      <c r="CO515" s="456"/>
      <c r="CP515" s="456"/>
      <c r="CQ515" s="456"/>
      <c r="CR515" s="456"/>
      <c r="CS515" s="456"/>
      <c r="CT515" s="456"/>
      <c r="CY515" s="382"/>
    </row>
    <row r="516" spans="1:103" s="271" customFormat="1" outlineLevel="1" x14ac:dyDescent="0.45">
      <c r="A516" s="382"/>
      <c r="B516" s="382" t="s">
        <v>837</v>
      </c>
      <c r="D516" s="271" t="str">
        <f>Assumptions!A194</f>
        <v>Developer</v>
      </c>
      <c r="E516" s="383">
        <f t="shared" si="962"/>
        <v>0</v>
      </c>
      <c r="H516" s="384">
        <f t="shared" ref="H516:BC519" si="975">IF($E516-1&lt;H$10,VLOOKUP($D516,assumption_lookup,MATCH(H$9,assumption_heading,0),0)/12,0)</f>
        <v>0</v>
      </c>
      <c r="I516" s="384">
        <f t="shared" si="975"/>
        <v>0</v>
      </c>
      <c r="J516" s="384">
        <f t="shared" si="975"/>
        <v>0</v>
      </c>
      <c r="K516" s="384">
        <f t="shared" si="975"/>
        <v>0</v>
      </c>
      <c r="L516" s="384">
        <f t="shared" si="975"/>
        <v>0</v>
      </c>
      <c r="M516" s="384">
        <f t="shared" si="975"/>
        <v>0</v>
      </c>
      <c r="N516" s="384">
        <f t="shared" si="975"/>
        <v>0</v>
      </c>
      <c r="O516" s="384">
        <f t="shared" si="975"/>
        <v>0</v>
      </c>
      <c r="P516" s="384">
        <f t="shared" si="975"/>
        <v>0</v>
      </c>
      <c r="Q516" s="384">
        <f t="shared" si="975"/>
        <v>0</v>
      </c>
      <c r="R516" s="384">
        <f t="shared" si="975"/>
        <v>0</v>
      </c>
      <c r="S516" s="384">
        <f t="shared" si="975"/>
        <v>0</v>
      </c>
      <c r="T516" s="384">
        <f t="shared" si="975"/>
        <v>0</v>
      </c>
      <c r="U516" s="384">
        <f t="shared" si="975"/>
        <v>0</v>
      </c>
      <c r="V516" s="384">
        <f t="shared" si="975"/>
        <v>0</v>
      </c>
      <c r="W516" s="384">
        <f t="shared" si="975"/>
        <v>0</v>
      </c>
      <c r="X516" s="384">
        <f t="shared" si="975"/>
        <v>0</v>
      </c>
      <c r="Y516" s="384">
        <f t="shared" si="975"/>
        <v>0</v>
      </c>
      <c r="Z516" s="384">
        <f t="shared" si="975"/>
        <v>0</v>
      </c>
      <c r="AA516" s="384">
        <f t="shared" si="975"/>
        <v>0</v>
      </c>
      <c r="AB516" s="384">
        <f t="shared" si="975"/>
        <v>0</v>
      </c>
      <c r="AC516" s="384">
        <f t="shared" si="975"/>
        <v>0</v>
      </c>
      <c r="AD516" s="384">
        <f t="shared" si="975"/>
        <v>0</v>
      </c>
      <c r="AE516" s="384">
        <f t="shared" si="975"/>
        <v>0</v>
      </c>
      <c r="AF516" s="384">
        <f t="shared" si="975"/>
        <v>0</v>
      </c>
      <c r="AG516" s="384">
        <f t="shared" si="975"/>
        <v>0</v>
      </c>
      <c r="AH516" s="384">
        <f t="shared" si="975"/>
        <v>0</v>
      </c>
      <c r="AI516" s="384">
        <f t="shared" si="975"/>
        <v>0</v>
      </c>
      <c r="AJ516" s="384">
        <f t="shared" si="975"/>
        <v>0</v>
      </c>
      <c r="AK516" s="384">
        <f t="shared" si="975"/>
        <v>0</v>
      </c>
      <c r="AL516" s="384">
        <f t="shared" si="975"/>
        <v>0</v>
      </c>
      <c r="AM516" s="384">
        <f t="shared" si="975"/>
        <v>0</v>
      </c>
      <c r="AN516" s="384">
        <f t="shared" si="975"/>
        <v>0</v>
      </c>
      <c r="AO516" s="384">
        <f t="shared" si="975"/>
        <v>0</v>
      </c>
      <c r="AP516" s="384">
        <f t="shared" si="975"/>
        <v>0</v>
      </c>
      <c r="AQ516" s="384">
        <f t="shared" si="975"/>
        <v>0</v>
      </c>
      <c r="AR516" s="384">
        <f t="shared" si="975"/>
        <v>0</v>
      </c>
      <c r="AS516" s="384">
        <f t="shared" si="975"/>
        <v>0</v>
      </c>
      <c r="AT516" s="384">
        <f t="shared" si="975"/>
        <v>0</v>
      </c>
      <c r="AU516" s="384">
        <f t="shared" si="975"/>
        <v>0</v>
      </c>
      <c r="AV516" s="384">
        <f t="shared" si="975"/>
        <v>0</v>
      </c>
      <c r="AW516" s="384">
        <f t="shared" si="975"/>
        <v>0</v>
      </c>
      <c r="AX516" s="384">
        <f t="shared" si="975"/>
        <v>0</v>
      </c>
      <c r="AY516" s="384">
        <f t="shared" si="975"/>
        <v>0</v>
      </c>
      <c r="AZ516" s="384">
        <f t="shared" si="975"/>
        <v>0</v>
      </c>
      <c r="BA516" s="384">
        <f t="shared" si="975"/>
        <v>0</v>
      </c>
      <c r="BB516" s="384">
        <f t="shared" si="975"/>
        <v>0</v>
      </c>
      <c r="BC516" s="384">
        <f t="shared" si="975"/>
        <v>0</v>
      </c>
      <c r="BD516" s="456"/>
      <c r="BE516" s="456"/>
      <c r="BF516" s="456"/>
      <c r="BG516" s="456"/>
      <c r="BH516" s="456"/>
      <c r="BI516" s="456"/>
      <c r="BJ516" s="456"/>
      <c r="BK516" s="456"/>
      <c r="BL516" s="456"/>
      <c r="BM516" s="456"/>
      <c r="BN516" s="456"/>
      <c r="BO516" s="456"/>
      <c r="BP516" s="456"/>
      <c r="BQ516" s="456"/>
      <c r="BR516" s="456"/>
      <c r="BS516" s="456"/>
      <c r="BT516" s="456"/>
      <c r="BU516" s="456"/>
      <c r="BV516" s="456"/>
      <c r="BW516" s="456"/>
      <c r="BX516" s="456"/>
      <c r="BY516" s="456"/>
      <c r="BZ516" s="456"/>
      <c r="CA516" s="456"/>
      <c r="CB516" s="456"/>
      <c r="CC516" s="456"/>
      <c r="CD516" s="456"/>
      <c r="CE516" s="456"/>
      <c r="CF516" s="456"/>
      <c r="CG516" s="456"/>
      <c r="CH516" s="456"/>
      <c r="CI516" s="456"/>
      <c r="CJ516" s="456"/>
      <c r="CK516" s="456"/>
      <c r="CL516" s="456"/>
      <c r="CM516" s="456"/>
      <c r="CN516" s="456"/>
      <c r="CO516" s="456"/>
      <c r="CP516" s="456"/>
      <c r="CQ516" s="456"/>
      <c r="CR516" s="456"/>
      <c r="CS516" s="456"/>
      <c r="CT516" s="456"/>
      <c r="CY516" s="382"/>
    </row>
    <row r="517" spans="1:103" outlineLevel="1" x14ac:dyDescent="0.45">
      <c r="A517" s="71"/>
      <c r="B517" s="297" t="s">
        <v>839</v>
      </c>
      <c r="D517" s="259" t="str">
        <f>Assumptions!A195</f>
        <v>Collins Account Manager</v>
      </c>
      <c r="E517" s="366">
        <f t="shared" si="962"/>
        <v>0</v>
      </c>
      <c r="H517" s="349">
        <f t="shared" si="975"/>
        <v>0</v>
      </c>
      <c r="I517" s="349">
        <f t="shared" si="975"/>
        <v>0</v>
      </c>
      <c r="J517" s="349">
        <f t="shared" si="975"/>
        <v>0</v>
      </c>
      <c r="K517" s="349">
        <f t="shared" si="975"/>
        <v>0</v>
      </c>
      <c r="L517" s="349">
        <f t="shared" si="975"/>
        <v>0</v>
      </c>
      <c r="M517" s="349">
        <f t="shared" si="975"/>
        <v>0</v>
      </c>
      <c r="N517" s="349">
        <f t="shared" si="975"/>
        <v>0</v>
      </c>
      <c r="O517" s="349">
        <f t="shared" si="975"/>
        <v>0</v>
      </c>
      <c r="P517" s="349">
        <f t="shared" si="975"/>
        <v>0</v>
      </c>
      <c r="Q517" s="349">
        <f t="shared" si="975"/>
        <v>0</v>
      </c>
      <c r="R517" s="349">
        <f t="shared" si="975"/>
        <v>0</v>
      </c>
      <c r="S517" s="349">
        <f t="shared" si="975"/>
        <v>0</v>
      </c>
      <c r="T517" s="349">
        <f t="shared" si="975"/>
        <v>0</v>
      </c>
      <c r="U517" s="349">
        <f t="shared" si="975"/>
        <v>0</v>
      </c>
      <c r="V517" s="349">
        <f t="shared" si="975"/>
        <v>0</v>
      </c>
      <c r="W517" s="349">
        <f t="shared" si="975"/>
        <v>0</v>
      </c>
      <c r="X517" s="349">
        <f t="shared" si="975"/>
        <v>0</v>
      </c>
      <c r="Y517" s="349">
        <f t="shared" si="975"/>
        <v>0</v>
      </c>
      <c r="Z517" s="349">
        <f t="shared" si="975"/>
        <v>0</v>
      </c>
      <c r="AA517" s="349">
        <f t="shared" si="975"/>
        <v>0</v>
      </c>
      <c r="AB517" s="349">
        <f t="shared" si="975"/>
        <v>0</v>
      </c>
      <c r="AC517" s="349">
        <f t="shared" si="975"/>
        <v>0</v>
      </c>
      <c r="AD517" s="349">
        <f t="shared" si="975"/>
        <v>0</v>
      </c>
      <c r="AE517" s="349">
        <f t="shared" si="975"/>
        <v>0</v>
      </c>
      <c r="AF517" s="349">
        <f t="shared" si="975"/>
        <v>0</v>
      </c>
      <c r="AG517" s="349">
        <f t="shared" si="975"/>
        <v>0</v>
      </c>
      <c r="AH517" s="349">
        <f t="shared" si="975"/>
        <v>0</v>
      </c>
      <c r="AI517" s="349">
        <f t="shared" si="975"/>
        <v>0</v>
      </c>
      <c r="AJ517" s="349">
        <f t="shared" si="975"/>
        <v>0</v>
      </c>
      <c r="AK517" s="349">
        <f t="shared" si="975"/>
        <v>0</v>
      </c>
      <c r="AL517" s="349">
        <f t="shared" si="975"/>
        <v>0</v>
      </c>
      <c r="AM517" s="349">
        <f t="shared" si="975"/>
        <v>0</v>
      </c>
      <c r="AN517" s="349">
        <f t="shared" si="975"/>
        <v>0</v>
      </c>
      <c r="AO517" s="349">
        <f t="shared" si="975"/>
        <v>0</v>
      </c>
      <c r="AP517" s="349">
        <f t="shared" si="975"/>
        <v>0</v>
      </c>
      <c r="AQ517" s="349">
        <f t="shared" si="975"/>
        <v>0</v>
      </c>
      <c r="AR517" s="349">
        <f t="shared" si="975"/>
        <v>1666.6666666666667</v>
      </c>
      <c r="AS517" s="349">
        <f t="shared" si="975"/>
        <v>1666.6666666666667</v>
      </c>
      <c r="AT517" s="349">
        <f t="shared" si="975"/>
        <v>1666.6666666666667</v>
      </c>
      <c r="AU517" s="349">
        <f t="shared" si="975"/>
        <v>1666.6666666666667</v>
      </c>
      <c r="AV517" s="349">
        <f t="shared" si="975"/>
        <v>1666.6666666666667</v>
      </c>
      <c r="AW517" s="349">
        <f t="shared" si="975"/>
        <v>1666.6666666666667</v>
      </c>
      <c r="AX517" s="349">
        <f t="shared" si="975"/>
        <v>1666.6666666666667</v>
      </c>
      <c r="AY517" s="349">
        <f t="shared" si="975"/>
        <v>1666.6666666666667</v>
      </c>
      <c r="AZ517" s="349">
        <f t="shared" si="975"/>
        <v>1666.6666666666667</v>
      </c>
      <c r="BA517" s="349">
        <f t="shared" si="975"/>
        <v>1666.6666666666667</v>
      </c>
      <c r="BB517" s="349">
        <f t="shared" si="975"/>
        <v>1666.6666666666667</v>
      </c>
      <c r="BC517" s="349">
        <f t="shared" si="975"/>
        <v>1666.6666666666667</v>
      </c>
      <c r="BD517" s="455"/>
      <c r="BE517" s="455"/>
      <c r="BF517" s="455"/>
      <c r="BG517" s="455"/>
      <c r="BH517" s="455"/>
      <c r="BI517" s="455"/>
      <c r="BJ517" s="455"/>
      <c r="BK517" s="455"/>
      <c r="BL517" s="455"/>
      <c r="BM517" s="455"/>
      <c r="BN517" s="455"/>
      <c r="BO517" s="455"/>
      <c r="BP517" s="455"/>
      <c r="BQ517" s="455"/>
      <c r="BR517" s="455"/>
      <c r="BS517" s="455"/>
      <c r="BT517" s="455"/>
      <c r="BU517" s="455"/>
      <c r="BV517" s="455"/>
      <c r="BW517" s="455"/>
      <c r="BX517" s="455"/>
      <c r="BY517" s="455"/>
      <c r="BZ517" s="455"/>
      <c r="CA517" s="455"/>
      <c r="CB517" s="455"/>
      <c r="CC517" s="455"/>
      <c r="CD517" s="455"/>
      <c r="CE517" s="455"/>
      <c r="CF517" s="455"/>
      <c r="CG517" s="455"/>
      <c r="CH517" s="455"/>
      <c r="CI517" s="455"/>
      <c r="CJ517" s="455"/>
      <c r="CK517" s="455"/>
      <c r="CL517" s="455"/>
      <c r="CM517" s="455"/>
      <c r="CN517" s="455"/>
      <c r="CO517" s="455"/>
      <c r="CP517" s="455"/>
      <c r="CQ517" s="455"/>
      <c r="CR517" s="455"/>
      <c r="CS517" s="455"/>
      <c r="CT517" s="455"/>
      <c r="CY517" s="294"/>
    </row>
    <row r="518" spans="1:103" outlineLevel="1" x14ac:dyDescent="0.45">
      <c r="A518" s="71"/>
      <c r="B518" s="297" t="s">
        <v>833</v>
      </c>
      <c r="D518" s="259" t="str">
        <f>Assumptions!A196</f>
        <v>Marketing Assistant</v>
      </c>
      <c r="E518" s="366">
        <f t="shared" si="962"/>
        <v>0</v>
      </c>
      <c r="H518" s="349">
        <f t="shared" si="975"/>
        <v>0</v>
      </c>
      <c r="I518" s="349">
        <f t="shared" si="975"/>
        <v>0</v>
      </c>
      <c r="J518" s="349">
        <f t="shared" si="975"/>
        <v>0</v>
      </c>
      <c r="K518" s="349">
        <f t="shared" si="975"/>
        <v>0</v>
      </c>
      <c r="L518" s="349">
        <f t="shared" si="975"/>
        <v>0</v>
      </c>
      <c r="M518" s="349">
        <f t="shared" si="975"/>
        <v>0</v>
      </c>
      <c r="N518" s="349">
        <f t="shared" si="975"/>
        <v>0</v>
      </c>
      <c r="O518" s="349">
        <f t="shared" si="975"/>
        <v>0</v>
      </c>
      <c r="P518" s="349">
        <f t="shared" si="975"/>
        <v>0</v>
      </c>
      <c r="Q518" s="349">
        <f t="shared" si="975"/>
        <v>0</v>
      </c>
      <c r="R518" s="349">
        <f t="shared" si="975"/>
        <v>0</v>
      </c>
      <c r="S518" s="349">
        <f t="shared" si="975"/>
        <v>0</v>
      </c>
      <c r="T518" s="349">
        <f t="shared" si="975"/>
        <v>0</v>
      </c>
      <c r="U518" s="349">
        <f t="shared" si="975"/>
        <v>0</v>
      </c>
      <c r="V518" s="349">
        <f t="shared" si="975"/>
        <v>0</v>
      </c>
      <c r="W518" s="349">
        <f t="shared" si="975"/>
        <v>0</v>
      </c>
      <c r="X518" s="349">
        <f t="shared" si="975"/>
        <v>0</v>
      </c>
      <c r="Y518" s="349">
        <f t="shared" si="975"/>
        <v>0</v>
      </c>
      <c r="Z518" s="349">
        <f t="shared" si="975"/>
        <v>0</v>
      </c>
      <c r="AA518" s="349">
        <f t="shared" si="975"/>
        <v>0</v>
      </c>
      <c r="AB518" s="349">
        <f t="shared" si="975"/>
        <v>0</v>
      </c>
      <c r="AC518" s="349">
        <f t="shared" si="975"/>
        <v>0</v>
      </c>
      <c r="AD518" s="349">
        <f t="shared" si="975"/>
        <v>0</v>
      </c>
      <c r="AE518" s="349">
        <f t="shared" si="975"/>
        <v>0</v>
      </c>
      <c r="AF518" s="349">
        <f t="shared" si="975"/>
        <v>0</v>
      </c>
      <c r="AG518" s="349">
        <f t="shared" si="975"/>
        <v>0</v>
      </c>
      <c r="AH518" s="349">
        <f t="shared" si="975"/>
        <v>0</v>
      </c>
      <c r="AI518" s="349">
        <f t="shared" si="975"/>
        <v>0</v>
      </c>
      <c r="AJ518" s="349">
        <f t="shared" si="975"/>
        <v>0</v>
      </c>
      <c r="AK518" s="349">
        <f t="shared" si="975"/>
        <v>0</v>
      </c>
      <c r="AL518" s="349">
        <f t="shared" si="975"/>
        <v>0</v>
      </c>
      <c r="AM518" s="349">
        <f t="shared" si="975"/>
        <v>0</v>
      </c>
      <c r="AN518" s="349">
        <f t="shared" si="975"/>
        <v>0</v>
      </c>
      <c r="AO518" s="349">
        <f t="shared" si="975"/>
        <v>0</v>
      </c>
      <c r="AP518" s="349">
        <f t="shared" si="975"/>
        <v>0</v>
      </c>
      <c r="AQ518" s="349">
        <f t="shared" si="975"/>
        <v>0</v>
      </c>
      <c r="AR518" s="349">
        <f t="shared" si="975"/>
        <v>1666.6666666666667</v>
      </c>
      <c r="AS518" s="349">
        <f t="shared" si="975"/>
        <v>1666.6666666666667</v>
      </c>
      <c r="AT518" s="349">
        <f t="shared" si="975"/>
        <v>1666.6666666666667</v>
      </c>
      <c r="AU518" s="349">
        <f t="shared" si="975"/>
        <v>1666.6666666666667</v>
      </c>
      <c r="AV518" s="349">
        <f t="shared" si="975"/>
        <v>1666.6666666666667</v>
      </c>
      <c r="AW518" s="349">
        <f t="shared" si="975"/>
        <v>1666.6666666666667</v>
      </c>
      <c r="AX518" s="349">
        <f t="shared" si="975"/>
        <v>1666.6666666666667</v>
      </c>
      <c r="AY518" s="349">
        <f t="shared" si="975"/>
        <v>1666.6666666666667</v>
      </c>
      <c r="AZ518" s="349">
        <f t="shared" si="975"/>
        <v>1666.6666666666667</v>
      </c>
      <c r="BA518" s="349">
        <f t="shared" si="975"/>
        <v>1666.6666666666667</v>
      </c>
      <c r="BB518" s="349">
        <f t="shared" si="975"/>
        <v>1666.6666666666667</v>
      </c>
      <c r="BC518" s="349">
        <f t="shared" si="975"/>
        <v>1666.6666666666667</v>
      </c>
      <c r="BD518" s="455"/>
      <c r="BE518" s="455"/>
      <c r="BF518" s="455"/>
      <c r="BG518" s="455"/>
      <c r="BH518" s="455"/>
      <c r="BI518" s="455"/>
      <c r="BJ518" s="455"/>
      <c r="BK518" s="455"/>
      <c r="BL518" s="455"/>
      <c r="BM518" s="455"/>
      <c r="BN518" s="455"/>
      <c r="BO518" s="455"/>
      <c r="BP518" s="455"/>
      <c r="BQ518" s="455"/>
      <c r="BR518" s="455"/>
      <c r="BS518" s="455"/>
      <c r="BT518" s="455"/>
      <c r="BU518" s="455"/>
      <c r="BV518" s="455"/>
      <c r="BW518" s="455"/>
      <c r="BX518" s="455"/>
      <c r="BY518" s="455"/>
      <c r="BZ518" s="455"/>
      <c r="CA518" s="455"/>
      <c r="CB518" s="455"/>
      <c r="CC518" s="455"/>
      <c r="CD518" s="455"/>
      <c r="CE518" s="455"/>
      <c r="CF518" s="455"/>
      <c r="CG518" s="455"/>
      <c r="CH518" s="455"/>
      <c r="CI518" s="455"/>
      <c r="CJ518" s="455"/>
      <c r="CK518" s="455"/>
      <c r="CL518" s="455"/>
      <c r="CM518" s="455"/>
      <c r="CN518" s="455"/>
      <c r="CO518" s="455"/>
      <c r="CP518" s="455"/>
      <c r="CQ518" s="455"/>
      <c r="CR518" s="455"/>
      <c r="CS518" s="455"/>
      <c r="CT518" s="455"/>
      <c r="CY518" s="294"/>
    </row>
    <row r="519" spans="1:103" s="271" customFormat="1" outlineLevel="1" x14ac:dyDescent="0.45">
      <c r="A519" s="382"/>
      <c r="B519" s="382" t="s">
        <v>830</v>
      </c>
      <c r="D519" s="271" t="str">
        <f>Assumptions!A197</f>
        <v>Vouchers sales executive</v>
      </c>
      <c r="E519" s="383">
        <f t="shared" si="962"/>
        <v>0</v>
      </c>
      <c r="H519" s="384">
        <f t="shared" si="975"/>
        <v>0</v>
      </c>
      <c r="I519" s="384">
        <f t="shared" si="975"/>
        <v>0</v>
      </c>
      <c r="J519" s="384">
        <f t="shared" si="975"/>
        <v>0</v>
      </c>
      <c r="K519" s="384">
        <f t="shared" si="975"/>
        <v>0</v>
      </c>
      <c r="L519" s="384">
        <f t="shared" si="975"/>
        <v>0</v>
      </c>
      <c r="M519" s="384">
        <f t="shared" si="975"/>
        <v>0</v>
      </c>
      <c r="N519" s="384">
        <f t="shared" si="975"/>
        <v>0</v>
      </c>
      <c r="O519" s="384">
        <f t="shared" si="975"/>
        <v>0</v>
      </c>
      <c r="P519" s="384">
        <f t="shared" si="975"/>
        <v>0</v>
      </c>
      <c r="Q519" s="384">
        <f t="shared" si="975"/>
        <v>0</v>
      </c>
      <c r="R519" s="384">
        <f t="shared" si="975"/>
        <v>0</v>
      </c>
      <c r="S519" s="384">
        <f t="shared" si="975"/>
        <v>0</v>
      </c>
      <c r="T519" s="384">
        <f t="shared" si="975"/>
        <v>0</v>
      </c>
      <c r="U519" s="384">
        <f t="shared" si="975"/>
        <v>0</v>
      </c>
      <c r="V519" s="384">
        <f t="shared" si="975"/>
        <v>0</v>
      </c>
      <c r="W519" s="384">
        <f t="shared" si="975"/>
        <v>0</v>
      </c>
      <c r="X519" s="384">
        <f t="shared" si="975"/>
        <v>0</v>
      </c>
      <c r="Y519" s="384">
        <f t="shared" si="975"/>
        <v>0</v>
      </c>
      <c r="Z519" s="384">
        <f t="shared" si="975"/>
        <v>0</v>
      </c>
      <c r="AA519" s="384">
        <f t="shared" si="975"/>
        <v>0</v>
      </c>
      <c r="AB519" s="384">
        <f t="shared" si="975"/>
        <v>0</v>
      </c>
      <c r="AC519" s="384">
        <f t="shared" si="975"/>
        <v>0</v>
      </c>
      <c r="AD519" s="384">
        <f t="shared" si="975"/>
        <v>0</v>
      </c>
      <c r="AE519" s="384">
        <f t="shared" si="975"/>
        <v>0</v>
      </c>
      <c r="AF519" s="384">
        <f t="shared" si="975"/>
        <v>0</v>
      </c>
      <c r="AG519" s="384">
        <f t="shared" si="975"/>
        <v>0</v>
      </c>
      <c r="AH519" s="384">
        <f t="shared" si="975"/>
        <v>0</v>
      </c>
      <c r="AI519" s="384">
        <f t="shared" si="975"/>
        <v>0</v>
      </c>
      <c r="AJ519" s="384">
        <f t="shared" si="975"/>
        <v>0</v>
      </c>
      <c r="AK519" s="384">
        <f t="shared" si="975"/>
        <v>0</v>
      </c>
      <c r="AL519" s="384">
        <f t="shared" si="975"/>
        <v>0</v>
      </c>
      <c r="AM519" s="384">
        <f t="shared" si="975"/>
        <v>0</v>
      </c>
      <c r="AN519" s="384">
        <f t="shared" si="975"/>
        <v>0</v>
      </c>
      <c r="AO519" s="384">
        <f t="shared" si="975"/>
        <v>0</v>
      </c>
      <c r="AP519" s="384">
        <f t="shared" si="975"/>
        <v>0</v>
      </c>
      <c r="AQ519" s="384">
        <f t="shared" si="975"/>
        <v>0</v>
      </c>
      <c r="AR519" s="384">
        <f t="shared" si="975"/>
        <v>0</v>
      </c>
      <c r="AS519" s="384">
        <f t="shared" si="975"/>
        <v>0</v>
      </c>
      <c r="AT519" s="384">
        <f t="shared" si="975"/>
        <v>0</v>
      </c>
      <c r="AU519" s="384">
        <f t="shared" si="975"/>
        <v>0</v>
      </c>
      <c r="AV519" s="384">
        <f t="shared" si="975"/>
        <v>0</v>
      </c>
      <c r="AW519" s="384">
        <f t="shared" si="975"/>
        <v>0</v>
      </c>
      <c r="AX519" s="384">
        <f t="shared" si="975"/>
        <v>0</v>
      </c>
      <c r="AY519" s="384">
        <f t="shared" si="975"/>
        <v>0</v>
      </c>
      <c r="AZ519" s="384">
        <f t="shared" si="975"/>
        <v>0</v>
      </c>
      <c r="BA519" s="384">
        <f t="shared" si="975"/>
        <v>0</v>
      </c>
      <c r="BB519" s="384">
        <f t="shared" si="975"/>
        <v>0</v>
      </c>
      <c r="BC519" s="384">
        <f t="shared" si="975"/>
        <v>0</v>
      </c>
      <c r="BD519" s="456"/>
      <c r="BE519" s="456"/>
      <c r="BF519" s="456"/>
      <c r="BG519" s="456"/>
      <c r="BH519" s="456"/>
      <c r="BI519" s="456"/>
      <c r="BJ519" s="456"/>
      <c r="BK519" s="456"/>
      <c r="BL519" s="456"/>
      <c r="BM519" s="456"/>
      <c r="BN519" s="456"/>
      <c r="BO519" s="456"/>
      <c r="BP519" s="456"/>
      <c r="BQ519" s="456"/>
      <c r="BR519" s="456"/>
      <c r="BS519" s="456"/>
      <c r="BT519" s="456"/>
      <c r="BU519" s="456"/>
      <c r="BV519" s="456"/>
      <c r="BW519" s="456"/>
      <c r="BX519" s="456"/>
      <c r="BY519" s="456"/>
      <c r="BZ519" s="456"/>
      <c r="CA519" s="456"/>
      <c r="CB519" s="456"/>
      <c r="CC519" s="456"/>
      <c r="CD519" s="456"/>
      <c r="CE519" s="456"/>
      <c r="CF519" s="456"/>
      <c r="CG519" s="456"/>
      <c r="CH519" s="456"/>
      <c r="CI519" s="456"/>
      <c r="CJ519" s="456"/>
      <c r="CK519" s="456"/>
      <c r="CL519" s="456"/>
      <c r="CM519" s="456"/>
      <c r="CN519" s="456"/>
      <c r="CO519" s="456"/>
      <c r="CP519" s="456"/>
      <c r="CQ519" s="456"/>
      <c r="CR519" s="456"/>
      <c r="CS519" s="456"/>
      <c r="CT519" s="456"/>
      <c r="CY519" s="382"/>
    </row>
    <row r="520" spans="1:103" s="271" customFormat="1" outlineLevel="1" x14ac:dyDescent="0.45">
      <c r="A520" s="382"/>
      <c r="B520" s="382" t="s">
        <v>839</v>
      </c>
      <c r="D520" s="271" t="str">
        <f>Assumptions!A198</f>
        <v>DBP Specialist Account Manager</v>
      </c>
      <c r="E520" s="383">
        <f t="shared" si="962"/>
        <v>0</v>
      </c>
      <c r="H520" s="384">
        <f t="shared" ref="H520:BC523" si="976">IF($E520-1&lt;H$10,VLOOKUP($D520,assumption_lookup,MATCH(H$9,assumption_heading,0),0)/12,0)</f>
        <v>0</v>
      </c>
      <c r="I520" s="384">
        <f t="shared" si="976"/>
        <v>0</v>
      </c>
      <c r="J520" s="384">
        <f t="shared" si="976"/>
        <v>0</v>
      </c>
      <c r="K520" s="384">
        <f t="shared" si="976"/>
        <v>0</v>
      </c>
      <c r="L520" s="384">
        <f t="shared" si="976"/>
        <v>0</v>
      </c>
      <c r="M520" s="384">
        <f t="shared" si="976"/>
        <v>0</v>
      </c>
      <c r="N520" s="384">
        <f t="shared" si="976"/>
        <v>0</v>
      </c>
      <c r="O520" s="384">
        <f t="shared" si="976"/>
        <v>0</v>
      </c>
      <c r="P520" s="384">
        <f t="shared" si="976"/>
        <v>0</v>
      </c>
      <c r="Q520" s="384">
        <f t="shared" si="976"/>
        <v>0</v>
      </c>
      <c r="R520" s="384">
        <f t="shared" si="976"/>
        <v>0</v>
      </c>
      <c r="S520" s="384">
        <f t="shared" si="976"/>
        <v>0</v>
      </c>
      <c r="T520" s="384">
        <f t="shared" si="976"/>
        <v>0</v>
      </c>
      <c r="U520" s="384">
        <f t="shared" si="976"/>
        <v>0</v>
      </c>
      <c r="V520" s="384">
        <f t="shared" si="976"/>
        <v>0</v>
      </c>
      <c r="W520" s="384">
        <f t="shared" si="976"/>
        <v>0</v>
      </c>
      <c r="X520" s="384">
        <f t="shared" si="976"/>
        <v>0</v>
      </c>
      <c r="Y520" s="384">
        <f t="shared" si="976"/>
        <v>0</v>
      </c>
      <c r="Z520" s="384">
        <f t="shared" si="976"/>
        <v>0</v>
      </c>
      <c r="AA520" s="384">
        <f t="shared" si="976"/>
        <v>0</v>
      </c>
      <c r="AB520" s="384">
        <f t="shared" si="976"/>
        <v>0</v>
      </c>
      <c r="AC520" s="384">
        <f t="shared" si="976"/>
        <v>0</v>
      </c>
      <c r="AD520" s="384">
        <f t="shared" si="976"/>
        <v>0</v>
      </c>
      <c r="AE520" s="384">
        <f t="shared" si="976"/>
        <v>0</v>
      </c>
      <c r="AF520" s="384">
        <f t="shared" si="976"/>
        <v>0</v>
      </c>
      <c r="AG520" s="384">
        <f t="shared" si="976"/>
        <v>0</v>
      </c>
      <c r="AH520" s="384">
        <f t="shared" si="976"/>
        <v>0</v>
      </c>
      <c r="AI520" s="384">
        <f t="shared" si="976"/>
        <v>0</v>
      </c>
      <c r="AJ520" s="384">
        <f t="shared" si="976"/>
        <v>0</v>
      </c>
      <c r="AK520" s="384">
        <f t="shared" si="976"/>
        <v>0</v>
      </c>
      <c r="AL520" s="384">
        <f t="shared" si="976"/>
        <v>0</v>
      </c>
      <c r="AM520" s="384">
        <f t="shared" si="976"/>
        <v>0</v>
      </c>
      <c r="AN520" s="384">
        <f t="shared" si="976"/>
        <v>0</v>
      </c>
      <c r="AO520" s="384">
        <f t="shared" si="976"/>
        <v>0</v>
      </c>
      <c r="AP520" s="384">
        <f t="shared" si="976"/>
        <v>0</v>
      </c>
      <c r="AQ520" s="384">
        <f t="shared" si="976"/>
        <v>0</v>
      </c>
      <c r="AR520" s="384">
        <f t="shared" si="976"/>
        <v>0</v>
      </c>
      <c r="AS520" s="384">
        <f t="shared" si="976"/>
        <v>0</v>
      </c>
      <c r="AT520" s="384">
        <f t="shared" si="976"/>
        <v>0</v>
      </c>
      <c r="AU520" s="384">
        <f t="shared" si="976"/>
        <v>0</v>
      </c>
      <c r="AV520" s="384">
        <f t="shared" si="976"/>
        <v>0</v>
      </c>
      <c r="AW520" s="384">
        <f t="shared" si="976"/>
        <v>0</v>
      </c>
      <c r="AX520" s="384">
        <f t="shared" si="976"/>
        <v>0</v>
      </c>
      <c r="AY520" s="384">
        <f t="shared" si="976"/>
        <v>0</v>
      </c>
      <c r="AZ520" s="384">
        <f t="shared" si="976"/>
        <v>0</v>
      </c>
      <c r="BA520" s="384">
        <f t="shared" si="976"/>
        <v>0</v>
      </c>
      <c r="BB520" s="384">
        <f t="shared" si="976"/>
        <v>0</v>
      </c>
      <c r="BC520" s="384">
        <f t="shared" si="976"/>
        <v>0</v>
      </c>
      <c r="BD520" s="456"/>
      <c r="BE520" s="456"/>
      <c r="BF520" s="456"/>
      <c r="BG520" s="456"/>
      <c r="BH520" s="456"/>
      <c r="BI520" s="456"/>
      <c r="BJ520" s="456"/>
      <c r="BK520" s="456"/>
      <c r="BL520" s="456"/>
      <c r="BM520" s="456"/>
      <c r="BN520" s="456"/>
      <c r="BO520" s="456"/>
      <c r="BP520" s="456"/>
      <c r="BQ520" s="456"/>
      <c r="BR520" s="456"/>
      <c r="BS520" s="456"/>
      <c r="BT520" s="456"/>
      <c r="BU520" s="456"/>
      <c r="BV520" s="456"/>
      <c r="BW520" s="456"/>
      <c r="BX520" s="456"/>
      <c r="BY520" s="456"/>
      <c r="BZ520" s="456"/>
      <c r="CA520" s="456"/>
      <c r="CB520" s="456"/>
      <c r="CC520" s="456"/>
      <c r="CD520" s="456"/>
      <c r="CE520" s="456"/>
      <c r="CF520" s="456"/>
      <c r="CG520" s="456"/>
      <c r="CH520" s="456"/>
      <c r="CI520" s="456"/>
      <c r="CJ520" s="456"/>
      <c r="CK520" s="456"/>
      <c r="CL520" s="456"/>
      <c r="CM520" s="456"/>
      <c r="CN520" s="456"/>
      <c r="CO520" s="456"/>
      <c r="CP520" s="456"/>
      <c r="CQ520" s="456"/>
      <c r="CR520" s="456"/>
      <c r="CS520" s="456"/>
      <c r="CT520" s="456"/>
      <c r="CY520" s="382"/>
    </row>
    <row r="521" spans="1:103" s="271" customFormat="1" outlineLevel="1" x14ac:dyDescent="0.45">
      <c r="A521" s="382"/>
      <c r="B521" s="382" t="s">
        <v>830</v>
      </c>
      <c r="D521" s="271" t="str">
        <f>Assumptions!A199</f>
        <v>Vouchers sales executive</v>
      </c>
      <c r="E521" s="383">
        <f t="shared" si="962"/>
        <v>0</v>
      </c>
      <c r="H521" s="384">
        <f t="shared" si="976"/>
        <v>0</v>
      </c>
      <c r="I521" s="384">
        <f t="shared" si="976"/>
        <v>0</v>
      </c>
      <c r="J521" s="384">
        <f t="shared" si="976"/>
        <v>0</v>
      </c>
      <c r="K521" s="384">
        <f t="shared" si="976"/>
        <v>0</v>
      </c>
      <c r="L521" s="384">
        <f t="shared" si="976"/>
        <v>0</v>
      </c>
      <c r="M521" s="384">
        <f t="shared" si="976"/>
        <v>0</v>
      </c>
      <c r="N521" s="384">
        <f t="shared" si="976"/>
        <v>0</v>
      </c>
      <c r="O521" s="384">
        <f t="shared" si="976"/>
        <v>0</v>
      </c>
      <c r="P521" s="384">
        <f t="shared" si="976"/>
        <v>0</v>
      </c>
      <c r="Q521" s="384">
        <f t="shared" si="976"/>
        <v>0</v>
      </c>
      <c r="R521" s="384">
        <f t="shared" si="976"/>
        <v>0</v>
      </c>
      <c r="S521" s="384">
        <f t="shared" si="976"/>
        <v>0</v>
      </c>
      <c r="T521" s="384">
        <f t="shared" si="976"/>
        <v>0</v>
      </c>
      <c r="U521" s="384">
        <f t="shared" si="976"/>
        <v>0</v>
      </c>
      <c r="V521" s="384">
        <f t="shared" si="976"/>
        <v>0</v>
      </c>
      <c r="W521" s="384">
        <f t="shared" si="976"/>
        <v>0</v>
      </c>
      <c r="X521" s="384">
        <f t="shared" si="976"/>
        <v>0</v>
      </c>
      <c r="Y521" s="384">
        <f t="shared" si="976"/>
        <v>0</v>
      </c>
      <c r="Z521" s="384">
        <f t="shared" si="976"/>
        <v>0</v>
      </c>
      <c r="AA521" s="384">
        <f t="shared" si="976"/>
        <v>0</v>
      </c>
      <c r="AB521" s="384">
        <f t="shared" si="976"/>
        <v>0</v>
      </c>
      <c r="AC521" s="384">
        <f t="shared" si="976"/>
        <v>0</v>
      </c>
      <c r="AD521" s="384">
        <f t="shared" si="976"/>
        <v>0</v>
      </c>
      <c r="AE521" s="384">
        <f t="shared" si="976"/>
        <v>0</v>
      </c>
      <c r="AF521" s="384">
        <f t="shared" si="976"/>
        <v>0</v>
      </c>
      <c r="AG521" s="384">
        <f t="shared" si="976"/>
        <v>0</v>
      </c>
      <c r="AH521" s="384">
        <f t="shared" si="976"/>
        <v>0</v>
      </c>
      <c r="AI521" s="384">
        <f t="shared" si="976"/>
        <v>0</v>
      </c>
      <c r="AJ521" s="384">
        <f t="shared" si="976"/>
        <v>0</v>
      </c>
      <c r="AK521" s="384">
        <f t="shared" si="976"/>
        <v>0</v>
      </c>
      <c r="AL521" s="384">
        <f t="shared" si="976"/>
        <v>0</v>
      </c>
      <c r="AM521" s="384">
        <f t="shared" si="976"/>
        <v>0</v>
      </c>
      <c r="AN521" s="384">
        <f t="shared" si="976"/>
        <v>0</v>
      </c>
      <c r="AO521" s="384">
        <f t="shared" si="976"/>
        <v>0</v>
      </c>
      <c r="AP521" s="384">
        <f t="shared" si="976"/>
        <v>0</v>
      </c>
      <c r="AQ521" s="384">
        <f t="shared" si="976"/>
        <v>0</v>
      </c>
      <c r="AR521" s="384">
        <f t="shared" si="976"/>
        <v>0</v>
      </c>
      <c r="AS521" s="384">
        <f t="shared" si="976"/>
        <v>0</v>
      </c>
      <c r="AT521" s="384">
        <f t="shared" si="976"/>
        <v>0</v>
      </c>
      <c r="AU521" s="384">
        <f t="shared" si="976"/>
        <v>0</v>
      </c>
      <c r="AV521" s="384">
        <f t="shared" si="976"/>
        <v>0</v>
      </c>
      <c r="AW521" s="384">
        <f t="shared" si="976"/>
        <v>0</v>
      </c>
      <c r="AX521" s="384">
        <f t="shared" si="976"/>
        <v>0</v>
      </c>
      <c r="AY521" s="384">
        <f t="shared" si="976"/>
        <v>0</v>
      </c>
      <c r="AZ521" s="384">
        <f t="shared" si="976"/>
        <v>0</v>
      </c>
      <c r="BA521" s="384">
        <f t="shared" si="976"/>
        <v>0</v>
      </c>
      <c r="BB521" s="384">
        <f t="shared" si="976"/>
        <v>0</v>
      </c>
      <c r="BC521" s="384">
        <f t="shared" si="976"/>
        <v>0</v>
      </c>
      <c r="BD521" s="456"/>
      <c r="BE521" s="456"/>
      <c r="BF521" s="456"/>
      <c r="BG521" s="456"/>
      <c r="BH521" s="456"/>
      <c r="BI521" s="456"/>
      <c r="BJ521" s="456"/>
      <c r="BK521" s="456"/>
      <c r="BL521" s="456"/>
      <c r="BM521" s="456"/>
      <c r="BN521" s="456"/>
      <c r="BO521" s="456"/>
      <c r="BP521" s="456"/>
      <c r="BQ521" s="456"/>
      <c r="BR521" s="456"/>
      <c r="BS521" s="456"/>
      <c r="BT521" s="456"/>
      <c r="BU521" s="456"/>
      <c r="BV521" s="456"/>
      <c r="BW521" s="456"/>
      <c r="BX521" s="456"/>
      <c r="BY521" s="456"/>
      <c r="BZ521" s="456"/>
      <c r="CA521" s="456"/>
      <c r="CB521" s="456"/>
      <c r="CC521" s="456"/>
      <c r="CD521" s="456"/>
      <c r="CE521" s="456"/>
      <c r="CF521" s="456"/>
      <c r="CG521" s="456"/>
      <c r="CH521" s="456"/>
      <c r="CI521" s="456"/>
      <c r="CJ521" s="456"/>
      <c r="CK521" s="456"/>
      <c r="CL521" s="456"/>
      <c r="CM521" s="456"/>
      <c r="CN521" s="456"/>
      <c r="CO521" s="456"/>
      <c r="CP521" s="456"/>
      <c r="CQ521" s="456"/>
      <c r="CR521" s="456"/>
      <c r="CS521" s="456"/>
      <c r="CT521" s="456"/>
      <c r="CY521" s="382"/>
    </row>
    <row r="522" spans="1:103" outlineLevel="1" x14ac:dyDescent="0.45">
      <c r="A522" s="71"/>
      <c r="B522" s="297"/>
      <c r="D522" s="259" t="str">
        <f>Assumptions!A200</f>
        <v>New 16</v>
      </c>
      <c r="E522" s="366">
        <f t="shared" si="962"/>
        <v>0</v>
      </c>
      <c r="H522" s="349">
        <f t="shared" si="976"/>
        <v>0</v>
      </c>
      <c r="I522" s="349">
        <f t="shared" si="976"/>
        <v>0</v>
      </c>
      <c r="J522" s="349">
        <f t="shared" si="976"/>
        <v>0</v>
      </c>
      <c r="K522" s="349">
        <f t="shared" si="976"/>
        <v>0</v>
      </c>
      <c r="L522" s="349">
        <f t="shared" si="976"/>
        <v>0</v>
      </c>
      <c r="M522" s="349">
        <f t="shared" si="976"/>
        <v>0</v>
      </c>
      <c r="N522" s="349">
        <f t="shared" si="976"/>
        <v>0</v>
      </c>
      <c r="O522" s="349">
        <f t="shared" si="976"/>
        <v>0</v>
      </c>
      <c r="P522" s="349">
        <f t="shared" si="976"/>
        <v>0</v>
      </c>
      <c r="Q522" s="349">
        <f t="shared" si="976"/>
        <v>0</v>
      </c>
      <c r="R522" s="349">
        <f t="shared" si="976"/>
        <v>0</v>
      </c>
      <c r="S522" s="349">
        <f t="shared" si="976"/>
        <v>0</v>
      </c>
      <c r="T522" s="349">
        <f t="shared" si="976"/>
        <v>0</v>
      </c>
      <c r="U522" s="349">
        <f t="shared" si="976"/>
        <v>0</v>
      </c>
      <c r="V522" s="349">
        <f t="shared" si="976"/>
        <v>0</v>
      </c>
      <c r="W522" s="349">
        <f t="shared" si="976"/>
        <v>0</v>
      </c>
      <c r="X522" s="349">
        <f t="shared" si="976"/>
        <v>0</v>
      </c>
      <c r="Y522" s="349">
        <f t="shared" si="976"/>
        <v>0</v>
      </c>
      <c r="Z522" s="349">
        <f t="shared" si="976"/>
        <v>0</v>
      </c>
      <c r="AA522" s="349">
        <f t="shared" si="976"/>
        <v>0</v>
      </c>
      <c r="AB522" s="349">
        <f t="shared" si="976"/>
        <v>0</v>
      </c>
      <c r="AC522" s="349">
        <f t="shared" si="976"/>
        <v>0</v>
      </c>
      <c r="AD522" s="349">
        <f t="shared" si="976"/>
        <v>0</v>
      </c>
      <c r="AE522" s="349">
        <f t="shared" si="976"/>
        <v>0</v>
      </c>
      <c r="AF522" s="349">
        <f t="shared" si="976"/>
        <v>0</v>
      </c>
      <c r="AG522" s="349">
        <f t="shared" si="976"/>
        <v>0</v>
      </c>
      <c r="AH522" s="349">
        <f t="shared" si="976"/>
        <v>0</v>
      </c>
      <c r="AI522" s="349">
        <f t="shared" si="976"/>
        <v>0</v>
      </c>
      <c r="AJ522" s="349">
        <f t="shared" si="976"/>
        <v>0</v>
      </c>
      <c r="AK522" s="349">
        <f t="shared" si="976"/>
        <v>0</v>
      </c>
      <c r="AL522" s="349">
        <f t="shared" si="976"/>
        <v>0</v>
      </c>
      <c r="AM522" s="349">
        <f t="shared" si="976"/>
        <v>0</v>
      </c>
      <c r="AN522" s="349">
        <f t="shared" si="976"/>
        <v>0</v>
      </c>
      <c r="AO522" s="349">
        <f t="shared" si="976"/>
        <v>0</v>
      </c>
      <c r="AP522" s="349">
        <f t="shared" si="976"/>
        <v>0</v>
      </c>
      <c r="AQ522" s="349">
        <f t="shared" si="976"/>
        <v>0</v>
      </c>
      <c r="AR522" s="349">
        <f t="shared" si="976"/>
        <v>0</v>
      </c>
      <c r="AS522" s="349">
        <f t="shared" si="976"/>
        <v>0</v>
      </c>
      <c r="AT522" s="349">
        <f t="shared" si="976"/>
        <v>0</v>
      </c>
      <c r="AU522" s="349">
        <f t="shared" si="976"/>
        <v>0</v>
      </c>
      <c r="AV522" s="349">
        <f t="shared" si="976"/>
        <v>0</v>
      </c>
      <c r="AW522" s="349">
        <f t="shared" si="976"/>
        <v>0</v>
      </c>
      <c r="AX522" s="349">
        <f t="shared" si="976"/>
        <v>0</v>
      </c>
      <c r="AY522" s="349">
        <f t="shared" si="976"/>
        <v>0</v>
      </c>
      <c r="AZ522" s="349">
        <f t="shared" si="976"/>
        <v>0</v>
      </c>
      <c r="BA522" s="349">
        <f t="shared" si="976"/>
        <v>0</v>
      </c>
      <c r="BB522" s="349">
        <f t="shared" si="976"/>
        <v>0</v>
      </c>
      <c r="BC522" s="349">
        <f t="shared" si="976"/>
        <v>0</v>
      </c>
      <c r="BD522" s="455"/>
      <c r="BE522" s="455"/>
      <c r="BF522" s="455"/>
      <c r="BG522" s="455"/>
      <c r="BH522" s="455"/>
      <c r="BI522" s="455"/>
      <c r="BJ522" s="455"/>
      <c r="BK522" s="455"/>
      <c r="BL522" s="455"/>
      <c r="BM522" s="455"/>
      <c r="BN522" s="455"/>
      <c r="BO522" s="455"/>
      <c r="BP522" s="455"/>
      <c r="BQ522" s="455"/>
      <c r="BR522" s="455"/>
      <c r="BS522" s="455"/>
      <c r="BT522" s="455"/>
      <c r="BU522" s="455"/>
      <c r="BV522" s="455"/>
      <c r="BW522" s="455"/>
      <c r="BX522" s="455"/>
      <c r="BY522" s="455"/>
      <c r="BZ522" s="455"/>
      <c r="CA522" s="455"/>
      <c r="CB522" s="455"/>
      <c r="CC522" s="455"/>
      <c r="CD522" s="455"/>
      <c r="CE522" s="455"/>
      <c r="CF522" s="455"/>
      <c r="CG522" s="455"/>
      <c r="CH522" s="455"/>
      <c r="CI522" s="455"/>
      <c r="CJ522" s="455"/>
      <c r="CK522" s="455"/>
      <c r="CL522" s="455"/>
      <c r="CM522" s="455"/>
      <c r="CN522" s="455"/>
      <c r="CO522" s="455"/>
      <c r="CP522" s="455"/>
      <c r="CQ522" s="455"/>
      <c r="CR522" s="455"/>
      <c r="CS522" s="455"/>
      <c r="CT522" s="455"/>
      <c r="CY522" s="294"/>
    </row>
    <row r="523" spans="1:103" outlineLevel="1" x14ac:dyDescent="0.45">
      <c r="A523" s="71"/>
      <c r="B523" s="297"/>
      <c r="D523" s="259" t="str">
        <f>Assumptions!A201</f>
        <v>New 17</v>
      </c>
      <c r="E523" s="366">
        <f t="shared" si="962"/>
        <v>0</v>
      </c>
      <c r="H523" s="349">
        <f t="shared" si="976"/>
        <v>0</v>
      </c>
      <c r="I523" s="349">
        <f t="shared" si="976"/>
        <v>0</v>
      </c>
      <c r="J523" s="349">
        <f t="shared" si="976"/>
        <v>0</v>
      </c>
      <c r="K523" s="349">
        <f t="shared" si="976"/>
        <v>0</v>
      </c>
      <c r="L523" s="349">
        <f t="shared" si="976"/>
        <v>0</v>
      </c>
      <c r="M523" s="349">
        <f t="shared" si="976"/>
        <v>0</v>
      </c>
      <c r="N523" s="349">
        <f t="shared" si="976"/>
        <v>0</v>
      </c>
      <c r="O523" s="349">
        <f t="shared" si="976"/>
        <v>0</v>
      </c>
      <c r="P523" s="349">
        <f t="shared" si="976"/>
        <v>0</v>
      </c>
      <c r="Q523" s="349">
        <f t="shared" si="976"/>
        <v>0</v>
      </c>
      <c r="R523" s="349">
        <f t="shared" si="976"/>
        <v>0</v>
      </c>
      <c r="S523" s="349">
        <f t="shared" si="976"/>
        <v>0</v>
      </c>
      <c r="T523" s="349">
        <f t="shared" si="976"/>
        <v>0</v>
      </c>
      <c r="U523" s="349">
        <f t="shared" si="976"/>
        <v>0</v>
      </c>
      <c r="V523" s="349">
        <f t="shared" si="976"/>
        <v>0</v>
      </c>
      <c r="W523" s="349">
        <f t="shared" si="976"/>
        <v>0</v>
      </c>
      <c r="X523" s="349">
        <f t="shared" si="976"/>
        <v>0</v>
      </c>
      <c r="Y523" s="349">
        <f t="shared" si="976"/>
        <v>0</v>
      </c>
      <c r="Z523" s="349">
        <f t="shared" si="976"/>
        <v>0</v>
      </c>
      <c r="AA523" s="349">
        <f t="shared" si="976"/>
        <v>0</v>
      </c>
      <c r="AB523" s="349">
        <f t="shared" si="976"/>
        <v>0</v>
      </c>
      <c r="AC523" s="349">
        <f t="shared" si="976"/>
        <v>0</v>
      </c>
      <c r="AD523" s="349">
        <f t="shared" si="976"/>
        <v>0</v>
      </c>
      <c r="AE523" s="349">
        <f t="shared" si="976"/>
        <v>0</v>
      </c>
      <c r="AF523" s="349">
        <f t="shared" si="976"/>
        <v>0</v>
      </c>
      <c r="AG523" s="349">
        <f t="shared" si="976"/>
        <v>0</v>
      </c>
      <c r="AH523" s="349">
        <f t="shared" si="976"/>
        <v>0</v>
      </c>
      <c r="AI523" s="349">
        <f t="shared" si="976"/>
        <v>0</v>
      </c>
      <c r="AJ523" s="349">
        <f t="shared" si="976"/>
        <v>0</v>
      </c>
      <c r="AK523" s="349">
        <f t="shared" si="976"/>
        <v>0</v>
      </c>
      <c r="AL523" s="349">
        <f t="shared" si="976"/>
        <v>0</v>
      </c>
      <c r="AM523" s="349">
        <f t="shared" si="976"/>
        <v>0</v>
      </c>
      <c r="AN523" s="349">
        <f t="shared" si="976"/>
        <v>0</v>
      </c>
      <c r="AO523" s="349">
        <f t="shared" si="976"/>
        <v>0</v>
      </c>
      <c r="AP523" s="349">
        <f t="shared" si="976"/>
        <v>0</v>
      </c>
      <c r="AQ523" s="349">
        <f t="shared" si="976"/>
        <v>0</v>
      </c>
      <c r="AR523" s="349">
        <f t="shared" si="976"/>
        <v>0</v>
      </c>
      <c r="AS523" s="349">
        <f t="shared" si="976"/>
        <v>0</v>
      </c>
      <c r="AT523" s="349">
        <f t="shared" si="976"/>
        <v>0</v>
      </c>
      <c r="AU523" s="349">
        <f t="shared" si="976"/>
        <v>0</v>
      </c>
      <c r="AV523" s="349">
        <f t="shared" si="976"/>
        <v>0</v>
      </c>
      <c r="AW523" s="349">
        <f t="shared" si="976"/>
        <v>0</v>
      </c>
      <c r="AX523" s="349">
        <f t="shared" si="976"/>
        <v>0</v>
      </c>
      <c r="AY523" s="349">
        <f t="shared" si="976"/>
        <v>0</v>
      </c>
      <c r="AZ523" s="349">
        <f t="shared" si="976"/>
        <v>0</v>
      </c>
      <c r="BA523" s="349">
        <f t="shared" si="976"/>
        <v>0</v>
      </c>
      <c r="BB523" s="349">
        <f t="shared" si="976"/>
        <v>0</v>
      </c>
      <c r="BC523" s="349">
        <f t="shared" si="976"/>
        <v>0</v>
      </c>
      <c r="BD523" s="455"/>
      <c r="BE523" s="455"/>
      <c r="BF523" s="455"/>
      <c r="BG523" s="455"/>
      <c r="BH523" s="455"/>
      <c r="BI523" s="455"/>
      <c r="BJ523" s="455"/>
      <c r="BK523" s="455"/>
      <c r="BL523" s="455"/>
      <c r="BM523" s="455"/>
      <c r="BN523" s="455"/>
      <c r="BO523" s="455"/>
      <c r="BP523" s="455"/>
      <c r="BQ523" s="455"/>
      <c r="BR523" s="455"/>
      <c r="BS523" s="455"/>
      <c r="BT523" s="455"/>
      <c r="BU523" s="455"/>
      <c r="BV523" s="455"/>
      <c r="BW523" s="455"/>
      <c r="BX523" s="455"/>
      <c r="BY523" s="455"/>
      <c r="BZ523" s="455"/>
      <c r="CA523" s="455"/>
      <c r="CB523" s="455"/>
      <c r="CC523" s="455"/>
      <c r="CD523" s="455"/>
      <c r="CE523" s="455"/>
      <c r="CF523" s="455"/>
      <c r="CG523" s="455"/>
      <c r="CH523" s="455"/>
      <c r="CI523" s="455"/>
      <c r="CJ523" s="455"/>
      <c r="CK523" s="455"/>
      <c r="CL523" s="455"/>
      <c r="CM523" s="455"/>
      <c r="CN523" s="455"/>
      <c r="CO523" s="455"/>
      <c r="CP523" s="455"/>
      <c r="CQ523" s="455"/>
      <c r="CR523" s="455"/>
      <c r="CS523" s="455"/>
      <c r="CT523" s="455"/>
      <c r="CY523" s="294"/>
    </row>
    <row r="524" spans="1:103" outlineLevel="1" x14ac:dyDescent="0.45">
      <c r="A524" s="71"/>
      <c r="B524" s="297"/>
      <c r="D524" s="259" t="str">
        <f>Assumptions!A202</f>
        <v>New 18</v>
      </c>
      <c r="E524" s="366">
        <f t="shared" si="962"/>
        <v>0</v>
      </c>
      <c r="H524" s="349">
        <f t="shared" ref="H524:BC527" si="977">IF($E524-1&lt;H$10,VLOOKUP($D524,assumption_lookup,MATCH(H$9,assumption_heading,0),0)/12,0)</f>
        <v>0</v>
      </c>
      <c r="I524" s="349">
        <f t="shared" si="977"/>
        <v>0</v>
      </c>
      <c r="J524" s="349">
        <f t="shared" si="977"/>
        <v>0</v>
      </c>
      <c r="K524" s="349">
        <f t="shared" si="977"/>
        <v>0</v>
      </c>
      <c r="L524" s="349">
        <f t="shared" si="977"/>
        <v>0</v>
      </c>
      <c r="M524" s="349">
        <f t="shared" si="977"/>
        <v>0</v>
      </c>
      <c r="N524" s="349">
        <f t="shared" si="977"/>
        <v>0</v>
      </c>
      <c r="O524" s="349">
        <f t="shared" si="977"/>
        <v>0</v>
      </c>
      <c r="P524" s="349">
        <f t="shared" si="977"/>
        <v>0</v>
      </c>
      <c r="Q524" s="349">
        <f t="shared" si="977"/>
        <v>0</v>
      </c>
      <c r="R524" s="349">
        <f t="shared" si="977"/>
        <v>0</v>
      </c>
      <c r="S524" s="349">
        <f t="shared" si="977"/>
        <v>0</v>
      </c>
      <c r="T524" s="349">
        <f t="shared" si="977"/>
        <v>0</v>
      </c>
      <c r="U524" s="349">
        <f t="shared" si="977"/>
        <v>0</v>
      </c>
      <c r="V524" s="349">
        <f t="shared" si="977"/>
        <v>0</v>
      </c>
      <c r="W524" s="349">
        <f t="shared" si="977"/>
        <v>0</v>
      </c>
      <c r="X524" s="349">
        <f t="shared" si="977"/>
        <v>0</v>
      </c>
      <c r="Y524" s="349">
        <f t="shared" si="977"/>
        <v>0</v>
      </c>
      <c r="Z524" s="349">
        <f t="shared" si="977"/>
        <v>0</v>
      </c>
      <c r="AA524" s="349">
        <f t="shared" si="977"/>
        <v>0</v>
      </c>
      <c r="AB524" s="349">
        <f t="shared" si="977"/>
        <v>0</v>
      </c>
      <c r="AC524" s="349">
        <f t="shared" si="977"/>
        <v>0</v>
      </c>
      <c r="AD524" s="349">
        <f t="shared" si="977"/>
        <v>0</v>
      </c>
      <c r="AE524" s="349">
        <f t="shared" si="977"/>
        <v>0</v>
      </c>
      <c r="AF524" s="349">
        <f t="shared" si="977"/>
        <v>0</v>
      </c>
      <c r="AG524" s="349">
        <f t="shared" si="977"/>
        <v>0</v>
      </c>
      <c r="AH524" s="349">
        <f t="shared" si="977"/>
        <v>0</v>
      </c>
      <c r="AI524" s="349">
        <f t="shared" si="977"/>
        <v>0</v>
      </c>
      <c r="AJ524" s="349">
        <f t="shared" si="977"/>
        <v>0</v>
      </c>
      <c r="AK524" s="349">
        <f t="shared" si="977"/>
        <v>0</v>
      </c>
      <c r="AL524" s="349">
        <f t="shared" si="977"/>
        <v>0</v>
      </c>
      <c r="AM524" s="349">
        <f t="shared" si="977"/>
        <v>0</v>
      </c>
      <c r="AN524" s="349">
        <f t="shared" si="977"/>
        <v>0</v>
      </c>
      <c r="AO524" s="349">
        <f t="shared" si="977"/>
        <v>0</v>
      </c>
      <c r="AP524" s="349">
        <f t="shared" si="977"/>
        <v>0</v>
      </c>
      <c r="AQ524" s="349">
        <f t="shared" si="977"/>
        <v>0</v>
      </c>
      <c r="AR524" s="349">
        <f t="shared" si="977"/>
        <v>0</v>
      </c>
      <c r="AS524" s="349">
        <f t="shared" si="977"/>
        <v>0</v>
      </c>
      <c r="AT524" s="349">
        <f t="shared" si="977"/>
        <v>0</v>
      </c>
      <c r="AU524" s="349">
        <f t="shared" si="977"/>
        <v>0</v>
      </c>
      <c r="AV524" s="349">
        <f t="shared" si="977"/>
        <v>0</v>
      </c>
      <c r="AW524" s="349">
        <f t="shared" si="977"/>
        <v>0</v>
      </c>
      <c r="AX524" s="349">
        <f t="shared" si="977"/>
        <v>0</v>
      </c>
      <c r="AY524" s="349">
        <f t="shared" si="977"/>
        <v>0</v>
      </c>
      <c r="AZ524" s="349">
        <f t="shared" si="977"/>
        <v>0</v>
      </c>
      <c r="BA524" s="349">
        <f t="shared" si="977"/>
        <v>0</v>
      </c>
      <c r="BB524" s="349">
        <f t="shared" si="977"/>
        <v>0</v>
      </c>
      <c r="BC524" s="349">
        <f t="shared" si="977"/>
        <v>0</v>
      </c>
      <c r="BD524" s="455"/>
      <c r="BE524" s="455"/>
      <c r="BF524" s="455"/>
      <c r="BG524" s="455"/>
      <c r="BH524" s="455"/>
      <c r="BI524" s="455"/>
      <c r="BJ524" s="455"/>
      <c r="BK524" s="455"/>
      <c r="BL524" s="455"/>
      <c r="BM524" s="455"/>
      <c r="BN524" s="455"/>
      <c r="BO524" s="455"/>
      <c r="BP524" s="455"/>
      <c r="BQ524" s="455"/>
      <c r="BR524" s="455"/>
      <c r="BS524" s="455"/>
      <c r="BT524" s="455"/>
      <c r="BU524" s="455"/>
      <c r="BV524" s="455"/>
      <c r="BW524" s="455"/>
      <c r="BX524" s="455"/>
      <c r="BY524" s="455"/>
      <c r="BZ524" s="455"/>
      <c r="CA524" s="455"/>
      <c r="CB524" s="455"/>
      <c r="CC524" s="455"/>
      <c r="CD524" s="455"/>
      <c r="CE524" s="455"/>
      <c r="CF524" s="455"/>
      <c r="CG524" s="455"/>
      <c r="CH524" s="455"/>
      <c r="CI524" s="455"/>
      <c r="CJ524" s="455"/>
      <c r="CK524" s="455"/>
      <c r="CL524" s="455"/>
      <c r="CM524" s="455"/>
      <c r="CN524" s="455"/>
      <c r="CO524" s="455"/>
      <c r="CP524" s="455"/>
      <c r="CQ524" s="455"/>
      <c r="CR524" s="455"/>
      <c r="CS524" s="455"/>
      <c r="CT524" s="455"/>
      <c r="CY524" s="294"/>
    </row>
    <row r="525" spans="1:103" outlineLevel="1" x14ac:dyDescent="0.45">
      <c r="A525" s="71"/>
      <c r="B525" s="297"/>
      <c r="D525" s="259" t="str">
        <f>Assumptions!A203</f>
        <v>New 19</v>
      </c>
      <c r="E525" s="366">
        <f t="shared" si="962"/>
        <v>0</v>
      </c>
      <c r="H525" s="349">
        <f t="shared" si="977"/>
        <v>0</v>
      </c>
      <c r="I525" s="349">
        <f t="shared" si="977"/>
        <v>0</v>
      </c>
      <c r="J525" s="349">
        <f t="shared" si="977"/>
        <v>0</v>
      </c>
      <c r="K525" s="349">
        <f t="shared" si="977"/>
        <v>0</v>
      </c>
      <c r="L525" s="349">
        <f t="shared" si="977"/>
        <v>0</v>
      </c>
      <c r="M525" s="349">
        <f t="shared" si="977"/>
        <v>0</v>
      </c>
      <c r="N525" s="349">
        <f t="shared" si="977"/>
        <v>0</v>
      </c>
      <c r="O525" s="349">
        <f t="shared" si="977"/>
        <v>0</v>
      </c>
      <c r="P525" s="349">
        <f t="shared" si="977"/>
        <v>0</v>
      </c>
      <c r="Q525" s="349">
        <f t="shared" si="977"/>
        <v>0</v>
      </c>
      <c r="R525" s="349">
        <f t="shared" si="977"/>
        <v>0</v>
      </c>
      <c r="S525" s="349">
        <f t="shared" si="977"/>
        <v>0</v>
      </c>
      <c r="T525" s="349">
        <f t="shared" si="977"/>
        <v>0</v>
      </c>
      <c r="U525" s="349">
        <f t="shared" si="977"/>
        <v>0</v>
      </c>
      <c r="V525" s="349">
        <f t="shared" si="977"/>
        <v>0</v>
      </c>
      <c r="W525" s="349">
        <f t="shared" si="977"/>
        <v>0</v>
      </c>
      <c r="X525" s="349">
        <f t="shared" si="977"/>
        <v>0</v>
      </c>
      <c r="Y525" s="349">
        <f t="shared" si="977"/>
        <v>0</v>
      </c>
      <c r="Z525" s="349">
        <f t="shared" si="977"/>
        <v>0</v>
      </c>
      <c r="AA525" s="349">
        <f t="shared" si="977"/>
        <v>0</v>
      </c>
      <c r="AB525" s="349">
        <f t="shared" si="977"/>
        <v>0</v>
      </c>
      <c r="AC525" s="349">
        <f t="shared" si="977"/>
        <v>0</v>
      </c>
      <c r="AD525" s="349">
        <f t="shared" si="977"/>
        <v>0</v>
      </c>
      <c r="AE525" s="349">
        <f t="shared" si="977"/>
        <v>0</v>
      </c>
      <c r="AF525" s="349">
        <f t="shared" si="977"/>
        <v>0</v>
      </c>
      <c r="AG525" s="349">
        <f t="shared" si="977"/>
        <v>0</v>
      </c>
      <c r="AH525" s="349">
        <f t="shared" si="977"/>
        <v>0</v>
      </c>
      <c r="AI525" s="349">
        <f t="shared" si="977"/>
        <v>0</v>
      </c>
      <c r="AJ525" s="349">
        <f t="shared" si="977"/>
        <v>0</v>
      </c>
      <c r="AK525" s="349">
        <f t="shared" si="977"/>
        <v>0</v>
      </c>
      <c r="AL525" s="349">
        <f t="shared" si="977"/>
        <v>0</v>
      </c>
      <c r="AM525" s="349">
        <f t="shared" si="977"/>
        <v>0</v>
      </c>
      <c r="AN525" s="349">
        <f t="shared" si="977"/>
        <v>0</v>
      </c>
      <c r="AO525" s="349">
        <f t="shared" si="977"/>
        <v>0</v>
      </c>
      <c r="AP525" s="349">
        <f t="shared" si="977"/>
        <v>0</v>
      </c>
      <c r="AQ525" s="349">
        <f t="shared" si="977"/>
        <v>0</v>
      </c>
      <c r="AR525" s="349">
        <f t="shared" si="977"/>
        <v>0</v>
      </c>
      <c r="AS525" s="349">
        <f t="shared" si="977"/>
        <v>0</v>
      </c>
      <c r="AT525" s="349">
        <f t="shared" si="977"/>
        <v>0</v>
      </c>
      <c r="AU525" s="349">
        <f t="shared" si="977"/>
        <v>0</v>
      </c>
      <c r="AV525" s="349">
        <f t="shared" si="977"/>
        <v>0</v>
      </c>
      <c r="AW525" s="349">
        <f t="shared" si="977"/>
        <v>0</v>
      </c>
      <c r="AX525" s="349">
        <f t="shared" si="977"/>
        <v>0</v>
      </c>
      <c r="AY525" s="349">
        <f t="shared" si="977"/>
        <v>0</v>
      </c>
      <c r="AZ525" s="349">
        <f t="shared" si="977"/>
        <v>0</v>
      </c>
      <c r="BA525" s="349">
        <f t="shared" si="977"/>
        <v>0</v>
      </c>
      <c r="BB525" s="349">
        <f t="shared" si="977"/>
        <v>0</v>
      </c>
      <c r="BC525" s="349">
        <f t="shared" si="977"/>
        <v>0</v>
      </c>
      <c r="BD525" s="455"/>
      <c r="BE525" s="455"/>
      <c r="BF525" s="455"/>
      <c r="BG525" s="455"/>
      <c r="BH525" s="455"/>
      <c r="BI525" s="455"/>
      <c r="BJ525" s="455"/>
      <c r="BK525" s="455"/>
      <c r="BL525" s="455"/>
      <c r="BM525" s="455"/>
      <c r="BN525" s="455"/>
      <c r="BO525" s="455"/>
      <c r="BP525" s="455"/>
      <c r="BQ525" s="455"/>
      <c r="BR525" s="455"/>
      <c r="BS525" s="455"/>
      <c r="BT525" s="455"/>
      <c r="BU525" s="455"/>
      <c r="BV525" s="455"/>
      <c r="BW525" s="455"/>
      <c r="BX525" s="455"/>
      <c r="BY525" s="455"/>
      <c r="BZ525" s="455"/>
      <c r="CA525" s="455"/>
      <c r="CB525" s="455"/>
      <c r="CC525" s="455"/>
      <c r="CD525" s="455"/>
      <c r="CE525" s="455"/>
      <c r="CF525" s="455"/>
      <c r="CG525" s="455"/>
      <c r="CH525" s="455"/>
      <c r="CI525" s="455"/>
      <c r="CJ525" s="455"/>
      <c r="CK525" s="455"/>
      <c r="CL525" s="455"/>
      <c r="CM525" s="455"/>
      <c r="CN525" s="455"/>
      <c r="CO525" s="455"/>
      <c r="CP525" s="455"/>
      <c r="CQ525" s="455"/>
      <c r="CR525" s="455"/>
      <c r="CS525" s="455"/>
      <c r="CT525" s="455"/>
      <c r="CY525" s="294"/>
    </row>
    <row r="526" spans="1:103" outlineLevel="1" x14ac:dyDescent="0.45">
      <c r="A526" s="71"/>
      <c r="B526" s="297"/>
      <c r="D526" s="259" t="str">
        <f>Assumptions!A204</f>
        <v>New 20</v>
      </c>
      <c r="E526" s="366">
        <f t="shared" si="962"/>
        <v>0</v>
      </c>
      <c r="H526" s="349">
        <f t="shared" si="977"/>
        <v>0</v>
      </c>
      <c r="I526" s="349">
        <f t="shared" si="977"/>
        <v>0</v>
      </c>
      <c r="J526" s="349">
        <f t="shared" si="977"/>
        <v>0</v>
      </c>
      <c r="K526" s="349">
        <f t="shared" si="977"/>
        <v>0</v>
      </c>
      <c r="L526" s="349">
        <f t="shared" si="977"/>
        <v>0</v>
      </c>
      <c r="M526" s="349">
        <f t="shared" si="977"/>
        <v>0</v>
      </c>
      <c r="N526" s="349">
        <f t="shared" si="977"/>
        <v>0</v>
      </c>
      <c r="O526" s="349">
        <f t="shared" si="977"/>
        <v>0</v>
      </c>
      <c r="P526" s="349">
        <f t="shared" si="977"/>
        <v>0</v>
      </c>
      <c r="Q526" s="349">
        <f t="shared" si="977"/>
        <v>0</v>
      </c>
      <c r="R526" s="349">
        <f t="shared" si="977"/>
        <v>0</v>
      </c>
      <c r="S526" s="349">
        <f t="shared" si="977"/>
        <v>0</v>
      </c>
      <c r="T526" s="349">
        <f t="shared" si="977"/>
        <v>0</v>
      </c>
      <c r="U526" s="349">
        <f t="shared" si="977"/>
        <v>0</v>
      </c>
      <c r="V526" s="349">
        <f t="shared" si="977"/>
        <v>0</v>
      </c>
      <c r="W526" s="349">
        <f t="shared" si="977"/>
        <v>0</v>
      </c>
      <c r="X526" s="349">
        <f t="shared" si="977"/>
        <v>0</v>
      </c>
      <c r="Y526" s="349">
        <f t="shared" si="977"/>
        <v>0</v>
      </c>
      <c r="Z526" s="349">
        <f t="shared" si="977"/>
        <v>0</v>
      </c>
      <c r="AA526" s="349">
        <f t="shared" si="977"/>
        <v>0</v>
      </c>
      <c r="AB526" s="349">
        <f t="shared" si="977"/>
        <v>0</v>
      </c>
      <c r="AC526" s="349">
        <f t="shared" si="977"/>
        <v>0</v>
      </c>
      <c r="AD526" s="349">
        <f t="shared" si="977"/>
        <v>0</v>
      </c>
      <c r="AE526" s="349">
        <f t="shared" si="977"/>
        <v>0</v>
      </c>
      <c r="AF526" s="349">
        <f t="shared" si="977"/>
        <v>0</v>
      </c>
      <c r="AG526" s="349">
        <f t="shared" si="977"/>
        <v>0</v>
      </c>
      <c r="AH526" s="349">
        <f t="shared" si="977"/>
        <v>0</v>
      </c>
      <c r="AI526" s="349">
        <f t="shared" si="977"/>
        <v>0</v>
      </c>
      <c r="AJ526" s="349">
        <f t="shared" si="977"/>
        <v>0</v>
      </c>
      <c r="AK526" s="349">
        <f t="shared" si="977"/>
        <v>0</v>
      </c>
      <c r="AL526" s="349">
        <f t="shared" si="977"/>
        <v>0</v>
      </c>
      <c r="AM526" s="349">
        <f t="shared" si="977"/>
        <v>0</v>
      </c>
      <c r="AN526" s="349">
        <f t="shared" si="977"/>
        <v>0</v>
      </c>
      <c r="AO526" s="349">
        <f t="shared" si="977"/>
        <v>0</v>
      </c>
      <c r="AP526" s="349">
        <f t="shared" si="977"/>
        <v>0</v>
      </c>
      <c r="AQ526" s="349">
        <f t="shared" si="977"/>
        <v>0</v>
      </c>
      <c r="AR526" s="349">
        <f t="shared" si="977"/>
        <v>0</v>
      </c>
      <c r="AS526" s="349">
        <f t="shared" si="977"/>
        <v>0</v>
      </c>
      <c r="AT526" s="349">
        <f t="shared" si="977"/>
        <v>0</v>
      </c>
      <c r="AU526" s="349">
        <f t="shared" si="977"/>
        <v>0</v>
      </c>
      <c r="AV526" s="349">
        <f t="shared" si="977"/>
        <v>0</v>
      </c>
      <c r="AW526" s="349">
        <f t="shared" si="977"/>
        <v>0</v>
      </c>
      <c r="AX526" s="349">
        <f t="shared" si="977"/>
        <v>0</v>
      </c>
      <c r="AY526" s="349">
        <f t="shared" si="977"/>
        <v>0</v>
      </c>
      <c r="AZ526" s="349">
        <f t="shared" si="977"/>
        <v>0</v>
      </c>
      <c r="BA526" s="349">
        <f t="shared" si="977"/>
        <v>0</v>
      </c>
      <c r="BB526" s="349">
        <f t="shared" si="977"/>
        <v>0</v>
      </c>
      <c r="BC526" s="349">
        <f t="shared" si="977"/>
        <v>0</v>
      </c>
      <c r="BD526" s="455"/>
      <c r="BE526" s="455"/>
      <c r="BF526" s="455"/>
      <c r="BG526" s="455"/>
      <c r="BH526" s="455"/>
      <c r="BI526" s="455"/>
      <c r="BJ526" s="455"/>
      <c r="BK526" s="455"/>
      <c r="BL526" s="455"/>
      <c r="BM526" s="455"/>
      <c r="BN526" s="455"/>
      <c r="BO526" s="455"/>
      <c r="BP526" s="455"/>
      <c r="BQ526" s="455"/>
      <c r="BR526" s="455"/>
      <c r="BS526" s="455"/>
      <c r="BT526" s="455"/>
      <c r="BU526" s="455"/>
      <c r="BV526" s="455"/>
      <c r="BW526" s="455"/>
      <c r="BX526" s="455"/>
      <c r="BY526" s="455"/>
      <c r="BZ526" s="455"/>
      <c r="CA526" s="455"/>
      <c r="CB526" s="455"/>
      <c r="CC526" s="455"/>
      <c r="CD526" s="455"/>
      <c r="CE526" s="455"/>
      <c r="CF526" s="455"/>
      <c r="CG526" s="455"/>
      <c r="CH526" s="455"/>
      <c r="CI526" s="455"/>
      <c r="CJ526" s="455"/>
      <c r="CK526" s="455"/>
      <c r="CL526" s="455"/>
      <c r="CM526" s="455"/>
      <c r="CN526" s="455"/>
      <c r="CO526" s="455"/>
      <c r="CP526" s="455"/>
      <c r="CQ526" s="455"/>
      <c r="CR526" s="455"/>
      <c r="CS526" s="455"/>
      <c r="CT526" s="455"/>
      <c r="CY526" s="294"/>
    </row>
    <row r="527" spans="1:103" outlineLevel="1" x14ac:dyDescent="0.45">
      <c r="A527" s="71"/>
      <c r="B527" s="297"/>
      <c r="D527" s="259" t="str">
        <f>Assumptions!A205</f>
        <v>New 21</v>
      </c>
      <c r="E527" s="366">
        <f t="shared" si="962"/>
        <v>0</v>
      </c>
      <c r="H527" s="349">
        <f t="shared" si="977"/>
        <v>0</v>
      </c>
      <c r="I527" s="349">
        <f t="shared" si="977"/>
        <v>0</v>
      </c>
      <c r="J527" s="349">
        <f t="shared" si="977"/>
        <v>0</v>
      </c>
      <c r="K527" s="349">
        <f t="shared" si="977"/>
        <v>0</v>
      </c>
      <c r="L527" s="349">
        <f t="shared" si="977"/>
        <v>0</v>
      </c>
      <c r="M527" s="349">
        <f t="shared" si="977"/>
        <v>0</v>
      </c>
      <c r="N527" s="349">
        <f t="shared" si="977"/>
        <v>0</v>
      </c>
      <c r="O527" s="349">
        <f t="shared" si="977"/>
        <v>0</v>
      </c>
      <c r="P527" s="349">
        <f t="shared" si="977"/>
        <v>0</v>
      </c>
      <c r="Q527" s="349">
        <f t="shared" si="977"/>
        <v>0</v>
      </c>
      <c r="R527" s="349">
        <f t="shared" si="977"/>
        <v>0</v>
      </c>
      <c r="S527" s="349">
        <f t="shared" si="977"/>
        <v>0</v>
      </c>
      <c r="T527" s="349">
        <f t="shared" si="977"/>
        <v>0</v>
      </c>
      <c r="U527" s="349">
        <f t="shared" si="977"/>
        <v>0</v>
      </c>
      <c r="V527" s="349">
        <f t="shared" si="977"/>
        <v>0</v>
      </c>
      <c r="W527" s="349">
        <f t="shared" si="977"/>
        <v>0</v>
      </c>
      <c r="X527" s="349">
        <f t="shared" si="977"/>
        <v>0</v>
      </c>
      <c r="Y527" s="349">
        <f t="shared" si="977"/>
        <v>0</v>
      </c>
      <c r="Z527" s="349">
        <f t="shared" si="977"/>
        <v>0</v>
      </c>
      <c r="AA527" s="349">
        <f t="shared" si="977"/>
        <v>0</v>
      </c>
      <c r="AB527" s="349">
        <f t="shared" si="977"/>
        <v>0</v>
      </c>
      <c r="AC527" s="349">
        <f t="shared" si="977"/>
        <v>0</v>
      </c>
      <c r="AD527" s="349">
        <f t="shared" si="977"/>
        <v>0</v>
      </c>
      <c r="AE527" s="349">
        <f t="shared" si="977"/>
        <v>0</v>
      </c>
      <c r="AF527" s="349">
        <f t="shared" si="977"/>
        <v>0</v>
      </c>
      <c r="AG527" s="349">
        <f t="shared" si="977"/>
        <v>0</v>
      </c>
      <c r="AH527" s="349">
        <f t="shared" si="977"/>
        <v>0</v>
      </c>
      <c r="AI527" s="349">
        <f t="shared" si="977"/>
        <v>0</v>
      </c>
      <c r="AJ527" s="349">
        <f t="shared" si="977"/>
        <v>0</v>
      </c>
      <c r="AK527" s="349">
        <f t="shared" si="977"/>
        <v>0</v>
      </c>
      <c r="AL527" s="349">
        <f t="shared" si="977"/>
        <v>0</v>
      </c>
      <c r="AM527" s="349">
        <f t="shared" si="977"/>
        <v>0</v>
      </c>
      <c r="AN527" s="349">
        <f t="shared" si="977"/>
        <v>0</v>
      </c>
      <c r="AO527" s="349">
        <f t="shared" si="977"/>
        <v>0</v>
      </c>
      <c r="AP527" s="349">
        <f t="shared" si="977"/>
        <v>0</v>
      </c>
      <c r="AQ527" s="349">
        <f t="shared" si="977"/>
        <v>0</v>
      </c>
      <c r="AR527" s="349">
        <f t="shared" si="977"/>
        <v>0</v>
      </c>
      <c r="AS527" s="349">
        <f t="shared" si="977"/>
        <v>0</v>
      </c>
      <c r="AT527" s="349">
        <f t="shared" si="977"/>
        <v>0</v>
      </c>
      <c r="AU527" s="349">
        <f t="shared" si="977"/>
        <v>0</v>
      </c>
      <c r="AV527" s="349">
        <f t="shared" si="977"/>
        <v>0</v>
      </c>
      <c r="AW527" s="349">
        <f t="shared" si="977"/>
        <v>0</v>
      </c>
      <c r="AX527" s="349">
        <f t="shared" si="977"/>
        <v>0</v>
      </c>
      <c r="AY527" s="349">
        <f t="shared" si="977"/>
        <v>0</v>
      </c>
      <c r="AZ527" s="349">
        <f t="shared" si="977"/>
        <v>0</v>
      </c>
      <c r="BA527" s="349">
        <f t="shared" si="977"/>
        <v>0</v>
      </c>
      <c r="BB527" s="349">
        <f t="shared" si="977"/>
        <v>0</v>
      </c>
      <c r="BC527" s="349">
        <f t="shared" si="977"/>
        <v>0</v>
      </c>
      <c r="BD527" s="455"/>
      <c r="BE527" s="455"/>
      <c r="BF527" s="455"/>
      <c r="BG527" s="455"/>
      <c r="BH527" s="455"/>
      <c r="BI527" s="455"/>
      <c r="BJ527" s="455"/>
      <c r="BK527" s="455"/>
      <c r="BL527" s="455"/>
      <c r="BM527" s="455"/>
      <c r="BN527" s="455"/>
      <c r="BO527" s="455"/>
      <c r="BP527" s="455"/>
      <c r="BQ527" s="455"/>
      <c r="BR527" s="455"/>
      <c r="BS527" s="455"/>
      <c r="BT527" s="455"/>
      <c r="BU527" s="455"/>
      <c r="BV527" s="455"/>
      <c r="BW527" s="455"/>
      <c r="BX527" s="455"/>
      <c r="BY527" s="455"/>
      <c r="BZ527" s="455"/>
      <c r="CA527" s="455"/>
      <c r="CB527" s="455"/>
      <c r="CC527" s="455"/>
      <c r="CD527" s="455"/>
      <c r="CE527" s="455"/>
      <c r="CF527" s="455"/>
      <c r="CG527" s="455"/>
      <c r="CH527" s="455"/>
      <c r="CI527" s="455"/>
      <c r="CJ527" s="455"/>
      <c r="CK527" s="455"/>
      <c r="CL527" s="455"/>
      <c r="CM527" s="455"/>
      <c r="CN527" s="455"/>
      <c r="CO527" s="455"/>
      <c r="CP527" s="455"/>
      <c r="CQ527" s="455"/>
      <c r="CR527" s="455"/>
      <c r="CS527" s="455"/>
      <c r="CT527" s="455"/>
      <c r="CY527" s="294"/>
    </row>
    <row r="528" spans="1:103" outlineLevel="1" x14ac:dyDescent="0.45">
      <c r="A528" s="71"/>
      <c r="B528" s="297"/>
      <c r="D528" s="259" t="str">
        <f>Assumptions!A206</f>
        <v>New 22</v>
      </c>
      <c r="E528" s="366">
        <f t="shared" si="962"/>
        <v>0</v>
      </c>
      <c r="H528" s="349">
        <f t="shared" ref="H528:BC531" si="978">IF($E528-1&lt;H$10,VLOOKUP($D528,assumption_lookup,MATCH(H$9,assumption_heading,0),0)/12,0)</f>
        <v>0</v>
      </c>
      <c r="I528" s="349">
        <f t="shared" si="978"/>
        <v>0</v>
      </c>
      <c r="J528" s="349">
        <f t="shared" si="978"/>
        <v>0</v>
      </c>
      <c r="K528" s="349">
        <f t="shared" si="978"/>
        <v>0</v>
      </c>
      <c r="L528" s="349">
        <f t="shared" si="978"/>
        <v>0</v>
      </c>
      <c r="M528" s="349">
        <f t="shared" si="978"/>
        <v>0</v>
      </c>
      <c r="N528" s="349">
        <f t="shared" si="978"/>
        <v>0</v>
      </c>
      <c r="O528" s="349">
        <f t="shared" si="978"/>
        <v>0</v>
      </c>
      <c r="P528" s="349">
        <f t="shared" si="978"/>
        <v>0</v>
      </c>
      <c r="Q528" s="349">
        <f t="shared" si="978"/>
        <v>0</v>
      </c>
      <c r="R528" s="349">
        <f t="shared" si="978"/>
        <v>0</v>
      </c>
      <c r="S528" s="349">
        <f t="shared" si="978"/>
        <v>0</v>
      </c>
      <c r="T528" s="349">
        <f t="shared" si="978"/>
        <v>0</v>
      </c>
      <c r="U528" s="349">
        <f t="shared" si="978"/>
        <v>0</v>
      </c>
      <c r="V528" s="349">
        <f t="shared" si="978"/>
        <v>0</v>
      </c>
      <c r="W528" s="349">
        <f t="shared" si="978"/>
        <v>0</v>
      </c>
      <c r="X528" s="349">
        <f t="shared" si="978"/>
        <v>0</v>
      </c>
      <c r="Y528" s="349">
        <f t="shared" si="978"/>
        <v>0</v>
      </c>
      <c r="Z528" s="349">
        <f t="shared" si="978"/>
        <v>0</v>
      </c>
      <c r="AA528" s="349">
        <f t="shared" si="978"/>
        <v>0</v>
      </c>
      <c r="AB528" s="349">
        <f t="shared" si="978"/>
        <v>0</v>
      </c>
      <c r="AC528" s="349">
        <f t="shared" si="978"/>
        <v>0</v>
      </c>
      <c r="AD528" s="349">
        <f t="shared" si="978"/>
        <v>0</v>
      </c>
      <c r="AE528" s="349">
        <f t="shared" si="978"/>
        <v>0</v>
      </c>
      <c r="AF528" s="349">
        <f t="shared" si="978"/>
        <v>0</v>
      </c>
      <c r="AG528" s="349">
        <f t="shared" si="978"/>
        <v>0</v>
      </c>
      <c r="AH528" s="349">
        <f t="shared" si="978"/>
        <v>0</v>
      </c>
      <c r="AI528" s="349">
        <f t="shared" si="978"/>
        <v>0</v>
      </c>
      <c r="AJ528" s="349">
        <f t="shared" si="978"/>
        <v>0</v>
      </c>
      <c r="AK528" s="349">
        <f t="shared" si="978"/>
        <v>0</v>
      </c>
      <c r="AL528" s="349">
        <f t="shared" si="978"/>
        <v>0</v>
      </c>
      <c r="AM528" s="349">
        <f t="shared" si="978"/>
        <v>0</v>
      </c>
      <c r="AN528" s="349">
        <f t="shared" si="978"/>
        <v>0</v>
      </c>
      <c r="AO528" s="349">
        <f t="shared" si="978"/>
        <v>0</v>
      </c>
      <c r="AP528" s="349">
        <f t="shared" si="978"/>
        <v>0</v>
      </c>
      <c r="AQ528" s="349">
        <f t="shared" si="978"/>
        <v>0</v>
      </c>
      <c r="AR528" s="349">
        <f t="shared" si="978"/>
        <v>0</v>
      </c>
      <c r="AS528" s="349">
        <f t="shared" si="978"/>
        <v>0</v>
      </c>
      <c r="AT528" s="349">
        <f t="shared" si="978"/>
        <v>0</v>
      </c>
      <c r="AU528" s="349">
        <f t="shared" si="978"/>
        <v>0</v>
      </c>
      <c r="AV528" s="349">
        <f t="shared" si="978"/>
        <v>0</v>
      </c>
      <c r="AW528" s="349">
        <f t="shared" si="978"/>
        <v>0</v>
      </c>
      <c r="AX528" s="349">
        <f t="shared" si="978"/>
        <v>0</v>
      </c>
      <c r="AY528" s="349">
        <f t="shared" si="978"/>
        <v>0</v>
      </c>
      <c r="AZ528" s="349">
        <f t="shared" si="978"/>
        <v>0</v>
      </c>
      <c r="BA528" s="349">
        <f t="shared" si="978"/>
        <v>0</v>
      </c>
      <c r="BB528" s="349">
        <f t="shared" si="978"/>
        <v>0</v>
      </c>
      <c r="BC528" s="349">
        <f t="shared" si="978"/>
        <v>0</v>
      </c>
      <c r="BD528" s="455"/>
      <c r="BE528" s="455"/>
      <c r="BF528" s="455"/>
      <c r="BG528" s="455"/>
      <c r="BH528" s="455"/>
      <c r="BI528" s="455"/>
      <c r="BJ528" s="455"/>
      <c r="BK528" s="455"/>
      <c r="BL528" s="455"/>
      <c r="BM528" s="455"/>
      <c r="BN528" s="455"/>
      <c r="BO528" s="455"/>
      <c r="BP528" s="455"/>
      <c r="BQ528" s="455"/>
      <c r="BR528" s="455"/>
      <c r="BS528" s="455"/>
      <c r="BT528" s="455"/>
      <c r="BU528" s="455"/>
      <c r="BV528" s="455"/>
      <c r="BW528" s="455"/>
      <c r="BX528" s="455"/>
      <c r="BY528" s="455"/>
      <c r="BZ528" s="455"/>
      <c r="CA528" s="455"/>
      <c r="CB528" s="455"/>
      <c r="CC528" s="455"/>
      <c r="CD528" s="455"/>
      <c r="CE528" s="455"/>
      <c r="CF528" s="455"/>
      <c r="CG528" s="455"/>
      <c r="CH528" s="455"/>
      <c r="CI528" s="455"/>
      <c r="CJ528" s="455"/>
      <c r="CK528" s="455"/>
      <c r="CL528" s="455"/>
      <c r="CM528" s="455"/>
      <c r="CN528" s="455"/>
      <c r="CO528" s="455"/>
      <c r="CP528" s="455"/>
      <c r="CQ528" s="455"/>
      <c r="CR528" s="455"/>
      <c r="CS528" s="455"/>
      <c r="CT528" s="455"/>
      <c r="CY528" s="294"/>
    </row>
    <row r="529" spans="1:103" outlineLevel="1" x14ac:dyDescent="0.45">
      <c r="A529" s="71"/>
      <c r="B529" s="297"/>
      <c r="D529" s="259" t="str">
        <f>Assumptions!A207</f>
        <v>New 23</v>
      </c>
      <c r="E529" s="366">
        <f t="shared" si="962"/>
        <v>0</v>
      </c>
      <c r="H529" s="349">
        <f t="shared" si="978"/>
        <v>0</v>
      </c>
      <c r="I529" s="349">
        <f t="shared" si="978"/>
        <v>0</v>
      </c>
      <c r="J529" s="349">
        <f t="shared" si="978"/>
        <v>0</v>
      </c>
      <c r="K529" s="349">
        <f t="shared" si="978"/>
        <v>0</v>
      </c>
      <c r="L529" s="349">
        <f t="shared" si="978"/>
        <v>0</v>
      </c>
      <c r="M529" s="349">
        <f t="shared" si="978"/>
        <v>0</v>
      </c>
      <c r="N529" s="349">
        <f t="shared" si="978"/>
        <v>0</v>
      </c>
      <c r="O529" s="349">
        <f t="shared" si="978"/>
        <v>0</v>
      </c>
      <c r="P529" s="349">
        <f t="shared" si="978"/>
        <v>0</v>
      </c>
      <c r="Q529" s="349">
        <f t="shared" si="978"/>
        <v>0</v>
      </c>
      <c r="R529" s="349">
        <f t="shared" si="978"/>
        <v>0</v>
      </c>
      <c r="S529" s="349">
        <f t="shared" si="978"/>
        <v>0</v>
      </c>
      <c r="T529" s="349">
        <f t="shared" si="978"/>
        <v>0</v>
      </c>
      <c r="U529" s="349">
        <f t="shared" si="978"/>
        <v>0</v>
      </c>
      <c r="V529" s="349">
        <f t="shared" si="978"/>
        <v>0</v>
      </c>
      <c r="W529" s="349">
        <f t="shared" si="978"/>
        <v>0</v>
      </c>
      <c r="X529" s="349">
        <f t="shared" si="978"/>
        <v>0</v>
      </c>
      <c r="Y529" s="349">
        <f t="shared" si="978"/>
        <v>0</v>
      </c>
      <c r="Z529" s="349">
        <f t="shared" si="978"/>
        <v>0</v>
      </c>
      <c r="AA529" s="349">
        <f t="shared" si="978"/>
        <v>0</v>
      </c>
      <c r="AB529" s="349">
        <f t="shared" si="978"/>
        <v>0</v>
      </c>
      <c r="AC529" s="349">
        <f t="shared" si="978"/>
        <v>0</v>
      </c>
      <c r="AD529" s="349">
        <f t="shared" si="978"/>
        <v>0</v>
      </c>
      <c r="AE529" s="349">
        <f t="shared" si="978"/>
        <v>0</v>
      </c>
      <c r="AF529" s="349">
        <f t="shared" si="978"/>
        <v>0</v>
      </c>
      <c r="AG529" s="349">
        <f t="shared" si="978"/>
        <v>0</v>
      </c>
      <c r="AH529" s="349">
        <f t="shared" si="978"/>
        <v>0</v>
      </c>
      <c r="AI529" s="349">
        <f t="shared" si="978"/>
        <v>0</v>
      </c>
      <c r="AJ529" s="349">
        <f t="shared" si="978"/>
        <v>0</v>
      </c>
      <c r="AK529" s="349">
        <f t="shared" si="978"/>
        <v>0</v>
      </c>
      <c r="AL529" s="349">
        <f t="shared" si="978"/>
        <v>0</v>
      </c>
      <c r="AM529" s="349">
        <f t="shared" si="978"/>
        <v>0</v>
      </c>
      <c r="AN529" s="349">
        <f t="shared" si="978"/>
        <v>0</v>
      </c>
      <c r="AO529" s="349">
        <f t="shared" si="978"/>
        <v>0</v>
      </c>
      <c r="AP529" s="349">
        <f t="shared" si="978"/>
        <v>0</v>
      </c>
      <c r="AQ529" s="349">
        <f t="shared" si="978"/>
        <v>0</v>
      </c>
      <c r="AR529" s="349">
        <f t="shared" si="978"/>
        <v>0</v>
      </c>
      <c r="AS529" s="349">
        <f t="shared" si="978"/>
        <v>0</v>
      </c>
      <c r="AT529" s="349">
        <f t="shared" si="978"/>
        <v>0</v>
      </c>
      <c r="AU529" s="349">
        <f t="shared" si="978"/>
        <v>0</v>
      </c>
      <c r="AV529" s="349">
        <f t="shared" si="978"/>
        <v>0</v>
      </c>
      <c r="AW529" s="349">
        <f t="shared" si="978"/>
        <v>0</v>
      </c>
      <c r="AX529" s="349">
        <f t="shared" si="978"/>
        <v>0</v>
      </c>
      <c r="AY529" s="349">
        <f t="shared" si="978"/>
        <v>0</v>
      </c>
      <c r="AZ529" s="349">
        <f t="shared" si="978"/>
        <v>0</v>
      </c>
      <c r="BA529" s="349">
        <f t="shared" si="978"/>
        <v>0</v>
      </c>
      <c r="BB529" s="349">
        <f t="shared" si="978"/>
        <v>0</v>
      </c>
      <c r="BC529" s="349">
        <f t="shared" si="978"/>
        <v>0</v>
      </c>
      <c r="BD529" s="455"/>
      <c r="BE529" s="455"/>
      <c r="BF529" s="455"/>
      <c r="BG529" s="455"/>
      <c r="BH529" s="455"/>
      <c r="BI529" s="455"/>
      <c r="BJ529" s="455"/>
      <c r="BK529" s="455"/>
      <c r="BL529" s="455"/>
      <c r="BM529" s="455"/>
      <c r="BN529" s="455"/>
      <c r="BO529" s="455"/>
      <c r="BP529" s="455"/>
      <c r="BQ529" s="455"/>
      <c r="BR529" s="455"/>
      <c r="BS529" s="455"/>
      <c r="BT529" s="455"/>
      <c r="BU529" s="455"/>
      <c r="BV529" s="455"/>
      <c r="BW529" s="455"/>
      <c r="BX529" s="455"/>
      <c r="BY529" s="455"/>
      <c r="BZ529" s="455"/>
      <c r="CA529" s="455"/>
      <c r="CB529" s="455"/>
      <c r="CC529" s="455"/>
      <c r="CD529" s="455"/>
      <c r="CE529" s="455"/>
      <c r="CF529" s="455"/>
      <c r="CG529" s="455"/>
      <c r="CH529" s="455"/>
      <c r="CI529" s="455"/>
      <c r="CJ529" s="455"/>
      <c r="CK529" s="455"/>
      <c r="CL529" s="455"/>
      <c r="CM529" s="455"/>
      <c r="CN529" s="455"/>
      <c r="CO529" s="455"/>
      <c r="CP529" s="455"/>
      <c r="CQ529" s="455"/>
      <c r="CR529" s="455"/>
      <c r="CS529" s="455"/>
      <c r="CT529" s="455"/>
      <c r="CY529" s="294"/>
    </row>
    <row r="530" spans="1:103" outlineLevel="1" x14ac:dyDescent="0.45">
      <c r="A530" s="71"/>
      <c r="B530" s="297"/>
      <c r="D530" s="259" t="str">
        <f>Assumptions!A208</f>
        <v>New 24</v>
      </c>
      <c r="E530" s="366">
        <f t="shared" si="962"/>
        <v>0</v>
      </c>
      <c r="H530" s="349">
        <f t="shared" si="978"/>
        <v>0</v>
      </c>
      <c r="I530" s="349">
        <f t="shared" si="978"/>
        <v>0</v>
      </c>
      <c r="J530" s="349">
        <f t="shared" si="978"/>
        <v>0</v>
      </c>
      <c r="K530" s="349">
        <f t="shared" si="978"/>
        <v>0</v>
      </c>
      <c r="L530" s="349">
        <f t="shared" si="978"/>
        <v>0</v>
      </c>
      <c r="M530" s="349">
        <f t="shared" si="978"/>
        <v>0</v>
      </c>
      <c r="N530" s="349">
        <f t="shared" si="978"/>
        <v>0</v>
      </c>
      <c r="O530" s="349">
        <f t="shared" si="978"/>
        <v>0</v>
      </c>
      <c r="P530" s="349">
        <f t="shared" si="978"/>
        <v>0</v>
      </c>
      <c r="Q530" s="349">
        <f t="shared" si="978"/>
        <v>0</v>
      </c>
      <c r="R530" s="349">
        <f t="shared" si="978"/>
        <v>0</v>
      </c>
      <c r="S530" s="349">
        <f t="shared" si="978"/>
        <v>0</v>
      </c>
      <c r="T530" s="349">
        <f t="shared" si="978"/>
        <v>0</v>
      </c>
      <c r="U530" s="349">
        <f t="shared" si="978"/>
        <v>0</v>
      </c>
      <c r="V530" s="349">
        <f t="shared" si="978"/>
        <v>0</v>
      </c>
      <c r="W530" s="349">
        <f t="shared" si="978"/>
        <v>0</v>
      </c>
      <c r="X530" s="349">
        <f t="shared" si="978"/>
        <v>0</v>
      </c>
      <c r="Y530" s="349">
        <f t="shared" si="978"/>
        <v>0</v>
      </c>
      <c r="Z530" s="349">
        <f t="shared" si="978"/>
        <v>0</v>
      </c>
      <c r="AA530" s="349">
        <f t="shared" si="978"/>
        <v>0</v>
      </c>
      <c r="AB530" s="349">
        <f t="shared" si="978"/>
        <v>0</v>
      </c>
      <c r="AC530" s="349">
        <f t="shared" si="978"/>
        <v>0</v>
      </c>
      <c r="AD530" s="349">
        <f t="shared" si="978"/>
        <v>0</v>
      </c>
      <c r="AE530" s="349">
        <f t="shared" si="978"/>
        <v>0</v>
      </c>
      <c r="AF530" s="349">
        <f t="shared" si="978"/>
        <v>0</v>
      </c>
      <c r="AG530" s="349">
        <f t="shared" si="978"/>
        <v>0</v>
      </c>
      <c r="AH530" s="349">
        <f t="shared" si="978"/>
        <v>0</v>
      </c>
      <c r="AI530" s="349">
        <f t="shared" si="978"/>
        <v>0</v>
      </c>
      <c r="AJ530" s="349">
        <f t="shared" si="978"/>
        <v>0</v>
      </c>
      <c r="AK530" s="349">
        <f t="shared" si="978"/>
        <v>0</v>
      </c>
      <c r="AL530" s="349">
        <f t="shared" si="978"/>
        <v>0</v>
      </c>
      <c r="AM530" s="349">
        <f t="shared" si="978"/>
        <v>0</v>
      </c>
      <c r="AN530" s="349">
        <f t="shared" si="978"/>
        <v>0</v>
      </c>
      <c r="AO530" s="349">
        <f t="shared" si="978"/>
        <v>0</v>
      </c>
      <c r="AP530" s="349">
        <f t="shared" si="978"/>
        <v>0</v>
      </c>
      <c r="AQ530" s="349">
        <f t="shared" si="978"/>
        <v>0</v>
      </c>
      <c r="AR530" s="349">
        <f t="shared" si="978"/>
        <v>0</v>
      </c>
      <c r="AS530" s="349">
        <f t="shared" si="978"/>
        <v>0</v>
      </c>
      <c r="AT530" s="349">
        <f t="shared" si="978"/>
        <v>0</v>
      </c>
      <c r="AU530" s="349">
        <f t="shared" si="978"/>
        <v>0</v>
      </c>
      <c r="AV530" s="349">
        <f t="shared" si="978"/>
        <v>0</v>
      </c>
      <c r="AW530" s="349">
        <f t="shared" si="978"/>
        <v>0</v>
      </c>
      <c r="AX530" s="349">
        <f t="shared" si="978"/>
        <v>0</v>
      </c>
      <c r="AY530" s="349">
        <f t="shared" si="978"/>
        <v>0</v>
      </c>
      <c r="AZ530" s="349">
        <f t="shared" si="978"/>
        <v>0</v>
      </c>
      <c r="BA530" s="349">
        <f t="shared" si="978"/>
        <v>0</v>
      </c>
      <c r="BB530" s="349">
        <f t="shared" si="978"/>
        <v>0</v>
      </c>
      <c r="BC530" s="349">
        <f t="shared" si="978"/>
        <v>0</v>
      </c>
      <c r="BD530" s="455"/>
      <c r="BE530" s="455"/>
      <c r="BF530" s="455"/>
      <c r="BG530" s="455"/>
      <c r="BH530" s="455"/>
      <c r="BI530" s="455"/>
      <c r="BJ530" s="455"/>
      <c r="BK530" s="455"/>
      <c r="BL530" s="455"/>
      <c r="BM530" s="455"/>
      <c r="BN530" s="455"/>
      <c r="BO530" s="455"/>
      <c r="BP530" s="455"/>
      <c r="BQ530" s="455"/>
      <c r="BR530" s="455"/>
      <c r="BS530" s="455"/>
      <c r="BT530" s="455"/>
      <c r="BU530" s="455"/>
      <c r="BV530" s="455"/>
      <c r="BW530" s="455"/>
      <c r="BX530" s="455"/>
      <c r="BY530" s="455"/>
      <c r="BZ530" s="455"/>
      <c r="CA530" s="455"/>
      <c r="CB530" s="455"/>
      <c r="CC530" s="455"/>
      <c r="CD530" s="455"/>
      <c r="CE530" s="455"/>
      <c r="CF530" s="455"/>
      <c r="CG530" s="455"/>
      <c r="CH530" s="455"/>
      <c r="CI530" s="455"/>
      <c r="CJ530" s="455"/>
      <c r="CK530" s="455"/>
      <c r="CL530" s="455"/>
      <c r="CM530" s="455"/>
      <c r="CN530" s="455"/>
      <c r="CO530" s="455"/>
      <c r="CP530" s="455"/>
      <c r="CQ530" s="455"/>
      <c r="CR530" s="455"/>
      <c r="CS530" s="455"/>
      <c r="CT530" s="455"/>
      <c r="CY530" s="294"/>
    </row>
    <row r="531" spans="1:103" outlineLevel="1" x14ac:dyDescent="0.45">
      <c r="A531" s="71"/>
      <c r="B531" s="297"/>
      <c r="D531" s="259" t="str">
        <f>Assumptions!A209</f>
        <v>New 25</v>
      </c>
      <c r="E531" s="366">
        <f t="shared" si="962"/>
        <v>0</v>
      </c>
      <c r="H531" s="349">
        <f t="shared" si="978"/>
        <v>0</v>
      </c>
      <c r="I531" s="349">
        <f t="shared" si="978"/>
        <v>0</v>
      </c>
      <c r="J531" s="349">
        <f t="shared" si="978"/>
        <v>0</v>
      </c>
      <c r="K531" s="349">
        <f t="shared" si="978"/>
        <v>0</v>
      </c>
      <c r="L531" s="349">
        <f t="shared" si="978"/>
        <v>0</v>
      </c>
      <c r="M531" s="349">
        <f t="shared" si="978"/>
        <v>0</v>
      </c>
      <c r="N531" s="349">
        <f t="shared" si="978"/>
        <v>0</v>
      </c>
      <c r="O531" s="349">
        <f t="shared" si="978"/>
        <v>0</v>
      </c>
      <c r="P531" s="349">
        <f t="shared" si="978"/>
        <v>0</v>
      </c>
      <c r="Q531" s="349">
        <f t="shared" si="978"/>
        <v>0</v>
      </c>
      <c r="R531" s="349">
        <f t="shared" si="978"/>
        <v>0</v>
      </c>
      <c r="S531" s="349">
        <f t="shared" si="978"/>
        <v>0</v>
      </c>
      <c r="T531" s="349">
        <f t="shared" si="978"/>
        <v>0</v>
      </c>
      <c r="U531" s="349">
        <f t="shared" si="978"/>
        <v>0</v>
      </c>
      <c r="V531" s="349">
        <f t="shared" si="978"/>
        <v>0</v>
      </c>
      <c r="W531" s="349">
        <f t="shared" si="978"/>
        <v>0</v>
      </c>
      <c r="X531" s="349">
        <f t="shared" si="978"/>
        <v>0</v>
      </c>
      <c r="Y531" s="349">
        <f t="shared" si="978"/>
        <v>0</v>
      </c>
      <c r="Z531" s="349">
        <f t="shared" si="978"/>
        <v>0</v>
      </c>
      <c r="AA531" s="349">
        <f t="shared" si="978"/>
        <v>0</v>
      </c>
      <c r="AB531" s="349">
        <f t="shared" si="978"/>
        <v>0</v>
      </c>
      <c r="AC531" s="349">
        <f t="shared" si="978"/>
        <v>0</v>
      </c>
      <c r="AD531" s="349">
        <f t="shared" si="978"/>
        <v>0</v>
      </c>
      <c r="AE531" s="349">
        <f t="shared" si="978"/>
        <v>0</v>
      </c>
      <c r="AF531" s="349">
        <f t="shared" si="978"/>
        <v>0</v>
      </c>
      <c r="AG531" s="349">
        <f t="shared" si="978"/>
        <v>0</v>
      </c>
      <c r="AH531" s="349">
        <f t="shared" si="978"/>
        <v>0</v>
      </c>
      <c r="AI531" s="349">
        <f t="shared" si="978"/>
        <v>0</v>
      </c>
      <c r="AJ531" s="349">
        <f t="shared" si="978"/>
        <v>0</v>
      </c>
      <c r="AK531" s="349">
        <f t="shared" si="978"/>
        <v>0</v>
      </c>
      <c r="AL531" s="349">
        <f t="shared" si="978"/>
        <v>0</v>
      </c>
      <c r="AM531" s="349">
        <f t="shared" si="978"/>
        <v>0</v>
      </c>
      <c r="AN531" s="349">
        <f t="shared" si="978"/>
        <v>0</v>
      </c>
      <c r="AO531" s="349">
        <f t="shared" si="978"/>
        <v>0</v>
      </c>
      <c r="AP531" s="349">
        <f t="shared" si="978"/>
        <v>0</v>
      </c>
      <c r="AQ531" s="349">
        <f t="shared" si="978"/>
        <v>0</v>
      </c>
      <c r="AR531" s="349">
        <f t="shared" si="978"/>
        <v>0</v>
      </c>
      <c r="AS531" s="349">
        <f t="shared" si="978"/>
        <v>0</v>
      </c>
      <c r="AT531" s="349">
        <f t="shared" si="978"/>
        <v>0</v>
      </c>
      <c r="AU531" s="349">
        <f t="shared" si="978"/>
        <v>0</v>
      </c>
      <c r="AV531" s="349">
        <f t="shared" si="978"/>
        <v>0</v>
      </c>
      <c r="AW531" s="349">
        <f t="shared" si="978"/>
        <v>0</v>
      </c>
      <c r="AX531" s="349">
        <f t="shared" si="978"/>
        <v>0</v>
      </c>
      <c r="AY531" s="349">
        <f t="shared" si="978"/>
        <v>0</v>
      </c>
      <c r="AZ531" s="349">
        <f t="shared" si="978"/>
        <v>0</v>
      </c>
      <c r="BA531" s="349">
        <f t="shared" si="978"/>
        <v>0</v>
      </c>
      <c r="BB531" s="349">
        <f t="shared" si="978"/>
        <v>0</v>
      </c>
      <c r="BC531" s="349">
        <f t="shared" si="978"/>
        <v>0</v>
      </c>
      <c r="BD531" s="455"/>
      <c r="BE531" s="455"/>
      <c r="BF531" s="455"/>
      <c r="BG531" s="455"/>
      <c r="BH531" s="455"/>
      <c r="BI531" s="455"/>
      <c r="BJ531" s="455"/>
      <c r="BK531" s="455"/>
      <c r="BL531" s="455"/>
      <c r="BM531" s="455"/>
      <c r="BN531" s="455"/>
      <c r="BO531" s="455"/>
      <c r="BP531" s="455"/>
      <c r="BQ531" s="455"/>
      <c r="BR531" s="455"/>
      <c r="BS531" s="455"/>
      <c r="BT531" s="455"/>
      <c r="BU531" s="455"/>
      <c r="BV531" s="455"/>
      <c r="BW531" s="455"/>
      <c r="BX531" s="455"/>
      <c r="BY531" s="455"/>
      <c r="BZ531" s="455"/>
      <c r="CA531" s="455"/>
      <c r="CB531" s="455"/>
      <c r="CC531" s="455"/>
      <c r="CD531" s="455"/>
      <c r="CE531" s="455"/>
      <c r="CF531" s="455"/>
      <c r="CG531" s="455"/>
      <c r="CH531" s="455"/>
      <c r="CI531" s="455"/>
      <c r="CJ531" s="455"/>
      <c r="CK531" s="455"/>
      <c r="CL531" s="455"/>
      <c r="CM531" s="455"/>
      <c r="CN531" s="455"/>
      <c r="CO531" s="455"/>
      <c r="CP531" s="455"/>
      <c r="CQ531" s="455"/>
      <c r="CR531" s="455"/>
      <c r="CS531" s="455"/>
      <c r="CT531" s="455"/>
      <c r="CY531" s="294"/>
    </row>
    <row r="532" spans="1:103" s="75" customFormat="1" outlineLevel="1" x14ac:dyDescent="0.45">
      <c r="A532" s="72"/>
      <c r="B532" s="297"/>
      <c r="D532" s="75" t="s">
        <v>280</v>
      </c>
      <c r="E532" s="385"/>
      <c r="F532" s="75" t="s">
        <v>164</v>
      </c>
      <c r="H532" s="333">
        <f>SUM(H491:H531)</f>
        <v>25000.000000000004</v>
      </c>
      <c r="I532" s="333">
        <f t="shared" ref="I532:AM532" si="979">SUM(I491:I531)</f>
        <v>25000.000000000004</v>
      </c>
      <c r="J532" s="333">
        <f t="shared" si="979"/>
        <v>25000.000000000004</v>
      </c>
      <c r="K532" s="333">
        <f t="shared" si="979"/>
        <v>25000.000000000004</v>
      </c>
      <c r="L532" s="333">
        <f t="shared" si="979"/>
        <v>25000.000000000004</v>
      </c>
      <c r="M532" s="333">
        <f t="shared" si="979"/>
        <v>25000.000000000004</v>
      </c>
      <c r="N532" s="333">
        <f t="shared" si="979"/>
        <v>25000.000000000004</v>
      </c>
      <c r="O532" s="333">
        <f t="shared" si="979"/>
        <v>26666.666666666672</v>
      </c>
      <c r="P532" s="333">
        <f t="shared" si="979"/>
        <v>26666.666666666672</v>
      </c>
      <c r="Q532" s="333">
        <f t="shared" si="979"/>
        <v>26666.666666666672</v>
      </c>
      <c r="R532" s="333">
        <f t="shared" si="979"/>
        <v>26666.666666666672</v>
      </c>
      <c r="S532" s="333">
        <f t="shared" si="979"/>
        <v>26666.666666666672</v>
      </c>
      <c r="T532" s="333">
        <f t="shared" si="979"/>
        <v>28333.333333333339</v>
      </c>
      <c r="U532" s="333">
        <f t="shared" si="979"/>
        <v>28333.333333333339</v>
      </c>
      <c r="V532" s="333">
        <f t="shared" si="979"/>
        <v>28333.333333333339</v>
      </c>
      <c r="W532" s="333">
        <f t="shared" si="979"/>
        <v>28333.333333333339</v>
      </c>
      <c r="X532" s="333">
        <f t="shared" si="979"/>
        <v>28333.333333333339</v>
      </c>
      <c r="Y532" s="333">
        <f t="shared" si="979"/>
        <v>28333.333333333339</v>
      </c>
      <c r="Z532" s="333">
        <f t="shared" si="979"/>
        <v>30000.000000000007</v>
      </c>
      <c r="AA532" s="333">
        <f t="shared" si="979"/>
        <v>31666.666666666675</v>
      </c>
      <c r="AB532" s="333">
        <f t="shared" si="979"/>
        <v>31666.666666666675</v>
      </c>
      <c r="AC532" s="333">
        <f t="shared" si="979"/>
        <v>31666.666666666675</v>
      </c>
      <c r="AD532" s="333">
        <f t="shared" si="979"/>
        <v>31666.666666666675</v>
      </c>
      <c r="AE532" s="333">
        <f t="shared" si="979"/>
        <v>31666.666666666675</v>
      </c>
      <c r="AF532" s="333">
        <f t="shared" si="979"/>
        <v>31666.666666666675</v>
      </c>
      <c r="AG532" s="333">
        <f t="shared" si="979"/>
        <v>31666.666666666675</v>
      </c>
      <c r="AH532" s="333">
        <f t="shared" si="979"/>
        <v>31666.666666666675</v>
      </c>
      <c r="AI532" s="333">
        <f t="shared" si="979"/>
        <v>31666.666666666675</v>
      </c>
      <c r="AJ532" s="333">
        <f t="shared" si="979"/>
        <v>31666.666666666675</v>
      </c>
      <c r="AK532" s="333">
        <f t="shared" si="979"/>
        <v>31666.666666666675</v>
      </c>
      <c r="AL532" s="333">
        <f t="shared" si="979"/>
        <v>31666.666666666675</v>
      </c>
      <c r="AM532" s="333">
        <f t="shared" si="979"/>
        <v>33333.333333333343</v>
      </c>
      <c r="AN532" s="333">
        <f t="shared" ref="AN532:BC532" si="980">SUM(AN491:AN531)</f>
        <v>33333.333333333343</v>
      </c>
      <c r="AO532" s="333">
        <f t="shared" si="980"/>
        <v>33333.333333333343</v>
      </c>
      <c r="AP532" s="333">
        <f t="shared" si="980"/>
        <v>33333.333333333343</v>
      </c>
      <c r="AQ532" s="333">
        <f t="shared" si="980"/>
        <v>33333.333333333343</v>
      </c>
      <c r="AR532" s="333">
        <f t="shared" si="980"/>
        <v>38333.333333333336</v>
      </c>
      <c r="AS532" s="333">
        <f t="shared" si="980"/>
        <v>38333.333333333336</v>
      </c>
      <c r="AT532" s="333">
        <f t="shared" si="980"/>
        <v>38333.333333333336</v>
      </c>
      <c r="AU532" s="333">
        <f t="shared" si="980"/>
        <v>38333.333333333336</v>
      </c>
      <c r="AV532" s="333">
        <f t="shared" si="980"/>
        <v>38333.333333333336</v>
      </c>
      <c r="AW532" s="333">
        <f t="shared" si="980"/>
        <v>38333.333333333336</v>
      </c>
      <c r="AX532" s="333">
        <f t="shared" si="980"/>
        <v>38333.333333333336</v>
      </c>
      <c r="AY532" s="333">
        <f t="shared" si="980"/>
        <v>38333.333333333336</v>
      </c>
      <c r="AZ532" s="333">
        <f t="shared" si="980"/>
        <v>38333.333333333336</v>
      </c>
      <c r="BA532" s="333">
        <f t="shared" si="980"/>
        <v>38333.333333333336</v>
      </c>
      <c r="BB532" s="333">
        <f t="shared" si="980"/>
        <v>38333.333333333336</v>
      </c>
      <c r="BC532" s="333">
        <f t="shared" si="980"/>
        <v>38333.333333333336</v>
      </c>
      <c r="BD532" s="333">
        <f>SUM(BD489:BD531)</f>
        <v>0</v>
      </c>
      <c r="BE532" s="333">
        <f t="shared" ref="BE532:CM532" si="981">SUM(BE489:BE531)</f>
        <v>0</v>
      </c>
      <c r="BF532" s="333">
        <f t="shared" si="981"/>
        <v>0</v>
      </c>
      <c r="BG532" s="333">
        <f t="shared" si="981"/>
        <v>0</v>
      </c>
      <c r="BH532" s="333">
        <f t="shared" si="981"/>
        <v>0</v>
      </c>
      <c r="BI532" s="333">
        <f t="shared" si="981"/>
        <v>0</v>
      </c>
      <c r="BJ532" s="333">
        <f t="shared" si="981"/>
        <v>0</v>
      </c>
      <c r="BK532" s="333">
        <f t="shared" si="981"/>
        <v>0</v>
      </c>
      <c r="BL532" s="333">
        <f t="shared" si="981"/>
        <v>0</v>
      </c>
      <c r="BM532" s="333">
        <f t="shared" si="981"/>
        <v>0</v>
      </c>
      <c r="BN532" s="333">
        <f t="shared" si="981"/>
        <v>0</v>
      </c>
      <c r="BO532" s="333">
        <f t="shared" si="981"/>
        <v>0</v>
      </c>
      <c r="BP532" s="333">
        <f t="shared" si="981"/>
        <v>0</v>
      </c>
      <c r="BQ532" s="333">
        <f t="shared" si="981"/>
        <v>0</v>
      </c>
      <c r="BR532" s="333">
        <f t="shared" si="981"/>
        <v>0</v>
      </c>
      <c r="BS532" s="333">
        <f t="shared" si="981"/>
        <v>0</v>
      </c>
      <c r="BT532" s="333">
        <f t="shared" si="981"/>
        <v>0</v>
      </c>
      <c r="BU532" s="333">
        <f t="shared" si="981"/>
        <v>0</v>
      </c>
      <c r="BV532" s="333">
        <f t="shared" si="981"/>
        <v>0</v>
      </c>
      <c r="BW532" s="333">
        <f t="shared" si="981"/>
        <v>0</v>
      </c>
      <c r="BX532" s="333">
        <f t="shared" si="981"/>
        <v>0</v>
      </c>
      <c r="BY532" s="333">
        <f t="shared" si="981"/>
        <v>0</v>
      </c>
      <c r="BZ532" s="333">
        <f t="shared" si="981"/>
        <v>0</v>
      </c>
      <c r="CA532" s="333">
        <f t="shared" si="981"/>
        <v>0</v>
      </c>
      <c r="CB532" s="333">
        <f t="shared" si="981"/>
        <v>0</v>
      </c>
      <c r="CC532" s="333">
        <f t="shared" si="981"/>
        <v>0</v>
      </c>
      <c r="CD532" s="333">
        <f t="shared" si="981"/>
        <v>0</v>
      </c>
      <c r="CE532" s="333">
        <f t="shared" si="981"/>
        <v>0</v>
      </c>
      <c r="CF532" s="333">
        <f t="shared" si="981"/>
        <v>0</v>
      </c>
      <c r="CG532" s="333">
        <f t="shared" si="981"/>
        <v>0</v>
      </c>
      <c r="CH532" s="333">
        <f t="shared" si="981"/>
        <v>0</v>
      </c>
      <c r="CI532" s="333">
        <f t="shared" si="981"/>
        <v>0</v>
      </c>
      <c r="CJ532" s="333">
        <f t="shared" si="981"/>
        <v>0</v>
      </c>
      <c r="CK532" s="333">
        <f t="shared" si="981"/>
        <v>0</v>
      </c>
      <c r="CL532" s="333">
        <f t="shared" si="981"/>
        <v>0</v>
      </c>
      <c r="CM532" s="333">
        <f t="shared" si="981"/>
        <v>0</v>
      </c>
      <c r="CN532" s="333">
        <f t="shared" ref="CN532:CT532" si="982">SUMIF($H$9:$CM$9,CN$3,$H532:$CM532)</f>
        <v>308333.33333333343</v>
      </c>
      <c r="CO532" s="333">
        <f t="shared" si="982"/>
        <v>358333.33333333343</v>
      </c>
      <c r="CP532" s="333">
        <f t="shared" si="982"/>
        <v>388333.33333333349</v>
      </c>
      <c r="CQ532" s="333">
        <f t="shared" si="982"/>
        <v>459999.99999999994</v>
      </c>
      <c r="CR532" s="333">
        <f t="shared" si="982"/>
        <v>0</v>
      </c>
      <c r="CS532" s="333">
        <f t="shared" si="982"/>
        <v>0</v>
      </c>
      <c r="CT532" s="333">
        <f t="shared" si="982"/>
        <v>0</v>
      </c>
      <c r="CY532" s="294"/>
    </row>
    <row r="533" spans="1:103" outlineLevel="1" x14ac:dyDescent="0.45">
      <c r="A533" s="71"/>
      <c r="B533" s="297"/>
      <c r="D533" s="259" t="s">
        <v>289</v>
      </c>
      <c r="E533" s="366"/>
      <c r="F533" s="386"/>
      <c r="H533" s="387">
        <f t="shared" ref="H533:O533" si="983">VLOOKUP($D533,assumption_lookup,MATCH(H$9,assumption_heading,0),0)</f>
        <v>0</v>
      </c>
      <c r="I533" s="387">
        <f t="shared" si="983"/>
        <v>0</v>
      </c>
      <c r="J533" s="387">
        <f t="shared" si="983"/>
        <v>0</v>
      </c>
      <c r="K533" s="387">
        <f t="shared" si="983"/>
        <v>0</v>
      </c>
      <c r="L533" s="387">
        <f t="shared" si="983"/>
        <v>0</v>
      </c>
      <c r="M533" s="387">
        <f t="shared" si="983"/>
        <v>0</v>
      </c>
      <c r="N533" s="387">
        <f t="shared" si="983"/>
        <v>0</v>
      </c>
      <c r="O533" s="387">
        <f t="shared" si="983"/>
        <v>0</v>
      </c>
      <c r="P533" s="387">
        <f t="shared" ref="P533:AU533" si="984">VLOOKUP($D533,assumption_lookup,MATCH(P$9,assumption_heading,0),0)</f>
        <v>0</v>
      </c>
      <c r="Q533" s="387">
        <f t="shared" si="984"/>
        <v>0</v>
      </c>
      <c r="R533" s="387">
        <f t="shared" si="984"/>
        <v>0</v>
      </c>
      <c r="S533" s="387">
        <f t="shared" si="984"/>
        <v>0</v>
      </c>
      <c r="T533" s="387">
        <f t="shared" si="984"/>
        <v>0</v>
      </c>
      <c r="U533" s="387">
        <f t="shared" si="984"/>
        <v>0</v>
      </c>
      <c r="V533" s="387">
        <f t="shared" si="984"/>
        <v>0</v>
      </c>
      <c r="W533" s="387">
        <f t="shared" si="984"/>
        <v>0</v>
      </c>
      <c r="X533" s="387">
        <f t="shared" si="984"/>
        <v>0</v>
      </c>
      <c r="Y533" s="387">
        <f t="shared" si="984"/>
        <v>0</v>
      </c>
      <c r="Z533" s="387">
        <f t="shared" si="984"/>
        <v>0</v>
      </c>
      <c r="AA533" s="387">
        <f t="shared" si="984"/>
        <v>0</v>
      </c>
      <c r="AB533" s="387">
        <f t="shared" si="984"/>
        <v>0</v>
      </c>
      <c r="AC533" s="387">
        <f t="shared" si="984"/>
        <v>0</v>
      </c>
      <c r="AD533" s="387">
        <f t="shared" si="984"/>
        <v>0</v>
      </c>
      <c r="AE533" s="387">
        <f t="shared" si="984"/>
        <v>0</v>
      </c>
      <c r="AF533" s="387">
        <f t="shared" si="984"/>
        <v>0</v>
      </c>
      <c r="AG533" s="387">
        <f t="shared" si="984"/>
        <v>0</v>
      </c>
      <c r="AH533" s="387">
        <f t="shared" si="984"/>
        <v>0</v>
      </c>
      <c r="AI533" s="387">
        <f t="shared" si="984"/>
        <v>0</v>
      </c>
      <c r="AJ533" s="387">
        <f t="shared" si="984"/>
        <v>0</v>
      </c>
      <c r="AK533" s="387">
        <f t="shared" si="984"/>
        <v>0</v>
      </c>
      <c r="AL533" s="387">
        <f t="shared" si="984"/>
        <v>0</v>
      </c>
      <c r="AM533" s="387">
        <f t="shared" si="984"/>
        <v>0</v>
      </c>
      <c r="AN533" s="387">
        <f t="shared" si="984"/>
        <v>0</v>
      </c>
      <c r="AO533" s="387">
        <f t="shared" si="984"/>
        <v>0</v>
      </c>
      <c r="AP533" s="387">
        <f t="shared" si="984"/>
        <v>0</v>
      </c>
      <c r="AQ533" s="387">
        <f t="shared" si="984"/>
        <v>0</v>
      </c>
      <c r="AR533" s="387">
        <f t="shared" si="984"/>
        <v>0</v>
      </c>
      <c r="AS533" s="387">
        <f t="shared" si="984"/>
        <v>0</v>
      </c>
      <c r="AT533" s="387">
        <f t="shared" si="984"/>
        <v>0</v>
      </c>
      <c r="AU533" s="387">
        <f t="shared" si="984"/>
        <v>0</v>
      </c>
      <c r="AV533" s="387">
        <f t="shared" ref="AV533:BC533" si="985">VLOOKUP($D533,assumption_lookup,MATCH(AV$9,assumption_heading,0),0)</f>
        <v>0</v>
      </c>
      <c r="AW533" s="387">
        <f t="shared" si="985"/>
        <v>0</v>
      </c>
      <c r="AX533" s="387">
        <f t="shared" si="985"/>
        <v>0</v>
      </c>
      <c r="AY533" s="387">
        <f t="shared" si="985"/>
        <v>0</v>
      </c>
      <c r="AZ533" s="387">
        <f t="shared" si="985"/>
        <v>0</v>
      </c>
      <c r="BA533" s="387">
        <f t="shared" si="985"/>
        <v>0</v>
      </c>
      <c r="BB533" s="387">
        <f t="shared" si="985"/>
        <v>0</v>
      </c>
      <c r="BC533" s="387">
        <f t="shared" si="985"/>
        <v>0</v>
      </c>
      <c r="BD533" s="387">
        <f t="shared" ref="BD533:CM533" si="986">VLOOKUP($D533,assumption_lookup,MATCH(BD$6,assumptions_heading_monthly,0),0)</f>
        <v>0</v>
      </c>
      <c r="BE533" s="387">
        <f t="shared" si="986"/>
        <v>0</v>
      </c>
      <c r="BF533" s="387">
        <f t="shared" si="986"/>
        <v>0</v>
      </c>
      <c r="BG533" s="387">
        <f t="shared" si="986"/>
        <v>0</v>
      </c>
      <c r="BH533" s="387">
        <f t="shared" si="986"/>
        <v>0</v>
      </c>
      <c r="BI533" s="387">
        <f t="shared" si="986"/>
        <v>0</v>
      </c>
      <c r="BJ533" s="387">
        <f t="shared" si="986"/>
        <v>0</v>
      </c>
      <c r="BK533" s="387">
        <f t="shared" si="986"/>
        <v>0</v>
      </c>
      <c r="BL533" s="387">
        <f t="shared" si="986"/>
        <v>0</v>
      </c>
      <c r="BM533" s="387">
        <f t="shared" si="986"/>
        <v>0</v>
      </c>
      <c r="BN533" s="387">
        <f t="shared" si="986"/>
        <v>0</v>
      </c>
      <c r="BO533" s="387">
        <f t="shared" si="986"/>
        <v>0</v>
      </c>
      <c r="BP533" s="387">
        <f t="shared" si="986"/>
        <v>0</v>
      </c>
      <c r="BQ533" s="387">
        <f t="shared" si="986"/>
        <v>0</v>
      </c>
      <c r="BR533" s="387">
        <f t="shared" si="986"/>
        <v>0</v>
      </c>
      <c r="BS533" s="387">
        <f t="shared" si="986"/>
        <v>0</v>
      </c>
      <c r="BT533" s="387">
        <f t="shared" si="986"/>
        <v>0</v>
      </c>
      <c r="BU533" s="387">
        <f t="shared" si="986"/>
        <v>0</v>
      </c>
      <c r="BV533" s="387">
        <f t="shared" si="986"/>
        <v>0</v>
      </c>
      <c r="BW533" s="387">
        <f t="shared" si="986"/>
        <v>0</v>
      </c>
      <c r="BX533" s="387">
        <f t="shared" si="986"/>
        <v>0</v>
      </c>
      <c r="BY533" s="387">
        <f t="shared" si="986"/>
        <v>0</v>
      </c>
      <c r="BZ533" s="387">
        <f t="shared" si="986"/>
        <v>0</v>
      </c>
      <c r="CA533" s="387">
        <f t="shared" si="986"/>
        <v>0</v>
      </c>
      <c r="CB533" s="387">
        <f t="shared" si="986"/>
        <v>0</v>
      </c>
      <c r="CC533" s="387">
        <f t="shared" si="986"/>
        <v>0</v>
      </c>
      <c r="CD533" s="387">
        <f t="shared" si="986"/>
        <v>0</v>
      </c>
      <c r="CE533" s="387">
        <f t="shared" si="986"/>
        <v>0</v>
      </c>
      <c r="CF533" s="387">
        <f t="shared" si="986"/>
        <v>0</v>
      </c>
      <c r="CG533" s="387">
        <f t="shared" si="986"/>
        <v>0</v>
      </c>
      <c r="CH533" s="387">
        <f t="shared" si="986"/>
        <v>0</v>
      </c>
      <c r="CI533" s="387">
        <f t="shared" si="986"/>
        <v>0</v>
      </c>
      <c r="CJ533" s="387">
        <f t="shared" si="986"/>
        <v>0</v>
      </c>
      <c r="CK533" s="387">
        <f t="shared" si="986"/>
        <v>0</v>
      </c>
      <c r="CL533" s="387">
        <f t="shared" si="986"/>
        <v>0</v>
      </c>
      <c r="CM533" s="387">
        <f t="shared" si="986"/>
        <v>0</v>
      </c>
      <c r="CN533" s="264"/>
      <c r="CO533" s="264"/>
      <c r="CP533" s="264"/>
      <c r="CQ533" s="264"/>
      <c r="CR533" s="264"/>
      <c r="CS533" s="264"/>
      <c r="CT533" s="264"/>
      <c r="CY533" s="294"/>
    </row>
    <row r="534" spans="1:103" outlineLevel="1" x14ac:dyDescent="0.45">
      <c r="A534" s="71"/>
      <c r="B534" s="297"/>
      <c r="D534" s="259" t="s">
        <v>281</v>
      </c>
      <c r="H534" s="264">
        <f t="shared" ref="H534:O534" si="987">H533*H532</f>
        <v>0</v>
      </c>
      <c r="I534" s="264">
        <f t="shared" si="987"/>
        <v>0</v>
      </c>
      <c r="J534" s="264">
        <f t="shared" si="987"/>
        <v>0</v>
      </c>
      <c r="K534" s="264">
        <f t="shared" si="987"/>
        <v>0</v>
      </c>
      <c r="L534" s="264">
        <f t="shared" si="987"/>
        <v>0</v>
      </c>
      <c r="M534" s="264">
        <f t="shared" si="987"/>
        <v>0</v>
      </c>
      <c r="N534" s="264">
        <f t="shared" si="987"/>
        <v>0</v>
      </c>
      <c r="O534" s="264">
        <f t="shared" si="987"/>
        <v>0</v>
      </c>
      <c r="P534" s="264">
        <f>P533*P532</f>
        <v>0</v>
      </c>
      <c r="Q534" s="264">
        <f t="shared" ref="Q534:CB534" si="988">Q533*Q532</f>
        <v>0</v>
      </c>
      <c r="R534" s="264">
        <f t="shared" si="988"/>
        <v>0</v>
      </c>
      <c r="S534" s="264">
        <f t="shared" si="988"/>
        <v>0</v>
      </c>
      <c r="T534" s="264">
        <f t="shared" si="988"/>
        <v>0</v>
      </c>
      <c r="U534" s="264">
        <f t="shared" si="988"/>
        <v>0</v>
      </c>
      <c r="V534" s="264">
        <f t="shared" si="988"/>
        <v>0</v>
      </c>
      <c r="W534" s="264">
        <f t="shared" si="988"/>
        <v>0</v>
      </c>
      <c r="X534" s="264">
        <f t="shared" si="988"/>
        <v>0</v>
      </c>
      <c r="Y534" s="264">
        <f t="shared" si="988"/>
        <v>0</v>
      </c>
      <c r="Z534" s="264">
        <f t="shared" si="988"/>
        <v>0</v>
      </c>
      <c r="AA534" s="264">
        <f t="shared" si="988"/>
        <v>0</v>
      </c>
      <c r="AB534" s="264">
        <f t="shared" si="988"/>
        <v>0</v>
      </c>
      <c r="AC534" s="264">
        <f t="shared" si="988"/>
        <v>0</v>
      </c>
      <c r="AD534" s="264">
        <f t="shared" si="988"/>
        <v>0</v>
      </c>
      <c r="AE534" s="264">
        <f t="shared" si="988"/>
        <v>0</v>
      </c>
      <c r="AF534" s="264">
        <f t="shared" si="988"/>
        <v>0</v>
      </c>
      <c r="AG534" s="264">
        <f t="shared" si="988"/>
        <v>0</v>
      </c>
      <c r="AH534" s="264">
        <f t="shared" si="988"/>
        <v>0</v>
      </c>
      <c r="AI534" s="264">
        <f t="shared" si="988"/>
        <v>0</v>
      </c>
      <c r="AJ534" s="264">
        <f t="shared" si="988"/>
        <v>0</v>
      </c>
      <c r="AK534" s="264">
        <f t="shared" si="988"/>
        <v>0</v>
      </c>
      <c r="AL534" s="264">
        <f t="shared" si="988"/>
        <v>0</v>
      </c>
      <c r="AM534" s="264">
        <f t="shared" si="988"/>
        <v>0</v>
      </c>
      <c r="AN534" s="264">
        <f t="shared" si="988"/>
        <v>0</v>
      </c>
      <c r="AO534" s="264">
        <f t="shared" si="988"/>
        <v>0</v>
      </c>
      <c r="AP534" s="264">
        <f t="shared" si="988"/>
        <v>0</v>
      </c>
      <c r="AQ534" s="264">
        <f t="shared" si="988"/>
        <v>0</v>
      </c>
      <c r="AR534" s="264">
        <f t="shared" si="988"/>
        <v>0</v>
      </c>
      <c r="AS534" s="264">
        <f t="shared" si="988"/>
        <v>0</v>
      </c>
      <c r="AT534" s="264">
        <f t="shared" si="988"/>
        <v>0</v>
      </c>
      <c r="AU534" s="264">
        <f t="shared" si="988"/>
        <v>0</v>
      </c>
      <c r="AV534" s="264">
        <f t="shared" si="988"/>
        <v>0</v>
      </c>
      <c r="AW534" s="264">
        <f t="shared" si="988"/>
        <v>0</v>
      </c>
      <c r="AX534" s="264">
        <f t="shared" si="988"/>
        <v>0</v>
      </c>
      <c r="AY534" s="264">
        <f t="shared" si="988"/>
        <v>0</v>
      </c>
      <c r="AZ534" s="264">
        <f t="shared" si="988"/>
        <v>0</v>
      </c>
      <c r="BA534" s="264">
        <f t="shared" si="988"/>
        <v>0</v>
      </c>
      <c r="BB534" s="264">
        <f t="shared" si="988"/>
        <v>0</v>
      </c>
      <c r="BC534" s="264">
        <f t="shared" si="988"/>
        <v>0</v>
      </c>
      <c r="BD534" s="264">
        <f t="shared" si="988"/>
        <v>0</v>
      </c>
      <c r="BE534" s="264">
        <f t="shared" si="988"/>
        <v>0</v>
      </c>
      <c r="BF534" s="264">
        <f t="shared" si="988"/>
        <v>0</v>
      </c>
      <c r="BG534" s="264">
        <f t="shared" si="988"/>
        <v>0</v>
      </c>
      <c r="BH534" s="264">
        <f t="shared" si="988"/>
        <v>0</v>
      </c>
      <c r="BI534" s="264">
        <f t="shared" si="988"/>
        <v>0</v>
      </c>
      <c r="BJ534" s="264">
        <f t="shared" si="988"/>
        <v>0</v>
      </c>
      <c r="BK534" s="264">
        <f t="shared" si="988"/>
        <v>0</v>
      </c>
      <c r="BL534" s="264">
        <f t="shared" si="988"/>
        <v>0</v>
      </c>
      <c r="BM534" s="264">
        <f t="shared" si="988"/>
        <v>0</v>
      </c>
      <c r="BN534" s="264">
        <f t="shared" si="988"/>
        <v>0</v>
      </c>
      <c r="BO534" s="264">
        <f t="shared" si="988"/>
        <v>0</v>
      </c>
      <c r="BP534" s="264">
        <f t="shared" si="988"/>
        <v>0</v>
      </c>
      <c r="BQ534" s="264">
        <f t="shared" si="988"/>
        <v>0</v>
      </c>
      <c r="BR534" s="264">
        <f t="shared" si="988"/>
        <v>0</v>
      </c>
      <c r="BS534" s="264">
        <f t="shared" si="988"/>
        <v>0</v>
      </c>
      <c r="BT534" s="264">
        <f t="shared" si="988"/>
        <v>0</v>
      </c>
      <c r="BU534" s="264">
        <f t="shared" si="988"/>
        <v>0</v>
      </c>
      <c r="BV534" s="264">
        <f t="shared" si="988"/>
        <v>0</v>
      </c>
      <c r="BW534" s="264">
        <f t="shared" si="988"/>
        <v>0</v>
      </c>
      <c r="BX534" s="264">
        <f t="shared" si="988"/>
        <v>0</v>
      </c>
      <c r="BY534" s="264">
        <f t="shared" si="988"/>
        <v>0</v>
      </c>
      <c r="BZ534" s="264">
        <f t="shared" si="988"/>
        <v>0</v>
      </c>
      <c r="CA534" s="264">
        <f t="shared" si="988"/>
        <v>0</v>
      </c>
      <c r="CB534" s="264">
        <f t="shared" si="988"/>
        <v>0</v>
      </c>
      <c r="CC534" s="264">
        <f t="shared" ref="CC534:CM534" si="989">CC533*CC532</f>
        <v>0</v>
      </c>
      <c r="CD534" s="264">
        <f t="shared" si="989"/>
        <v>0</v>
      </c>
      <c r="CE534" s="264">
        <f t="shared" si="989"/>
        <v>0</v>
      </c>
      <c r="CF534" s="264">
        <f t="shared" si="989"/>
        <v>0</v>
      </c>
      <c r="CG534" s="264">
        <f t="shared" si="989"/>
        <v>0</v>
      </c>
      <c r="CH534" s="264">
        <f t="shared" si="989"/>
        <v>0</v>
      </c>
      <c r="CI534" s="264">
        <f t="shared" si="989"/>
        <v>0</v>
      </c>
      <c r="CJ534" s="264">
        <f t="shared" si="989"/>
        <v>0</v>
      </c>
      <c r="CK534" s="264">
        <f t="shared" si="989"/>
        <v>0</v>
      </c>
      <c r="CL534" s="264">
        <f t="shared" si="989"/>
        <v>0</v>
      </c>
      <c r="CM534" s="264">
        <f t="shared" si="989"/>
        <v>0</v>
      </c>
      <c r="CN534" s="264">
        <f t="shared" ref="CN534:CT535" si="990">SUMIF($H$9:$CM$9,CN$3,$H534:$CM534)</f>
        <v>0</v>
      </c>
      <c r="CO534" s="264">
        <f t="shared" si="990"/>
        <v>0</v>
      </c>
      <c r="CP534" s="264">
        <f t="shared" si="990"/>
        <v>0</v>
      </c>
      <c r="CQ534" s="264">
        <f t="shared" si="990"/>
        <v>0</v>
      </c>
      <c r="CR534" s="264">
        <f t="shared" si="990"/>
        <v>0</v>
      </c>
      <c r="CS534" s="264">
        <f t="shared" si="990"/>
        <v>0</v>
      </c>
      <c r="CT534" s="264">
        <f t="shared" si="990"/>
        <v>0</v>
      </c>
      <c r="CY534" s="294"/>
    </row>
    <row r="535" spans="1:103" s="75" customFormat="1" outlineLevel="1" x14ac:dyDescent="0.45">
      <c r="A535" s="72"/>
      <c r="B535" s="297"/>
      <c r="D535" s="75" t="s">
        <v>282</v>
      </c>
      <c r="F535" s="75" t="s">
        <v>164</v>
      </c>
      <c r="H535" s="333">
        <f>SUM(H532,H534)</f>
        <v>25000.000000000004</v>
      </c>
      <c r="I535" s="333">
        <f t="shared" ref="I535:O535" si="991">SUM(I532,I534)</f>
        <v>25000.000000000004</v>
      </c>
      <c r="J535" s="333">
        <f t="shared" si="991"/>
        <v>25000.000000000004</v>
      </c>
      <c r="K535" s="333">
        <f t="shared" si="991"/>
        <v>25000.000000000004</v>
      </c>
      <c r="L535" s="333">
        <f t="shared" si="991"/>
        <v>25000.000000000004</v>
      </c>
      <c r="M535" s="333">
        <f t="shared" si="991"/>
        <v>25000.000000000004</v>
      </c>
      <c r="N535" s="333">
        <f t="shared" si="991"/>
        <v>25000.000000000004</v>
      </c>
      <c r="O535" s="333">
        <f t="shared" si="991"/>
        <v>26666.666666666672</v>
      </c>
      <c r="P535" s="333">
        <f>SUM(P532,P534)</f>
        <v>26666.666666666672</v>
      </c>
      <c r="Q535" s="333">
        <f t="shared" ref="Q535:CM535" si="992">SUM(Q532,Q534)</f>
        <v>26666.666666666672</v>
      </c>
      <c r="R535" s="333">
        <f t="shared" si="992"/>
        <v>26666.666666666672</v>
      </c>
      <c r="S535" s="333">
        <f t="shared" si="992"/>
        <v>26666.666666666672</v>
      </c>
      <c r="T535" s="333">
        <f t="shared" si="992"/>
        <v>28333.333333333339</v>
      </c>
      <c r="U535" s="333">
        <f t="shared" si="992"/>
        <v>28333.333333333339</v>
      </c>
      <c r="V535" s="333">
        <f t="shared" si="992"/>
        <v>28333.333333333339</v>
      </c>
      <c r="W535" s="333">
        <f t="shared" si="992"/>
        <v>28333.333333333339</v>
      </c>
      <c r="X535" s="333">
        <f t="shared" si="992"/>
        <v>28333.333333333339</v>
      </c>
      <c r="Y535" s="333">
        <f t="shared" si="992"/>
        <v>28333.333333333339</v>
      </c>
      <c r="Z535" s="333">
        <f t="shared" si="992"/>
        <v>30000.000000000007</v>
      </c>
      <c r="AA535" s="333">
        <f t="shared" si="992"/>
        <v>31666.666666666675</v>
      </c>
      <c r="AB535" s="333">
        <f t="shared" si="992"/>
        <v>31666.666666666675</v>
      </c>
      <c r="AC535" s="333">
        <f t="shared" si="992"/>
        <v>31666.666666666675</v>
      </c>
      <c r="AD535" s="333">
        <f t="shared" si="992"/>
        <v>31666.666666666675</v>
      </c>
      <c r="AE535" s="333">
        <f t="shared" si="992"/>
        <v>31666.666666666675</v>
      </c>
      <c r="AF535" s="333">
        <f t="shared" si="992"/>
        <v>31666.666666666675</v>
      </c>
      <c r="AG535" s="333">
        <f t="shared" si="992"/>
        <v>31666.666666666675</v>
      </c>
      <c r="AH535" s="333">
        <f t="shared" si="992"/>
        <v>31666.666666666675</v>
      </c>
      <c r="AI535" s="333">
        <f t="shared" si="992"/>
        <v>31666.666666666675</v>
      </c>
      <c r="AJ535" s="333">
        <f t="shared" si="992"/>
        <v>31666.666666666675</v>
      </c>
      <c r="AK535" s="333">
        <f t="shared" si="992"/>
        <v>31666.666666666675</v>
      </c>
      <c r="AL535" s="333">
        <f t="shared" si="992"/>
        <v>31666.666666666675</v>
      </c>
      <c r="AM535" s="333">
        <f t="shared" si="992"/>
        <v>33333.333333333343</v>
      </c>
      <c r="AN535" s="333">
        <f t="shared" si="992"/>
        <v>33333.333333333343</v>
      </c>
      <c r="AO535" s="333">
        <f t="shared" si="992"/>
        <v>33333.333333333343</v>
      </c>
      <c r="AP535" s="333">
        <f t="shared" si="992"/>
        <v>33333.333333333343</v>
      </c>
      <c r="AQ535" s="333">
        <f t="shared" si="992"/>
        <v>33333.333333333343</v>
      </c>
      <c r="AR535" s="333">
        <f t="shared" si="992"/>
        <v>38333.333333333336</v>
      </c>
      <c r="AS535" s="333">
        <f t="shared" si="992"/>
        <v>38333.333333333336</v>
      </c>
      <c r="AT535" s="333">
        <f t="shared" si="992"/>
        <v>38333.333333333336</v>
      </c>
      <c r="AU535" s="333">
        <f t="shared" si="992"/>
        <v>38333.333333333336</v>
      </c>
      <c r="AV535" s="333">
        <f t="shared" si="992"/>
        <v>38333.333333333336</v>
      </c>
      <c r="AW535" s="333">
        <f t="shared" si="992"/>
        <v>38333.333333333336</v>
      </c>
      <c r="AX535" s="333">
        <f t="shared" si="992"/>
        <v>38333.333333333336</v>
      </c>
      <c r="AY535" s="333">
        <f t="shared" si="992"/>
        <v>38333.333333333336</v>
      </c>
      <c r="AZ535" s="333">
        <f t="shared" si="992"/>
        <v>38333.333333333336</v>
      </c>
      <c r="BA535" s="333">
        <f t="shared" si="992"/>
        <v>38333.333333333336</v>
      </c>
      <c r="BB535" s="333">
        <f t="shared" si="992"/>
        <v>38333.333333333336</v>
      </c>
      <c r="BC535" s="333">
        <f t="shared" si="992"/>
        <v>38333.333333333336</v>
      </c>
      <c r="BD535" s="333">
        <f t="shared" si="992"/>
        <v>0</v>
      </c>
      <c r="BE535" s="333">
        <f t="shared" si="992"/>
        <v>0</v>
      </c>
      <c r="BF535" s="333">
        <f t="shared" si="992"/>
        <v>0</v>
      </c>
      <c r="BG535" s="333">
        <f t="shared" si="992"/>
        <v>0</v>
      </c>
      <c r="BH535" s="333">
        <f t="shared" si="992"/>
        <v>0</v>
      </c>
      <c r="BI535" s="333">
        <f t="shared" si="992"/>
        <v>0</v>
      </c>
      <c r="BJ535" s="333">
        <f t="shared" si="992"/>
        <v>0</v>
      </c>
      <c r="BK535" s="333">
        <f t="shared" si="992"/>
        <v>0</v>
      </c>
      <c r="BL535" s="333">
        <f t="shared" si="992"/>
        <v>0</v>
      </c>
      <c r="BM535" s="333">
        <f t="shared" si="992"/>
        <v>0</v>
      </c>
      <c r="BN535" s="333">
        <f t="shared" si="992"/>
        <v>0</v>
      </c>
      <c r="BO535" s="333">
        <f t="shared" si="992"/>
        <v>0</v>
      </c>
      <c r="BP535" s="333">
        <f t="shared" si="992"/>
        <v>0</v>
      </c>
      <c r="BQ535" s="333">
        <f t="shared" si="992"/>
        <v>0</v>
      </c>
      <c r="BR535" s="333">
        <f t="shared" si="992"/>
        <v>0</v>
      </c>
      <c r="BS535" s="333">
        <f t="shared" si="992"/>
        <v>0</v>
      </c>
      <c r="BT535" s="333">
        <f t="shared" si="992"/>
        <v>0</v>
      </c>
      <c r="BU535" s="333">
        <f t="shared" si="992"/>
        <v>0</v>
      </c>
      <c r="BV535" s="333">
        <f t="shared" si="992"/>
        <v>0</v>
      </c>
      <c r="BW535" s="333">
        <f t="shared" si="992"/>
        <v>0</v>
      </c>
      <c r="BX535" s="333">
        <f t="shared" si="992"/>
        <v>0</v>
      </c>
      <c r="BY535" s="333">
        <f t="shared" si="992"/>
        <v>0</v>
      </c>
      <c r="BZ535" s="333">
        <f t="shared" si="992"/>
        <v>0</v>
      </c>
      <c r="CA535" s="333">
        <f t="shared" si="992"/>
        <v>0</v>
      </c>
      <c r="CB535" s="333">
        <f t="shared" si="992"/>
        <v>0</v>
      </c>
      <c r="CC535" s="333">
        <f t="shared" si="992"/>
        <v>0</v>
      </c>
      <c r="CD535" s="333">
        <f t="shared" si="992"/>
        <v>0</v>
      </c>
      <c r="CE535" s="333">
        <f t="shared" si="992"/>
        <v>0</v>
      </c>
      <c r="CF535" s="333">
        <f t="shared" si="992"/>
        <v>0</v>
      </c>
      <c r="CG535" s="333">
        <f t="shared" si="992"/>
        <v>0</v>
      </c>
      <c r="CH535" s="333">
        <f t="shared" si="992"/>
        <v>0</v>
      </c>
      <c r="CI535" s="333">
        <f t="shared" si="992"/>
        <v>0</v>
      </c>
      <c r="CJ535" s="333">
        <f t="shared" si="992"/>
        <v>0</v>
      </c>
      <c r="CK535" s="333">
        <f t="shared" si="992"/>
        <v>0</v>
      </c>
      <c r="CL535" s="333">
        <f t="shared" si="992"/>
        <v>0</v>
      </c>
      <c r="CM535" s="333">
        <f t="shared" si="992"/>
        <v>0</v>
      </c>
      <c r="CN535" s="333">
        <f t="shared" si="990"/>
        <v>308333.33333333343</v>
      </c>
      <c r="CO535" s="333">
        <f t="shared" si="990"/>
        <v>358333.33333333343</v>
      </c>
      <c r="CP535" s="333">
        <f t="shared" si="990"/>
        <v>388333.33333333349</v>
      </c>
      <c r="CQ535" s="333">
        <f t="shared" si="990"/>
        <v>459999.99999999994</v>
      </c>
      <c r="CR535" s="333">
        <f t="shared" si="990"/>
        <v>0</v>
      </c>
      <c r="CS535" s="333">
        <f t="shared" si="990"/>
        <v>0</v>
      </c>
      <c r="CT535" s="333">
        <f t="shared" si="990"/>
        <v>0</v>
      </c>
      <c r="CY535" s="294"/>
    </row>
    <row r="536" spans="1:103" s="75" customFormat="1" outlineLevel="1" x14ac:dyDescent="0.45">
      <c r="A536" s="72"/>
      <c r="B536" s="297"/>
      <c r="D536" s="75" t="s">
        <v>383</v>
      </c>
      <c r="F536" s="312" t="str">
        <f>VLOOKUP($D536,assumption_lookup,MATCH("Unit",assumption_heading,0),0)</f>
        <v>%</v>
      </c>
      <c r="G536" s="259"/>
      <c r="H536" s="388">
        <f t="shared" ref="H536:P536" si="993">VLOOKUP($D536,assumption_lookup,MATCH(H$9,assumption_heading,0),0)</f>
        <v>0.11799999999999999</v>
      </c>
      <c r="I536" s="388">
        <f t="shared" si="993"/>
        <v>0.11799999999999999</v>
      </c>
      <c r="J536" s="388">
        <f t="shared" si="993"/>
        <v>0.11799999999999999</v>
      </c>
      <c r="K536" s="388">
        <f t="shared" si="993"/>
        <v>0.11799999999999999</v>
      </c>
      <c r="L536" s="388">
        <f t="shared" si="993"/>
        <v>0.11799999999999999</v>
      </c>
      <c r="M536" s="388">
        <f t="shared" si="993"/>
        <v>0.11799999999999999</v>
      </c>
      <c r="N536" s="388">
        <f t="shared" si="993"/>
        <v>0.11799999999999999</v>
      </c>
      <c r="O536" s="388">
        <f t="shared" si="993"/>
        <v>0.11799999999999999</v>
      </c>
      <c r="P536" s="388">
        <f t="shared" si="993"/>
        <v>0.11799999999999999</v>
      </c>
      <c r="Q536" s="389">
        <f t="shared" ref="Q536:BC536" si="994">VLOOKUP($D536,assumption_lookup,MATCH(Q$9,assumption_heading,0),0)</f>
        <v>0.11799999999999999</v>
      </c>
      <c r="R536" s="389">
        <f t="shared" si="994"/>
        <v>0.11799999999999999</v>
      </c>
      <c r="S536" s="389">
        <f t="shared" si="994"/>
        <v>0.11799999999999999</v>
      </c>
      <c r="T536" s="389">
        <f t="shared" si="994"/>
        <v>0.11799999999999999</v>
      </c>
      <c r="U536" s="389">
        <f t="shared" si="994"/>
        <v>0.11799999999999999</v>
      </c>
      <c r="V536" s="389">
        <f t="shared" si="994"/>
        <v>0.11799999999999999</v>
      </c>
      <c r="W536" s="389">
        <f t="shared" si="994"/>
        <v>0.11799999999999999</v>
      </c>
      <c r="X536" s="389">
        <f t="shared" si="994"/>
        <v>0.11799999999999999</v>
      </c>
      <c r="Y536" s="389">
        <f t="shared" si="994"/>
        <v>0.11799999999999999</v>
      </c>
      <c r="Z536" s="389">
        <f t="shared" si="994"/>
        <v>0.11799999999999999</v>
      </c>
      <c r="AA536" s="389">
        <f t="shared" si="994"/>
        <v>0.11799999999999999</v>
      </c>
      <c r="AB536" s="389">
        <f t="shared" si="994"/>
        <v>0.11799999999999999</v>
      </c>
      <c r="AC536" s="389">
        <f t="shared" si="994"/>
        <v>0.11799999999999999</v>
      </c>
      <c r="AD536" s="389">
        <f t="shared" si="994"/>
        <v>0.11799999999999999</v>
      </c>
      <c r="AE536" s="389">
        <f t="shared" si="994"/>
        <v>0.11799999999999999</v>
      </c>
      <c r="AF536" s="389">
        <f t="shared" si="994"/>
        <v>0.11799999999999999</v>
      </c>
      <c r="AG536" s="389">
        <f t="shared" si="994"/>
        <v>0.11799999999999999</v>
      </c>
      <c r="AH536" s="389">
        <f t="shared" si="994"/>
        <v>0.11799999999999999</v>
      </c>
      <c r="AI536" s="389">
        <f t="shared" si="994"/>
        <v>0.11799999999999999</v>
      </c>
      <c r="AJ536" s="389">
        <f t="shared" si="994"/>
        <v>0.11799999999999999</v>
      </c>
      <c r="AK536" s="389">
        <f t="shared" si="994"/>
        <v>0.11799999999999999</v>
      </c>
      <c r="AL536" s="389">
        <f t="shared" si="994"/>
        <v>0.11799999999999999</v>
      </c>
      <c r="AM536" s="389">
        <f t="shared" si="994"/>
        <v>0.11799999999999999</v>
      </c>
      <c r="AN536" s="389">
        <f t="shared" si="994"/>
        <v>0.11799999999999999</v>
      </c>
      <c r="AO536" s="389">
        <f t="shared" si="994"/>
        <v>0.11799999999999999</v>
      </c>
      <c r="AP536" s="389">
        <f t="shared" si="994"/>
        <v>0.11799999999999999</v>
      </c>
      <c r="AQ536" s="389">
        <f t="shared" si="994"/>
        <v>0.11799999999999999</v>
      </c>
      <c r="AR536" s="389">
        <f t="shared" si="994"/>
        <v>0.11799999999999999</v>
      </c>
      <c r="AS536" s="389">
        <f t="shared" si="994"/>
        <v>0.11799999999999999</v>
      </c>
      <c r="AT536" s="389">
        <f t="shared" si="994"/>
        <v>0.11799999999999999</v>
      </c>
      <c r="AU536" s="389">
        <f t="shared" si="994"/>
        <v>0.11799999999999999</v>
      </c>
      <c r="AV536" s="389">
        <f t="shared" si="994"/>
        <v>0.11799999999999999</v>
      </c>
      <c r="AW536" s="389">
        <f t="shared" si="994"/>
        <v>0.11799999999999999</v>
      </c>
      <c r="AX536" s="389">
        <f t="shared" si="994"/>
        <v>0.11799999999999999</v>
      </c>
      <c r="AY536" s="389">
        <f t="shared" si="994"/>
        <v>0.11799999999999999</v>
      </c>
      <c r="AZ536" s="389">
        <f t="shared" si="994"/>
        <v>0.11799999999999999</v>
      </c>
      <c r="BA536" s="389">
        <f t="shared" si="994"/>
        <v>0.11799999999999999</v>
      </c>
      <c r="BB536" s="389">
        <f t="shared" si="994"/>
        <v>0.11799999999999999</v>
      </c>
      <c r="BC536" s="389">
        <f t="shared" si="994"/>
        <v>0.11799999999999999</v>
      </c>
      <c r="BD536" s="388">
        <f>VLOOKUP($D536,assumption_lookup,MATCH(BD$6,assumptions_heading_monthly,0),0)</f>
        <v>0.11799999999999999</v>
      </c>
      <c r="BE536" s="389">
        <f t="shared" ref="BE536:CM536" si="995">VLOOKUP($D536,assumption_lookup,MATCH(BE$6,assumptions_heading_monthly,0),0)</f>
        <v>0.11799999999999999</v>
      </c>
      <c r="BF536" s="389">
        <f t="shared" si="995"/>
        <v>0.11799999999999999</v>
      </c>
      <c r="BG536" s="389">
        <f t="shared" si="995"/>
        <v>0.11799999999999999</v>
      </c>
      <c r="BH536" s="389">
        <f t="shared" si="995"/>
        <v>0.11799999999999999</v>
      </c>
      <c r="BI536" s="389">
        <f t="shared" si="995"/>
        <v>0.11799999999999999</v>
      </c>
      <c r="BJ536" s="389">
        <f t="shared" si="995"/>
        <v>0.11799999999999999</v>
      </c>
      <c r="BK536" s="389">
        <f t="shared" si="995"/>
        <v>0.11799999999999999</v>
      </c>
      <c r="BL536" s="389">
        <f t="shared" si="995"/>
        <v>0.11799999999999999</v>
      </c>
      <c r="BM536" s="389">
        <f t="shared" si="995"/>
        <v>0.11799999999999999</v>
      </c>
      <c r="BN536" s="389">
        <f t="shared" si="995"/>
        <v>0.11799999999999999</v>
      </c>
      <c r="BO536" s="389">
        <f t="shared" si="995"/>
        <v>0.11799999999999999</v>
      </c>
      <c r="BP536" s="389">
        <f t="shared" si="995"/>
        <v>0.11799999999999999</v>
      </c>
      <c r="BQ536" s="389">
        <f t="shared" si="995"/>
        <v>0.11799999999999999</v>
      </c>
      <c r="BR536" s="389">
        <f t="shared" si="995"/>
        <v>0.11799999999999999</v>
      </c>
      <c r="BS536" s="389">
        <f t="shared" si="995"/>
        <v>0.11799999999999999</v>
      </c>
      <c r="BT536" s="389">
        <f t="shared" si="995"/>
        <v>0.11799999999999999</v>
      </c>
      <c r="BU536" s="389">
        <f t="shared" si="995"/>
        <v>0.11799999999999999</v>
      </c>
      <c r="BV536" s="389">
        <f t="shared" si="995"/>
        <v>0.11799999999999999</v>
      </c>
      <c r="BW536" s="389">
        <f t="shared" si="995"/>
        <v>0.11799999999999999</v>
      </c>
      <c r="BX536" s="389">
        <f t="shared" si="995"/>
        <v>0.11799999999999999</v>
      </c>
      <c r="BY536" s="389">
        <f t="shared" si="995"/>
        <v>0.11799999999999999</v>
      </c>
      <c r="BZ536" s="389">
        <f t="shared" si="995"/>
        <v>0.11799999999999999</v>
      </c>
      <c r="CA536" s="389">
        <f t="shared" si="995"/>
        <v>0.11799999999999999</v>
      </c>
      <c r="CB536" s="389">
        <f t="shared" si="995"/>
        <v>0.11799999999999999</v>
      </c>
      <c r="CC536" s="389">
        <f t="shared" si="995"/>
        <v>0.11799999999999999</v>
      </c>
      <c r="CD536" s="389">
        <f t="shared" si="995"/>
        <v>0.11799999999999999</v>
      </c>
      <c r="CE536" s="389">
        <f t="shared" si="995"/>
        <v>0.11799999999999999</v>
      </c>
      <c r="CF536" s="389">
        <f t="shared" si="995"/>
        <v>0.11799999999999999</v>
      </c>
      <c r="CG536" s="389">
        <f t="shared" si="995"/>
        <v>0.11799999999999999</v>
      </c>
      <c r="CH536" s="389">
        <f t="shared" si="995"/>
        <v>0.11799999999999999</v>
      </c>
      <c r="CI536" s="389">
        <f t="shared" si="995"/>
        <v>0.11799999999999999</v>
      </c>
      <c r="CJ536" s="389">
        <f t="shared" si="995"/>
        <v>0.11799999999999999</v>
      </c>
      <c r="CK536" s="389">
        <f t="shared" si="995"/>
        <v>0.11799999999999999</v>
      </c>
      <c r="CL536" s="389">
        <f t="shared" si="995"/>
        <v>0.11799999999999999</v>
      </c>
      <c r="CM536" s="389">
        <f t="shared" si="995"/>
        <v>0.11799999999999999</v>
      </c>
      <c r="CN536" s="362"/>
      <c r="CO536" s="362"/>
      <c r="CP536" s="362"/>
      <c r="CQ536" s="362"/>
      <c r="CR536" s="362"/>
      <c r="CS536" s="362"/>
      <c r="CT536" s="362"/>
      <c r="CY536" s="294"/>
    </row>
    <row r="537" spans="1:103" outlineLevel="1" x14ac:dyDescent="0.45">
      <c r="A537" s="71"/>
      <c r="B537" s="297" t="s">
        <v>470</v>
      </c>
      <c r="D537" s="259" t="s">
        <v>36</v>
      </c>
      <c r="H537" s="264">
        <f>H535*H536</f>
        <v>2950.0000000000005</v>
      </c>
      <c r="I537" s="264">
        <f t="shared" ref="I537:O537" si="996">I535*I536</f>
        <v>2950.0000000000005</v>
      </c>
      <c r="J537" s="264">
        <f t="shared" si="996"/>
        <v>2950.0000000000005</v>
      </c>
      <c r="K537" s="264">
        <f t="shared" si="996"/>
        <v>2950.0000000000005</v>
      </c>
      <c r="L537" s="264">
        <f t="shared" si="996"/>
        <v>2950.0000000000005</v>
      </c>
      <c r="M537" s="264">
        <f t="shared" si="996"/>
        <v>2950.0000000000005</v>
      </c>
      <c r="N537" s="264">
        <f t="shared" si="996"/>
        <v>2950.0000000000005</v>
      </c>
      <c r="O537" s="264">
        <f t="shared" si="996"/>
        <v>3146.666666666667</v>
      </c>
      <c r="P537" s="264">
        <f>P535*P536</f>
        <v>3146.666666666667</v>
      </c>
      <c r="Q537" s="264">
        <f t="shared" ref="Q537:BC537" si="997">Q535*Q536</f>
        <v>3146.666666666667</v>
      </c>
      <c r="R537" s="264">
        <f t="shared" si="997"/>
        <v>3146.666666666667</v>
      </c>
      <c r="S537" s="264">
        <f t="shared" si="997"/>
        <v>3146.666666666667</v>
      </c>
      <c r="T537" s="264">
        <f t="shared" si="997"/>
        <v>3343.3333333333339</v>
      </c>
      <c r="U537" s="264">
        <f t="shared" si="997"/>
        <v>3343.3333333333339</v>
      </c>
      <c r="V537" s="264">
        <f t="shared" si="997"/>
        <v>3343.3333333333339</v>
      </c>
      <c r="W537" s="264">
        <f t="shared" si="997"/>
        <v>3343.3333333333339</v>
      </c>
      <c r="X537" s="264">
        <f t="shared" si="997"/>
        <v>3343.3333333333339</v>
      </c>
      <c r="Y537" s="264">
        <f t="shared" si="997"/>
        <v>3343.3333333333339</v>
      </c>
      <c r="Z537" s="264">
        <f t="shared" si="997"/>
        <v>3540.0000000000005</v>
      </c>
      <c r="AA537" s="264">
        <f t="shared" si="997"/>
        <v>3736.6666666666674</v>
      </c>
      <c r="AB537" s="264">
        <f t="shared" si="997"/>
        <v>3736.6666666666674</v>
      </c>
      <c r="AC537" s="264">
        <f t="shared" si="997"/>
        <v>3736.6666666666674</v>
      </c>
      <c r="AD537" s="264">
        <f t="shared" si="997"/>
        <v>3736.6666666666674</v>
      </c>
      <c r="AE537" s="264">
        <f t="shared" si="997"/>
        <v>3736.6666666666674</v>
      </c>
      <c r="AF537" s="264">
        <f t="shared" si="997"/>
        <v>3736.6666666666674</v>
      </c>
      <c r="AG537" s="264">
        <f t="shared" si="997"/>
        <v>3736.6666666666674</v>
      </c>
      <c r="AH537" s="264">
        <f t="shared" si="997"/>
        <v>3736.6666666666674</v>
      </c>
      <c r="AI537" s="264">
        <f t="shared" si="997"/>
        <v>3736.6666666666674</v>
      </c>
      <c r="AJ537" s="264">
        <f t="shared" si="997"/>
        <v>3736.6666666666674</v>
      </c>
      <c r="AK537" s="264">
        <f t="shared" si="997"/>
        <v>3736.6666666666674</v>
      </c>
      <c r="AL537" s="264">
        <f t="shared" si="997"/>
        <v>3736.6666666666674</v>
      </c>
      <c r="AM537" s="264">
        <f t="shared" si="997"/>
        <v>3933.3333333333344</v>
      </c>
      <c r="AN537" s="264">
        <f t="shared" si="997"/>
        <v>3933.3333333333344</v>
      </c>
      <c r="AO537" s="264">
        <f t="shared" si="997"/>
        <v>3933.3333333333344</v>
      </c>
      <c r="AP537" s="264">
        <f t="shared" si="997"/>
        <v>3933.3333333333344</v>
      </c>
      <c r="AQ537" s="264">
        <f t="shared" si="997"/>
        <v>3933.3333333333344</v>
      </c>
      <c r="AR537" s="264">
        <f t="shared" si="997"/>
        <v>4523.333333333333</v>
      </c>
      <c r="AS537" s="264">
        <f t="shared" si="997"/>
        <v>4523.333333333333</v>
      </c>
      <c r="AT537" s="264">
        <f t="shared" si="997"/>
        <v>4523.333333333333</v>
      </c>
      <c r="AU537" s="264">
        <f t="shared" si="997"/>
        <v>4523.333333333333</v>
      </c>
      <c r="AV537" s="264">
        <f t="shared" si="997"/>
        <v>4523.333333333333</v>
      </c>
      <c r="AW537" s="264">
        <f t="shared" si="997"/>
        <v>4523.333333333333</v>
      </c>
      <c r="AX537" s="264">
        <f t="shared" si="997"/>
        <v>4523.333333333333</v>
      </c>
      <c r="AY537" s="264">
        <f t="shared" si="997"/>
        <v>4523.333333333333</v>
      </c>
      <c r="AZ537" s="264">
        <f t="shared" si="997"/>
        <v>4523.333333333333</v>
      </c>
      <c r="BA537" s="264">
        <f t="shared" si="997"/>
        <v>4523.333333333333</v>
      </c>
      <c r="BB537" s="264">
        <f t="shared" si="997"/>
        <v>4523.333333333333</v>
      </c>
      <c r="BC537" s="264">
        <f t="shared" si="997"/>
        <v>4523.333333333333</v>
      </c>
      <c r="BD537" s="454"/>
      <c r="BE537" s="454"/>
      <c r="BF537" s="454"/>
      <c r="BG537" s="454"/>
      <c r="BH537" s="454"/>
      <c r="BI537" s="454"/>
      <c r="BJ537" s="454"/>
      <c r="BK537" s="454"/>
      <c r="BL537" s="454"/>
      <c r="BM537" s="454"/>
      <c r="BN537" s="454"/>
      <c r="BO537" s="454"/>
      <c r="BP537" s="454"/>
      <c r="BQ537" s="454"/>
      <c r="BR537" s="454"/>
      <c r="BS537" s="454"/>
      <c r="BT537" s="454"/>
      <c r="BU537" s="454"/>
      <c r="BV537" s="454"/>
      <c r="BW537" s="454"/>
      <c r="BX537" s="454"/>
      <c r="BY537" s="454"/>
      <c r="BZ537" s="454"/>
      <c r="CA537" s="454"/>
      <c r="CB537" s="454"/>
      <c r="CC537" s="454"/>
      <c r="CD537" s="454"/>
      <c r="CE537" s="454"/>
      <c r="CF537" s="454"/>
      <c r="CG537" s="454"/>
      <c r="CH537" s="454"/>
      <c r="CI537" s="454"/>
      <c r="CJ537" s="454"/>
      <c r="CK537" s="454"/>
      <c r="CL537" s="454"/>
      <c r="CM537" s="454"/>
      <c r="CN537" s="454"/>
      <c r="CO537" s="454"/>
      <c r="CP537" s="454"/>
      <c r="CQ537" s="454"/>
      <c r="CR537" s="454"/>
      <c r="CS537" s="454"/>
      <c r="CT537" s="454"/>
      <c r="CY537" s="294"/>
    </row>
    <row r="538" spans="1:103" s="75" customFormat="1" outlineLevel="1" x14ac:dyDescent="0.45">
      <c r="A538" s="72" t="s">
        <v>373</v>
      </c>
      <c r="B538" s="297"/>
      <c r="D538" s="75" t="s">
        <v>283</v>
      </c>
      <c r="F538" s="75" t="s">
        <v>164</v>
      </c>
      <c r="H538" s="333">
        <f>SUM(H535:H537)</f>
        <v>27950.118000000002</v>
      </c>
      <c r="I538" s="333">
        <f t="shared" ref="I538:O538" si="998">SUM(I535:I537)</f>
        <v>27950.118000000002</v>
      </c>
      <c r="J538" s="333">
        <f t="shared" si="998"/>
        <v>27950.118000000002</v>
      </c>
      <c r="K538" s="333">
        <f t="shared" si="998"/>
        <v>27950.118000000002</v>
      </c>
      <c r="L538" s="333">
        <f t="shared" si="998"/>
        <v>27950.118000000002</v>
      </c>
      <c r="M538" s="333">
        <f t="shared" si="998"/>
        <v>27950.118000000002</v>
      </c>
      <c r="N538" s="333">
        <f t="shared" si="998"/>
        <v>27950.118000000002</v>
      </c>
      <c r="O538" s="333">
        <f t="shared" si="998"/>
        <v>29813.451333333338</v>
      </c>
      <c r="P538" s="333">
        <f>SUM(P535:P537)</f>
        <v>29813.451333333338</v>
      </c>
      <c r="Q538" s="333">
        <f t="shared" ref="Q538:BC538" si="999">SUM(Q535:Q537)</f>
        <v>29813.451333333338</v>
      </c>
      <c r="R538" s="333">
        <f t="shared" si="999"/>
        <v>29813.451333333338</v>
      </c>
      <c r="S538" s="333">
        <f t="shared" si="999"/>
        <v>29813.451333333338</v>
      </c>
      <c r="T538" s="333">
        <f t="shared" si="999"/>
        <v>31676.784666666674</v>
      </c>
      <c r="U538" s="333">
        <f t="shared" si="999"/>
        <v>31676.784666666674</v>
      </c>
      <c r="V538" s="333">
        <f t="shared" si="999"/>
        <v>31676.784666666674</v>
      </c>
      <c r="W538" s="333">
        <f t="shared" si="999"/>
        <v>31676.784666666674</v>
      </c>
      <c r="X538" s="333">
        <f t="shared" si="999"/>
        <v>31676.784666666674</v>
      </c>
      <c r="Y538" s="333">
        <f t="shared" si="999"/>
        <v>31676.784666666674</v>
      </c>
      <c r="Z538" s="333">
        <f t="shared" si="999"/>
        <v>33540.118000000009</v>
      </c>
      <c r="AA538" s="333">
        <f t="shared" si="999"/>
        <v>35403.451333333338</v>
      </c>
      <c r="AB538" s="333">
        <f t="shared" si="999"/>
        <v>35403.451333333338</v>
      </c>
      <c r="AC538" s="333">
        <f t="shared" si="999"/>
        <v>35403.451333333338</v>
      </c>
      <c r="AD538" s="333">
        <f t="shared" si="999"/>
        <v>35403.451333333338</v>
      </c>
      <c r="AE538" s="333">
        <f t="shared" si="999"/>
        <v>35403.451333333338</v>
      </c>
      <c r="AF538" s="333">
        <f t="shared" si="999"/>
        <v>35403.451333333338</v>
      </c>
      <c r="AG538" s="333">
        <f t="shared" si="999"/>
        <v>35403.451333333338</v>
      </c>
      <c r="AH538" s="333">
        <f t="shared" si="999"/>
        <v>35403.451333333338</v>
      </c>
      <c r="AI538" s="333">
        <f t="shared" si="999"/>
        <v>35403.451333333338</v>
      </c>
      <c r="AJ538" s="333">
        <f t="shared" si="999"/>
        <v>35403.451333333338</v>
      </c>
      <c r="AK538" s="333">
        <f t="shared" si="999"/>
        <v>35403.451333333338</v>
      </c>
      <c r="AL538" s="333">
        <f t="shared" si="999"/>
        <v>35403.451333333338</v>
      </c>
      <c r="AM538" s="333">
        <f t="shared" si="999"/>
        <v>37266.784666666681</v>
      </c>
      <c r="AN538" s="333">
        <f t="shared" si="999"/>
        <v>37266.784666666681</v>
      </c>
      <c r="AO538" s="333">
        <f t="shared" si="999"/>
        <v>37266.784666666681</v>
      </c>
      <c r="AP538" s="333">
        <f t="shared" si="999"/>
        <v>37266.784666666681</v>
      </c>
      <c r="AQ538" s="333">
        <f t="shared" si="999"/>
        <v>37266.784666666681</v>
      </c>
      <c r="AR538" s="333">
        <f t="shared" si="999"/>
        <v>42856.784666666674</v>
      </c>
      <c r="AS538" s="333">
        <f t="shared" si="999"/>
        <v>42856.784666666674</v>
      </c>
      <c r="AT538" s="333">
        <f t="shared" si="999"/>
        <v>42856.784666666674</v>
      </c>
      <c r="AU538" s="333">
        <f t="shared" si="999"/>
        <v>42856.784666666674</v>
      </c>
      <c r="AV538" s="333">
        <f t="shared" si="999"/>
        <v>42856.784666666674</v>
      </c>
      <c r="AW538" s="333">
        <f t="shared" si="999"/>
        <v>42856.784666666674</v>
      </c>
      <c r="AX538" s="333">
        <f t="shared" si="999"/>
        <v>42856.784666666674</v>
      </c>
      <c r="AY538" s="333">
        <f t="shared" si="999"/>
        <v>42856.784666666674</v>
      </c>
      <c r="AZ538" s="333">
        <f t="shared" si="999"/>
        <v>42856.784666666674</v>
      </c>
      <c r="BA538" s="333">
        <f t="shared" si="999"/>
        <v>42856.784666666674</v>
      </c>
      <c r="BB538" s="333">
        <f t="shared" si="999"/>
        <v>42856.784666666674</v>
      </c>
      <c r="BC538" s="333">
        <f t="shared" si="999"/>
        <v>42856.784666666674</v>
      </c>
      <c r="BD538" s="333">
        <f>BD535</f>
        <v>0</v>
      </c>
      <c r="BE538" s="333">
        <f t="shared" ref="BE538:CM538" si="1000">BE535</f>
        <v>0</v>
      </c>
      <c r="BF538" s="333">
        <f t="shared" si="1000"/>
        <v>0</v>
      </c>
      <c r="BG538" s="333">
        <f t="shared" si="1000"/>
        <v>0</v>
      </c>
      <c r="BH538" s="333">
        <f t="shared" si="1000"/>
        <v>0</v>
      </c>
      <c r="BI538" s="333">
        <f t="shared" si="1000"/>
        <v>0</v>
      </c>
      <c r="BJ538" s="333">
        <f t="shared" si="1000"/>
        <v>0</v>
      </c>
      <c r="BK538" s="333">
        <f t="shared" si="1000"/>
        <v>0</v>
      </c>
      <c r="BL538" s="333">
        <f t="shared" si="1000"/>
        <v>0</v>
      </c>
      <c r="BM538" s="333">
        <f t="shared" si="1000"/>
        <v>0</v>
      </c>
      <c r="BN538" s="333">
        <f t="shared" si="1000"/>
        <v>0</v>
      </c>
      <c r="BO538" s="333">
        <f t="shared" si="1000"/>
        <v>0</v>
      </c>
      <c r="BP538" s="333">
        <f t="shared" si="1000"/>
        <v>0</v>
      </c>
      <c r="BQ538" s="333">
        <f t="shared" si="1000"/>
        <v>0</v>
      </c>
      <c r="BR538" s="333">
        <f t="shared" si="1000"/>
        <v>0</v>
      </c>
      <c r="BS538" s="333">
        <f t="shared" si="1000"/>
        <v>0</v>
      </c>
      <c r="BT538" s="333">
        <f t="shared" si="1000"/>
        <v>0</v>
      </c>
      <c r="BU538" s="333">
        <f t="shared" si="1000"/>
        <v>0</v>
      </c>
      <c r="BV538" s="333">
        <f t="shared" si="1000"/>
        <v>0</v>
      </c>
      <c r="BW538" s="333">
        <f t="shared" si="1000"/>
        <v>0</v>
      </c>
      <c r="BX538" s="333">
        <f t="shared" si="1000"/>
        <v>0</v>
      </c>
      <c r="BY538" s="333">
        <f t="shared" si="1000"/>
        <v>0</v>
      </c>
      <c r="BZ538" s="333">
        <f t="shared" si="1000"/>
        <v>0</v>
      </c>
      <c r="CA538" s="333">
        <f t="shared" si="1000"/>
        <v>0</v>
      </c>
      <c r="CB538" s="333">
        <f t="shared" si="1000"/>
        <v>0</v>
      </c>
      <c r="CC538" s="333">
        <f t="shared" si="1000"/>
        <v>0</v>
      </c>
      <c r="CD538" s="333">
        <f t="shared" si="1000"/>
        <v>0</v>
      </c>
      <c r="CE538" s="333">
        <f t="shared" si="1000"/>
        <v>0</v>
      </c>
      <c r="CF538" s="333">
        <f t="shared" si="1000"/>
        <v>0</v>
      </c>
      <c r="CG538" s="333">
        <f t="shared" si="1000"/>
        <v>0</v>
      </c>
      <c r="CH538" s="333">
        <f t="shared" si="1000"/>
        <v>0</v>
      </c>
      <c r="CI538" s="333">
        <f t="shared" si="1000"/>
        <v>0</v>
      </c>
      <c r="CJ538" s="333">
        <f t="shared" si="1000"/>
        <v>0</v>
      </c>
      <c r="CK538" s="333">
        <f t="shared" si="1000"/>
        <v>0</v>
      </c>
      <c r="CL538" s="333">
        <f t="shared" si="1000"/>
        <v>0</v>
      </c>
      <c r="CM538" s="333">
        <f t="shared" si="1000"/>
        <v>0</v>
      </c>
      <c r="CN538" s="333">
        <f t="shared" ref="CN538:CT538" si="1001">SUMIF($H$9:$CM$9,CN$3,$H538:$CM538)</f>
        <v>344718.08266666671</v>
      </c>
      <c r="CO538" s="333">
        <f t="shared" si="1001"/>
        <v>400618.08266666671</v>
      </c>
      <c r="CP538" s="333">
        <f t="shared" si="1001"/>
        <v>434158.08266666683</v>
      </c>
      <c r="CQ538" s="333">
        <f t="shared" si="1001"/>
        <v>514281.41599999997</v>
      </c>
      <c r="CR538" s="333">
        <f t="shared" si="1001"/>
        <v>0</v>
      </c>
      <c r="CS538" s="333">
        <f t="shared" si="1001"/>
        <v>0</v>
      </c>
      <c r="CT538" s="333">
        <f t="shared" si="1001"/>
        <v>0</v>
      </c>
      <c r="CY538" s="294"/>
    </row>
    <row r="539" spans="1:103" s="75" customFormat="1" outlineLevel="1" x14ac:dyDescent="0.45">
      <c r="A539" s="72" t="s">
        <v>376</v>
      </c>
      <c r="B539" s="297"/>
      <c r="D539" s="75" t="s">
        <v>375</v>
      </c>
      <c r="H539" s="362">
        <f t="shared" ref="H539:AM539" si="1002">COUNTIF(H491:H531,"&gt;0")</f>
        <v>15</v>
      </c>
      <c r="I539" s="362">
        <f t="shared" si="1002"/>
        <v>15</v>
      </c>
      <c r="J539" s="362">
        <f t="shared" si="1002"/>
        <v>15</v>
      </c>
      <c r="K539" s="362">
        <f>COUNTIF(K491:K531,"&gt;0")</f>
        <v>15</v>
      </c>
      <c r="L539" s="362">
        <f t="shared" si="1002"/>
        <v>15</v>
      </c>
      <c r="M539" s="362">
        <f t="shared" si="1002"/>
        <v>15</v>
      </c>
      <c r="N539" s="362">
        <f t="shared" si="1002"/>
        <v>15</v>
      </c>
      <c r="O539" s="362">
        <f t="shared" si="1002"/>
        <v>16</v>
      </c>
      <c r="P539" s="362">
        <f t="shared" si="1002"/>
        <v>16</v>
      </c>
      <c r="Q539" s="362">
        <f t="shared" si="1002"/>
        <v>16</v>
      </c>
      <c r="R539" s="362">
        <f t="shared" si="1002"/>
        <v>16</v>
      </c>
      <c r="S539" s="362">
        <f t="shared" si="1002"/>
        <v>16</v>
      </c>
      <c r="T539" s="362">
        <f t="shared" si="1002"/>
        <v>17</v>
      </c>
      <c r="U539" s="362">
        <f t="shared" si="1002"/>
        <v>17</v>
      </c>
      <c r="V539" s="362">
        <f t="shared" si="1002"/>
        <v>17</v>
      </c>
      <c r="W539" s="362">
        <f t="shared" si="1002"/>
        <v>17</v>
      </c>
      <c r="X539" s="362">
        <f t="shared" si="1002"/>
        <v>17</v>
      </c>
      <c r="Y539" s="362">
        <f t="shared" si="1002"/>
        <v>17</v>
      </c>
      <c r="Z539" s="362">
        <f t="shared" si="1002"/>
        <v>18</v>
      </c>
      <c r="AA539" s="362">
        <f t="shared" si="1002"/>
        <v>19</v>
      </c>
      <c r="AB539" s="362">
        <f t="shared" si="1002"/>
        <v>19</v>
      </c>
      <c r="AC539" s="362">
        <f t="shared" si="1002"/>
        <v>19</v>
      </c>
      <c r="AD539" s="362">
        <f t="shared" si="1002"/>
        <v>19</v>
      </c>
      <c r="AE539" s="390">
        <f t="shared" si="1002"/>
        <v>19</v>
      </c>
      <c r="AF539" s="390">
        <f>COUNTIF(AF491:AF531,"&gt;0")</f>
        <v>19</v>
      </c>
      <c r="AG539" s="362">
        <f t="shared" si="1002"/>
        <v>19</v>
      </c>
      <c r="AH539" s="362">
        <f t="shared" si="1002"/>
        <v>19</v>
      </c>
      <c r="AI539" s="362">
        <f t="shared" si="1002"/>
        <v>19</v>
      </c>
      <c r="AJ539" s="362">
        <f t="shared" si="1002"/>
        <v>19</v>
      </c>
      <c r="AK539" s="362">
        <f t="shared" si="1002"/>
        <v>19</v>
      </c>
      <c r="AL539" s="362">
        <f t="shared" si="1002"/>
        <v>19</v>
      </c>
      <c r="AM539" s="362">
        <f t="shared" si="1002"/>
        <v>20</v>
      </c>
      <c r="AN539" s="362">
        <f t="shared" ref="AN539:CM539" si="1003">COUNTIF(AN491:AN531,"&gt;0")</f>
        <v>20</v>
      </c>
      <c r="AO539" s="362">
        <f t="shared" si="1003"/>
        <v>20</v>
      </c>
      <c r="AP539" s="362">
        <f t="shared" si="1003"/>
        <v>20</v>
      </c>
      <c r="AQ539" s="362">
        <f t="shared" si="1003"/>
        <v>20</v>
      </c>
      <c r="AR539" s="362">
        <f t="shared" si="1003"/>
        <v>23</v>
      </c>
      <c r="AS539" s="362">
        <f t="shared" si="1003"/>
        <v>23</v>
      </c>
      <c r="AT539" s="362">
        <f t="shared" si="1003"/>
        <v>23</v>
      </c>
      <c r="AU539" s="362">
        <f t="shared" si="1003"/>
        <v>23</v>
      </c>
      <c r="AV539" s="362">
        <f t="shared" si="1003"/>
        <v>23</v>
      </c>
      <c r="AW539" s="362">
        <f t="shared" si="1003"/>
        <v>23</v>
      </c>
      <c r="AX539" s="362">
        <f t="shared" si="1003"/>
        <v>23</v>
      </c>
      <c r="AY539" s="362">
        <f t="shared" si="1003"/>
        <v>23</v>
      </c>
      <c r="AZ539" s="362">
        <f t="shared" si="1003"/>
        <v>23</v>
      </c>
      <c r="BA539" s="362">
        <f t="shared" si="1003"/>
        <v>23</v>
      </c>
      <c r="BB539" s="362">
        <f t="shared" si="1003"/>
        <v>23</v>
      </c>
      <c r="BC539" s="362">
        <f t="shared" si="1003"/>
        <v>23</v>
      </c>
      <c r="BD539" s="362">
        <f>COUNTIF(BD491:BD531,"&gt;0")</f>
        <v>0</v>
      </c>
      <c r="BE539" s="362">
        <f t="shared" si="1003"/>
        <v>0</v>
      </c>
      <c r="BF539" s="362">
        <f t="shared" si="1003"/>
        <v>0</v>
      </c>
      <c r="BG539" s="362">
        <f t="shared" si="1003"/>
        <v>0</v>
      </c>
      <c r="BH539" s="362">
        <f t="shared" si="1003"/>
        <v>0</v>
      </c>
      <c r="BI539" s="362">
        <f t="shared" si="1003"/>
        <v>0</v>
      </c>
      <c r="BJ539" s="362">
        <f t="shared" si="1003"/>
        <v>0</v>
      </c>
      <c r="BK539" s="362">
        <f t="shared" si="1003"/>
        <v>0</v>
      </c>
      <c r="BL539" s="362">
        <f t="shared" si="1003"/>
        <v>0</v>
      </c>
      <c r="BM539" s="362">
        <f t="shared" si="1003"/>
        <v>0</v>
      </c>
      <c r="BN539" s="362">
        <f t="shared" si="1003"/>
        <v>0</v>
      </c>
      <c r="BO539" s="362">
        <f t="shared" si="1003"/>
        <v>0</v>
      </c>
      <c r="BP539" s="362">
        <f t="shared" si="1003"/>
        <v>0</v>
      </c>
      <c r="BQ539" s="362">
        <f t="shared" si="1003"/>
        <v>0</v>
      </c>
      <c r="BR539" s="362">
        <f t="shared" si="1003"/>
        <v>0</v>
      </c>
      <c r="BS539" s="362">
        <f t="shared" si="1003"/>
        <v>0</v>
      </c>
      <c r="BT539" s="362">
        <f t="shared" si="1003"/>
        <v>0</v>
      </c>
      <c r="BU539" s="362">
        <f t="shared" si="1003"/>
        <v>0</v>
      </c>
      <c r="BV539" s="362">
        <f t="shared" si="1003"/>
        <v>0</v>
      </c>
      <c r="BW539" s="362">
        <f t="shared" si="1003"/>
        <v>0</v>
      </c>
      <c r="BX539" s="362">
        <f t="shared" si="1003"/>
        <v>0</v>
      </c>
      <c r="BY539" s="362">
        <f t="shared" si="1003"/>
        <v>0</v>
      </c>
      <c r="BZ539" s="362">
        <f t="shared" si="1003"/>
        <v>0</v>
      </c>
      <c r="CA539" s="362">
        <f t="shared" si="1003"/>
        <v>0</v>
      </c>
      <c r="CB539" s="362">
        <f t="shared" si="1003"/>
        <v>0</v>
      </c>
      <c r="CC539" s="362">
        <f t="shared" si="1003"/>
        <v>0</v>
      </c>
      <c r="CD539" s="362">
        <f t="shared" si="1003"/>
        <v>0</v>
      </c>
      <c r="CE539" s="362">
        <f t="shared" si="1003"/>
        <v>0</v>
      </c>
      <c r="CF539" s="362">
        <f t="shared" si="1003"/>
        <v>0</v>
      </c>
      <c r="CG539" s="362">
        <f t="shared" si="1003"/>
        <v>0</v>
      </c>
      <c r="CH539" s="362">
        <f t="shared" si="1003"/>
        <v>0</v>
      </c>
      <c r="CI539" s="362">
        <f t="shared" si="1003"/>
        <v>0</v>
      </c>
      <c r="CJ539" s="362">
        <f t="shared" si="1003"/>
        <v>0</v>
      </c>
      <c r="CK539" s="362">
        <f t="shared" si="1003"/>
        <v>0</v>
      </c>
      <c r="CL539" s="362">
        <f t="shared" si="1003"/>
        <v>0</v>
      </c>
      <c r="CM539" s="362">
        <f t="shared" si="1003"/>
        <v>0</v>
      </c>
      <c r="CN539" s="362"/>
      <c r="CO539" s="362"/>
      <c r="CP539" s="362"/>
      <c r="CQ539" s="362"/>
      <c r="CR539" s="362"/>
      <c r="CS539" s="362"/>
      <c r="CT539" s="362"/>
      <c r="CY539" s="294" t="s">
        <v>2</v>
      </c>
    </row>
    <row r="540" spans="1:103" outlineLevel="1" x14ac:dyDescent="0.45">
      <c r="A540" s="71"/>
      <c r="B540" s="297"/>
      <c r="D540" s="75" t="s">
        <v>684</v>
      </c>
      <c r="AO540" s="302">
        <f t="shared" ref="AO540:BT540" ca="1" si="1004">(AO297+AO64+AO115)+AO538+AO553+AO554</f>
        <v>110507.79897416668</v>
      </c>
      <c r="AP540" s="302">
        <f t="shared" ca="1" si="1004"/>
        <v>116109.52602554168</v>
      </c>
      <c r="AQ540" s="302">
        <f t="shared" ca="1" si="1004"/>
        <v>112693.83052316669</v>
      </c>
      <c r="AR540" s="302">
        <f t="shared" ca="1" si="1004"/>
        <v>111484.28136026667</v>
      </c>
      <c r="AS540" s="302">
        <f t="shared" ca="1" si="1004"/>
        <v>123374.88850491667</v>
      </c>
      <c r="AT540" s="302">
        <f t="shared" ca="1" si="1004"/>
        <v>123399.64605591667</v>
      </c>
      <c r="AU540" s="302">
        <f t="shared" ca="1" si="1004"/>
        <v>123583.04562681667</v>
      </c>
      <c r="AV540" s="302">
        <f t="shared" ca="1" si="1004"/>
        <v>123560.79728706667</v>
      </c>
      <c r="AW540" s="302">
        <f t="shared" ca="1" si="1004"/>
        <v>123765.13741721667</v>
      </c>
      <c r="AX540" s="302">
        <f t="shared" ca="1" si="1004"/>
        <v>124345.49949041667</v>
      </c>
      <c r="AY540" s="302">
        <f t="shared" ca="1" si="1004"/>
        <v>118023.36251666668</v>
      </c>
      <c r="AZ540" s="302">
        <f t="shared" ca="1" si="1004"/>
        <v>135155.35006596666</v>
      </c>
      <c r="BA540" s="302">
        <f t="shared" ca="1" si="1004"/>
        <v>131714.72435146669</v>
      </c>
      <c r="BB540" s="302">
        <f t="shared" ca="1" si="1004"/>
        <v>137275.02047499167</v>
      </c>
      <c r="BC540" s="302">
        <f t="shared" ca="1" si="1004"/>
        <v>136163.32813316668</v>
      </c>
      <c r="BD540" s="302">
        <f t="shared" ca="1" si="1004"/>
        <v>6853.8576339999981</v>
      </c>
      <c r="BE540" s="302">
        <f t="shared" ca="1" si="1004"/>
        <v>7919.8671332624972</v>
      </c>
      <c r="BF540" s="302">
        <f t="shared" ca="1" si="1004"/>
        <v>7979.9656984124977</v>
      </c>
      <c r="BG540" s="302">
        <f t="shared" ca="1" si="1004"/>
        <v>8257.8574903499975</v>
      </c>
      <c r="BH540" s="302">
        <f t="shared" ca="1" si="1004"/>
        <v>8275.8233171249976</v>
      </c>
      <c r="BI540" s="302">
        <f t="shared" ca="1" si="1004"/>
        <v>8514.330414687498</v>
      </c>
      <c r="BJ540" s="302">
        <f t="shared" ca="1" si="1004"/>
        <v>9454.4601363874972</v>
      </c>
      <c r="BK540" s="302">
        <f t="shared" ca="1" si="1004"/>
        <v>8634.4056061249939</v>
      </c>
      <c r="BL540" s="302">
        <f t="shared" ca="1" si="1004"/>
        <v>8955.0926841999972</v>
      </c>
      <c r="BM540" s="302">
        <f t="shared" ca="1" si="1004"/>
        <v>9189.9720184999969</v>
      </c>
      <c r="BN540" s="302">
        <f t="shared" ca="1" si="1004"/>
        <v>9027.6129665312437</v>
      </c>
      <c r="BO540" s="302">
        <f t="shared" ca="1" si="1004"/>
        <v>16171.884617849999</v>
      </c>
      <c r="BP540" s="302">
        <f t="shared" ca="1" si="1004"/>
        <v>11469.03260463999</v>
      </c>
      <c r="BQ540" s="302">
        <f t="shared" ca="1" si="1004"/>
        <v>12893.840570779992</v>
      </c>
      <c r="BR540" s="302">
        <f t="shared" ca="1" si="1004"/>
        <v>12989.28682453999</v>
      </c>
      <c r="BS540" s="302">
        <f t="shared" ca="1" si="1004"/>
        <v>13366.323123399989</v>
      </c>
      <c r="BT540" s="302">
        <f t="shared" ca="1" si="1004"/>
        <v>13418.973678759989</v>
      </c>
      <c r="BU540" s="302">
        <f t="shared" ref="BU540:CM540" ca="1" si="1005">(BU297+BU64+BU115)+BU538+BU553+BU554</f>
        <v>13729.075932519989</v>
      </c>
      <c r="BV540" s="302">
        <f t="shared" ca="1" si="1005"/>
        <v>15018.493919779987</v>
      </c>
      <c r="BW540" s="302">
        <f t="shared" ca="1" si="1005"/>
        <v>14034.575983999985</v>
      </c>
      <c r="BX540" s="302">
        <f t="shared" ca="1" si="1005"/>
        <v>14385.675387199984</v>
      </c>
      <c r="BY540" s="302">
        <f t="shared" ca="1" si="1005"/>
        <v>14733.921755019986</v>
      </c>
      <c r="BZ540" s="302">
        <f t="shared" ca="1" si="1005"/>
        <v>14529.262542079985</v>
      </c>
      <c r="CA540" s="302">
        <f t="shared" ca="1" si="1005"/>
        <v>22465.168113439988</v>
      </c>
      <c r="CB540" s="302">
        <f t="shared" ca="1" si="1005"/>
        <v>13506.906815999988</v>
      </c>
      <c r="CC540" s="302">
        <f t="shared" ca="1" si="1005"/>
        <v>15167.291099999984</v>
      </c>
      <c r="CD540" s="302">
        <f t="shared" ca="1" si="1005"/>
        <v>15098.621303999986</v>
      </c>
      <c r="CE540" s="302">
        <f t="shared" ca="1" si="1005"/>
        <v>15438.445229999987</v>
      </c>
      <c r="CF540" s="302">
        <f t="shared" ca="1" si="1005"/>
        <v>15266.307887999985</v>
      </c>
      <c r="CG540" s="302">
        <f t="shared" ca="1" si="1005"/>
        <v>15418.210547999983</v>
      </c>
      <c r="CH540" s="302">
        <f t="shared" ca="1" si="1005"/>
        <v>16852.977959999982</v>
      </c>
      <c r="CI540" s="302">
        <f t="shared" ca="1" si="1005"/>
        <v>14849.220099999984</v>
      </c>
      <c r="CJ540" s="302">
        <f t="shared" ca="1" si="1005"/>
        <v>15732.674879999984</v>
      </c>
      <c r="CK540" s="302">
        <f t="shared" ca="1" si="1005"/>
        <v>15797.487575999983</v>
      </c>
      <c r="CL540" s="302">
        <f t="shared" ca="1" si="1005"/>
        <v>15475.159231999984</v>
      </c>
      <c r="CM540" s="302">
        <f t="shared" ca="1" si="1005"/>
        <v>26170.334059999986</v>
      </c>
      <c r="CY540" s="294"/>
    </row>
    <row r="541" spans="1:103" s="268" customFormat="1" outlineLevel="1" x14ac:dyDescent="0.45">
      <c r="A541" s="71"/>
      <c r="B541" s="297"/>
      <c r="D541" s="272" t="s">
        <v>284</v>
      </c>
      <c r="E541" s="391"/>
      <c r="F541" s="391"/>
      <c r="G541" s="391"/>
    </row>
    <row r="542" spans="1:103" outlineLevel="1" x14ac:dyDescent="0.45">
      <c r="A542" s="71"/>
      <c r="B542" s="297"/>
      <c r="D542" s="259" t="s">
        <v>290</v>
      </c>
      <c r="F542" s="312"/>
      <c r="H542" s="349">
        <f t="shared" ref="H542:P542" si="1006">VLOOKUP($D542,assumption_lookup,MATCH(H$9,assumption_heading,0),0)</f>
        <v>24</v>
      </c>
      <c r="I542" s="349">
        <f t="shared" si="1006"/>
        <v>24</v>
      </c>
      <c r="J542" s="349">
        <f t="shared" si="1006"/>
        <v>24</v>
      </c>
      <c r="K542" s="349">
        <f t="shared" si="1006"/>
        <v>24</v>
      </c>
      <c r="L542" s="349">
        <f t="shared" si="1006"/>
        <v>24</v>
      </c>
      <c r="M542" s="349">
        <f t="shared" si="1006"/>
        <v>24</v>
      </c>
      <c r="N542" s="349">
        <f t="shared" si="1006"/>
        <v>24</v>
      </c>
      <c r="O542" s="349">
        <f t="shared" si="1006"/>
        <v>24</v>
      </c>
      <c r="P542" s="349">
        <f t="shared" si="1006"/>
        <v>24</v>
      </c>
      <c r="Q542" s="349">
        <f t="shared" ref="Q542:BC542" si="1007">VLOOKUP($D542,assumption_lookup,MATCH(Q$9,assumption_heading,0),0)</f>
        <v>24</v>
      </c>
      <c r="R542" s="349">
        <f t="shared" si="1007"/>
        <v>24</v>
      </c>
      <c r="S542" s="349">
        <f t="shared" si="1007"/>
        <v>24</v>
      </c>
      <c r="T542" s="349">
        <f t="shared" si="1007"/>
        <v>24</v>
      </c>
      <c r="U542" s="349">
        <f t="shared" si="1007"/>
        <v>24</v>
      </c>
      <c r="V542" s="349">
        <f t="shared" si="1007"/>
        <v>24</v>
      </c>
      <c r="W542" s="349">
        <f t="shared" si="1007"/>
        <v>24</v>
      </c>
      <c r="X542" s="349">
        <f t="shared" si="1007"/>
        <v>24</v>
      </c>
      <c r="Y542" s="349">
        <f t="shared" si="1007"/>
        <v>24</v>
      </c>
      <c r="Z542" s="349">
        <f t="shared" si="1007"/>
        <v>24</v>
      </c>
      <c r="AA542" s="349">
        <f t="shared" si="1007"/>
        <v>24</v>
      </c>
      <c r="AB542" s="349">
        <f t="shared" si="1007"/>
        <v>24</v>
      </c>
      <c r="AC542" s="349">
        <f t="shared" si="1007"/>
        <v>24</v>
      </c>
      <c r="AD542" s="349">
        <f t="shared" si="1007"/>
        <v>24</v>
      </c>
      <c r="AE542" s="349">
        <f t="shared" si="1007"/>
        <v>24</v>
      </c>
      <c r="AF542" s="349">
        <f t="shared" si="1007"/>
        <v>24</v>
      </c>
      <c r="AG542" s="349">
        <f t="shared" si="1007"/>
        <v>24</v>
      </c>
      <c r="AH542" s="349">
        <f t="shared" si="1007"/>
        <v>24</v>
      </c>
      <c r="AI542" s="349">
        <f t="shared" si="1007"/>
        <v>24</v>
      </c>
      <c r="AJ542" s="349">
        <f t="shared" si="1007"/>
        <v>24</v>
      </c>
      <c r="AK542" s="349">
        <f t="shared" si="1007"/>
        <v>24</v>
      </c>
      <c r="AL542" s="349">
        <f t="shared" si="1007"/>
        <v>24</v>
      </c>
      <c r="AM542" s="349">
        <f t="shared" si="1007"/>
        <v>24</v>
      </c>
      <c r="AN542" s="349">
        <f t="shared" si="1007"/>
        <v>24</v>
      </c>
      <c r="AO542" s="349">
        <f t="shared" si="1007"/>
        <v>24</v>
      </c>
      <c r="AP542" s="349">
        <f t="shared" si="1007"/>
        <v>24</v>
      </c>
      <c r="AQ542" s="349">
        <f t="shared" si="1007"/>
        <v>24</v>
      </c>
      <c r="AR542" s="349">
        <f t="shared" si="1007"/>
        <v>24</v>
      </c>
      <c r="AS542" s="349">
        <f t="shared" si="1007"/>
        <v>24</v>
      </c>
      <c r="AT542" s="349">
        <f t="shared" si="1007"/>
        <v>24</v>
      </c>
      <c r="AU542" s="349">
        <f t="shared" si="1007"/>
        <v>24</v>
      </c>
      <c r="AV542" s="349">
        <f t="shared" si="1007"/>
        <v>24</v>
      </c>
      <c r="AW542" s="349">
        <f t="shared" si="1007"/>
        <v>24</v>
      </c>
      <c r="AX542" s="349">
        <f t="shared" si="1007"/>
        <v>24</v>
      </c>
      <c r="AY542" s="349">
        <f t="shared" si="1007"/>
        <v>24</v>
      </c>
      <c r="AZ542" s="349">
        <f t="shared" si="1007"/>
        <v>24</v>
      </c>
      <c r="BA542" s="349">
        <f t="shared" si="1007"/>
        <v>24</v>
      </c>
      <c r="BB542" s="349">
        <f t="shared" si="1007"/>
        <v>24</v>
      </c>
      <c r="BC542" s="349">
        <f t="shared" si="1007"/>
        <v>24</v>
      </c>
      <c r="BD542" s="349">
        <f t="shared" ref="BD542:CM542" si="1008">VLOOKUP($D542,assumption_lookup,MATCH(BD$6,assumptions_heading_monthly,0),0)</f>
        <v>48</v>
      </c>
      <c r="BE542" s="349">
        <f t="shared" si="1008"/>
        <v>48</v>
      </c>
      <c r="BF542" s="349">
        <f t="shared" si="1008"/>
        <v>48</v>
      </c>
      <c r="BG542" s="349">
        <f t="shared" si="1008"/>
        <v>48</v>
      </c>
      <c r="BH542" s="349">
        <f t="shared" si="1008"/>
        <v>48</v>
      </c>
      <c r="BI542" s="349">
        <f t="shared" si="1008"/>
        <v>48</v>
      </c>
      <c r="BJ542" s="349">
        <f t="shared" si="1008"/>
        <v>48</v>
      </c>
      <c r="BK542" s="349">
        <f t="shared" si="1008"/>
        <v>48</v>
      </c>
      <c r="BL542" s="349">
        <f t="shared" si="1008"/>
        <v>48</v>
      </c>
      <c r="BM542" s="349">
        <f t="shared" si="1008"/>
        <v>48</v>
      </c>
      <c r="BN542" s="349">
        <f t="shared" si="1008"/>
        <v>48</v>
      </c>
      <c r="BO542" s="349">
        <f t="shared" si="1008"/>
        <v>48</v>
      </c>
      <c r="BP542" s="349">
        <f t="shared" si="1008"/>
        <v>48</v>
      </c>
      <c r="BQ542" s="349">
        <f t="shared" si="1008"/>
        <v>48</v>
      </c>
      <c r="BR542" s="349">
        <f t="shared" si="1008"/>
        <v>48</v>
      </c>
      <c r="BS542" s="349">
        <f t="shared" si="1008"/>
        <v>48</v>
      </c>
      <c r="BT542" s="349">
        <f t="shared" si="1008"/>
        <v>48</v>
      </c>
      <c r="BU542" s="349">
        <f t="shared" si="1008"/>
        <v>48</v>
      </c>
      <c r="BV542" s="349">
        <f t="shared" si="1008"/>
        <v>48</v>
      </c>
      <c r="BW542" s="349">
        <f t="shared" si="1008"/>
        <v>48</v>
      </c>
      <c r="BX542" s="349">
        <f t="shared" si="1008"/>
        <v>48</v>
      </c>
      <c r="BY542" s="349">
        <f t="shared" si="1008"/>
        <v>48</v>
      </c>
      <c r="BZ542" s="349">
        <f t="shared" si="1008"/>
        <v>48</v>
      </c>
      <c r="CA542" s="349">
        <f t="shared" si="1008"/>
        <v>48</v>
      </c>
      <c r="CB542" s="349">
        <f t="shared" si="1008"/>
        <v>48</v>
      </c>
      <c r="CC542" s="349">
        <f t="shared" si="1008"/>
        <v>48</v>
      </c>
      <c r="CD542" s="349">
        <f t="shared" si="1008"/>
        <v>48</v>
      </c>
      <c r="CE542" s="349">
        <f t="shared" si="1008"/>
        <v>48</v>
      </c>
      <c r="CF542" s="349">
        <f t="shared" si="1008"/>
        <v>48</v>
      </c>
      <c r="CG542" s="349">
        <f t="shared" si="1008"/>
        <v>48</v>
      </c>
      <c r="CH542" s="349">
        <f t="shared" si="1008"/>
        <v>48</v>
      </c>
      <c r="CI542" s="349">
        <f t="shared" si="1008"/>
        <v>48</v>
      </c>
      <c r="CJ542" s="349">
        <f t="shared" si="1008"/>
        <v>48</v>
      </c>
      <c r="CK542" s="349">
        <f t="shared" si="1008"/>
        <v>48</v>
      </c>
      <c r="CL542" s="349">
        <f t="shared" si="1008"/>
        <v>48</v>
      </c>
      <c r="CM542" s="349">
        <f t="shared" si="1008"/>
        <v>48</v>
      </c>
      <c r="CN542" s="71"/>
      <c r="CO542" s="71"/>
      <c r="CP542" s="71"/>
      <c r="CQ542" s="71"/>
      <c r="CR542" s="71"/>
      <c r="CS542" s="71"/>
      <c r="CT542" s="71"/>
      <c r="CY542" s="294"/>
    </row>
    <row r="543" spans="1:103" outlineLevel="1" x14ac:dyDescent="0.45">
      <c r="A543" s="71"/>
      <c r="B543" s="297"/>
      <c r="D543" s="259" t="s">
        <v>461</v>
      </c>
      <c r="F543" s="312" t="s">
        <v>462</v>
      </c>
      <c r="H543" s="349">
        <f t="shared" ref="H543:O543" si="1009">ROUNDUP(H539/H542,0)</f>
        <v>1</v>
      </c>
      <c r="I543" s="349">
        <f t="shared" si="1009"/>
        <v>1</v>
      </c>
      <c r="J543" s="349">
        <f t="shared" si="1009"/>
        <v>1</v>
      </c>
      <c r="K543" s="349">
        <f t="shared" si="1009"/>
        <v>1</v>
      </c>
      <c r="L543" s="349">
        <f t="shared" si="1009"/>
        <v>1</v>
      </c>
      <c r="M543" s="349">
        <f t="shared" si="1009"/>
        <v>1</v>
      </c>
      <c r="N543" s="349">
        <f t="shared" si="1009"/>
        <v>1</v>
      </c>
      <c r="O543" s="349">
        <f t="shared" si="1009"/>
        <v>1</v>
      </c>
      <c r="P543" s="349">
        <f>ROUNDUP(P539/P542,0)</f>
        <v>1</v>
      </c>
      <c r="Q543" s="349">
        <f t="shared" ref="Q543:CB543" si="1010">ROUNDUP(Q539/Q542,0)</f>
        <v>1</v>
      </c>
      <c r="R543" s="349">
        <f t="shared" si="1010"/>
        <v>1</v>
      </c>
      <c r="S543" s="349">
        <f t="shared" si="1010"/>
        <v>1</v>
      </c>
      <c r="T543" s="349">
        <f t="shared" si="1010"/>
        <v>1</v>
      </c>
      <c r="U543" s="349">
        <f t="shared" si="1010"/>
        <v>1</v>
      </c>
      <c r="V543" s="349">
        <f t="shared" si="1010"/>
        <v>1</v>
      </c>
      <c r="W543" s="349">
        <f t="shared" si="1010"/>
        <v>1</v>
      </c>
      <c r="X543" s="349">
        <f t="shared" si="1010"/>
        <v>1</v>
      </c>
      <c r="Y543" s="349">
        <f t="shared" si="1010"/>
        <v>1</v>
      </c>
      <c r="Z543" s="349">
        <f t="shared" si="1010"/>
        <v>1</v>
      </c>
      <c r="AA543" s="349">
        <f t="shared" si="1010"/>
        <v>1</v>
      </c>
      <c r="AB543" s="349">
        <f t="shared" si="1010"/>
        <v>1</v>
      </c>
      <c r="AC543" s="349">
        <f t="shared" si="1010"/>
        <v>1</v>
      </c>
      <c r="AD543" s="349">
        <f t="shared" si="1010"/>
        <v>1</v>
      </c>
      <c r="AE543" s="349">
        <f t="shared" si="1010"/>
        <v>1</v>
      </c>
      <c r="AF543" s="349">
        <f t="shared" si="1010"/>
        <v>1</v>
      </c>
      <c r="AG543" s="349">
        <f t="shared" si="1010"/>
        <v>1</v>
      </c>
      <c r="AH543" s="349">
        <f t="shared" si="1010"/>
        <v>1</v>
      </c>
      <c r="AI543" s="349">
        <f t="shared" si="1010"/>
        <v>1</v>
      </c>
      <c r="AJ543" s="349">
        <f t="shared" si="1010"/>
        <v>1</v>
      </c>
      <c r="AK543" s="349">
        <f t="shared" si="1010"/>
        <v>1</v>
      </c>
      <c r="AL543" s="349">
        <f t="shared" si="1010"/>
        <v>1</v>
      </c>
      <c r="AM543" s="349">
        <f t="shared" si="1010"/>
        <v>1</v>
      </c>
      <c r="AN543" s="349">
        <f t="shared" si="1010"/>
        <v>1</v>
      </c>
      <c r="AO543" s="349">
        <f t="shared" si="1010"/>
        <v>1</v>
      </c>
      <c r="AP543" s="349">
        <f t="shared" si="1010"/>
        <v>1</v>
      </c>
      <c r="AQ543" s="349">
        <f t="shared" si="1010"/>
        <v>1</v>
      </c>
      <c r="AR543" s="349">
        <f t="shared" si="1010"/>
        <v>1</v>
      </c>
      <c r="AS543" s="349">
        <f t="shared" si="1010"/>
        <v>1</v>
      </c>
      <c r="AT543" s="349">
        <f t="shared" si="1010"/>
        <v>1</v>
      </c>
      <c r="AU543" s="349">
        <f t="shared" si="1010"/>
        <v>1</v>
      </c>
      <c r="AV543" s="349">
        <f t="shared" si="1010"/>
        <v>1</v>
      </c>
      <c r="AW543" s="349">
        <f t="shared" si="1010"/>
        <v>1</v>
      </c>
      <c r="AX543" s="349">
        <f t="shared" si="1010"/>
        <v>1</v>
      </c>
      <c r="AY543" s="349">
        <f t="shared" si="1010"/>
        <v>1</v>
      </c>
      <c r="AZ543" s="349">
        <f t="shared" si="1010"/>
        <v>1</v>
      </c>
      <c r="BA543" s="349">
        <f t="shared" si="1010"/>
        <v>1</v>
      </c>
      <c r="BB543" s="349">
        <f t="shared" si="1010"/>
        <v>1</v>
      </c>
      <c r="BC543" s="349">
        <f t="shared" si="1010"/>
        <v>1</v>
      </c>
      <c r="BD543" s="349">
        <f>ROUNDUP(BD539/BD542,0)</f>
        <v>0</v>
      </c>
      <c r="BE543" s="349">
        <f t="shared" si="1010"/>
        <v>0</v>
      </c>
      <c r="BF543" s="349">
        <f t="shared" si="1010"/>
        <v>0</v>
      </c>
      <c r="BG543" s="349">
        <f t="shared" si="1010"/>
        <v>0</v>
      </c>
      <c r="BH543" s="349">
        <f t="shared" si="1010"/>
        <v>0</v>
      </c>
      <c r="BI543" s="349">
        <f t="shared" si="1010"/>
        <v>0</v>
      </c>
      <c r="BJ543" s="349">
        <f t="shared" si="1010"/>
        <v>0</v>
      </c>
      <c r="BK543" s="349">
        <f t="shared" si="1010"/>
        <v>0</v>
      </c>
      <c r="BL543" s="349">
        <f t="shared" si="1010"/>
        <v>0</v>
      </c>
      <c r="BM543" s="349">
        <f t="shared" si="1010"/>
        <v>0</v>
      </c>
      <c r="BN543" s="349">
        <f t="shared" si="1010"/>
        <v>0</v>
      </c>
      <c r="BO543" s="349">
        <f t="shared" si="1010"/>
        <v>0</v>
      </c>
      <c r="BP543" s="349">
        <f t="shared" si="1010"/>
        <v>0</v>
      </c>
      <c r="BQ543" s="349">
        <f t="shared" si="1010"/>
        <v>0</v>
      </c>
      <c r="BR543" s="349">
        <f t="shared" si="1010"/>
        <v>0</v>
      </c>
      <c r="BS543" s="349">
        <f t="shared" si="1010"/>
        <v>0</v>
      </c>
      <c r="BT543" s="349">
        <f t="shared" si="1010"/>
        <v>0</v>
      </c>
      <c r="BU543" s="349">
        <f t="shared" si="1010"/>
        <v>0</v>
      </c>
      <c r="BV543" s="349">
        <f t="shared" si="1010"/>
        <v>0</v>
      </c>
      <c r="BW543" s="349">
        <f t="shared" si="1010"/>
        <v>0</v>
      </c>
      <c r="BX543" s="349">
        <f t="shared" si="1010"/>
        <v>0</v>
      </c>
      <c r="BY543" s="349">
        <f t="shared" si="1010"/>
        <v>0</v>
      </c>
      <c r="BZ543" s="349">
        <f t="shared" si="1010"/>
        <v>0</v>
      </c>
      <c r="CA543" s="349">
        <f t="shared" si="1010"/>
        <v>0</v>
      </c>
      <c r="CB543" s="349">
        <f t="shared" si="1010"/>
        <v>0</v>
      </c>
      <c r="CC543" s="349">
        <f t="shared" ref="CC543:CM543" si="1011">ROUNDUP(CC539/CC542,0)</f>
        <v>0</v>
      </c>
      <c r="CD543" s="349">
        <f t="shared" si="1011"/>
        <v>0</v>
      </c>
      <c r="CE543" s="349">
        <f t="shared" si="1011"/>
        <v>0</v>
      </c>
      <c r="CF543" s="349">
        <f t="shared" si="1011"/>
        <v>0</v>
      </c>
      <c r="CG543" s="349">
        <f t="shared" si="1011"/>
        <v>0</v>
      </c>
      <c r="CH543" s="349">
        <f t="shared" si="1011"/>
        <v>0</v>
      </c>
      <c r="CI543" s="349">
        <f t="shared" si="1011"/>
        <v>0</v>
      </c>
      <c r="CJ543" s="349">
        <f t="shared" si="1011"/>
        <v>0</v>
      </c>
      <c r="CK543" s="349">
        <f t="shared" si="1011"/>
        <v>0</v>
      </c>
      <c r="CL543" s="349">
        <f t="shared" si="1011"/>
        <v>0</v>
      </c>
      <c r="CM543" s="349">
        <f t="shared" si="1011"/>
        <v>0</v>
      </c>
      <c r="CN543" s="71"/>
      <c r="CO543" s="71"/>
      <c r="CP543" s="71"/>
      <c r="CQ543" s="71"/>
      <c r="CR543" s="71"/>
      <c r="CS543" s="71"/>
      <c r="CT543" s="71"/>
      <c r="CY543" s="294"/>
    </row>
    <row r="544" spans="1:103" outlineLevel="1" x14ac:dyDescent="0.45">
      <c r="A544" s="71"/>
      <c r="B544" s="297"/>
      <c r="D544" s="259" t="s">
        <v>291</v>
      </c>
      <c r="F544" s="312" t="s">
        <v>463</v>
      </c>
      <c r="H544" s="349">
        <f t="shared" ref="H544:O544" si="1012">VLOOKUP($D544,assumption_lookup,MATCH(H$9,assumption_heading,0),0)</f>
        <v>54000</v>
      </c>
      <c r="I544" s="349">
        <f t="shared" si="1012"/>
        <v>54000</v>
      </c>
      <c r="J544" s="349">
        <f t="shared" si="1012"/>
        <v>54000</v>
      </c>
      <c r="K544" s="349">
        <f t="shared" si="1012"/>
        <v>54000</v>
      </c>
      <c r="L544" s="349">
        <f t="shared" si="1012"/>
        <v>54000</v>
      </c>
      <c r="M544" s="349">
        <f t="shared" si="1012"/>
        <v>54000</v>
      </c>
      <c r="N544" s="349">
        <f t="shared" si="1012"/>
        <v>54000</v>
      </c>
      <c r="O544" s="349">
        <f t="shared" si="1012"/>
        <v>54000</v>
      </c>
      <c r="P544" s="349">
        <f t="shared" ref="P544:AU544" si="1013">VLOOKUP($D544,assumption_lookup,MATCH(P$9,assumption_heading,0),0)</f>
        <v>54000</v>
      </c>
      <c r="Q544" s="349">
        <f t="shared" si="1013"/>
        <v>54000</v>
      </c>
      <c r="R544" s="349">
        <f t="shared" si="1013"/>
        <v>54000</v>
      </c>
      <c r="S544" s="349">
        <f t="shared" si="1013"/>
        <v>54000</v>
      </c>
      <c r="T544" s="349">
        <f t="shared" si="1013"/>
        <v>75000</v>
      </c>
      <c r="U544" s="349">
        <f t="shared" si="1013"/>
        <v>75000</v>
      </c>
      <c r="V544" s="349">
        <f t="shared" si="1013"/>
        <v>75000</v>
      </c>
      <c r="W544" s="349">
        <f t="shared" si="1013"/>
        <v>75000</v>
      </c>
      <c r="X544" s="349">
        <f t="shared" si="1013"/>
        <v>75000</v>
      </c>
      <c r="Y544" s="349">
        <f t="shared" si="1013"/>
        <v>75000</v>
      </c>
      <c r="Z544" s="349">
        <f t="shared" si="1013"/>
        <v>75000</v>
      </c>
      <c r="AA544" s="349">
        <f t="shared" si="1013"/>
        <v>75000</v>
      </c>
      <c r="AB544" s="349">
        <f t="shared" si="1013"/>
        <v>75000</v>
      </c>
      <c r="AC544" s="349">
        <f t="shared" si="1013"/>
        <v>75000</v>
      </c>
      <c r="AD544" s="349">
        <f t="shared" si="1013"/>
        <v>75000</v>
      </c>
      <c r="AE544" s="349">
        <f t="shared" si="1013"/>
        <v>75000</v>
      </c>
      <c r="AF544" s="349">
        <f t="shared" si="1013"/>
        <v>75000</v>
      </c>
      <c r="AG544" s="349">
        <f t="shared" si="1013"/>
        <v>75000</v>
      </c>
      <c r="AH544" s="349">
        <f t="shared" si="1013"/>
        <v>75000</v>
      </c>
      <c r="AI544" s="349">
        <f t="shared" si="1013"/>
        <v>75000</v>
      </c>
      <c r="AJ544" s="349">
        <f t="shared" si="1013"/>
        <v>75000</v>
      </c>
      <c r="AK544" s="349">
        <f t="shared" si="1013"/>
        <v>75000</v>
      </c>
      <c r="AL544" s="349">
        <f t="shared" si="1013"/>
        <v>75000</v>
      </c>
      <c r="AM544" s="349">
        <f t="shared" si="1013"/>
        <v>75000</v>
      </c>
      <c r="AN544" s="349">
        <f t="shared" si="1013"/>
        <v>75000</v>
      </c>
      <c r="AO544" s="349">
        <f t="shared" si="1013"/>
        <v>75000</v>
      </c>
      <c r="AP544" s="349">
        <f t="shared" si="1013"/>
        <v>75000</v>
      </c>
      <c r="AQ544" s="349">
        <f t="shared" si="1013"/>
        <v>75000</v>
      </c>
      <c r="AR544" s="349">
        <f t="shared" si="1013"/>
        <v>75000</v>
      </c>
      <c r="AS544" s="349">
        <f t="shared" si="1013"/>
        <v>75000</v>
      </c>
      <c r="AT544" s="349">
        <f t="shared" si="1013"/>
        <v>75000</v>
      </c>
      <c r="AU544" s="349">
        <f t="shared" si="1013"/>
        <v>75000</v>
      </c>
      <c r="AV544" s="349">
        <f t="shared" ref="AV544:BC544" si="1014">VLOOKUP($D544,assumption_lookup,MATCH(AV$9,assumption_heading,0),0)</f>
        <v>75000</v>
      </c>
      <c r="AW544" s="349">
        <f t="shared" si="1014"/>
        <v>75000</v>
      </c>
      <c r="AX544" s="349">
        <f t="shared" si="1014"/>
        <v>75000</v>
      </c>
      <c r="AY544" s="349">
        <f t="shared" si="1014"/>
        <v>75000</v>
      </c>
      <c r="AZ544" s="349">
        <f t="shared" si="1014"/>
        <v>75000</v>
      </c>
      <c r="BA544" s="349">
        <f t="shared" si="1014"/>
        <v>75000</v>
      </c>
      <c r="BB544" s="349">
        <f t="shared" si="1014"/>
        <v>75000</v>
      </c>
      <c r="BC544" s="349">
        <f t="shared" si="1014"/>
        <v>75000</v>
      </c>
      <c r="BD544" s="455"/>
      <c r="BE544" s="455"/>
      <c r="BF544" s="455"/>
      <c r="BG544" s="455"/>
      <c r="BH544" s="455"/>
      <c r="BI544" s="455"/>
      <c r="BJ544" s="455"/>
      <c r="BK544" s="455"/>
      <c r="BL544" s="455"/>
      <c r="BM544" s="455"/>
      <c r="BN544" s="455"/>
      <c r="BO544" s="455"/>
      <c r="BP544" s="455"/>
      <c r="BQ544" s="455"/>
      <c r="BR544" s="455"/>
      <c r="BS544" s="455"/>
      <c r="BT544" s="455"/>
      <c r="BU544" s="455"/>
      <c r="BV544" s="455"/>
      <c r="BW544" s="455"/>
      <c r="BX544" s="455"/>
      <c r="BY544" s="455"/>
      <c r="BZ544" s="455"/>
      <c r="CA544" s="455"/>
      <c r="CB544" s="455"/>
      <c r="CC544" s="455"/>
      <c r="CD544" s="455"/>
      <c r="CE544" s="455"/>
      <c r="CF544" s="455"/>
      <c r="CG544" s="455"/>
      <c r="CH544" s="455"/>
      <c r="CI544" s="455"/>
      <c r="CJ544" s="455"/>
      <c r="CK544" s="455"/>
      <c r="CL544" s="455"/>
      <c r="CM544" s="455"/>
      <c r="CN544" s="71"/>
      <c r="CO544" s="71"/>
      <c r="CP544" s="71"/>
      <c r="CQ544" s="71"/>
      <c r="CR544" s="71"/>
      <c r="CS544" s="71"/>
      <c r="CT544" s="71"/>
      <c r="CY544" s="294"/>
    </row>
    <row r="545" spans="1:103" outlineLevel="1" x14ac:dyDescent="0.45">
      <c r="A545" s="72" t="s">
        <v>702</v>
      </c>
      <c r="B545" s="297" t="s">
        <v>842</v>
      </c>
      <c r="D545" s="259" t="s">
        <v>294</v>
      </c>
      <c r="F545" s="312" t="s">
        <v>173</v>
      </c>
      <c r="H545" s="349">
        <f>H543*H544/12</f>
        <v>4500</v>
      </c>
      <c r="I545" s="349">
        <f t="shared" ref="I545:O545" si="1015">I543*I544/12</f>
        <v>4500</v>
      </c>
      <c r="J545" s="349">
        <f t="shared" si="1015"/>
        <v>4500</v>
      </c>
      <c r="K545" s="349">
        <f t="shared" si="1015"/>
        <v>4500</v>
      </c>
      <c r="L545" s="349">
        <f t="shared" si="1015"/>
        <v>4500</v>
      </c>
      <c r="M545" s="349">
        <f t="shared" si="1015"/>
        <v>4500</v>
      </c>
      <c r="N545" s="349">
        <f t="shared" si="1015"/>
        <v>4500</v>
      </c>
      <c r="O545" s="349">
        <f t="shared" si="1015"/>
        <v>4500</v>
      </c>
      <c r="P545" s="349">
        <f>P543*P544/12</f>
        <v>4500</v>
      </c>
      <c r="Q545" s="349">
        <f t="shared" ref="Q545:BC545" si="1016">Q543*Q544/12</f>
        <v>4500</v>
      </c>
      <c r="R545" s="349">
        <f t="shared" si="1016"/>
        <v>4500</v>
      </c>
      <c r="S545" s="349">
        <f t="shared" si="1016"/>
        <v>4500</v>
      </c>
      <c r="T545" s="349">
        <f t="shared" si="1016"/>
        <v>6250</v>
      </c>
      <c r="U545" s="349">
        <f t="shared" si="1016"/>
        <v>6250</v>
      </c>
      <c r="V545" s="349">
        <f t="shared" si="1016"/>
        <v>6250</v>
      </c>
      <c r="W545" s="349">
        <f t="shared" si="1016"/>
        <v>6250</v>
      </c>
      <c r="X545" s="349">
        <f t="shared" si="1016"/>
        <v>6250</v>
      </c>
      <c r="Y545" s="349">
        <f t="shared" si="1016"/>
        <v>6250</v>
      </c>
      <c r="Z545" s="349">
        <f t="shared" si="1016"/>
        <v>6250</v>
      </c>
      <c r="AA545" s="349">
        <f t="shared" si="1016"/>
        <v>6250</v>
      </c>
      <c r="AB545" s="349">
        <f t="shared" si="1016"/>
        <v>6250</v>
      </c>
      <c r="AC545" s="349">
        <f t="shared" si="1016"/>
        <v>6250</v>
      </c>
      <c r="AD545" s="349">
        <f t="shared" si="1016"/>
        <v>6250</v>
      </c>
      <c r="AE545" s="349">
        <f t="shared" si="1016"/>
        <v>6250</v>
      </c>
      <c r="AF545" s="349">
        <f t="shared" si="1016"/>
        <v>6250</v>
      </c>
      <c r="AG545" s="349">
        <f t="shared" si="1016"/>
        <v>6250</v>
      </c>
      <c r="AH545" s="349">
        <f t="shared" si="1016"/>
        <v>6250</v>
      </c>
      <c r="AI545" s="349">
        <f t="shared" si="1016"/>
        <v>6250</v>
      </c>
      <c r="AJ545" s="349">
        <f t="shared" si="1016"/>
        <v>6250</v>
      </c>
      <c r="AK545" s="349">
        <f t="shared" si="1016"/>
        <v>6250</v>
      </c>
      <c r="AL545" s="349">
        <f t="shared" si="1016"/>
        <v>6250</v>
      </c>
      <c r="AM545" s="349">
        <f t="shared" si="1016"/>
        <v>6250</v>
      </c>
      <c r="AN545" s="349">
        <f t="shared" si="1016"/>
        <v>6250</v>
      </c>
      <c r="AO545" s="349">
        <f t="shared" si="1016"/>
        <v>6250</v>
      </c>
      <c r="AP545" s="349">
        <f t="shared" si="1016"/>
        <v>6250</v>
      </c>
      <c r="AQ545" s="349">
        <f t="shared" si="1016"/>
        <v>6250</v>
      </c>
      <c r="AR545" s="349">
        <f t="shared" si="1016"/>
        <v>6250</v>
      </c>
      <c r="AS545" s="349">
        <f t="shared" si="1016"/>
        <v>6250</v>
      </c>
      <c r="AT545" s="349">
        <f t="shared" si="1016"/>
        <v>6250</v>
      </c>
      <c r="AU545" s="349">
        <f t="shared" si="1016"/>
        <v>6250</v>
      </c>
      <c r="AV545" s="349">
        <f t="shared" si="1016"/>
        <v>6250</v>
      </c>
      <c r="AW545" s="349">
        <f t="shared" si="1016"/>
        <v>6250</v>
      </c>
      <c r="AX545" s="349">
        <f t="shared" si="1016"/>
        <v>6250</v>
      </c>
      <c r="AY545" s="349">
        <f t="shared" si="1016"/>
        <v>6250</v>
      </c>
      <c r="AZ545" s="349">
        <f t="shared" si="1016"/>
        <v>6250</v>
      </c>
      <c r="BA545" s="349">
        <f t="shared" si="1016"/>
        <v>6250</v>
      </c>
      <c r="BB545" s="349">
        <f t="shared" si="1016"/>
        <v>6250</v>
      </c>
      <c r="BC545" s="349">
        <f t="shared" si="1016"/>
        <v>6250</v>
      </c>
      <c r="BD545" s="349">
        <f>VLOOKUP($D545,assumption_lookup,MATCH(BD$6,assumptions_heading_monthly,0),0)/12</f>
        <v>11000</v>
      </c>
      <c r="BE545" s="349">
        <f t="shared" ref="BD545:BM555" si="1017">VLOOKUP($D545,assumption_lookup,MATCH(BE$6,assumptions_heading_monthly,0),0)/12</f>
        <v>11000</v>
      </c>
      <c r="BF545" s="349">
        <f t="shared" si="1017"/>
        <v>11000</v>
      </c>
      <c r="BG545" s="349">
        <f t="shared" si="1017"/>
        <v>11000</v>
      </c>
      <c r="BH545" s="349">
        <f t="shared" si="1017"/>
        <v>11000</v>
      </c>
      <c r="BI545" s="349">
        <f t="shared" si="1017"/>
        <v>11000</v>
      </c>
      <c r="BJ545" s="349">
        <f t="shared" si="1017"/>
        <v>11000</v>
      </c>
      <c r="BK545" s="349">
        <f t="shared" si="1017"/>
        <v>11000</v>
      </c>
      <c r="BL545" s="349">
        <f t="shared" si="1017"/>
        <v>12500</v>
      </c>
      <c r="BM545" s="349">
        <f t="shared" si="1017"/>
        <v>12500</v>
      </c>
      <c r="BN545" s="349">
        <f t="shared" ref="BN545:BW555" si="1018">VLOOKUP($D545,assumption_lookup,MATCH(BN$6,assumptions_heading_monthly,0),0)/12</f>
        <v>12500</v>
      </c>
      <c r="BO545" s="349">
        <f t="shared" si="1018"/>
        <v>12500</v>
      </c>
      <c r="BP545" s="349">
        <f t="shared" si="1018"/>
        <v>12500</v>
      </c>
      <c r="BQ545" s="349">
        <f t="shared" si="1018"/>
        <v>12500</v>
      </c>
      <c r="BR545" s="349">
        <f t="shared" si="1018"/>
        <v>15000</v>
      </c>
      <c r="BS545" s="349">
        <f t="shared" si="1018"/>
        <v>15000</v>
      </c>
      <c r="BT545" s="349">
        <f t="shared" si="1018"/>
        <v>15000</v>
      </c>
      <c r="BU545" s="349">
        <f t="shared" si="1018"/>
        <v>15000</v>
      </c>
      <c r="BV545" s="349">
        <f t="shared" si="1018"/>
        <v>15000</v>
      </c>
      <c r="BW545" s="349">
        <f t="shared" si="1018"/>
        <v>15000</v>
      </c>
      <c r="BX545" s="349">
        <f t="shared" ref="BX545:CG555" si="1019">VLOOKUP($D545,assumption_lookup,MATCH(BX$6,assumptions_heading_monthly,0),0)/12</f>
        <v>15000</v>
      </c>
      <c r="BY545" s="349">
        <f t="shared" si="1019"/>
        <v>15000</v>
      </c>
      <c r="BZ545" s="349">
        <f t="shared" si="1019"/>
        <v>15000</v>
      </c>
      <c r="CA545" s="349">
        <f t="shared" si="1019"/>
        <v>15000</v>
      </c>
      <c r="CB545" s="349">
        <f t="shared" si="1019"/>
        <v>15000</v>
      </c>
      <c r="CC545" s="349">
        <f t="shared" si="1019"/>
        <v>15000</v>
      </c>
      <c r="CD545" s="349">
        <f t="shared" si="1019"/>
        <v>15000</v>
      </c>
      <c r="CE545" s="349">
        <f t="shared" si="1019"/>
        <v>15000</v>
      </c>
      <c r="CF545" s="349">
        <f t="shared" si="1019"/>
        <v>15000</v>
      </c>
      <c r="CG545" s="349">
        <f t="shared" si="1019"/>
        <v>15000</v>
      </c>
      <c r="CH545" s="349">
        <f t="shared" ref="CH545:CM555" si="1020">VLOOKUP($D545,assumption_lookup,MATCH(CH$6,assumptions_heading_monthly,0),0)/12</f>
        <v>15000</v>
      </c>
      <c r="CI545" s="349">
        <f t="shared" si="1020"/>
        <v>15000</v>
      </c>
      <c r="CJ545" s="349">
        <f t="shared" si="1020"/>
        <v>15000</v>
      </c>
      <c r="CK545" s="349">
        <f t="shared" si="1020"/>
        <v>15000</v>
      </c>
      <c r="CL545" s="349">
        <f t="shared" si="1020"/>
        <v>15000</v>
      </c>
      <c r="CM545" s="349">
        <f t="shared" si="1020"/>
        <v>15000</v>
      </c>
      <c r="CN545" s="264">
        <f t="shared" ref="CN545:CT556" si="1021">SUMIF($H$9:$CM$9,CN$3,$H545:$CM545)</f>
        <v>54000</v>
      </c>
      <c r="CO545" s="264">
        <f t="shared" si="1021"/>
        <v>75000</v>
      </c>
      <c r="CP545" s="264">
        <f t="shared" si="1021"/>
        <v>75000</v>
      </c>
      <c r="CQ545" s="264">
        <f t="shared" si="1021"/>
        <v>75000</v>
      </c>
      <c r="CR545" s="264">
        <f t="shared" si="1021"/>
        <v>138000</v>
      </c>
      <c r="CS545" s="264">
        <f t="shared" si="1021"/>
        <v>175000</v>
      </c>
      <c r="CT545" s="264">
        <f t="shared" si="1021"/>
        <v>180000</v>
      </c>
      <c r="CY545" s="294"/>
    </row>
    <row r="546" spans="1:103" outlineLevel="1" x14ac:dyDescent="0.45">
      <c r="A546" s="71"/>
      <c r="B546" s="297" t="s">
        <v>843</v>
      </c>
      <c r="D546" s="259" t="s">
        <v>38</v>
      </c>
      <c r="F546" s="312" t="s">
        <v>173</v>
      </c>
      <c r="H546" s="349">
        <f t="shared" ref="H546:P549" si="1022">VLOOKUP($D546,assumption_lookup,MATCH(H$9,assumption_heading,0),0)/12</f>
        <v>833.33333333333337</v>
      </c>
      <c r="I546" s="349">
        <f t="shared" si="1022"/>
        <v>833.33333333333337</v>
      </c>
      <c r="J546" s="349">
        <f t="shared" si="1022"/>
        <v>833.33333333333337</v>
      </c>
      <c r="K546" s="349">
        <f t="shared" si="1022"/>
        <v>833.33333333333337</v>
      </c>
      <c r="L546" s="349">
        <f t="shared" si="1022"/>
        <v>833.33333333333337</v>
      </c>
      <c r="M546" s="349">
        <f t="shared" si="1022"/>
        <v>833.33333333333337</v>
      </c>
      <c r="N546" s="349">
        <f t="shared" si="1022"/>
        <v>833.33333333333337</v>
      </c>
      <c r="O546" s="349">
        <f t="shared" si="1022"/>
        <v>833.33333333333337</v>
      </c>
      <c r="P546" s="349">
        <f t="shared" si="1022"/>
        <v>833.33333333333337</v>
      </c>
      <c r="Q546" s="349">
        <f t="shared" ref="P546:Y555" si="1023">VLOOKUP($D546,assumption_lookup,MATCH(Q$9,assumption_heading,0),0)/12</f>
        <v>833.33333333333337</v>
      </c>
      <c r="R546" s="349">
        <f t="shared" si="1023"/>
        <v>833.33333333333337</v>
      </c>
      <c r="S546" s="349">
        <f t="shared" si="1023"/>
        <v>833.33333333333337</v>
      </c>
      <c r="T546" s="349">
        <f t="shared" si="1023"/>
        <v>1041.6666666666667</v>
      </c>
      <c r="U546" s="349">
        <f t="shared" si="1023"/>
        <v>1041.6666666666667</v>
      </c>
      <c r="V546" s="349">
        <f t="shared" si="1023"/>
        <v>1041.6666666666667</v>
      </c>
      <c r="W546" s="349">
        <f t="shared" si="1023"/>
        <v>1041.6666666666667</v>
      </c>
      <c r="X546" s="349">
        <f t="shared" si="1023"/>
        <v>1041.6666666666667</v>
      </c>
      <c r="Y546" s="349">
        <f t="shared" si="1023"/>
        <v>1041.6666666666667</v>
      </c>
      <c r="Z546" s="349">
        <f t="shared" ref="Z546:AI555" si="1024">VLOOKUP($D546,assumption_lookup,MATCH(Z$9,assumption_heading,0),0)/12</f>
        <v>1041.6666666666667</v>
      </c>
      <c r="AA546" s="349">
        <f t="shared" si="1024"/>
        <v>1041.6666666666667</v>
      </c>
      <c r="AB546" s="349">
        <f t="shared" si="1024"/>
        <v>1041.6666666666667</v>
      </c>
      <c r="AC546" s="349">
        <f t="shared" si="1024"/>
        <v>1041.6666666666667</v>
      </c>
      <c r="AD546" s="349">
        <f t="shared" si="1024"/>
        <v>1041.6666666666667</v>
      </c>
      <c r="AE546" s="349">
        <f t="shared" si="1024"/>
        <v>1041.6666666666667</v>
      </c>
      <c r="AF546" s="349">
        <f t="shared" si="1024"/>
        <v>1333.3333333333333</v>
      </c>
      <c r="AG546" s="349">
        <f t="shared" si="1024"/>
        <v>1333.3333333333333</v>
      </c>
      <c r="AH546" s="349">
        <f t="shared" si="1024"/>
        <v>1333.3333333333333</v>
      </c>
      <c r="AI546" s="349">
        <f t="shared" si="1024"/>
        <v>1333.3333333333333</v>
      </c>
      <c r="AJ546" s="349">
        <f t="shared" ref="AJ546:AS555" si="1025">VLOOKUP($D546,assumption_lookup,MATCH(AJ$9,assumption_heading,0),0)/12</f>
        <v>1333.3333333333333</v>
      </c>
      <c r="AK546" s="349">
        <f t="shared" si="1025"/>
        <v>1333.3333333333333</v>
      </c>
      <c r="AL546" s="349">
        <f t="shared" si="1025"/>
        <v>1333.3333333333333</v>
      </c>
      <c r="AM546" s="349">
        <f t="shared" si="1025"/>
        <v>1333.3333333333333</v>
      </c>
      <c r="AN546" s="349">
        <f t="shared" si="1025"/>
        <v>1333.3333333333333</v>
      </c>
      <c r="AO546" s="349">
        <f t="shared" si="1025"/>
        <v>1333.3333333333333</v>
      </c>
      <c r="AP546" s="349">
        <f t="shared" si="1025"/>
        <v>1333.3333333333333</v>
      </c>
      <c r="AQ546" s="349">
        <f t="shared" si="1025"/>
        <v>1333.3333333333333</v>
      </c>
      <c r="AR546" s="349">
        <f t="shared" si="1025"/>
        <v>1583.3333333333333</v>
      </c>
      <c r="AS546" s="349">
        <f t="shared" si="1025"/>
        <v>1583.3333333333333</v>
      </c>
      <c r="AT546" s="349">
        <f t="shared" ref="AT546:BC555" si="1026">VLOOKUP($D546,assumption_lookup,MATCH(AT$9,assumption_heading,0),0)/12</f>
        <v>1583.3333333333333</v>
      </c>
      <c r="AU546" s="349">
        <f t="shared" si="1026"/>
        <v>1583.3333333333333</v>
      </c>
      <c r="AV546" s="349">
        <f t="shared" si="1026"/>
        <v>1583.3333333333333</v>
      </c>
      <c r="AW546" s="349">
        <f t="shared" si="1026"/>
        <v>1583.3333333333333</v>
      </c>
      <c r="AX546" s="349">
        <f t="shared" si="1026"/>
        <v>1583.3333333333333</v>
      </c>
      <c r="AY546" s="349">
        <f t="shared" si="1026"/>
        <v>1583.3333333333333</v>
      </c>
      <c r="AZ546" s="349">
        <f t="shared" si="1026"/>
        <v>1583.3333333333333</v>
      </c>
      <c r="BA546" s="349">
        <f t="shared" si="1026"/>
        <v>1583.3333333333333</v>
      </c>
      <c r="BB546" s="349">
        <f t="shared" si="1026"/>
        <v>1583.3333333333333</v>
      </c>
      <c r="BC546" s="349">
        <f t="shared" si="1026"/>
        <v>1583.3333333333333</v>
      </c>
      <c r="BD546" s="349">
        <f t="shared" si="1017"/>
        <v>0</v>
      </c>
      <c r="BE546" s="349">
        <f t="shared" si="1017"/>
        <v>0</v>
      </c>
      <c r="BF546" s="349">
        <f t="shared" si="1017"/>
        <v>0</v>
      </c>
      <c r="BG546" s="349">
        <f t="shared" si="1017"/>
        <v>0</v>
      </c>
      <c r="BH546" s="349">
        <f t="shared" si="1017"/>
        <v>0</v>
      </c>
      <c r="BI546" s="349">
        <f t="shared" si="1017"/>
        <v>0</v>
      </c>
      <c r="BJ546" s="349">
        <f t="shared" si="1017"/>
        <v>0</v>
      </c>
      <c r="BK546" s="349">
        <f t="shared" si="1017"/>
        <v>0</v>
      </c>
      <c r="BL546" s="349">
        <f t="shared" si="1017"/>
        <v>0</v>
      </c>
      <c r="BM546" s="349">
        <f t="shared" si="1017"/>
        <v>0</v>
      </c>
      <c r="BN546" s="349">
        <f t="shared" si="1018"/>
        <v>0</v>
      </c>
      <c r="BO546" s="349">
        <f t="shared" si="1018"/>
        <v>0</v>
      </c>
      <c r="BP546" s="349">
        <f t="shared" si="1018"/>
        <v>0</v>
      </c>
      <c r="BQ546" s="349">
        <f t="shared" si="1018"/>
        <v>0</v>
      </c>
      <c r="BR546" s="349">
        <f t="shared" si="1018"/>
        <v>0</v>
      </c>
      <c r="BS546" s="349">
        <f t="shared" si="1018"/>
        <v>0</v>
      </c>
      <c r="BT546" s="349">
        <f t="shared" si="1018"/>
        <v>0</v>
      </c>
      <c r="BU546" s="349">
        <f t="shared" si="1018"/>
        <v>0</v>
      </c>
      <c r="BV546" s="349">
        <f t="shared" si="1018"/>
        <v>0</v>
      </c>
      <c r="BW546" s="349">
        <f t="shared" si="1018"/>
        <v>0</v>
      </c>
      <c r="BX546" s="349">
        <f t="shared" si="1019"/>
        <v>0</v>
      </c>
      <c r="BY546" s="349">
        <f t="shared" si="1019"/>
        <v>0</v>
      </c>
      <c r="BZ546" s="349">
        <f t="shared" si="1019"/>
        <v>0</v>
      </c>
      <c r="CA546" s="349">
        <f t="shared" si="1019"/>
        <v>0</v>
      </c>
      <c r="CB546" s="349">
        <f t="shared" si="1019"/>
        <v>0</v>
      </c>
      <c r="CC546" s="349">
        <f t="shared" si="1019"/>
        <v>0</v>
      </c>
      <c r="CD546" s="349">
        <f t="shared" si="1019"/>
        <v>0</v>
      </c>
      <c r="CE546" s="349">
        <f t="shared" si="1019"/>
        <v>0</v>
      </c>
      <c r="CF546" s="349">
        <f t="shared" si="1019"/>
        <v>0</v>
      </c>
      <c r="CG546" s="349">
        <f t="shared" si="1019"/>
        <v>0</v>
      </c>
      <c r="CH546" s="349">
        <f t="shared" si="1020"/>
        <v>0</v>
      </c>
      <c r="CI546" s="349">
        <f t="shared" si="1020"/>
        <v>0</v>
      </c>
      <c r="CJ546" s="349">
        <f t="shared" si="1020"/>
        <v>0</v>
      </c>
      <c r="CK546" s="349">
        <f t="shared" si="1020"/>
        <v>0</v>
      </c>
      <c r="CL546" s="349">
        <f t="shared" si="1020"/>
        <v>0</v>
      </c>
      <c r="CM546" s="349">
        <f t="shared" si="1020"/>
        <v>0</v>
      </c>
      <c r="CN546" s="264">
        <f t="shared" si="1021"/>
        <v>10000</v>
      </c>
      <c r="CO546" s="264">
        <f t="shared" si="1021"/>
        <v>12499.999999999998</v>
      </c>
      <c r="CP546" s="264">
        <f t="shared" si="1021"/>
        <v>16000.000000000002</v>
      </c>
      <c r="CQ546" s="264">
        <f t="shared" si="1021"/>
        <v>19000</v>
      </c>
      <c r="CR546" s="264">
        <f t="shared" si="1021"/>
        <v>0</v>
      </c>
      <c r="CS546" s="264">
        <f t="shared" si="1021"/>
        <v>0</v>
      </c>
      <c r="CT546" s="264">
        <f t="shared" si="1021"/>
        <v>0</v>
      </c>
      <c r="CY546" s="294"/>
    </row>
    <row r="547" spans="1:103" outlineLevel="1" x14ac:dyDescent="0.45">
      <c r="A547" s="71"/>
      <c r="B547" s="297" t="s">
        <v>843</v>
      </c>
      <c r="D547" s="259" t="s">
        <v>847</v>
      </c>
      <c r="F547" s="312" t="s">
        <v>173</v>
      </c>
      <c r="H547" s="349">
        <f t="shared" si="1022"/>
        <v>0</v>
      </c>
      <c r="I547" s="349">
        <f t="shared" si="1022"/>
        <v>0</v>
      </c>
      <c r="J547" s="349">
        <f t="shared" si="1022"/>
        <v>0</v>
      </c>
      <c r="K547" s="349">
        <f t="shared" si="1022"/>
        <v>0</v>
      </c>
      <c r="L547" s="349">
        <f t="shared" si="1022"/>
        <v>0</v>
      </c>
      <c r="M547" s="349">
        <f t="shared" si="1022"/>
        <v>0</v>
      </c>
      <c r="N547" s="349">
        <f t="shared" si="1022"/>
        <v>0</v>
      </c>
      <c r="O547" s="349">
        <f t="shared" si="1022"/>
        <v>0</v>
      </c>
      <c r="P547" s="349">
        <f t="shared" si="1023"/>
        <v>0</v>
      </c>
      <c r="Q547" s="349">
        <f t="shared" si="1023"/>
        <v>0</v>
      </c>
      <c r="R547" s="349">
        <f t="shared" si="1023"/>
        <v>0</v>
      </c>
      <c r="S547" s="349">
        <f t="shared" si="1023"/>
        <v>0</v>
      </c>
      <c r="T547" s="349">
        <f t="shared" si="1023"/>
        <v>0</v>
      </c>
      <c r="U547" s="349">
        <f t="shared" si="1023"/>
        <v>0</v>
      </c>
      <c r="V547" s="349">
        <f t="shared" si="1023"/>
        <v>0</v>
      </c>
      <c r="W547" s="349">
        <f t="shared" si="1023"/>
        <v>0</v>
      </c>
      <c r="X547" s="349">
        <f t="shared" si="1023"/>
        <v>0</v>
      </c>
      <c r="Y547" s="349">
        <f t="shared" si="1023"/>
        <v>0</v>
      </c>
      <c r="Z547" s="349">
        <f t="shared" si="1024"/>
        <v>0</v>
      </c>
      <c r="AA547" s="349">
        <f t="shared" si="1024"/>
        <v>0</v>
      </c>
      <c r="AB547" s="349">
        <f t="shared" si="1024"/>
        <v>0</v>
      </c>
      <c r="AC547" s="349">
        <f t="shared" si="1024"/>
        <v>0</v>
      </c>
      <c r="AD547" s="349">
        <f t="shared" si="1024"/>
        <v>0</v>
      </c>
      <c r="AE547" s="349">
        <f t="shared" si="1024"/>
        <v>0</v>
      </c>
      <c r="AF547" s="349">
        <f t="shared" si="1024"/>
        <v>0</v>
      </c>
      <c r="AG547" s="349">
        <f t="shared" si="1024"/>
        <v>0</v>
      </c>
      <c r="AH547" s="349">
        <f t="shared" si="1024"/>
        <v>0</v>
      </c>
      <c r="AI547" s="349">
        <f t="shared" si="1024"/>
        <v>0</v>
      </c>
      <c r="AJ547" s="349">
        <f t="shared" si="1025"/>
        <v>0</v>
      </c>
      <c r="AK547" s="349">
        <f t="shared" si="1025"/>
        <v>0</v>
      </c>
      <c r="AL547" s="349">
        <f t="shared" si="1025"/>
        <v>0</v>
      </c>
      <c r="AM547" s="349">
        <f t="shared" si="1025"/>
        <v>0</v>
      </c>
      <c r="AN547" s="349">
        <f t="shared" si="1025"/>
        <v>0</v>
      </c>
      <c r="AO547" s="349">
        <f t="shared" si="1025"/>
        <v>0</v>
      </c>
      <c r="AP547" s="349">
        <f t="shared" si="1025"/>
        <v>0</v>
      </c>
      <c r="AQ547" s="349">
        <f t="shared" si="1025"/>
        <v>0</v>
      </c>
      <c r="AR547" s="349">
        <f t="shared" si="1025"/>
        <v>1632.71</v>
      </c>
      <c r="AS547" s="349">
        <f t="shared" si="1025"/>
        <v>1632.71</v>
      </c>
      <c r="AT547" s="349">
        <f t="shared" si="1026"/>
        <v>1632.71</v>
      </c>
      <c r="AU547" s="349">
        <f t="shared" si="1026"/>
        <v>1632.71</v>
      </c>
      <c r="AV547" s="349">
        <f t="shared" si="1026"/>
        <v>1632.71</v>
      </c>
      <c r="AW547" s="349">
        <f t="shared" si="1026"/>
        <v>1632.71</v>
      </c>
      <c r="AX547" s="349">
        <f t="shared" si="1026"/>
        <v>1632.71</v>
      </c>
      <c r="AY547" s="349">
        <f t="shared" si="1026"/>
        <v>1632.71</v>
      </c>
      <c r="AZ547" s="349">
        <f t="shared" si="1026"/>
        <v>1632.71</v>
      </c>
      <c r="BA547" s="349">
        <f t="shared" si="1026"/>
        <v>1632.71</v>
      </c>
      <c r="BB547" s="349">
        <f t="shared" si="1026"/>
        <v>1632.71</v>
      </c>
      <c r="BC547" s="349">
        <f t="shared" si="1026"/>
        <v>1632.71</v>
      </c>
      <c r="BD547" s="349">
        <f t="shared" si="1017"/>
        <v>2500</v>
      </c>
      <c r="BE547" s="349">
        <f t="shared" si="1017"/>
        <v>2500</v>
      </c>
      <c r="BF547" s="349">
        <f t="shared" si="1017"/>
        <v>2500</v>
      </c>
      <c r="BG547" s="349">
        <f t="shared" si="1017"/>
        <v>2500</v>
      </c>
      <c r="BH547" s="349">
        <f t="shared" si="1017"/>
        <v>2500</v>
      </c>
      <c r="BI547" s="349">
        <f t="shared" si="1017"/>
        <v>2500</v>
      </c>
      <c r="BJ547" s="349">
        <f t="shared" si="1017"/>
        <v>2500</v>
      </c>
      <c r="BK547" s="349">
        <f t="shared" si="1017"/>
        <v>2500</v>
      </c>
      <c r="BL547" s="349">
        <f t="shared" si="1017"/>
        <v>2500</v>
      </c>
      <c r="BM547" s="349">
        <f t="shared" si="1017"/>
        <v>2500</v>
      </c>
      <c r="BN547" s="349">
        <f t="shared" si="1018"/>
        <v>2500</v>
      </c>
      <c r="BO547" s="349">
        <f t="shared" si="1018"/>
        <v>2500</v>
      </c>
      <c r="BP547" s="349">
        <f t="shared" si="1018"/>
        <v>3333.3333333333335</v>
      </c>
      <c r="BQ547" s="349">
        <f t="shared" si="1018"/>
        <v>3333.3333333333335</v>
      </c>
      <c r="BR547" s="349">
        <f t="shared" si="1018"/>
        <v>3333.3333333333335</v>
      </c>
      <c r="BS547" s="349">
        <f t="shared" si="1018"/>
        <v>3333.3333333333335</v>
      </c>
      <c r="BT547" s="349">
        <f t="shared" si="1018"/>
        <v>3333.3333333333335</v>
      </c>
      <c r="BU547" s="349">
        <f t="shared" si="1018"/>
        <v>3333.3333333333335</v>
      </c>
      <c r="BV547" s="349">
        <f t="shared" si="1018"/>
        <v>3333.3333333333335</v>
      </c>
      <c r="BW547" s="349">
        <f t="shared" si="1018"/>
        <v>3333.3333333333335</v>
      </c>
      <c r="BX547" s="349">
        <f t="shared" si="1019"/>
        <v>3333.3333333333335</v>
      </c>
      <c r="BY547" s="349">
        <f t="shared" si="1019"/>
        <v>3333.3333333333335</v>
      </c>
      <c r="BZ547" s="349">
        <f t="shared" si="1019"/>
        <v>3333.3333333333335</v>
      </c>
      <c r="CA547" s="349">
        <f t="shared" si="1019"/>
        <v>3333.3333333333335</v>
      </c>
      <c r="CB547" s="349">
        <f t="shared" si="1019"/>
        <v>4166.666666666667</v>
      </c>
      <c r="CC547" s="349">
        <f t="shared" si="1019"/>
        <v>4166.666666666667</v>
      </c>
      <c r="CD547" s="349">
        <f t="shared" si="1019"/>
        <v>4166.666666666667</v>
      </c>
      <c r="CE547" s="349">
        <f t="shared" si="1019"/>
        <v>4166.666666666667</v>
      </c>
      <c r="CF547" s="349">
        <f t="shared" si="1019"/>
        <v>4166.666666666667</v>
      </c>
      <c r="CG547" s="349">
        <f t="shared" si="1019"/>
        <v>4166.666666666667</v>
      </c>
      <c r="CH547" s="349">
        <f t="shared" si="1020"/>
        <v>4166.666666666667</v>
      </c>
      <c r="CI547" s="349">
        <f t="shared" si="1020"/>
        <v>4166.666666666667</v>
      </c>
      <c r="CJ547" s="349">
        <f t="shared" si="1020"/>
        <v>4166.666666666667</v>
      </c>
      <c r="CK547" s="349">
        <f t="shared" si="1020"/>
        <v>4166.666666666667</v>
      </c>
      <c r="CL547" s="349">
        <f t="shared" si="1020"/>
        <v>4166.666666666667</v>
      </c>
      <c r="CM547" s="349">
        <f t="shared" si="1020"/>
        <v>4166.666666666667</v>
      </c>
      <c r="CN547" s="264">
        <f t="shared" si="1021"/>
        <v>0</v>
      </c>
      <c r="CO547" s="264">
        <f t="shared" si="1021"/>
        <v>0</v>
      </c>
      <c r="CP547" s="264">
        <f t="shared" si="1021"/>
        <v>0</v>
      </c>
      <c r="CQ547" s="264">
        <f t="shared" si="1021"/>
        <v>19592.519999999997</v>
      </c>
      <c r="CR547" s="264">
        <f t="shared" si="1021"/>
        <v>30000</v>
      </c>
      <c r="CS547" s="264">
        <f t="shared" si="1021"/>
        <v>40000</v>
      </c>
      <c r="CT547" s="264">
        <f t="shared" si="1021"/>
        <v>49999.999999999993</v>
      </c>
      <c r="CY547" s="294"/>
    </row>
    <row r="548" spans="1:103" outlineLevel="1" x14ac:dyDescent="0.45">
      <c r="A548" s="71"/>
      <c r="B548" s="297" t="s">
        <v>843</v>
      </c>
      <c r="D548" s="259" t="s">
        <v>848</v>
      </c>
      <c r="F548" s="312" t="s">
        <v>173</v>
      </c>
      <c r="H548" s="349">
        <f t="shared" si="1022"/>
        <v>0</v>
      </c>
      <c r="I548" s="349">
        <f t="shared" si="1022"/>
        <v>0</v>
      </c>
      <c r="J548" s="349">
        <f t="shared" si="1022"/>
        <v>0</v>
      </c>
      <c r="K548" s="349">
        <f t="shared" si="1022"/>
        <v>0</v>
      </c>
      <c r="L548" s="349">
        <f t="shared" si="1022"/>
        <v>0</v>
      </c>
      <c r="M548" s="349">
        <f t="shared" si="1022"/>
        <v>0</v>
      </c>
      <c r="N548" s="349">
        <f t="shared" si="1022"/>
        <v>0</v>
      </c>
      <c r="O548" s="349">
        <f t="shared" si="1022"/>
        <v>0</v>
      </c>
      <c r="P548" s="349">
        <f t="shared" si="1023"/>
        <v>0</v>
      </c>
      <c r="Q548" s="349">
        <f t="shared" si="1023"/>
        <v>0</v>
      </c>
      <c r="R548" s="349">
        <f t="shared" si="1023"/>
        <v>0</v>
      </c>
      <c r="S548" s="349">
        <f t="shared" si="1023"/>
        <v>0</v>
      </c>
      <c r="T548" s="349">
        <f t="shared" si="1023"/>
        <v>0</v>
      </c>
      <c r="U548" s="349">
        <f t="shared" si="1023"/>
        <v>0</v>
      </c>
      <c r="V548" s="349">
        <f t="shared" si="1023"/>
        <v>0</v>
      </c>
      <c r="W548" s="349">
        <f t="shared" si="1023"/>
        <v>0</v>
      </c>
      <c r="X548" s="349">
        <f t="shared" si="1023"/>
        <v>0</v>
      </c>
      <c r="Y548" s="349">
        <f t="shared" si="1023"/>
        <v>0</v>
      </c>
      <c r="Z548" s="349">
        <f t="shared" si="1024"/>
        <v>0</v>
      </c>
      <c r="AA548" s="349">
        <f t="shared" si="1024"/>
        <v>0</v>
      </c>
      <c r="AB548" s="349">
        <f t="shared" si="1024"/>
        <v>0</v>
      </c>
      <c r="AC548" s="349">
        <f t="shared" si="1024"/>
        <v>0</v>
      </c>
      <c r="AD548" s="349">
        <f t="shared" si="1024"/>
        <v>0</v>
      </c>
      <c r="AE548" s="349">
        <f t="shared" si="1024"/>
        <v>0</v>
      </c>
      <c r="AF548" s="349">
        <f t="shared" si="1024"/>
        <v>0</v>
      </c>
      <c r="AG548" s="349">
        <f t="shared" si="1024"/>
        <v>0</v>
      </c>
      <c r="AH548" s="349">
        <f t="shared" si="1024"/>
        <v>0</v>
      </c>
      <c r="AI548" s="349">
        <f t="shared" si="1024"/>
        <v>0</v>
      </c>
      <c r="AJ548" s="349">
        <f t="shared" si="1025"/>
        <v>0</v>
      </c>
      <c r="AK548" s="349">
        <f t="shared" si="1025"/>
        <v>0</v>
      </c>
      <c r="AL548" s="349">
        <f t="shared" si="1025"/>
        <v>0</v>
      </c>
      <c r="AM548" s="349">
        <f t="shared" si="1025"/>
        <v>0</v>
      </c>
      <c r="AN548" s="349">
        <f t="shared" si="1025"/>
        <v>0</v>
      </c>
      <c r="AO548" s="349">
        <f t="shared" si="1025"/>
        <v>0</v>
      </c>
      <c r="AP548" s="349">
        <f t="shared" si="1025"/>
        <v>0</v>
      </c>
      <c r="AQ548" s="349">
        <f t="shared" si="1025"/>
        <v>0</v>
      </c>
      <c r="AR548" s="349">
        <f t="shared" si="1025"/>
        <v>416.66666666666669</v>
      </c>
      <c r="AS548" s="349">
        <f t="shared" si="1025"/>
        <v>416.66666666666669</v>
      </c>
      <c r="AT548" s="349">
        <f t="shared" si="1026"/>
        <v>416.66666666666669</v>
      </c>
      <c r="AU548" s="349">
        <f t="shared" si="1026"/>
        <v>416.66666666666669</v>
      </c>
      <c r="AV548" s="349">
        <f t="shared" si="1026"/>
        <v>416.66666666666669</v>
      </c>
      <c r="AW548" s="349">
        <f t="shared" si="1026"/>
        <v>416.66666666666669</v>
      </c>
      <c r="AX548" s="349">
        <f t="shared" si="1026"/>
        <v>416.66666666666669</v>
      </c>
      <c r="AY548" s="349">
        <f t="shared" si="1026"/>
        <v>416.66666666666669</v>
      </c>
      <c r="AZ548" s="349">
        <f t="shared" si="1026"/>
        <v>416.66666666666669</v>
      </c>
      <c r="BA548" s="349">
        <f t="shared" si="1026"/>
        <v>416.66666666666669</v>
      </c>
      <c r="BB548" s="349">
        <f t="shared" si="1026"/>
        <v>416.66666666666669</v>
      </c>
      <c r="BC548" s="349">
        <f t="shared" si="1026"/>
        <v>416.66666666666669</v>
      </c>
      <c r="BD548" s="349">
        <f t="shared" si="1017"/>
        <v>416.66666666666669</v>
      </c>
      <c r="BE548" s="349">
        <f t="shared" si="1017"/>
        <v>416.66666666666669</v>
      </c>
      <c r="BF548" s="349">
        <f t="shared" si="1017"/>
        <v>416.66666666666669</v>
      </c>
      <c r="BG548" s="349">
        <f t="shared" si="1017"/>
        <v>416.66666666666669</v>
      </c>
      <c r="BH548" s="349">
        <f t="shared" si="1017"/>
        <v>416.66666666666669</v>
      </c>
      <c r="BI548" s="349">
        <f t="shared" si="1017"/>
        <v>416.66666666666669</v>
      </c>
      <c r="BJ548" s="349">
        <f t="shared" si="1017"/>
        <v>416.66666666666669</v>
      </c>
      <c r="BK548" s="349">
        <f t="shared" si="1017"/>
        <v>416.66666666666669</v>
      </c>
      <c r="BL548" s="349">
        <f t="shared" si="1017"/>
        <v>416.66666666666669</v>
      </c>
      <c r="BM548" s="349">
        <f t="shared" si="1017"/>
        <v>416.66666666666669</v>
      </c>
      <c r="BN548" s="349">
        <f t="shared" si="1018"/>
        <v>416.66666666666669</v>
      </c>
      <c r="BO548" s="349">
        <f t="shared" si="1018"/>
        <v>416.66666666666669</v>
      </c>
      <c r="BP548" s="349">
        <f t="shared" si="1018"/>
        <v>416.66666666666669</v>
      </c>
      <c r="BQ548" s="349">
        <f t="shared" si="1018"/>
        <v>416.66666666666669</v>
      </c>
      <c r="BR548" s="349">
        <f t="shared" si="1018"/>
        <v>416.66666666666669</v>
      </c>
      <c r="BS548" s="349">
        <f t="shared" si="1018"/>
        <v>416.66666666666669</v>
      </c>
      <c r="BT548" s="349">
        <f t="shared" si="1018"/>
        <v>416.66666666666669</v>
      </c>
      <c r="BU548" s="349">
        <f t="shared" si="1018"/>
        <v>416.66666666666669</v>
      </c>
      <c r="BV548" s="349">
        <f t="shared" si="1018"/>
        <v>416.66666666666669</v>
      </c>
      <c r="BW548" s="349">
        <f t="shared" si="1018"/>
        <v>416.66666666666669</v>
      </c>
      <c r="BX548" s="349">
        <f t="shared" si="1019"/>
        <v>416.66666666666669</v>
      </c>
      <c r="BY548" s="349">
        <f t="shared" si="1019"/>
        <v>416.66666666666669</v>
      </c>
      <c r="BZ548" s="349">
        <f t="shared" si="1019"/>
        <v>416.66666666666669</v>
      </c>
      <c r="CA548" s="349">
        <f t="shared" si="1019"/>
        <v>416.66666666666669</v>
      </c>
      <c r="CB548" s="349">
        <f t="shared" si="1019"/>
        <v>416.66666666666669</v>
      </c>
      <c r="CC548" s="349">
        <f t="shared" si="1019"/>
        <v>416.66666666666669</v>
      </c>
      <c r="CD548" s="349">
        <f t="shared" si="1019"/>
        <v>416.66666666666669</v>
      </c>
      <c r="CE548" s="349">
        <f t="shared" si="1019"/>
        <v>416.66666666666669</v>
      </c>
      <c r="CF548" s="349">
        <f t="shared" si="1019"/>
        <v>416.66666666666669</v>
      </c>
      <c r="CG548" s="349">
        <f t="shared" si="1019"/>
        <v>416.66666666666669</v>
      </c>
      <c r="CH548" s="349">
        <f t="shared" si="1020"/>
        <v>416.66666666666669</v>
      </c>
      <c r="CI548" s="349">
        <f t="shared" si="1020"/>
        <v>416.66666666666669</v>
      </c>
      <c r="CJ548" s="349">
        <f t="shared" si="1020"/>
        <v>416.66666666666669</v>
      </c>
      <c r="CK548" s="349">
        <f t="shared" si="1020"/>
        <v>416.66666666666669</v>
      </c>
      <c r="CL548" s="349">
        <f t="shared" si="1020"/>
        <v>416.66666666666669</v>
      </c>
      <c r="CM548" s="349">
        <f t="shared" si="1020"/>
        <v>416.66666666666669</v>
      </c>
      <c r="CN548" s="264">
        <f t="shared" si="1021"/>
        <v>0</v>
      </c>
      <c r="CO548" s="264">
        <f t="shared" si="1021"/>
        <v>0</v>
      </c>
      <c r="CP548" s="264">
        <f t="shared" si="1021"/>
        <v>0</v>
      </c>
      <c r="CQ548" s="264">
        <f t="shared" si="1021"/>
        <v>5000</v>
      </c>
      <c r="CR548" s="264">
        <f t="shared" si="1021"/>
        <v>5000</v>
      </c>
      <c r="CS548" s="264">
        <f t="shared" si="1021"/>
        <v>5000</v>
      </c>
      <c r="CT548" s="264">
        <f t="shared" si="1021"/>
        <v>5000</v>
      </c>
      <c r="CY548" s="294"/>
    </row>
    <row r="549" spans="1:103" outlineLevel="1" x14ac:dyDescent="0.45">
      <c r="A549" s="71"/>
      <c r="B549" s="297" t="s">
        <v>843</v>
      </c>
      <c r="D549" s="259" t="s">
        <v>849</v>
      </c>
      <c r="F549" s="312" t="s">
        <v>173</v>
      </c>
      <c r="H549" s="349">
        <f t="shared" si="1022"/>
        <v>0</v>
      </c>
      <c r="I549" s="349">
        <f t="shared" si="1022"/>
        <v>0</v>
      </c>
      <c r="J549" s="349">
        <f t="shared" si="1022"/>
        <v>0</v>
      </c>
      <c r="K549" s="349">
        <f t="shared" si="1022"/>
        <v>0</v>
      </c>
      <c r="L549" s="349">
        <f t="shared" si="1022"/>
        <v>0</v>
      </c>
      <c r="M549" s="349">
        <f t="shared" si="1022"/>
        <v>0</v>
      </c>
      <c r="N549" s="349">
        <f t="shared" si="1022"/>
        <v>0</v>
      </c>
      <c r="O549" s="349">
        <f t="shared" si="1022"/>
        <v>0</v>
      </c>
      <c r="P549" s="349">
        <f t="shared" si="1023"/>
        <v>0</v>
      </c>
      <c r="Q549" s="349">
        <f t="shared" si="1023"/>
        <v>0</v>
      </c>
      <c r="R549" s="349">
        <f t="shared" si="1023"/>
        <v>0</v>
      </c>
      <c r="S549" s="349">
        <f t="shared" si="1023"/>
        <v>0</v>
      </c>
      <c r="T549" s="349">
        <f t="shared" si="1023"/>
        <v>0</v>
      </c>
      <c r="U549" s="349">
        <f t="shared" si="1023"/>
        <v>0</v>
      </c>
      <c r="V549" s="349">
        <f t="shared" si="1023"/>
        <v>0</v>
      </c>
      <c r="W549" s="349">
        <f t="shared" si="1023"/>
        <v>0</v>
      </c>
      <c r="X549" s="349">
        <f t="shared" si="1023"/>
        <v>0</v>
      </c>
      <c r="Y549" s="349">
        <f t="shared" si="1023"/>
        <v>0</v>
      </c>
      <c r="Z549" s="349">
        <f t="shared" si="1024"/>
        <v>0</v>
      </c>
      <c r="AA549" s="349">
        <f t="shared" si="1024"/>
        <v>0</v>
      </c>
      <c r="AB549" s="349">
        <f t="shared" si="1024"/>
        <v>0</v>
      </c>
      <c r="AC549" s="349">
        <f t="shared" si="1024"/>
        <v>0</v>
      </c>
      <c r="AD549" s="349">
        <f t="shared" si="1024"/>
        <v>0</v>
      </c>
      <c r="AE549" s="349">
        <f t="shared" si="1024"/>
        <v>0</v>
      </c>
      <c r="AF549" s="349">
        <f t="shared" si="1024"/>
        <v>0</v>
      </c>
      <c r="AG549" s="349">
        <f t="shared" si="1024"/>
        <v>0</v>
      </c>
      <c r="AH549" s="349">
        <f t="shared" si="1024"/>
        <v>0</v>
      </c>
      <c r="AI549" s="349">
        <f t="shared" si="1024"/>
        <v>0</v>
      </c>
      <c r="AJ549" s="349">
        <f t="shared" si="1025"/>
        <v>0</v>
      </c>
      <c r="AK549" s="349">
        <f t="shared" si="1025"/>
        <v>0</v>
      </c>
      <c r="AL549" s="349">
        <f t="shared" si="1025"/>
        <v>0</v>
      </c>
      <c r="AM549" s="349">
        <f t="shared" si="1025"/>
        <v>0</v>
      </c>
      <c r="AN549" s="349">
        <f t="shared" si="1025"/>
        <v>0</v>
      </c>
      <c r="AO549" s="349">
        <f t="shared" si="1025"/>
        <v>0</v>
      </c>
      <c r="AP549" s="349">
        <f t="shared" si="1025"/>
        <v>0</v>
      </c>
      <c r="AQ549" s="349">
        <f t="shared" si="1025"/>
        <v>0</v>
      </c>
      <c r="AR549" s="349">
        <f t="shared" si="1025"/>
        <v>1600</v>
      </c>
      <c r="AS549" s="349">
        <f t="shared" si="1025"/>
        <v>1600</v>
      </c>
      <c r="AT549" s="349">
        <f t="shared" si="1026"/>
        <v>1600</v>
      </c>
      <c r="AU549" s="349">
        <f t="shared" si="1026"/>
        <v>1600</v>
      </c>
      <c r="AV549" s="349">
        <f t="shared" si="1026"/>
        <v>1600</v>
      </c>
      <c r="AW549" s="349">
        <f t="shared" si="1026"/>
        <v>1600</v>
      </c>
      <c r="AX549" s="349">
        <f t="shared" si="1026"/>
        <v>1600</v>
      </c>
      <c r="AY549" s="349">
        <f t="shared" si="1026"/>
        <v>1600</v>
      </c>
      <c r="AZ549" s="349">
        <f t="shared" si="1026"/>
        <v>1600</v>
      </c>
      <c r="BA549" s="349">
        <f t="shared" si="1026"/>
        <v>1600</v>
      </c>
      <c r="BB549" s="349">
        <f t="shared" si="1026"/>
        <v>1600</v>
      </c>
      <c r="BC549" s="349">
        <f t="shared" si="1026"/>
        <v>1600</v>
      </c>
      <c r="BD549" s="349">
        <f t="shared" si="1017"/>
        <v>2080</v>
      </c>
      <c r="BE549" s="349">
        <f t="shared" si="1017"/>
        <v>2080</v>
      </c>
      <c r="BF549" s="349">
        <f t="shared" si="1017"/>
        <v>2080</v>
      </c>
      <c r="BG549" s="349">
        <f t="shared" si="1017"/>
        <v>2080</v>
      </c>
      <c r="BH549" s="349">
        <f t="shared" si="1017"/>
        <v>2080</v>
      </c>
      <c r="BI549" s="349">
        <f t="shared" si="1017"/>
        <v>2080</v>
      </c>
      <c r="BJ549" s="349">
        <f t="shared" si="1017"/>
        <v>2080</v>
      </c>
      <c r="BK549" s="349">
        <f t="shared" si="1017"/>
        <v>2080</v>
      </c>
      <c r="BL549" s="349">
        <f t="shared" si="1017"/>
        <v>2080</v>
      </c>
      <c r="BM549" s="349">
        <f t="shared" si="1017"/>
        <v>2080</v>
      </c>
      <c r="BN549" s="349">
        <f t="shared" si="1018"/>
        <v>2080</v>
      </c>
      <c r="BO549" s="349">
        <f t="shared" si="1018"/>
        <v>2080</v>
      </c>
      <c r="BP549" s="349">
        <f t="shared" si="1018"/>
        <v>2704</v>
      </c>
      <c r="BQ549" s="349">
        <f t="shared" si="1018"/>
        <v>2704</v>
      </c>
      <c r="BR549" s="349">
        <f t="shared" si="1018"/>
        <v>2704</v>
      </c>
      <c r="BS549" s="349">
        <f t="shared" si="1018"/>
        <v>2704</v>
      </c>
      <c r="BT549" s="349">
        <f t="shared" si="1018"/>
        <v>2704</v>
      </c>
      <c r="BU549" s="349">
        <f t="shared" si="1018"/>
        <v>2704</v>
      </c>
      <c r="BV549" s="349">
        <f t="shared" si="1018"/>
        <v>2704</v>
      </c>
      <c r="BW549" s="349">
        <f t="shared" si="1018"/>
        <v>2704</v>
      </c>
      <c r="BX549" s="349">
        <f t="shared" si="1019"/>
        <v>2704</v>
      </c>
      <c r="BY549" s="349">
        <f t="shared" si="1019"/>
        <v>2704</v>
      </c>
      <c r="BZ549" s="349">
        <f t="shared" si="1019"/>
        <v>2704</v>
      </c>
      <c r="CA549" s="349">
        <f t="shared" si="1019"/>
        <v>2704</v>
      </c>
      <c r="CB549" s="349">
        <f t="shared" si="1019"/>
        <v>3515.2000000000003</v>
      </c>
      <c r="CC549" s="349">
        <f t="shared" si="1019"/>
        <v>3515.2000000000003</v>
      </c>
      <c r="CD549" s="349">
        <f t="shared" si="1019"/>
        <v>3515.2000000000003</v>
      </c>
      <c r="CE549" s="349">
        <f t="shared" si="1019"/>
        <v>3515.2000000000003</v>
      </c>
      <c r="CF549" s="349">
        <f t="shared" si="1019"/>
        <v>3515.2000000000003</v>
      </c>
      <c r="CG549" s="349">
        <f t="shared" si="1019"/>
        <v>3515.2000000000003</v>
      </c>
      <c r="CH549" s="349">
        <f t="shared" si="1020"/>
        <v>3515.2000000000003</v>
      </c>
      <c r="CI549" s="349">
        <f t="shared" si="1020"/>
        <v>3515.2000000000003</v>
      </c>
      <c r="CJ549" s="349">
        <f t="shared" si="1020"/>
        <v>3515.2000000000003</v>
      </c>
      <c r="CK549" s="349">
        <f t="shared" si="1020"/>
        <v>3515.2000000000003</v>
      </c>
      <c r="CL549" s="349">
        <f t="shared" si="1020"/>
        <v>3515.2000000000003</v>
      </c>
      <c r="CM549" s="349">
        <f t="shared" si="1020"/>
        <v>3515.2000000000003</v>
      </c>
      <c r="CN549" s="264">
        <f t="shared" si="1021"/>
        <v>0</v>
      </c>
      <c r="CO549" s="264">
        <f t="shared" si="1021"/>
        <v>0</v>
      </c>
      <c r="CP549" s="264">
        <f t="shared" si="1021"/>
        <v>0</v>
      </c>
      <c r="CQ549" s="264">
        <f t="shared" si="1021"/>
        <v>19200</v>
      </c>
      <c r="CR549" s="264">
        <f t="shared" si="1021"/>
        <v>24960</v>
      </c>
      <c r="CS549" s="264">
        <f t="shared" si="1021"/>
        <v>32448</v>
      </c>
      <c r="CT549" s="264">
        <f t="shared" si="1021"/>
        <v>42182.399999999994</v>
      </c>
      <c r="CY549" s="294"/>
    </row>
    <row r="550" spans="1:103" outlineLevel="1" x14ac:dyDescent="0.45">
      <c r="A550" s="71"/>
      <c r="B550" s="297" t="s">
        <v>843</v>
      </c>
      <c r="D550" s="259" t="s">
        <v>298</v>
      </c>
      <c r="F550" s="312" t="s">
        <v>173</v>
      </c>
      <c r="H550" s="349">
        <f t="shared" ref="H550:O555" si="1027">VLOOKUP($D550,assumption_lookup,MATCH(H$9,assumption_heading,0),0)/12</f>
        <v>833.33333333333337</v>
      </c>
      <c r="I550" s="349">
        <f t="shared" si="1027"/>
        <v>833.33333333333337</v>
      </c>
      <c r="J550" s="349">
        <f t="shared" si="1027"/>
        <v>833.33333333333337</v>
      </c>
      <c r="K550" s="349">
        <f t="shared" si="1027"/>
        <v>833.33333333333337</v>
      </c>
      <c r="L550" s="349">
        <f t="shared" si="1027"/>
        <v>833.33333333333337</v>
      </c>
      <c r="M550" s="349">
        <f t="shared" si="1027"/>
        <v>833.33333333333337</v>
      </c>
      <c r="N550" s="349">
        <f t="shared" si="1027"/>
        <v>833.33333333333337</v>
      </c>
      <c r="O550" s="349">
        <f t="shared" si="1027"/>
        <v>833.33333333333337</v>
      </c>
      <c r="P550" s="349">
        <f t="shared" si="1023"/>
        <v>833.33333333333337</v>
      </c>
      <c r="Q550" s="349">
        <f t="shared" si="1023"/>
        <v>833.33333333333337</v>
      </c>
      <c r="R550" s="349">
        <f t="shared" si="1023"/>
        <v>833.33333333333337</v>
      </c>
      <c r="S550" s="349">
        <f t="shared" si="1023"/>
        <v>833.33333333333337</v>
      </c>
      <c r="T550" s="349">
        <f t="shared" si="1023"/>
        <v>1166.6666666666667</v>
      </c>
      <c r="U550" s="349">
        <f t="shared" si="1023"/>
        <v>1166.6666666666667</v>
      </c>
      <c r="V550" s="349">
        <f t="shared" si="1023"/>
        <v>1166.6666666666667</v>
      </c>
      <c r="W550" s="349">
        <f t="shared" si="1023"/>
        <v>1166.6666666666667</v>
      </c>
      <c r="X550" s="349">
        <f t="shared" si="1023"/>
        <v>1166.6666666666667</v>
      </c>
      <c r="Y550" s="349">
        <f t="shared" si="1023"/>
        <v>1166.6666666666667</v>
      </c>
      <c r="Z550" s="349">
        <f t="shared" si="1024"/>
        <v>1166.6666666666667</v>
      </c>
      <c r="AA550" s="349">
        <f t="shared" si="1024"/>
        <v>1166.6666666666667</v>
      </c>
      <c r="AB550" s="349">
        <f t="shared" si="1024"/>
        <v>1166.6666666666667</v>
      </c>
      <c r="AC550" s="349">
        <f t="shared" si="1024"/>
        <v>1166.6666666666667</v>
      </c>
      <c r="AD550" s="349">
        <f t="shared" si="1024"/>
        <v>1166.6666666666667</v>
      </c>
      <c r="AE550" s="349">
        <f t="shared" si="1024"/>
        <v>1166.6666666666667</v>
      </c>
      <c r="AF550" s="349">
        <f t="shared" si="1024"/>
        <v>2083.3333333333335</v>
      </c>
      <c r="AG550" s="349">
        <f t="shared" si="1024"/>
        <v>2083.3333333333335</v>
      </c>
      <c r="AH550" s="349">
        <f t="shared" si="1024"/>
        <v>2083.3333333333335</v>
      </c>
      <c r="AI550" s="349">
        <f t="shared" si="1024"/>
        <v>2083.3333333333335</v>
      </c>
      <c r="AJ550" s="349">
        <f t="shared" si="1025"/>
        <v>2083.3333333333335</v>
      </c>
      <c r="AK550" s="349">
        <f t="shared" si="1025"/>
        <v>2083.3333333333335</v>
      </c>
      <c r="AL550" s="349">
        <f t="shared" si="1025"/>
        <v>2083.3333333333335</v>
      </c>
      <c r="AM550" s="349">
        <f t="shared" si="1025"/>
        <v>2083.3333333333335</v>
      </c>
      <c r="AN550" s="349">
        <f t="shared" si="1025"/>
        <v>2083.3333333333335</v>
      </c>
      <c r="AO550" s="349">
        <f t="shared" si="1025"/>
        <v>2083.3333333333335</v>
      </c>
      <c r="AP550" s="349">
        <f t="shared" si="1025"/>
        <v>2083.3333333333335</v>
      </c>
      <c r="AQ550" s="349">
        <f t="shared" si="1025"/>
        <v>2083.3333333333335</v>
      </c>
      <c r="AR550" s="349">
        <f t="shared" si="1025"/>
        <v>450.62333333333328</v>
      </c>
      <c r="AS550" s="349">
        <f t="shared" si="1025"/>
        <v>450.62333333333328</v>
      </c>
      <c r="AT550" s="349">
        <f t="shared" si="1026"/>
        <v>450.62333333333328</v>
      </c>
      <c r="AU550" s="349">
        <f t="shared" si="1026"/>
        <v>450.62333333333328</v>
      </c>
      <c r="AV550" s="349">
        <f t="shared" si="1026"/>
        <v>450.62333333333328</v>
      </c>
      <c r="AW550" s="349">
        <f t="shared" si="1026"/>
        <v>450.62333333333328</v>
      </c>
      <c r="AX550" s="349">
        <f t="shared" si="1026"/>
        <v>450.62333333333328</v>
      </c>
      <c r="AY550" s="349">
        <f t="shared" si="1026"/>
        <v>450.62333333333328</v>
      </c>
      <c r="AZ550" s="349">
        <f t="shared" si="1026"/>
        <v>450.62333333333328</v>
      </c>
      <c r="BA550" s="349">
        <f t="shared" si="1026"/>
        <v>450.62333333333328</v>
      </c>
      <c r="BB550" s="349">
        <f t="shared" si="1026"/>
        <v>450.62333333333328</v>
      </c>
      <c r="BC550" s="349">
        <f t="shared" si="1026"/>
        <v>450.62333333333328</v>
      </c>
      <c r="BD550" s="349">
        <f t="shared" si="1017"/>
        <v>6250</v>
      </c>
      <c r="BE550" s="349">
        <f t="shared" si="1017"/>
        <v>6250</v>
      </c>
      <c r="BF550" s="349">
        <f t="shared" si="1017"/>
        <v>6250</v>
      </c>
      <c r="BG550" s="349">
        <f t="shared" si="1017"/>
        <v>6250</v>
      </c>
      <c r="BH550" s="349">
        <f t="shared" si="1017"/>
        <v>6250</v>
      </c>
      <c r="BI550" s="349">
        <f t="shared" si="1017"/>
        <v>6250</v>
      </c>
      <c r="BJ550" s="349">
        <f t="shared" si="1017"/>
        <v>6250</v>
      </c>
      <c r="BK550" s="349">
        <f t="shared" si="1017"/>
        <v>6250</v>
      </c>
      <c r="BL550" s="349">
        <f t="shared" si="1017"/>
        <v>6250</v>
      </c>
      <c r="BM550" s="349">
        <f t="shared" si="1017"/>
        <v>6250</v>
      </c>
      <c r="BN550" s="349">
        <f t="shared" si="1018"/>
        <v>6250</v>
      </c>
      <c r="BO550" s="349">
        <f t="shared" si="1018"/>
        <v>6250</v>
      </c>
      <c r="BP550" s="349">
        <f t="shared" si="1018"/>
        <v>7083.333333333333</v>
      </c>
      <c r="BQ550" s="349">
        <f t="shared" si="1018"/>
        <v>7083.333333333333</v>
      </c>
      <c r="BR550" s="349">
        <f t="shared" si="1018"/>
        <v>7083.333333333333</v>
      </c>
      <c r="BS550" s="349">
        <f t="shared" si="1018"/>
        <v>7083.333333333333</v>
      </c>
      <c r="BT550" s="349">
        <f t="shared" si="1018"/>
        <v>7083.333333333333</v>
      </c>
      <c r="BU550" s="349">
        <f t="shared" si="1018"/>
        <v>7083.333333333333</v>
      </c>
      <c r="BV550" s="349">
        <f t="shared" si="1018"/>
        <v>7083.333333333333</v>
      </c>
      <c r="BW550" s="349">
        <f t="shared" si="1018"/>
        <v>7083.333333333333</v>
      </c>
      <c r="BX550" s="349">
        <f t="shared" si="1019"/>
        <v>7083.333333333333</v>
      </c>
      <c r="BY550" s="349">
        <f t="shared" si="1019"/>
        <v>7083.333333333333</v>
      </c>
      <c r="BZ550" s="349">
        <f t="shared" si="1019"/>
        <v>7083.333333333333</v>
      </c>
      <c r="CA550" s="349">
        <f t="shared" si="1019"/>
        <v>7083.333333333333</v>
      </c>
      <c r="CB550" s="349">
        <f t="shared" si="1019"/>
        <v>7916.666666666667</v>
      </c>
      <c r="CC550" s="349">
        <f t="shared" si="1019"/>
        <v>7916.666666666667</v>
      </c>
      <c r="CD550" s="349">
        <f t="shared" si="1019"/>
        <v>7916.666666666667</v>
      </c>
      <c r="CE550" s="349">
        <f t="shared" si="1019"/>
        <v>7916.666666666667</v>
      </c>
      <c r="CF550" s="349">
        <f t="shared" si="1019"/>
        <v>7916.666666666667</v>
      </c>
      <c r="CG550" s="349">
        <f t="shared" si="1019"/>
        <v>7916.666666666667</v>
      </c>
      <c r="CH550" s="349">
        <f t="shared" si="1020"/>
        <v>7916.666666666667</v>
      </c>
      <c r="CI550" s="349">
        <f t="shared" si="1020"/>
        <v>7916.666666666667</v>
      </c>
      <c r="CJ550" s="349">
        <f t="shared" si="1020"/>
        <v>7916.666666666667</v>
      </c>
      <c r="CK550" s="349">
        <f t="shared" si="1020"/>
        <v>7916.666666666667</v>
      </c>
      <c r="CL550" s="349">
        <f t="shared" si="1020"/>
        <v>7916.666666666667</v>
      </c>
      <c r="CM550" s="349">
        <f t="shared" si="1020"/>
        <v>7916.666666666667</v>
      </c>
      <c r="CN550" s="264">
        <f t="shared" si="1021"/>
        <v>10000</v>
      </c>
      <c r="CO550" s="264">
        <f t="shared" si="1021"/>
        <v>13999.999999999998</v>
      </c>
      <c r="CP550" s="264">
        <f t="shared" si="1021"/>
        <v>24999.999999999996</v>
      </c>
      <c r="CQ550" s="264">
        <f t="shared" si="1021"/>
        <v>5407.48</v>
      </c>
      <c r="CR550" s="264">
        <f t="shared" si="1021"/>
        <v>75000</v>
      </c>
      <c r="CS550" s="264">
        <f t="shared" si="1021"/>
        <v>85000</v>
      </c>
      <c r="CT550" s="264">
        <f t="shared" si="1021"/>
        <v>95000.000000000015</v>
      </c>
      <c r="CY550" s="294"/>
    </row>
    <row r="551" spans="1:103" outlineLevel="1" x14ac:dyDescent="0.45">
      <c r="A551" s="71"/>
      <c r="B551" s="297" t="s">
        <v>843</v>
      </c>
      <c r="D551" s="259" t="s">
        <v>299</v>
      </c>
      <c r="F551" s="312" t="s">
        <v>173</v>
      </c>
      <c r="H551" s="349">
        <f t="shared" si="1027"/>
        <v>1458.3333333333333</v>
      </c>
      <c r="I551" s="349">
        <f t="shared" si="1027"/>
        <v>1458.3333333333333</v>
      </c>
      <c r="J551" s="349">
        <f t="shared" si="1027"/>
        <v>1458.3333333333333</v>
      </c>
      <c r="K551" s="349">
        <f t="shared" si="1027"/>
        <v>1458.3333333333333</v>
      </c>
      <c r="L551" s="349">
        <f t="shared" si="1027"/>
        <v>1458.3333333333333</v>
      </c>
      <c r="M551" s="349">
        <f t="shared" si="1027"/>
        <v>1458.3333333333333</v>
      </c>
      <c r="N551" s="349">
        <f t="shared" si="1027"/>
        <v>1458.3333333333333</v>
      </c>
      <c r="O551" s="349">
        <f t="shared" si="1027"/>
        <v>1458.3333333333333</v>
      </c>
      <c r="P551" s="349">
        <f t="shared" si="1023"/>
        <v>1458.3333333333333</v>
      </c>
      <c r="Q551" s="349">
        <f t="shared" si="1023"/>
        <v>1458.3333333333333</v>
      </c>
      <c r="R551" s="349">
        <f t="shared" si="1023"/>
        <v>1458.3333333333333</v>
      </c>
      <c r="S551" s="349">
        <f t="shared" si="1023"/>
        <v>1458.3333333333333</v>
      </c>
      <c r="T551" s="349">
        <f t="shared" si="1023"/>
        <v>1458.3333333333333</v>
      </c>
      <c r="U551" s="349">
        <f t="shared" si="1023"/>
        <v>1458.3333333333333</v>
      </c>
      <c r="V551" s="349">
        <f t="shared" si="1023"/>
        <v>1458.3333333333333</v>
      </c>
      <c r="W551" s="349">
        <f t="shared" si="1023"/>
        <v>1458.3333333333333</v>
      </c>
      <c r="X551" s="349">
        <f t="shared" si="1023"/>
        <v>1458.3333333333333</v>
      </c>
      <c r="Y551" s="349">
        <f t="shared" si="1023"/>
        <v>1458.3333333333333</v>
      </c>
      <c r="Z551" s="349">
        <f t="shared" si="1024"/>
        <v>1458.3333333333333</v>
      </c>
      <c r="AA551" s="349">
        <f t="shared" si="1024"/>
        <v>1458.3333333333333</v>
      </c>
      <c r="AB551" s="349">
        <f t="shared" si="1024"/>
        <v>1458.3333333333333</v>
      </c>
      <c r="AC551" s="349">
        <f t="shared" si="1024"/>
        <v>1458.3333333333333</v>
      </c>
      <c r="AD551" s="349">
        <f t="shared" si="1024"/>
        <v>1458.3333333333333</v>
      </c>
      <c r="AE551" s="349">
        <f t="shared" si="1024"/>
        <v>1458.3333333333333</v>
      </c>
      <c r="AF551" s="349">
        <f t="shared" si="1024"/>
        <v>2083.3333333333335</v>
      </c>
      <c r="AG551" s="349">
        <f t="shared" si="1024"/>
        <v>2083.3333333333335</v>
      </c>
      <c r="AH551" s="349">
        <f t="shared" si="1024"/>
        <v>2083.3333333333335</v>
      </c>
      <c r="AI551" s="349">
        <f t="shared" si="1024"/>
        <v>2083.3333333333335</v>
      </c>
      <c r="AJ551" s="349">
        <f t="shared" si="1025"/>
        <v>2083.3333333333335</v>
      </c>
      <c r="AK551" s="349">
        <f t="shared" si="1025"/>
        <v>2083.3333333333335</v>
      </c>
      <c r="AL551" s="349">
        <f t="shared" si="1025"/>
        <v>2083.3333333333335</v>
      </c>
      <c r="AM551" s="349">
        <f t="shared" si="1025"/>
        <v>2083.3333333333335</v>
      </c>
      <c r="AN551" s="349">
        <f t="shared" si="1025"/>
        <v>2083.3333333333335</v>
      </c>
      <c r="AO551" s="349">
        <f t="shared" si="1025"/>
        <v>2083.3333333333335</v>
      </c>
      <c r="AP551" s="349">
        <f t="shared" si="1025"/>
        <v>2083.3333333333335</v>
      </c>
      <c r="AQ551" s="349">
        <f t="shared" si="1025"/>
        <v>2083.3333333333335</v>
      </c>
      <c r="AR551" s="349">
        <f t="shared" si="1025"/>
        <v>900</v>
      </c>
      <c r="AS551" s="349">
        <f t="shared" si="1025"/>
        <v>900</v>
      </c>
      <c r="AT551" s="349">
        <f t="shared" si="1026"/>
        <v>900</v>
      </c>
      <c r="AU551" s="349">
        <f t="shared" si="1026"/>
        <v>900</v>
      </c>
      <c r="AV551" s="349">
        <f t="shared" si="1026"/>
        <v>900</v>
      </c>
      <c r="AW551" s="349">
        <f t="shared" si="1026"/>
        <v>900</v>
      </c>
      <c r="AX551" s="349">
        <f t="shared" si="1026"/>
        <v>900</v>
      </c>
      <c r="AY551" s="349">
        <f t="shared" si="1026"/>
        <v>900</v>
      </c>
      <c r="AZ551" s="349">
        <f t="shared" si="1026"/>
        <v>900</v>
      </c>
      <c r="BA551" s="349">
        <f t="shared" si="1026"/>
        <v>900</v>
      </c>
      <c r="BB551" s="349">
        <f t="shared" si="1026"/>
        <v>900</v>
      </c>
      <c r="BC551" s="349">
        <f t="shared" si="1026"/>
        <v>900</v>
      </c>
      <c r="BD551" s="349">
        <f>VLOOKUP($D551,assumption_lookup,MATCH(BD$6,assumptions_heading_monthly,0),0)/12</f>
        <v>6250</v>
      </c>
      <c r="BE551" s="349">
        <f t="shared" si="1017"/>
        <v>6250</v>
      </c>
      <c r="BF551" s="349">
        <f t="shared" si="1017"/>
        <v>6250</v>
      </c>
      <c r="BG551" s="349">
        <f t="shared" si="1017"/>
        <v>6250</v>
      </c>
      <c r="BH551" s="349">
        <f t="shared" si="1017"/>
        <v>6250</v>
      </c>
      <c r="BI551" s="349">
        <f t="shared" si="1017"/>
        <v>6250</v>
      </c>
      <c r="BJ551" s="349">
        <f t="shared" si="1017"/>
        <v>6250</v>
      </c>
      <c r="BK551" s="349">
        <f t="shared" si="1017"/>
        <v>6250</v>
      </c>
      <c r="BL551" s="349">
        <f t="shared" si="1017"/>
        <v>6250</v>
      </c>
      <c r="BM551" s="349">
        <f t="shared" si="1017"/>
        <v>6250</v>
      </c>
      <c r="BN551" s="349">
        <f t="shared" si="1018"/>
        <v>6250</v>
      </c>
      <c r="BO551" s="349">
        <f t="shared" si="1018"/>
        <v>6250</v>
      </c>
      <c r="BP551" s="349">
        <f t="shared" si="1018"/>
        <v>7083.333333333333</v>
      </c>
      <c r="BQ551" s="349">
        <f t="shared" si="1018"/>
        <v>7083.333333333333</v>
      </c>
      <c r="BR551" s="349">
        <f t="shared" si="1018"/>
        <v>7083.333333333333</v>
      </c>
      <c r="BS551" s="349">
        <f t="shared" si="1018"/>
        <v>7083.333333333333</v>
      </c>
      <c r="BT551" s="349">
        <f t="shared" si="1018"/>
        <v>7083.333333333333</v>
      </c>
      <c r="BU551" s="349">
        <f t="shared" si="1018"/>
        <v>7083.333333333333</v>
      </c>
      <c r="BV551" s="349">
        <f t="shared" si="1018"/>
        <v>7083.333333333333</v>
      </c>
      <c r="BW551" s="349">
        <f t="shared" si="1018"/>
        <v>7083.333333333333</v>
      </c>
      <c r="BX551" s="349">
        <f t="shared" si="1019"/>
        <v>7083.333333333333</v>
      </c>
      <c r="BY551" s="349">
        <f t="shared" si="1019"/>
        <v>7083.333333333333</v>
      </c>
      <c r="BZ551" s="349">
        <f t="shared" si="1019"/>
        <v>7083.333333333333</v>
      </c>
      <c r="CA551" s="349">
        <f t="shared" si="1019"/>
        <v>7083.333333333333</v>
      </c>
      <c r="CB551" s="349">
        <f t="shared" si="1019"/>
        <v>7916.666666666667</v>
      </c>
      <c r="CC551" s="349">
        <f t="shared" si="1019"/>
        <v>7916.666666666667</v>
      </c>
      <c r="CD551" s="349">
        <f t="shared" si="1019"/>
        <v>7916.666666666667</v>
      </c>
      <c r="CE551" s="349">
        <f t="shared" si="1019"/>
        <v>7916.666666666667</v>
      </c>
      <c r="CF551" s="349">
        <f t="shared" si="1019"/>
        <v>7916.666666666667</v>
      </c>
      <c r="CG551" s="349">
        <f t="shared" si="1019"/>
        <v>7916.666666666667</v>
      </c>
      <c r="CH551" s="349">
        <f t="shared" si="1020"/>
        <v>7916.666666666667</v>
      </c>
      <c r="CI551" s="349">
        <f t="shared" si="1020"/>
        <v>7916.666666666667</v>
      </c>
      <c r="CJ551" s="349">
        <f t="shared" si="1020"/>
        <v>7916.666666666667</v>
      </c>
      <c r="CK551" s="349">
        <f t="shared" si="1020"/>
        <v>7916.666666666667</v>
      </c>
      <c r="CL551" s="349">
        <f t="shared" si="1020"/>
        <v>7916.666666666667</v>
      </c>
      <c r="CM551" s="349">
        <f t="shared" si="1020"/>
        <v>7916.666666666667</v>
      </c>
      <c r="CN551" s="264">
        <f t="shared" si="1021"/>
        <v>17500.000000000004</v>
      </c>
      <c r="CO551" s="264">
        <f t="shared" si="1021"/>
        <v>17500.000000000004</v>
      </c>
      <c r="CP551" s="264">
        <f t="shared" si="1021"/>
        <v>24999.999999999996</v>
      </c>
      <c r="CQ551" s="264">
        <f t="shared" si="1021"/>
        <v>10800</v>
      </c>
      <c r="CR551" s="264">
        <f t="shared" si="1021"/>
        <v>75000</v>
      </c>
      <c r="CS551" s="264">
        <f t="shared" si="1021"/>
        <v>85000</v>
      </c>
      <c r="CT551" s="264">
        <f t="shared" si="1021"/>
        <v>95000.000000000015</v>
      </c>
      <c r="CY551" s="294"/>
    </row>
    <row r="552" spans="1:103" outlineLevel="1" x14ac:dyDescent="0.45">
      <c r="A552" s="71" t="s">
        <v>704</v>
      </c>
      <c r="B552" s="297" t="s">
        <v>834</v>
      </c>
      <c r="D552" s="259" t="s">
        <v>428</v>
      </c>
      <c r="F552" s="312" t="s">
        <v>173</v>
      </c>
      <c r="H552" s="349">
        <f t="shared" si="1027"/>
        <v>150</v>
      </c>
      <c r="I552" s="349">
        <f t="shared" si="1027"/>
        <v>150</v>
      </c>
      <c r="J552" s="349">
        <f t="shared" si="1027"/>
        <v>150</v>
      </c>
      <c r="K552" s="349">
        <f t="shared" si="1027"/>
        <v>150</v>
      </c>
      <c r="L552" s="349">
        <f t="shared" si="1027"/>
        <v>150</v>
      </c>
      <c r="M552" s="349">
        <f t="shared" si="1027"/>
        <v>150</v>
      </c>
      <c r="N552" s="349">
        <f t="shared" si="1027"/>
        <v>150</v>
      </c>
      <c r="O552" s="349">
        <f t="shared" si="1027"/>
        <v>150</v>
      </c>
      <c r="P552" s="349">
        <f t="shared" si="1023"/>
        <v>150</v>
      </c>
      <c r="Q552" s="349">
        <f t="shared" si="1023"/>
        <v>150</v>
      </c>
      <c r="R552" s="349">
        <f t="shared" si="1023"/>
        <v>150</v>
      </c>
      <c r="S552" s="349">
        <f t="shared" si="1023"/>
        <v>150</v>
      </c>
      <c r="T552" s="349">
        <f t="shared" si="1023"/>
        <v>1916.6666666666667</v>
      </c>
      <c r="U552" s="349">
        <f t="shared" si="1023"/>
        <v>1916.6666666666667</v>
      </c>
      <c r="V552" s="349">
        <f t="shared" si="1023"/>
        <v>1916.6666666666667</v>
      </c>
      <c r="W552" s="349">
        <f t="shared" si="1023"/>
        <v>1916.6666666666667</v>
      </c>
      <c r="X552" s="349">
        <f t="shared" si="1023"/>
        <v>1916.6666666666667</v>
      </c>
      <c r="Y552" s="349">
        <f t="shared" si="1023"/>
        <v>1916.6666666666667</v>
      </c>
      <c r="Z552" s="349">
        <f t="shared" si="1024"/>
        <v>1916.6666666666667</v>
      </c>
      <c r="AA552" s="349">
        <f t="shared" si="1024"/>
        <v>1916.6666666666667</v>
      </c>
      <c r="AB552" s="349">
        <f t="shared" si="1024"/>
        <v>1916.6666666666667</v>
      </c>
      <c r="AC552" s="349">
        <f t="shared" si="1024"/>
        <v>1916.6666666666667</v>
      </c>
      <c r="AD552" s="349">
        <f t="shared" si="1024"/>
        <v>1916.6666666666667</v>
      </c>
      <c r="AE552" s="349">
        <f t="shared" si="1024"/>
        <v>1916.6666666666667</v>
      </c>
      <c r="AF552" s="349">
        <f t="shared" si="1024"/>
        <v>7500</v>
      </c>
      <c r="AG552" s="349">
        <f t="shared" si="1024"/>
        <v>7500</v>
      </c>
      <c r="AH552" s="349">
        <f t="shared" si="1024"/>
        <v>7500</v>
      </c>
      <c r="AI552" s="349">
        <f t="shared" si="1024"/>
        <v>7500</v>
      </c>
      <c r="AJ552" s="349">
        <f t="shared" si="1025"/>
        <v>7500</v>
      </c>
      <c r="AK552" s="349">
        <f t="shared" si="1025"/>
        <v>7500</v>
      </c>
      <c r="AL552" s="349">
        <f t="shared" si="1025"/>
        <v>7500</v>
      </c>
      <c r="AM552" s="349">
        <f t="shared" si="1025"/>
        <v>7500</v>
      </c>
      <c r="AN552" s="349">
        <f t="shared" si="1025"/>
        <v>7500</v>
      </c>
      <c r="AO552" s="349">
        <f t="shared" si="1025"/>
        <v>7500</v>
      </c>
      <c r="AP552" s="349">
        <f t="shared" si="1025"/>
        <v>7500</v>
      </c>
      <c r="AQ552" s="349">
        <f t="shared" si="1025"/>
        <v>7500</v>
      </c>
      <c r="AR552" s="349">
        <f t="shared" si="1025"/>
        <v>14166.666666666666</v>
      </c>
      <c r="AS552" s="349">
        <f t="shared" si="1025"/>
        <v>14166.666666666666</v>
      </c>
      <c r="AT552" s="349">
        <f t="shared" si="1026"/>
        <v>14166.666666666666</v>
      </c>
      <c r="AU552" s="349">
        <f t="shared" si="1026"/>
        <v>14166.666666666666</v>
      </c>
      <c r="AV552" s="349">
        <f t="shared" si="1026"/>
        <v>14166.666666666666</v>
      </c>
      <c r="AW552" s="349">
        <f t="shared" si="1026"/>
        <v>14166.666666666666</v>
      </c>
      <c r="AX552" s="349">
        <f t="shared" si="1026"/>
        <v>14166.666666666666</v>
      </c>
      <c r="AY552" s="349">
        <f t="shared" si="1026"/>
        <v>14166.666666666666</v>
      </c>
      <c r="AZ552" s="349">
        <f t="shared" si="1026"/>
        <v>14166.666666666666</v>
      </c>
      <c r="BA552" s="349">
        <f t="shared" si="1026"/>
        <v>14166.666666666666</v>
      </c>
      <c r="BB552" s="349">
        <f t="shared" si="1026"/>
        <v>14166.666666666666</v>
      </c>
      <c r="BC552" s="349">
        <f t="shared" si="1026"/>
        <v>14166.666666666666</v>
      </c>
      <c r="BD552" s="349">
        <f t="shared" si="1017"/>
        <v>20833.333333333332</v>
      </c>
      <c r="BE552" s="349">
        <f t="shared" si="1017"/>
        <v>20833.333333333332</v>
      </c>
      <c r="BF552" s="349">
        <f t="shared" si="1017"/>
        <v>20833.333333333332</v>
      </c>
      <c r="BG552" s="349">
        <f t="shared" si="1017"/>
        <v>20833.333333333332</v>
      </c>
      <c r="BH552" s="349">
        <f t="shared" si="1017"/>
        <v>20833.333333333332</v>
      </c>
      <c r="BI552" s="349">
        <f t="shared" si="1017"/>
        <v>20833.333333333332</v>
      </c>
      <c r="BJ552" s="349">
        <f t="shared" si="1017"/>
        <v>20833.333333333332</v>
      </c>
      <c r="BK552" s="349">
        <f t="shared" si="1017"/>
        <v>20833.333333333332</v>
      </c>
      <c r="BL552" s="349">
        <f t="shared" si="1017"/>
        <v>20833.333333333332</v>
      </c>
      <c r="BM552" s="349">
        <f t="shared" si="1017"/>
        <v>20833.333333333332</v>
      </c>
      <c r="BN552" s="349">
        <f t="shared" si="1018"/>
        <v>20833.333333333332</v>
      </c>
      <c r="BO552" s="349">
        <f t="shared" si="1018"/>
        <v>20833.333333333332</v>
      </c>
      <c r="BP552" s="349">
        <f t="shared" si="1018"/>
        <v>33333.333333333336</v>
      </c>
      <c r="BQ552" s="349">
        <f t="shared" si="1018"/>
        <v>33333.333333333336</v>
      </c>
      <c r="BR552" s="349">
        <f t="shared" si="1018"/>
        <v>33333.333333333336</v>
      </c>
      <c r="BS552" s="349">
        <f t="shared" si="1018"/>
        <v>33333.333333333336</v>
      </c>
      <c r="BT552" s="349">
        <f t="shared" si="1018"/>
        <v>33333.333333333336</v>
      </c>
      <c r="BU552" s="349">
        <f t="shared" si="1018"/>
        <v>33333.333333333336</v>
      </c>
      <c r="BV552" s="349">
        <f t="shared" si="1018"/>
        <v>33333.333333333336</v>
      </c>
      <c r="BW552" s="349">
        <f t="shared" si="1018"/>
        <v>33333.333333333336</v>
      </c>
      <c r="BX552" s="349">
        <f t="shared" si="1019"/>
        <v>33333.333333333336</v>
      </c>
      <c r="BY552" s="349">
        <f t="shared" si="1019"/>
        <v>33333.333333333336</v>
      </c>
      <c r="BZ552" s="349">
        <f t="shared" si="1019"/>
        <v>33333.333333333336</v>
      </c>
      <c r="CA552" s="349">
        <f t="shared" si="1019"/>
        <v>33333.333333333336</v>
      </c>
      <c r="CB552" s="349">
        <f t="shared" si="1019"/>
        <v>33333.333333333336</v>
      </c>
      <c r="CC552" s="349">
        <f t="shared" si="1019"/>
        <v>33333.333333333336</v>
      </c>
      <c r="CD552" s="349">
        <f t="shared" si="1019"/>
        <v>33333.333333333336</v>
      </c>
      <c r="CE552" s="349">
        <f t="shared" si="1019"/>
        <v>33333.333333333336</v>
      </c>
      <c r="CF552" s="349">
        <f t="shared" si="1019"/>
        <v>33333.333333333336</v>
      </c>
      <c r="CG552" s="349">
        <f t="shared" si="1019"/>
        <v>33333.333333333336</v>
      </c>
      <c r="CH552" s="349">
        <f t="shared" si="1020"/>
        <v>33333.333333333336</v>
      </c>
      <c r="CI552" s="349">
        <f t="shared" si="1020"/>
        <v>33333.333333333336</v>
      </c>
      <c r="CJ552" s="349">
        <f t="shared" si="1020"/>
        <v>33333.333333333336</v>
      </c>
      <c r="CK552" s="349">
        <f t="shared" si="1020"/>
        <v>33333.333333333336</v>
      </c>
      <c r="CL552" s="349">
        <f t="shared" si="1020"/>
        <v>33333.333333333336</v>
      </c>
      <c r="CM552" s="349">
        <f t="shared" si="1020"/>
        <v>33333.333333333336</v>
      </c>
      <c r="CN552" s="264">
        <f t="shared" si="1021"/>
        <v>1800</v>
      </c>
      <c r="CO552" s="264">
        <f t="shared" si="1021"/>
        <v>23000.000000000004</v>
      </c>
      <c r="CP552" s="264">
        <f t="shared" si="1021"/>
        <v>90000</v>
      </c>
      <c r="CQ552" s="264">
        <f t="shared" si="1021"/>
        <v>170000</v>
      </c>
      <c r="CR552" s="264">
        <f t="shared" si="1021"/>
        <v>250000.00000000003</v>
      </c>
      <c r="CS552" s="264">
        <f t="shared" si="1021"/>
        <v>399999.99999999994</v>
      </c>
      <c r="CT552" s="264">
        <f t="shared" si="1021"/>
        <v>399999.99999999994</v>
      </c>
      <c r="CY552" s="294"/>
    </row>
    <row r="553" spans="1:103" outlineLevel="1" x14ac:dyDescent="0.45">
      <c r="A553" s="71"/>
      <c r="B553" s="297" t="s">
        <v>470</v>
      </c>
      <c r="D553" s="259" t="s">
        <v>285</v>
      </c>
      <c r="H553" s="349">
        <f t="shared" si="1027"/>
        <v>0</v>
      </c>
      <c r="I553" s="349">
        <f t="shared" si="1027"/>
        <v>0</v>
      </c>
      <c r="J553" s="349">
        <f t="shared" si="1027"/>
        <v>0</v>
      </c>
      <c r="K553" s="349">
        <f t="shared" si="1027"/>
        <v>0</v>
      </c>
      <c r="L553" s="349">
        <f t="shared" si="1027"/>
        <v>0</v>
      </c>
      <c r="M553" s="349">
        <f t="shared" si="1027"/>
        <v>0</v>
      </c>
      <c r="N553" s="349">
        <f t="shared" si="1027"/>
        <v>0</v>
      </c>
      <c r="O553" s="349">
        <f t="shared" si="1027"/>
        <v>0</v>
      </c>
      <c r="P553" s="349">
        <f t="shared" si="1023"/>
        <v>0</v>
      </c>
      <c r="Q553" s="349">
        <f t="shared" si="1023"/>
        <v>0</v>
      </c>
      <c r="R553" s="349">
        <f t="shared" si="1023"/>
        <v>0</v>
      </c>
      <c r="S553" s="349">
        <f t="shared" si="1023"/>
        <v>0</v>
      </c>
      <c r="T553" s="349">
        <f t="shared" si="1023"/>
        <v>0</v>
      </c>
      <c r="U553" s="349">
        <f t="shared" si="1023"/>
        <v>0</v>
      </c>
      <c r="V553" s="349">
        <f t="shared" si="1023"/>
        <v>0</v>
      </c>
      <c r="W553" s="349">
        <f t="shared" si="1023"/>
        <v>0</v>
      </c>
      <c r="X553" s="349">
        <f t="shared" si="1023"/>
        <v>0</v>
      </c>
      <c r="Y553" s="349">
        <f t="shared" si="1023"/>
        <v>0</v>
      </c>
      <c r="Z553" s="349">
        <f t="shared" si="1024"/>
        <v>0</v>
      </c>
      <c r="AA553" s="349">
        <f t="shared" si="1024"/>
        <v>0</v>
      </c>
      <c r="AB553" s="349">
        <f t="shared" si="1024"/>
        <v>0</v>
      </c>
      <c r="AC553" s="349">
        <f t="shared" si="1024"/>
        <v>0</v>
      </c>
      <c r="AD553" s="349">
        <f t="shared" si="1024"/>
        <v>0</v>
      </c>
      <c r="AE553" s="349">
        <f t="shared" si="1024"/>
        <v>0</v>
      </c>
      <c r="AF553" s="349">
        <f t="shared" si="1024"/>
        <v>0</v>
      </c>
      <c r="AG553" s="349">
        <f t="shared" si="1024"/>
        <v>0</v>
      </c>
      <c r="AH553" s="349">
        <f t="shared" si="1024"/>
        <v>0</v>
      </c>
      <c r="AI553" s="349">
        <f t="shared" si="1024"/>
        <v>0</v>
      </c>
      <c r="AJ553" s="349">
        <f t="shared" si="1025"/>
        <v>0</v>
      </c>
      <c r="AK553" s="349">
        <f t="shared" si="1025"/>
        <v>0</v>
      </c>
      <c r="AL553" s="349">
        <f t="shared" si="1025"/>
        <v>0</v>
      </c>
      <c r="AM553" s="349">
        <f t="shared" si="1025"/>
        <v>0</v>
      </c>
      <c r="AN553" s="349">
        <f t="shared" si="1025"/>
        <v>0</v>
      </c>
      <c r="AO553" s="349">
        <f t="shared" si="1025"/>
        <v>0</v>
      </c>
      <c r="AP553" s="349">
        <f t="shared" si="1025"/>
        <v>0</v>
      </c>
      <c r="AQ553" s="349">
        <f t="shared" si="1025"/>
        <v>0</v>
      </c>
      <c r="AR553" s="349">
        <f t="shared" si="1025"/>
        <v>0</v>
      </c>
      <c r="AS553" s="349">
        <f t="shared" si="1025"/>
        <v>0</v>
      </c>
      <c r="AT553" s="349">
        <f t="shared" si="1026"/>
        <v>0</v>
      </c>
      <c r="AU553" s="349">
        <f t="shared" si="1026"/>
        <v>0</v>
      </c>
      <c r="AV553" s="349">
        <f t="shared" si="1026"/>
        <v>0</v>
      </c>
      <c r="AW553" s="349">
        <f t="shared" si="1026"/>
        <v>0</v>
      </c>
      <c r="AX553" s="349">
        <f t="shared" si="1026"/>
        <v>0</v>
      </c>
      <c r="AY553" s="349">
        <f t="shared" si="1026"/>
        <v>0</v>
      </c>
      <c r="AZ553" s="349">
        <f t="shared" si="1026"/>
        <v>0</v>
      </c>
      <c r="BA553" s="349">
        <f t="shared" si="1026"/>
        <v>0</v>
      </c>
      <c r="BB553" s="349">
        <f t="shared" si="1026"/>
        <v>0</v>
      </c>
      <c r="BC553" s="349">
        <f t="shared" si="1026"/>
        <v>0</v>
      </c>
      <c r="BD553" s="349">
        <f t="shared" si="1017"/>
        <v>0</v>
      </c>
      <c r="BE553" s="349">
        <f t="shared" si="1017"/>
        <v>0</v>
      </c>
      <c r="BF553" s="349">
        <f t="shared" si="1017"/>
        <v>0</v>
      </c>
      <c r="BG553" s="349">
        <f t="shared" si="1017"/>
        <v>0</v>
      </c>
      <c r="BH553" s="349">
        <f t="shared" si="1017"/>
        <v>0</v>
      </c>
      <c r="BI553" s="349">
        <f t="shared" si="1017"/>
        <v>0</v>
      </c>
      <c r="BJ553" s="349">
        <f t="shared" si="1017"/>
        <v>0</v>
      </c>
      <c r="BK553" s="349">
        <f t="shared" si="1017"/>
        <v>0</v>
      </c>
      <c r="BL553" s="349">
        <f t="shared" si="1017"/>
        <v>0</v>
      </c>
      <c r="BM553" s="349">
        <f t="shared" si="1017"/>
        <v>0</v>
      </c>
      <c r="BN553" s="349">
        <f t="shared" si="1018"/>
        <v>0</v>
      </c>
      <c r="BO553" s="349">
        <f t="shared" si="1018"/>
        <v>0</v>
      </c>
      <c r="BP553" s="349">
        <f t="shared" si="1018"/>
        <v>0</v>
      </c>
      <c r="BQ553" s="349">
        <f t="shared" si="1018"/>
        <v>0</v>
      </c>
      <c r="BR553" s="349">
        <f t="shared" si="1018"/>
        <v>0</v>
      </c>
      <c r="BS553" s="349">
        <f t="shared" si="1018"/>
        <v>0</v>
      </c>
      <c r="BT553" s="349">
        <f t="shared" si="1018"/>
        <v>0</v>
      </c>
      <c r="BU553" s="349">
        <f t="shared" si="1018"/>
        <v>0</v>
      </c>
      <c r="BV553" s="349">
        <f t="shared" si="1018"/>
        <v>0</v>
      </c>
      <c r="BW553" s="349">
        <f t="shared" si="1018"/>
        <v>0</v>
      </c>
      <c r="BX553" s="349">
        <f t="shared" si="1019"/>
        <v>0</v>
      </c>
      <c r="BY553" s="349">
        <f t="shared" si="1019"/>
        <v>0</v>
      </c>
      <c r="BZ553" s="349">
        <f t="shared" si="1019"/>
        <v>0</v>
      </c>
      <c r="CA553" s="349">
        <f t="shared" si="1019"/>
        <v>0</v>
      </c>
      <c r="CB553" s="349">
        <f t="shared" si="1019"/>
        <v>0</v>
      </c>
      <c r="CC553" s="349">
        <f t="shared" si="1019"/>
        <v>0</v>
      </c>
      <c r="CD553" s="349">
        <f t="shared" si="1019"/>
        <v>0</v>
      </c>
      <c r="CE553" s="349">
        <f t="shared" si="1019"/>
        <v>0</v>
      </c>
      <c r="CF553" s="349">
        <f t="shared" si="1019"/>
        <v>0</v>
      </c>
      <c r="CG553" s="349">
        <f t="shared" si="1019"/>
        <v>0</v>
      </c>
      <c r="CH553" s="349">
        <f t="shared" si="1020"/>
        <v>0</v>
      </c>
      <c r="CI553" s="349">
        <f t="shared" si="1020"/>
        <v>0</v>
      </c>
      <c r="CJ553" s="349">
        <f t="shared" si="1020"/>
        <v>0</v>
      </c>
      <c r="CK553" s="349">
        <f t="shared" si="1020"/>
        <v>0</v>
      </c>
      <c r="CL553" s="349">
        <f t="shared" si="1020"/>
        <v>0</v>
      </c>
      <c r="CM553" s="349">
        <f t="shared" si="1020"/>
        <v>0</v>
      </c>
      <c r="CN553" s="264">
        <f t="shared" si="1021"/>
        <v>0</v>
      </c>
      <c r="CO553" s="264">
        <f t="shared" si="1021"/>
        <v>0</v>
      </c>
      <c r="CP553" s="264">
        <f t="shared" si="1021"/>
        <v>0</v>
      </c>
      <c r="CQ553" s="264">
        <f t="shared" si="1021"/>
        <v>0</v>
      </c>
      <c r="CR553" s="264">
        <f t="shared" si="1021"/>
        <v>0</v>
      </c>
      <c r="CS553" s="264">
        <f t="shared" si="1021"/>
        <v>0</v>
      </c>
      <c r="CT553" s="264">
        <f t="shared" si="1021"/>
        <v>0</v>
      </c>
      <c r="CY553" s="294"/>
    </row>
    <row r="554" spans="1:103" outlineLevel="1" x14ac:dyDescent="0.45">
      <c r="A554" s="71"/>
      <c r="B554" s="297" t="s">
        <v>470</v>
      </c>
      <c r="D554" s="259" t="s">
        <v>286</v>
      </c>
      <c r="H554" s="349">
        <f t="shared" si="1027"/>
        <v>0</v>
      </c>
      <c r="I554" s="349">
        <f t="shared" si="1027"/>
        <v>0</v>
      </c>
      <c r="J554" s="349">
        <f t="shared" si="1027"/>
        <v>0</v>
      </c>
      <c r="K554" s="349">
        <f t="shared" si="1027"/>
        <v>0</v>
      </c>
      <c r="L554" s="349">
        <f t="shared" si="1027"/>
        <v>0</v>
      </c>
      <c r="M554" s="349">
        <f t="shared" si="1027"/>
        <v>0</v>
      </c>
      <c r="N554" s="349">
        <f t="shared" si="1027"/>
        <v>0</v>
      </c>
      <c r="O554" s="349">
        <f t="shared" si="1027"/>
        <v>0</v>
      </c>
      <c r="P554" s="349">
        <f t="shared" si="1023"/>
        <v>0</v>
      </c>
      <c r="Q554" s="349">
        <f t="shared" si="1023"/>
        <v>0</v>
      </c>
      <c r="R554" s="349">
        <f t="shared" si="1023"/>
        <v>0</v>
      </c>
      <c r="S554" s="349">
        <f t="shared" si="1023"/>
        <v>0</v>
      </c>
      <c r="T554" s="349">
        <f t="shared" si="1023"/>
        <v>0</v>
      </c>
      <c r="U554" s="349">
        <f t="shared" si="1023"/>
        <v>0</v>
      </c>
      <c r="V554" s="349">
        <f t="shared" si="1023"/>
        <v>0</v>
      </c>
      <c r="W554" s="349">
        <f t="shared" si="1023"/>
        <v>0</v>
      </c>
      <c r="X554" s="349">
        <f t="shared" si="1023"/>
        <v>0</v>
      </c>
      <c r="Y554" s="349">
        <f t="shared" si="1023"/>
        <v>0</v>
      </c>
      <c r="Z554" s="349">
        <f t="shared" si="1024"/>
        <v>0</v>
      </c>
      <c r="AA554" s="349">
        <f t="shared" si="1024"/>
        <v>0</v>
      </c>
      <c r="AB554" s="349">
        <f t="shared" si="1024"/>
        <v>0</v>
      </c>
      <c r="AC554" s="349">
        <f t="shared" si="1024"/>
        <v>0</v>
      </c>
      <c r="AD554" s="349">
        <f t="shared" si="1024"/>
        <v>0</v>
      </c>
      <c r="AE554" s="349">
        <f t="shared" si="1024"/>
        <v>0</v>
      </c>
      <c r="AF554" s="349">
        <f t="shared" si="1024"/>
        <v>0</v>
      </c>
      <c r="AG554" s="349">
        <f t="shared" si="1024"/>
        <v>0</v>
      </c>
      <c r="AH554" s="349">
        <f t="shared" si="1024"/>
        <v>0</v>
      </c>
      <c r="AI554" s="349">
        <f t="shared" si="1024"/>
        <v>0</v>
      </c>
      <c r="AJ554" s="349">
        <f t="shared" si="1025"/>
        <v>0</v>
      </c>
      <c r="AK554" s="349">
        <f t="shared" si="1025"/>
        <v>0</v>
      </c>
      <c r="AL554" s="349">
        <f t="shared" si="1025"/>
        <v>0</v>
      </c>
      <c r="AM554" s="349">
        <f t="shared" si="1025"/>
        <v>0</v>
      </c>
      <c r="AN554" s="349">
        <f t="shared" si="1025"/>
        <v>0</v>
      </c>
      <c r="AO554" s="349">
        <f t="shared" si="1025"/>
        <v>0</v>
      </c>
      <c r="AP554" s="349">
        <f t="shared" si="1025"/>
        <v>0</v>
      </c>
      <c r="AQ554" s="349">
        <f t="shared" si="1025"/>
        <v>0</v>
      </c>
      <c r="AR554" s="349">
        <f t="shared" si="1025"/>
        <v>0</v>
      </c>
      <c r="AS554" s="349">
        <f t="shared" si="1025"/>
        <v>0</v>
      </c>
      <c r="AT554" s="349">
        <f t="shared" si="1026"/>
        <v>0</v>
      </c>
      <c r="AU554" s="349">
        <f t="shared" si="1026"/>
        <v>0</v>
      </c>
      <c r="AV554" s="349">
        <f t="shared" si="1026"/>
        <v>0</v>
      </c>
      <c r="AW554" s="349">
        <f t="shared" si="1026"/>
        <v>0</v>
      </c>
      <c r="AX554" s="349">
        <f t="shared" si="1026"/>
        <v>0</v>
      </c>
      <c r="AY554" s="349">
        <f t="shared" si="1026"/>
        <v>0</v>
      </c>
      <c r="AZ554" s="349">
        <f t="shared" si="1026"/>
        <v>0</v>
      </c>
      <c r="BA554" s="349">
        <f t="shared" si="1026"/>
        <v>0</v>
      </c>
      <c r="BB554" s="349">
        <f t="shared" si="1026"/>
        <v>0</v>
      </c>
      <c r="BC554" s="349">
        <f t="shared" si="1026"/>
        <v>0</v>
      </c>
      <c r="BD554" s="349">
        <f t="shared" si="1017"/>
        <v>0</v>
      </c>
      <c r="BE554" s="349">
        <f t="shared" si="1017"/>
        <v>0</v>
      </c>
      <c r="BF554" s="349">
        <f t="shared" si="1017"/>
        <v>0</v>
      </c>
      <c r="BG554" s="349">
        <f t="shared" si="1017"/>
        <v>0</v>
      </c>
      <c r="BH554" s="349">
        <f t="shared" si="1017"/>
        <v>0</v>
      </c>
      <c r="BI554" s="349">
        <f t="shared" si="1017"/>
        <v>0</v>
      </c>
      <c r="BJ554" s="349">
        <f t="shared" si="1017"/>
        <v>0</v>
      </c>
      <c r="BK554" s="349">
        <f t="shared" si="1017"/>
        <v>0</v>
      </c>
      <c r="BL554" s="349">
        <f t="shared" si="1017"/>
        <v>0</v>
      </c>
      <c r="BM554" s="349">
        <f t="shared" si="1017"/>
        <v>0</v>
      </c>
      <c r="BN554" s="349">
        <f t="shared" si="1018"/>
        <v>0</v>
      </c>
      <c r="BO554" s="349">
        <f t="shared" si="1018"/>
        <v>0</v>
      </c>
      <c r="BP554" s="349">
        <f t="shared" si="1018"/>
        <v>0</v>
      </c>
      <c r="BQ554" s="349">
        <f t="shared" si="1018"/>
        <v>0</v>
      </c>
      <c r="BR554" s="349">
        <f t="shared" si="1018"/>
        <v>0</v>
      </c>
      <c r="BS554" s="349">
        <f t="shared" si="1018"/>
        <v>0</v>
      </c>
      <c r="BT554" s="349">
        <f t="shared" si="1018"/>
        <v>0</v>
      </c>
      <c r="BU554" s="349">
        <f t="shared" si="1018"/>
        <v>0</v>
      </c>
      <c r="BV554" s="349">
        <f t="shared" si="1018"/>
        <v>0</v>
      </c>
      <c r="BW554" s="349">
        <f t="shared" si="1018"/>
        <v>0</v>
      </c>
      <c r="BX554" s="349">
        <f t="shared" si="1019"/>
        <v>0</v>
      </c>
      <c r="BY554" s="349">
        <f t="shared" si="1019"/>
        <v>0</v>
      </c>
      <c r="BZ554" s="349">
        <f t="shared" si="1019"/>
        <v>0</v>
      </c>
      <c r="CA554" s="349">
        <f t="shared" si="1019"/>
        <v>0</v>
      </c>
      <c r="CB554" s="349">
        <f t="shared" si="1019"/>
        <v>0</v>
      </c>
      <c r="CC554" s="349">
        <f t="shared" si="1019"/>
        <v>0</v>
      </c>
      <c r="CD554" s="349">
        <f t="shared" si="1019"/>
        <v>0</v>
      </c>
      <c r="CE554" s="349">
        <f t="shared" si="1019"/>
        <v>0</v>
      </c>
      <c r="CF554" s="349">
        <f t="shared" si="1019"/>
        <v>0</v>
      </c>
      <c r="CG554" s="349">
        <f t="shared" si="1019"/>
        <v>0</v>
      </c>
      <c r="CH554" s="349">
        <f t="shared" si="1020"/>
        <v>0</v>
      </c>
      <c r="CI554" s="349">
        <f t="shared" si="1020"/>
        <v>0</v>
      </c>
      <c r="CJ554" s="349">
        <f t="shared" si="1020"/>
        <v>0</v>
      </c>
      <c r="CK554" s="349">
        <f t="shared" si="1020"/>
        <v>0</v>
      </c>
      <c r="CL554" s="349">
        <f t="shared" si="1020"/>
        <v>0</v>
      </c>
      <c r="CM554" s="349">
        <f t="shared" si="1020"/>
        <v>0</v>
      </c>
      <c r="CN554" s="264">
        <f t="shared" si="1021"/>
        <v>0</v>
      </c>
      <c r="CO554" s="264">
        <f t="shared" si="1021"/>
        <v>0</v>
      </c>
      <c r="CP554" s="264">
        <f t="shared" si="1021"/>
        <v>0</v>
      </c>
      <c r="CQ554" s="264">
        <f t="shared" si="1021"/>
        <v>0</v>
      </c>
      <c r="CR554" s="264">
        <f t="shared" si="1021"/>
        <v>0</v>
      </c>
      <c r="CS554" s="264">
        <f t="shared" si="1021"/>
        <v>0</v>
      </c>
      <c r="CT554" s="264">
        <f t="shared" si="1021"/>
        <v>0</v>
      </c>
      <c r="CY554" s="294"/>
    </row>
    <row r="555" spans="1:103" outlineLevel="1" x14ac:dyDescent="0.45">
      <c r="A555" s="71"/>
      <c r="B555" s="297" t="s">
        <v>470</v>
      </c>
      <c r="D555" s="259" t="s">
        <v>287</v>
      </c>
      <c r="H555" s="349">
        <f t="shared" si="1027"/>
        <v>0</v>
      </c>
      <c r="I555" s="349">
        <f t="shared" si="1027"/>
        <v>0</v>
      </c>
      <c r="J555" s="349">
        <f t="shared" si="1027"/>
        <v>0</v>
      </c>
      <c r="K555" s="349">
        <f t="shared" si="1027"/>
        <v>0</v>
      </c>
      <c r="L555" s="349">
        <f t="shared" si="1027"/>
        <v>0</v>
      </c>
      <c r="M555" s="349">
        <f t="shared" si="1027"/>
        <v>0</v>
      </c>
      <c r="N555" s="349">
        <f t="shared" si="1027"/>
        <v>0</v>
      </c>
      <c r="O555" s="349">
        <f t="shared" si="1027"/>
        <v>0</v>
      </c>
      <c r="P555" s="349">
        <f t="shared" si="1023"/>
        <v>0</v>
      </c>
      <c r="Q555" s="349">
        <f t="shared" si="1023"/>
        <v>0</v>
      </c>
      <c r="R555" s="349">
        <f t="shared" si="1023"/>
        <v>0</v>
      </c>
      <c r="S555" s="349">
        <f t="shared" si="1023"/>
        <v>0</v>
      </c>
      <c r="T555" s="349">
        <f t="shared" si="1023"/>
        <v>0</v>
      </c>
      <c r="U555" s="349">
        <f t="shared" si="1023"/>
        <v>0</v>
      </c>
      <c r="V555" s="349">
        <f t="shared" si="1023"/>
        <v>0</v>
      </c>
      <c r="W555" s="349">
        <f t="shared" si="1023"/>
        <v>0</v>
      </c>
      <c r="X555" s="349">
        <f t="shared" si="1023"/>
        <v>0</v>
      </c>
      <c r="Y555" s="349">
        <f t="shared" si="1023"/>
        <v>0</v>
      </c>
      <c r="Z555" s="349">
        <f t="shared" si="1024"/>
        <v>0</v>
      </c>
      <c r="AA555" s="349">
        <f t="shared" si="1024"/>
        <v>0</v>
      </c>
      <c r="AB555" s="349">
        <f t="shared" si="1024"/>
        <v>0</v>
      </c>
      <c r="AC555" s="349">
        <f t="shared" si="1024"/>
        <v>0</v>
      </c>
      <c r="AD555" s="349">
        <f t="shared" si="1024"/>
        <v>0</v>
      </c>
      <c r="AE555" s="349">
        <f t="shared" si="1024"/>
        <v>0</v>
      </c>
      <c r="AF555" s="349">
        <f t="shared" si="1024"/>
        <v>0</v>
      </c>
      <c r="AG555" s="349">
        <f t="shared" si="1024"/>
        <v>0</v>
      </c>
      <c r="AH555" s="349">
        <f t="shared" si="1024"/>
        <v>0</v>
      </c>
      <c r="AI555" s="349">
        <f t="shared" si="1024"/>
        <v>0</v>
      </c>
      <c r="AJ555" s="349">
        <f t="shared" si="1025"/>
        <v>0</v>
      </c>
      <c r="AK555" s="349">
        <f t="shared" si="1025"/>
        <v>0</v>
      </c>
      <c r="AL555" s="349">
        <f t="shared" si="1025"/>
        <v>0</v>
      </c>
      <c r="AM555" s="349">
        <f t="shared" si="1025"/>
        <v>0</v>
      </c>
      <c r="AN555" s="349">
        <f t="shared" si="1025"/>
        <v>0</v>
      </c>
      <c r="AO555" s="349">
        <f t="shared" si="1025"/>
        <v>0</v>
      </c>
      <c r="AP555" s="349">
        <f t="shared" si="1025"/>
        <v>0</v>
      </c>
      <c r="AQ555" s="349">
        <f t="shared" si="1025"/>
        <v>0</v>
      </c>
      <c r="AR555" s="349">
        <f t="shared" si="1025"/>
        <v>0</v>
      </c>
      <c r="AS555" s="349">
        <f t="shared" si="1025"/>
        <v>0</v>
      </c>
      <c r="AT555" s="349">
        <f t="shared" si="1026"/>
        <v>0</v>
      </c>
      <c r="AU555" s="349">
        <f t="shared" si="1026"/>
        <v>0</v>
      </c>
      <c r="AV555" s="349">
        <f t="shared" si="1026"/>
        <v>0</v>
      </c>
      <c r="AW555" s="349">
        <f t="shared" si="1026"/>
        <v>0</v>
      </c>
      <c r="AX555" s="349">
        <f t="shared" si="1026"/>
        <v>0</v>
      </c>
      <c r="AY555" s="349">
        <f t="shared" si="1026"/>
        <v>0</v>
      </c>
      <c r="AZ555" s="349">
        <f t="shared" si="1026"/>
        <v>0</v>
      </c>
      <c r="BA555" s="349">
        <f t="shared" si="1026"/>
        <v>0</v>
      </c>
      <c r="BB555" s="349">
        <f t="shared" si="1026"/>
        <v>0</v>
      </c>
      <c r="BC555" s="349">
        <f t="shared" si="1026"/>
        <v>0</v>
      </c>
      <c r="BD555" s="349">
        <f t="shared" si="1017"/>
        <v>0</v>
      </c>
      <c r="BE555" s="349">
        <f t="shared" si="1017"/>
        <v>0</v>
      </c>
      <c r="BF555" s="349">
        <f t="shared" si="1017"/>
        <v>0</v>
      </c>
      <c r="BG555" s="349">
        <f t="shared" si="1017"/>
        <v>0</v>
      </c>
      <c r="BH555" s="349">
        <f t="shared" si="1017"/>
        <v>0</v>
      </c>
      <c r="BI555" s="349">
        <f t="shared" si="1017"/>
        <v>0</v>
      </c>
      <c r="BJ555" s="349">
        <f t="shared" si="1017"/>
        <v>0</v>
      </c>
      <c r="BK555" s="349">
        <f t="shared" si="1017"/>
        <v>0</v>
      </c>
      <c r="BL555" s="349">
        <f t="shared" si="1017"/>
        <v>0</v>
      </c>
      <c r="BM555" s="349">
        <f t="shared" si="1017"/>
        <v>0</v>
      </c>
      <c r="BN555" s="349">
        <f t="shared" si="1018"/>
        <v>0</v>
      </c>
      <c r="BO555" s="349">
        <f t="shared" si="1018"/>
        <v>0</v>
      </c>
      <c r="BP555" s="349">
        <f t="shared" si="1018"/>
        <v>0</v>
      </c>
      <c r="BQ555" s="349">
        <f t="shared" si="1018"/>
        <v>0</v>
      </c>
      <c r="BR555" s="349">
        <f t="shared" si="1018"/>
        <v>0</v>
      </c>
      <c r="BS555" s="349">
        <f t="shared" si="1018"/>
        <v>0</v>
      </c>
      <c r="BT555" s="349">
        <f t="shared" si="1018"/>
        <v>0</v>
      </c>
      <c r="BU555" s="349">
        <f t="shared" si="1018"/>
        <v>0</v>
      </c>
      <c r="BV555" s="349">
        <f t="shared" si="1018"/>
        <v>0</v>
      </c>
      <c r="BW555" s="349">
        <f t="shared" si="1018"/>
        <v>0</v>
      </c>
      <c r="BX555" s="349">
        <f t="shared" si="1019"/>
        <v>0</v>
      </c>
      <c r="BY555" s="349">
        <f t="shared" si="1019"/>
        <v>0</v>
      </c>
      <c r="BZ555" s="349">
        <f t="shared" si="1019"/>
        <v>0</v>
      </c>
      <c r="CA555" s="349">
        <f t="shared" si="1019"/>
        <v>0</v>
      </c>
      <c r="CB555" s="349">
        <f t="shared" si="1019"/>
        <v>0</v>
      </c>
      <c r="CC555" s="349">
        <f t="shared" si="1019"/>
        <v>0</v>
      </c>
      <c r="CD555" s="349">
        <f t="shared" si="1019"/>
        <v>0</v>
      </c>
      <c r="CE555" s="349">
        <f t="shared" si="1019"/>
        <v>0</v>
      </c>
      <c r="CF555" s="349">
        <f t="shared" si="1019"/>
        <v>0</v>
      </c>
      <c r="CG555" s="349">
        <f t="shared" si="1019"/>
        <v>0</v>
      </c>
      <c r="CH555" s="349">
        <f t="shared" si="1020"/>
        <v>0</v>
      </c>
      <c r="CI555" s="349">
        <f t="shared" si="1020"/>
        <v>0</v>
      </c>
      <c r="CJ555" s="349">
        <f t="shared" si="1020"/>
        <v>0</v>
      </c>
      <c r="CK555" s="349">
        <f t="shared" si="1020"/>
        <v>0</v>
      </c>
      <c r="CL555" s="349">
        <f t="shared" si="1020"/>
        <v>0</v>
      </c>
      <c r="CM555" s="349">
        <f t="shared" si="1020"/>
        <v>0</v>
      </c>
      <c r="CN555" s="264">
        <f t="shared" si="1021"/>
        <v>0</v>
      </c>
      <c r="CO555" s="264">
        <f t="shared" si="1021"/>
        <v>0</v>
      </c>
      <c r="CP555" s="264">
        <f t="shared" si="1021"/>
        <v>0</v>
      </c>
      <c r="CQ555" s="264">
        <f t="shared" si="1021"/>
        <v>0</v>
      </c>
      <c r="CR555" s="264">
        <f t="shared" si="1021"/>
        <v>0</v>
      </c>
      <c r="CS555" s="264">
        <f t="shared" si="1021"/>
        <v>0</v>
      </c>
      <c r="CT555" s="264">
        <f t="shared" si="1021"/>
        <v>0</v>
      </c>
      <c r="CY555" s="294"/>
    </row>
    <row r="556" spans="1:103" s="75" customFormat="1" outlineLevel="1" x14ac:dyDescent="0.45">
      <c r="A556" s="72" t="s">
        <v>377</v>
      </c>
      <c r="B556" s="297"/>
      <c r="D556" s="75" t="s">
        <v>288</v>
      </c>
      <c r="F556" s="75" t="s">
        <v>164</v>
      </c>
      <c r="H556" s="333">
        <f>SUM(H545:H555)</f>
        <v>7774.9999999999991</v>
      </c>
      <c r="I556" s="333">
        <f t="shared" ref="I556:O556" si="1028">SUM(I545:I555)</f>
        <v>7774.9999999999991</v>
      </c>
      <c r="J556" s="333">
        <f t="shared" si="1028"/>
        <v>7774.9999999999991</v>
      </c>
      <c r="K556" s="333">
        <f t="shared" si="1028"/>
        <v>7774.9999999999991</v>
      </c>
      <c r="L556" s="333">
        <f t="shared" si="1028"/>
        <v>7774.9999999999991</v>
      </c>
      <c r="M556" s="333">
        <f t="shared" si="1028"/>
        <v>7774.9999999999991</v>
      </c>
      <c r="N556" s="333">
        <f t="shared" si="1028"/>
        <v>7774.9999999999991</v>
      </c>
      <c r="O556" s="333">
        <f t="shared" si="1028"/>
        <v>7774.9999999999991</v>
      </c>
      <c r="P556" s="333">
        <f>SUM(P545:P555)</f>
        <v>7774.9999999999991</v>
      </c>
      <c r="Q556" s="333">
        <f t="shared" ref="Q556:CB556" si="1029">SUM(Q545:Q555)</f>
        <v>7774.9999999999991</v>
      </c>
      <c r="R556" s="333">
        <f t="shared" si="1029"/>
        <v>7774.9999999999991</v>
      </c>
      <c r="S556" s="333">
        <f t="shared" si="1029"/>
        <v>7774.9999999999991</v>
      </c>
      <c r="T556" s="333">
        <f t="shared" si="1029"/>
        <v>11833.333333333334</v>
      </c>
      <c r="U556" s="333">
        <f t="shared" si="1029"/>
        <v>11833.333333333334</v>
      </c>
      <c r="V556" s="333">
        <f t="shared" si="1029"/>
        <v>11833.333333333334</v>
      </c>
      <c r="W556" s="333">
        <f t="shared" si="1029"/>
        <v>11833.333333333334</v>
      </c>
      <c r="X556" s="333">
        <f t="shared" si="1029"/>
        <v>11833.333333333334</v>
      </c>
      <c r="Y556" s="333">
        <f t="shared" si="1029"/>
        <v>11833.333333333334</v>
      </c>
      <c r="Z556" s="333">
        <f t="shared" si="1029"/>
        <v>11833.333333333334</v>
      </c>
      <c r="AA556" s="333">
        <f t="shared" si="1029"/>
        <v>11833.333333333334</v>
      </c>
      <c r="AB556" s="333">
        <f t="shared" si="1029"/>
        <v>11833.333333333334</v>
      </c>
      <c r="AC556" s="333">
        <f t="shared" si="1029"/>
        <v>11833.333333333334</v>
      </c>
      <c r="AD556" s="333">
        <f t="shared" si="1029"/>
        <v>11833.333333333334</v>
      </c>
      <c r="AE556" s="333">
        <f t="shared" si="1029"/>
        <v>11833.333333333334</v>
      </c>
      <c r="AF556" s="333">
        <f t="shared" si="1029"/>
        <v>19250</v>
      </c>
      <c r="AG556" s="333">
        <f t="shared" si="1029"/>
        <v>19250</v>
      </c>
      <c r="AH556" s="333">
        <f t="shared" si="1029"/>
        <v>19250</v>
      </c>
      <c r="AI556" s="333">
        <f t="shared" si="1029"/>
        <v>19250</v>
      </c>
      <c r="AJ556" s="333">
        <f t="shared" si="1029"/>
        <v>19250</v>
      </c>
      <c r="AK556" s="333">
        <f t="shared" si="1029"/>
        <v>19250</v>
      </c>
      <c r="AL556" s="333">
        <f t="shared" si="1029"/>
        <v>19250</v>
      </c>
      <c r="AM556" s="333">
        <f t="shared" si="1029"/>
        <v>19250</v>
      </c>
      <c r="AN556" s="333">
        <f t="shared" si="1029"/>
        <v>19250</v>
      </c>
      <c r="AO556" s="333">
        <f t="shared" si="1029"/>
        <v>19250</v>
      </c>
      <c r="AP556" s="333">
        <f t="shared" si="1029"/>
        <v>19250</v>
      </c>
      <c r="AQ556" s="333">
        <f t="shared" si="1029"/>
        <v>19250</v>
      </c>
      <c r="AR556" s="333">
        <f t="shared" si="1029"/>
        <v>27000</v>
      </c>
      <c r="AS556" s="333">
        <f t="shared" si="1029"/>
        <v>27000</v>
      </c>
      <c r="AT556" s="333">
        <f t="shared" si="1029"/>
        <v>27000</v>
      </c>
      <c r="AU556" s="333">
        <f t="shared" si="1029"/>
        <v>27000</v>
      </c>
      <c r="AV556" s="333">
        <f t="shared" si="1029"/>
        <v>27000</v>
      </c>
      <c r="AW556" s="333">
        <f t="shared" si="1029"/>
        <v>27000</v>
      </c>
      <c r="AX556" s="333">
        <f t="shared" si="1029"/>
        <v>27000</v>
      </c>
      <c r="AY556" s="333">
        <f t="shared" si="1029"/>
        <v>27000</v>
      </c>
      <c r="AZ556" s="333">
        <f t="shared" si="1029"/>
        <v>27000</v>
      </c>
      <c r="BA556" s="333">
        <f t="shared" si="1029"/>
        <v>27000</v>
      </c>
      <c r="BB556" s="333">
        <f t="shared" si="1029"/>
        <v>27000</v>
      </c>
      <c r="BC556" s="333">
        <f t="shared" si="1029"/>
        <v>27000</v>
      </c>
      <c r="BD556" s="333">
        <f>SUM(BD545:BD555)</f>
        <v>49330</v>
      </c>
      <c r="BE556" s="333">
        <f t="shared" si="1029"/>
        <v>49330</v>
      </c>
      <c r="BF556" s="333">
        <f t="shared" si="1029"/>
        <v>49330</v>
      </c>
      <c r="BG556" s="333">
        <f t="shared" si="1029"/>
        <v>49330</v>
      </c>
      <c r="BH556" s="333">
        <f t="shared" si="1029"/>
        <v>49330</v>
      </c>
      <c r="BI556" s="333">
        <f t="shared" si="1029"/>
        <v>49330</v>
      </c>
      <c r="BJ556" s="333">
        <f t="shared" si="1029"/>
        <v>49330</v>
      </c>
      <c r="BK556" s="333">
        <f t="shared" si="1029"/>
        <v>49330</v>
      </c>
      <c r="BL556" s="333">
        <f t="shared" si="1029"/>
        <v>50830</v>
      </c>
      <c r="BM556" s="333">
        <f t="shared" si="1029"/>
        <v>50830</v>
      </c>
      <c r="BN556" s="333">
        <f t="shared" si="1029"/>
        <v>50830</v>
      </c>
      <c r="BO556" s="333">
        <f t="shared" si="1029"/>
        <v>50830</v>
      </c>
      <c r="BP556" s="333">
        <f t="shared" si="1029"/>
        <v>66454</v>
      </c>
      <c r="BQ556" s="333">
        <f t="shared" si="1029"/>
        <v>66454</v>
      </c>
      <c r="BR556" s="333">
        <f t="shared" si="1029"/>
        <v>68954</v>
      </c>
      <c r="BS556" s="333">
        <f t="shared" si="1029"/>
        <v>68954</v>
      </c>
      <c r="BT556" s="333">
        <f t="shared" si="1029"/>
        <v>68954</v>
      </c>
      <c r="BU556" s="333">
        <f t="shared" si="1029"/>
        <v>68954</v>
      </c>
      <c r="BV556" s="333">
        <f t="shared" si="1029"/>
        <v>68954</v>
      </c>
      <c r="BW556" s="333">
        <f t="shared" si="1029"/>
        <v>68954</v>
      </c>
      <c r="BX556" s="333">
        <f t="shared" si="1029"/>
        <v>68954</v>
      </c>
      <c r="BY556" s="333">
        <f t="shared" si="1029"/>
        <v>68954</v>
      </c>
      <c r="BZ556" s="333">
        <f t="shared" si="1029"/>
        <v>68954</v>
      </c>
      <c r="CA556" s="333">
        <f t="shared" si="1029"/>
        <v>68954</v>
      </c>
      <c r="CB556" s="333">
        <f t="shared" si="1029"/>
        <v>72265.200000000012</v>
      </c>
      <c r="CC556" s="333">
        <f t="shared" ref="CC556:CM556" si="1030">SUM(CC545:CC555)</f>
        <v>72265.200000000012</v>
      </c>
      <c r="CD556" s="333">
        <f t="shared" si="1030"/>
        <v>72265.200000000012</v>
      </c>
      <c r="CE556" s="333">
        <f t="shared" si="1030"/>
        <v>72265.200000000012</v>
      </c>
      <c r="CF556" s="333">
        <f t="shared" si="1030"/>
        <v>72265.200000000012</v>
      </c>
      <c r="CG556" s="333">
        <f t="shared" si="1030"/>
        <v>72265.200000000012</v>
      </c>
      <c r="CH556" s="333">
        <f t="shared" si="1030"/>
        <v>72265.200000000012</v>
      </c>
      <c r="CI556" s="333">
        <f t="shared" si="1030"/>
        <v>72265.200000000012</v>
      </c>
      <c r="CJ556" s="333">
        <f t="shared" si="1030"/>
        <v>72265.200000000012</v>
      </c>
      <c r="CK556" s="333">
        <f t="shared" si="1030"/>
        <v>72265.200000000012</v>
      </c>
      <c r="CL556" s="333">
        <f t="shared" si="1030"/>
        <v>72265.200000000012</v>
      </c>
      <c r="CM556" s="333">
        <f t="shared" si="1030"/>
        <v>72265.200000000012</v>
      </c>
      <c r="CN556" s="333">
        <f t="shared" si="1021"/>
        <v>93299.999999999985</v>
      </c>
      <c r="CO556" s="333">
        <f t="shared" si="1021"/>
        <v>141999.99999999997</v>
      </c>
      <c r="CP556" s="333">
        <f t="shared" si="1021"/>
        <v>231000</v>
      </c>
      <c r="CQ556" s="333">
        <f t="shared" si="1021"/>
        <v>324000</v>
      </c>
      <c r="CR556" s="333">
        <f t="shared" si="1021"/>
        <v>597960</v>
      </c>
      <c r="CS556" s="333">
        <f t="shared" si="1021"/>
        <v>822448</v>
      </c>
      <c r="CT556" s="333">
        <f t="shared" si="1021"/>
        <v>867182.39999999991</v>
      </c>
      <c r="CY556" s="294"/>
    </row>
    <row r="557" spans="1:103" outlineLevel="1" x14ac:dyDescent="0.45">
      <c r="A557" s="71"/>
      <c r="B557" s="297"/>
      <c r="CY557" s="294"/>
    </row>
    <row r="558" spans="1:103" s="75" customFormat="1" x14ac:dyDescent="0.45">
      <c r="A558" s="72" t="s">
        <v>472</v>
      </c>
      <c r="B558" s="297"/>
      <c r="D558" s="75" t="s">
        <v>296</v>
      </c>
      <c r="F558" s="75" t="s">
        <v>164</v>
      </c>
      <c r="H558" s="321">
        <f>SUM(H556,H538)</f>
        <v>35725.118000000002</v>
      </c>
      <c r="I558" s="321">
        <f t="shared" ref="I558:O558" si="1031">SUM(I556,I538)</f>
        <v>35725.118000000002</v>
      </c>
      <c r="J558" s="321">
        <f>SUM(J556,J538)</f>
        <v>35725.118000000002</v>
      </c>
      <c r="K558" s="321">
        <f t="shared" si="1031"/>
        <v>35725.118000000002</v>
      </c>
      <c r="L558" s="321">
        <f t="shared" si="1031"/>
        <v>35725.118000000002</v>
      </c>
      <c r="M558" s="321">
        <f t="shared" si="1031"/>
        <v>35725.118000000002</v>
      </c>
      <c r="N558" s="321">
        <f t="shared" si="1031"/>
        <v>35725.118000000002</v>
      </c>
      <c r="O558" s="321">
        <f t="shared" si="1031"/>
        <v>37588.451333333338</v>
      </c>
      <c r="P558" s="321">
        <f>SUM(P556,P538)</f>
        <v>37588.451333333338</v>
      </c>
      <c r="Q558" s="321">
        <f t="shared" ref="Q558:CM558" si="1032">SUM(Q556,Q538)</f>
        <v>37588.451333333338</v>
      </c>
      <c r="R558" s="321">
        <f t="shared" si="1032"/>
        <v>37588.451333333338</v>
      </c>
      <c r="S558" s="321">
        <f t="shared" si="1032"/>
        <v>37588.451333333338</v>
      </c>
      <c r="T558" s="321">
        <f t="shared" si="1032"/>
        <v>43510.118000000009</v>
      </c>
      <c r="U558" s="321">
        <f t="shared" si="1032"/>
        <v>43510.118000000009</v>
      </c>
      <c r="V558" s="321">
        <f t="shared" si="1032"/>
        <v>43510.118000000009</v>
      </c>
      <c r="W558" s="321">
        <f t="shared" si="1032"/>
        <v>43510.118000000009</v>
      </c>
      <c r="X558" s="321">
        <f t="shared" si="1032"/>
        <v>43510.118000000009</v>
      </c>
      <c r="Y558" s="321">
        <f t="shared" si="1032"/>
        <v>43510.118000000009</v>
      </c>
      <c r="Z558" s="321">
        <f t="shared" si="1032"/>
        <v>45373.451333333345</v>
      </c>
      <c r="AA558" s="321">
        <f t="shared" si="1032"/>
        <v>47236.784666666674</v>
      </c>
      <c r="AB558" s="321">
        <f t="shared" si="1032"/>
        <v>47236.784666666674</v>
      </c>
      <c r="AC558" s="321">
        <f t="shared" si="1032"/>
        <v>47236.784666666674</v>
      </c>
      <c r="AD558" s="321">
        <f t="shared" si="1032"/>
        <v>47236.784666666674</v>
      </c>
      <c r="AE558" s="321">
        <f t="shared" si="1032"/>
        <v>47236.784666666674</v>
      </c>
      <c r="AF558" s="321">
        <f t="shared" si="1032"/>
        <v>54653.451333333338</v>
      </c>
      <c r="AG558" s="321">
        <f t="shared" si="1032"/>
        <v>54653.451333333338</v>
      </c>
      <c r="AH558" s="321">
        <f t="shared" si="1032"/>
        <v>54653.451333333338</v>
      </c>
      <c r="AI558" s="321">
        <f t="shared" si="1032"/>
        <v>54653.451333333338</v>
      </c>
      <c r="AJ558" s="321">
        <f t="shared" si="1032"/>
        <v>54653.451333333338</v>
      </c>
      <c r="AK558" s="321">
        <f t="shared" si="1032"/>
        <v>54653.451333333338</v>
      </c>
      <c r="AL558" s="321">
        <f t="shared" si="1032"/>
        <v>54653.451333333338</v>
      </c>
      <c r="AM558" s="321">
        <f t="shared" si="1032"/>
        <v>56516.784666666681</v>
      </c>
      <c r="AN558" s="321">
        <f t="shared" si="1032"/>
        <v>56516.784666666681</v>
      </c>
      <c r="AO558" s="321">
        <f t="shared" si="1032"/>
        <v>56516.784666666681</v>
      </c>
      <c r="AP558" s="321">
        <f t="shared" si="1032"/>
        <v>56516.784666666681</v>
      </c>
      <c r="AQ558" s="321">
        <f t="shared" si="1032"/>
        <v>56516.784666666681</v>
      </c>
      <c r="AR558" s="321">
        <f t="shared" si="1032"/>
        <v>69856.784666666674</v>
      </c>
      <c r="AS558" s="321">
        <f t="shared" si="1032"/>
        <v>69856.784666666674</v>
      </c>
      <c r="AT558" s="321">
        <f t="shared" si="1032"/>
        <v>69856.784666666674</v>
      </c>
      <c r="AU558" s="321">
        <f t="shared" si="1032"/>
        <v>69856.784666666674</v>
      </c>
      <c r="AV558" s="321">
        <f t="shared" si="1032"/>
        <v>69856.784666666674</v>
      </c>
      <c r="AW558" s="321">
        <f t="shared" si="1032"/>
        <v>69856.784666666674</v>
      </c>
      <c r="AX558" s="321">
        <f t="shared" si="1032"/>
        <v>69856.784666666674</v>
      </c>
      <c r="AY558" s="321">
        <f t="shared" si="1032"/>
        <v>69856.784666666674</v>
      </c>
      <c r="AZ558" s="321">
        <f t="shared" si="1032"/>
        <v>69856.784666666674</v>
      </c>
      <c r="BA558" s="321">
        <f t="shared" si="1032"/>
        <v>69856.784666666674</v>
      </c>
      <c r="BB558" s="321">
        <f t="shared" si="1032"/>
        <v>69856.784666666674</v>
      </c>
      <c r="BC558" s="321">
        <f t="shared" si="1032"/>
        <v>69856.784666666674</v>
      </c>
      <c r="BD558" s="321">
        <f>SUM(BD556,BD538)</f>
        <v>49330</v>
      </c>
      <c r="BE558" s="321">
        <f t="shared" ref="BE558:BO558" si="1033">SUM(BE556,BE538)</f>
        <v>49330</v>
      </c>
      <c r="BF558" s="321">
        <f t="shared" si="1033"/>
        <v>49330</v>
      </c>
      <c r="BG558" s="321">
        <f t="shared" si="1033"/>
        <v>49330</v>
      </c>
      <c r="BH558" s="321">
        <f t="shared" si="1033"/>
        <v>49330</v>
      </c>
      <c r="BI558" s="321">
        <f t="shared" si="1033"/>
        <v>49330</v>
      </c>
      <c r="BJ558" s="321">
        <f t="shared" si="1033"/>
        <v>49330</v>
      </c>
      <c r="BK558" s="321">
        <f t="shared" si="1033"/>
        <v>49330</v>
      </c>
      <c r="BL558" s="321">
        <f t="shared" si="1033"/>
        <v>50830</v>
      </c>
      <c r="BM558" s="321">
        <f t="shared" si="1033"/>
        <v>50830</v>
      </c>
      <c r="BN558" s="321">
        <f t="shared" si="1033"/>
        <v>50830</v>
      </c>
      <c r="BO558" s="321">
        <f t="shared" si="1033"/>
        <v>50830</v>
      </c>
      <c r="BP558" s="321">
        <f t="shared" si="1032"/>
        <v>66454</v>
      </c>
      <c r="BQ558" s="321">
        <f t="shared" si="1032"/>
        <v>66454</v>
      </c>
      <c r="BR558" s="321">
        <f t="shared" si="1032"/>
        <v>68954</v>
      </c>
      <c r="BS558" s="321">
        <f t="shared" si="1032"/>
        <v>68954</v>
      </c>
      <c r="BT558" s="321">
        <f t="shared" si="1032"/>
        <v>68954</v>
      </c>
      <c r="BU558" s="321">
        <f t="shared" si="1032"/>
        <v>68954</v>
      </c>
      <c r="BV558" s="321">
        <f t="shared" si="1032"/>
        <v>68954</v>
      </c>
      <c r="BW558" s="321">
        <f t="shared" si="1032"/>
        <v>68954</v>
      </c>
      <c r="BX558" s="321">
        <f t="shared" si="1032"/>
        <v>68954</v>
      </c>
      <c r="BY558" s="321">
        <f t="shared" si="1032"/>
        <v>68954</v>
      </c>
      <c r="BZ558" s="321">
        <f t="shared" si="1032"/>
        <v>68954</v>
      </c>
      <c r="CA558" s="321">
        <f t="shared" si="1032"/>
        <v>68954</v>
      </c>
      <c r="CB558" s="321">
        <f t="shared" si="1032"/>
        <v>72265.200000000012</v>
      </c>
      <c r="CC558" s="321">
        <f t="shared" si="1032"/>
        <v>72265.200000000012</v>
      </c>
      <c r="CD558" s="321">
        <f t="shared" si="1032"/>
        <v>72265.200000000012</v>
      </c>
      <c r="CE558" s="321">
        <f t="shared" si="1032"/>
        <v>72265.200000000012</v>
      </c>
      <c r="CF558" s="321">
        <f t="shared" si="1032"/>
        <v>72265.200000000012</v>
      </c>
      <c r="CG558" s="321">
        <f t="shared" si="1032"/>
        <v>72265.200000000012</v>
      </c>
      <c r="CH558" s="321">
        <f t="shared" si="1032"/>
        <v>72265.200000000012</v>
      </c>
      <c r="CI558" s="321">
        <f t="shared" si="1032"/>
        <v>72265.200000000012</v>
      </c>
      <c r="CJ558" s="321">
        <f t="shared" si="1032"/>
        <v>72265.200000000012</v>
      </c>
      <c r="CK558" s="321">
        <f t="shared" si="1032"/>
        <v>72265.200000000012</v>
      </c>
      <c r="CL558" s="321">
        <f t="shared" si="1032"/>
        <v>72265.200000000012</v>
      </c>
      <c r="CM558" s="321">
        <f t="shared" si="1032"/>
        <v>72265.200000000012</v>
      </c>
      <c r="CN558" s="321">
        <f t="shared" ref="CN558:CT559" si="1034">SUMIF($H$9:$CM$9,CN$3,$H558:$CM558)</f>
        <v>438018.08266666671</v>
      </c>
      <c r="CO558" s="321">
        <f t="shared" si="1034"/>
        <v>542618.08266666671</v>
      </c>
      <c r="CP558" s="321">
        <f t="shared" si="1034"/>
        <v>665158.08266666671</v>
      </c>
      <c r="CQ558" s="321">
        <f t="shared" si="1034"/>
        <v>838281.41599999985</v>
      </c>
      <c r="CR558" s="321">
        <f t="shared" si="1034"/>
        <v>597960</v>
      </c>
      <c r="CS558" s="321">
        <f t="shared" si="1034"/>
        <v>822448</v>
      </c>
      <c r="CT558" s="321">
        <f t="shared" si="1034"/>
        <v>867182.39999999991</v>
      </c>
      <c r="CY558" s="294"/>
    </row>
    <row r="559" spans="1:103" x14ac:dyDescent="0.45">
      <c r="A559" s="71" t="s">
        <v>703</v>
      </c>
      <c r="B559" s="297"/>
      <c r="H559" s="308">
        <f t="shared" ref="H559:BB559" si="1035">SUM(H546:H551,H553:H555)</f>
        <v>3125</v>
      </c>
      <c r="I559" s="308">
        <f t="shared" si="1035"/>
        <v>3125</v>
      </c>
      <c r="J559" s="308">
        <f t="shared" si="1035"/>
        <v>3125</v>
      </c>
      <c r="K559" s="308">
        <f t="shared" si="1035"/>
        <v>3125</v>
      </c>
      <c r="L559" s="308">
        <f t="shared" si="1035"/>
        <v>3125</v>
      </c>
      <c r="M559" s="308">
        <f t="shared" si="1035"/>
        <v>3125</v>
      </c>
      <c r="N559" s="308">
        <f t="shared" si="1035"/>
        <v>3125</v>
      </c>
      <c r="O559" s="308">
        <f t="shared" si="1035"/>
        <v>3125</v>
      </c>
      <c r="P559" s="308">
        <f t="shared" si="1035"/>
        <v>3125</v>
      </c>
      <c r="Q559" s="308">
        <f t="shared" si="1035"/>
        <v>3125</v>
      </c>
      <c r="R559" s="308">
        <f t="shared" si="1035"/>
        <v>3125</v>
      </c>
      <c r="S559" s="308">
        <f t="shared" si="1035"/>
        <v>3125</v>
      </c>
      <c r="T559" s="308">
        <f t="shared" si="1035"/>
        <v>3666.666666666667</v>
      </c>
      <c r="U559" s="308">
        <f t="shared" si="1035"/>
        <v>3666.666666666667</v>
      </c>
      <c r="V559" s="308">
        <f t="shared" si="1035"/>
        <v>3666.666666666667</v>
      </c>
      <c r="W559" s="308">
        <f t="shared" si="1035"/>
        <v>3666.666666666667</v>
      </c>
      <c r="X559" s="308">
        <f t="shared" si="1035"/>
        <v>3666.666666666667</v>
      </c>
      <c r="Y559" s="308">
        <f t="shared" si="1035"/>
        <v>3666.666666666667</v>
      </c>
      <c r="Z559" s="308">
        <f t="shared" si="1035"/>
        <v>3666.666666666667</v>
      </c>
      <c r="AA559" s="308">
        <f t="shared" si="1035"/>
        <v>3666.666666666667</v>
      </c>
      <c r="AB559" s="308">
        <f t="shared" si="1035"/>
        <v>3666.666666666667</v>
      </c>
      <c r="AC559" s="308">
        <f t="shared" si="1035"/>
        <v>3666.666666666667</v>
      </c>
      <c r="AD559" s="308">
        <f t="shared" si="1035"/>
        <v>3666.666666666667</v>
      </c>
      <c r="AE559" s="308">
        <f t="shared" si="1035"/>
        <v>3666.666666666667</v>
      </c>
      <c r="AF559" s="308">
        <f t="shared" si="1035"/>
        <v>5500</v>
      </c>
      <c r="AG559" s="308">
        <f t="shared" si="1035"/>
        <v>5500</v>
      </c>
      <c r="AH559" s="308">
        <f t="shared" si="1035"/>
        <v>5500</v>
      </c>
      <c r="AI559" s="308">
        <f t="shared" si="1035"/>
        <v>5500</v>
      </c>
      <c r="AJ559" s="308">
        <f t="shared" si="1035"/>
        <v>5500</v>
      </c>
      <c r="AK559" s="308">
        <f t="shared" si="1035"/>
        <v>5500</v>
      </c>
      <c r="AL559" s="308">
        <f t="shared" si="1035"/>
        <v>5500</v>
      </c>
      <c r="AM559" s="308">
        <f t="shared" si="1035"/>
        <v>5500</v>
      </c>
      <c r="AN559" s="308">
        <f t="shared" si="1035"/>
        <v>5500</v>
      </c>
      <c r="AO559" s="308">
        <f t="shared" si="1035"/>
        <v>5500</v>
      </c>
      <c r="AP559" s="308">
        <f t="shared" si="1035"/>
        <v>5500</v>
      </c>
      <c r="AQ559" s="308">
        <f t="shared" si="1035"/>
        <v>5500</v>
      </c>
      <c r="AR559" s="308">
        <f t="shared" si="1035"/>
        <v>6583.3333333333321</v>
      </c>
      <c r="AS559" s="308">
        <f t="shared" si="1035"/>
        <v>6583.3333333333321</v>
      </c>
      <c r="AT559" s="308">
        <f t="shared" si="1035"/>
        <v>6583.3333333333321</v>
      </c>
      <c r="AU559" s="308">
        <f t="shared" si="1035"/>
        <v>6583.3333333333321</v>
      </c>
      <c r="AV559" s="308">
        <f t="shared" si="1035"/>
        <v>6583.3333333333321</v>
      </c>
      <c r="AW559" s="308">
        <f t="shared" si="1035"/>
        <v>6583.3333333333321</v>
      </c>
      <c r="AX559" s="308">
        <f t="shared" si="1035"/>
        <v>6583.3333333333321</v>
      </c>
      <c r="AY559" s="308">
        <f t="shared" si="1035"/>
        <v>6583.3333333333321</v>
      </c>
      <c r="AZ559" s="308">
        <f t="shared" si="1035"/>
        <v>6583.3333333333321</v>
      </c>
      <c r="BA559" s="308">
        <f t="shared" si="1035"/>
        <v>6583.3333333333321</v>
      </c>
      <c r="BB559" s="308">
        <f t="shared" si="1035"/>
        <v>6583.3333333333321</v>
      </c>
      <c r="BC559" s="308">
        <f>SUM(BC546:BC551,BC553:BC555)</f>
        <v>6583.3333333333321</v>
      </c>
      <c r="BD559" s="302">
        <f>SUM(BD546:BD551,BD553:BD555)</f>
        <v>17496.666666666664</v>
      </c>
      <c r="BE559" s="433">
        <f t="shared" ref="BE559:CM559" si="1036">SUM(BE546:BE551,BE553:BE555)</f>
        <v>17496.666666666664</v>
      </c>
      <c r="BF559" s="433">
        <f t="shared" si="1036"/>
        <v>17496.666666666664</v>
      </c>
      <c r="BG559" s="433">
        <f t="shared" si="1036"/>
        <v>17496.666666666664</v>
      </c>
      <c r="BH559" s="433">
        <f t="shared" si="1036"/>
        <v>17496.666666666664</v>
      </c>
      <c r="BI559" s="433">
        <f t="shared" si="1036"/>
        <v>17496.666666666664</v>
      </c>
      <c r="BJ559" s="433">
        <f t="shared" si="1036"/>
        <v>17496.666666666664</v>
      </c>
      <c r="BK559" s="433">
        <f t="shared" si="1036"/>
        <v>17496.666666666664</v>
      </c>
      <c r="BL559" s="433">
        <f t="shared" si="1036"/>
        <v>17496.666666666664</v>
      </c>
      <c r="BM559" s="433">
        <f t="shared" si="1036"/>
        <v>17496.666666666664</v>
      </c>
      <c r="BN559" s="433">
        <f t="shared" si="1036"/>
        <v>17496.666666666664</v>
      </c>
      <c r="BO559" s="433">
        <f t="shared" si="1036"/>
        <v>17496.666666666664</v>
      </c>
      <c r="BP559" s="433">
        <f t="shared" si="1036"/>
        <v>20620.666666666664</v>
      </c>
      <c r="BQ559" s="433">
        <f t="shared" si="1036"/>
        <v>20620.666666666664</v>
      </c>
      <c r="BR559" s="433">
        <f t="shared" si="1036"/>
        <v>20620.666666666664</v>
      </c>
      <c r="BS559" s="433">
        <f t="shared" si="1036"/>
        <v>20620.666666666664</v>
      </c>
      <c r="BT559" s="433">
        <f t="shared" si="1036"/>
        <v>20620.666666666664</v>
      </c>
      <c r="BU559" s="433">
        <f t="shared" si="1036"/>
        <v>20620.666666666664</v>
      </c>
      <c r="BV559" s="433">
        <f t="shared" si="1036"/>
        <v>20620.666666666664</v>
      </c>
      <c r="BW559" s="433">
        <f t="shared" si="1036"/>
        <v>20620.666666666664</v>
      </c>
      <c r="BX559" s="433">
        <f t="shared" si="1036"/>
        <v>20620.666666666664</v>
      </c>
      <c r="BY559" s="433">
        <f t="shared" si="1036"/>
        <v>20620.666666666664</v>
      </c>
      <c r="BZ559" s="433">
        <f t="shared" si="1036"/>
        <v>20620.666666666664</v>
      </c>
      <c r="CA559" s="433">
        <f t="shared" si="1036"/>
        <v>20620.666666666664</v>
      </c>
      <c r="CB559" s="433">
        <f t="shared" si="1036"/>
        <v>23931.866666666669</v>
      </c>
      <c r="CC559" s="433">
        <f t="shared" si="1036"/>
        <v>23931.866666666669</v>
      </c>
      <c r="CD559" s="433">
        <f t="shared" si="1036"/>
        <v>23931.866666666669</v>
      </c>
      <c r="CE559" s="433">
        <f t="shared" si="1036"/>
        <v>23931.866666666669</v>
      </c>
      <c r="CF559" s="433">
        <f t="shared" si="1036"/>
        <v>23931.866666666669</v>
      </c>
      <c r="CG559" s="433">
        <f t="shared" si="1036"/>
        <v>23931.866666666669</v>
      </c>
      <c r="CH559" s="433">
        <f t="shared" si="1036"/>
        <v>23931.866666666669</v>
      </c>
      <c r="CI559" s="433">
        <f t="shared" si="1036"/>
        <v>23931.866666666669</v>
      </c>
      <c r="CJ559" s="433">
        <f t="shared" si="1036"/>
        <v>23931.866666666669</v>
      </c>
      <c r="CK559" s="433">
        <f t="shared" si="1036"/>
        <v>23931.866666666669</v>
      </c>
      <c r="CL559" s="433">
        <f t="shared" si="1036"/>
        <v>23931.866666666669</v>
      </c>
      <c r="CM559" s="433">
        <f t="shared" si="1036"/>
        <v>23931.866666666669</v>
      </c>
      <c r="CN559" s="302">
        <f t="shared" si="1034"/>
        <v>37500</v>
      </c>
      <c r="CO559" s="302">
        <f t="shared" si="1034"/>
        <v>44000</v>
      </c>
      <c r="CP559" s="302">
        <f t="shared" si="1034"/>
        <v>66000</v>
      </c>
      <c r="CQ559" s="302">
        <f t="shared" si="1034"/>
        <v>78999.999999999956</v>
      </c>
      <c r="CR559" s="302">
        <f t="shared" si="1034"/>
        <v>209959.99999999991</v>
      </c>
      <c r="CS559" s="302">
        <f t="shared" si="1034"/>
        <v>247447.99999999991</v>
      </c>
      <c r="CT559" s="302">
        <f t="shared" si="1034"/>
        <v>287182.40000000002</v>
      </c>
      <c r="CY559" s="294"/>
    </row>
    <row r="560" spans="1:103" x14ac:dyDescent="0.45">
      <c r="A560" s="71"/>
      <c r="B560" s="297"/>
      <c r="D560" s="73" t="s">
        <v>381</v>
      </c>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c r="AN560" s="73"/>
      <c r="AO560" s="73"/>
      <c r="AP560" s="73"/>
      <c r="AQ560" s="73"/>
      <c r="AR560" s="73"/>
      <c r="AS560" s="73"/>
      <c r="AT560" s="73"/>
      <c r="AU560" s="73"/>
      <c r="AV560" s="73"/>
      <c r="AW560" s="73"/>
      <c r="AX560" s="73"/>
      <c r="AY560" s="73"/>
      <c r="AZ560" s="73"/>
      <c r="BA560" s="73"/>
      <c r="BB560" s="73"/>
      <c r="BC560" s="73"/>
      <c r="BD560" s="73"/>
      <c r="BE560" s="73"/>
      <c r="BF560" s="73"/>
      <c r="BG560" s="73"/>
      <c r="BH560" s="73"/>
      <c r="BI560" s="73"/>
      <c r="BJ560" s="73"/>
      <c r="BK560" s="73"/>
      <c r="BL560" s="73"/>
      <c r="BM560" s="73"/>
      <c r="BN560" s="73"/>
      <c r="BO560" s="73"/>
      <c r="BP560" s="73"/>
      <c r="BQ560" s="73"/>
      <c r="BR560" s="73"/>
      <c r="BS560" s="73"/>
      <c r="BT560" s="73"/>
      <c r="BU560" s="73"/>
      <c r="BV560" s="73"/>
      <c r="BW560" s="73"/>
      <c r="BX560" s="73"/>
      <c r="BY560" s="73"/>
      <c r="BZ560" s="73"/>
      <c r="CA560" s="73"/>
      <c r="CB560" s="73"/>
      <c r="CC560" s="73"/>
      <c r="CD560" s="73"/>
      <c r="CE560" s="73"/>
      <c r="CF560" s="73"/>
      <c r="CG560" s="73"/>
      <c r="CH560" s="73"/>
      <c r="CI560" s="73"/>
      <c r="CJ560" s="73"/>
      <c r="CK560" s="73"/>
      <c r="CL560" s="73"/>
      <c r="CM560" s="73"/>
      <c r="CN560" s="73"/>
      <c r="CO560" s="73"/>
      <c r="CP560" s="73"/>
      <c r="CQ560" s="73"/>
      <c r="CR560" s="73"/>
      <c r="CS560" s="73"/>
      <c r="CT560" s="73"/>
      <c r="CY560" s="294"/>
    </row>
    <row r="561" spans="1:103" x14ac:dyDescent="0.45">
      <c r="A561" s="71"/>
      <c r="B561" s="297"/>
      <c r="CY561" s="294"/>
    </row>
    <row r="562" spans="1:103" outlineLevel="1" x14ac:dyDescent="0.45">
      <c r="A562" s="71"/>
      <c r="B562" s="297"/>
      <c r="D562" s="75" t="s">
        <v>524</v>
      </c>
      <c r="H562" s="321">
        <f t="shared" ref="H562:AM562" si="1037">SUM(H46,H98,H162,H270,H380,H466)</f>
        <v>12286.150400000002</v>
      </c>
      <c r="I562" s="321">
        <f t="shared" si="1037"/>
        <v>22019.994400000003</v>
      </c>
      <c r="J562" s="321">
        <f t="shared" si="1037"/>
        <v>22969.994400000003</v>
      </c>
      <c r="K562" s="321">
        <f t="shared" si="1037"/>
        <v>24665.763200000001</v>
      </c>
      <c r="L562" s="321">
        <f t="shared" si="1037"/>
        <v>25300.763200000001</v>
      </c>
      <c r="M562" s="321">
        <f t="shared" si="1037"/>
        <v>24420.763200000001</v>
      </c>
      <c r="N562" s="321">
        <f t="shared" si="1037"/>
        <v>26574.607200000002</v>
      </c>
      <c r="O562" s="321">
        <f t="shared" si="1037"/>
        <v>22762.300800000001</v>
      </c>
      <c r="P562" s="321">
        <f t="shared" si="1037"/>
        <v>27202.300800000001</v>
      </c>
      <c r="Q562" s="321">
        <f t="shared" si="1037"/>
        <v>30050.798085427297</v>
      </c>
      <c r="R562" s="321">
        <f t="shared" si="1037"/>
        <v>32078.110224120253</v>
      </c>
      <c r="S562" s="321">
        <f t="shared" si="1037"/>
        <v>51798.377000000015</v>
      </c>
      <c r="T562" s="321">
        <f t="shared" ca="1" si="1037"/>
        <v>39634.37990340784</v>
      </c>
      <c r="U562" s="321">
        <f t="shared" ca="1" si="1037"/>
        <v>48737.579649172563</v>
      </c>
      <c r="V562" s="321">
        <f t="shared" ca="1" si="1037"/>
        <v>51089.501942462492</v>
      </c>
      <c r="W562" s="321">
        <f t="shared" ca="1" si="1037"/>
        <v>55206.603494312163</v>
      </c>
      <c r="X562" s="321">
        <f t="shared" ca="1" si="1037"/>
        <v>57016.387021650888</v>
      </c>
      <c r="Y562" s="321">
        <f t="shared" ca="1" si="1037"/>
        <v>58176.211750271999</v>
      </c>
      <c r="Z562" s="321">
        <f t="shared" ca="1" si="1037"/>
        <v>66440.483798561516</v>
      </c>
      <c r="AA562" s="321">
        <f t="shared" ca="1" si="1037"/>
        <v>59389.107242665661</v>
      </c>
      <c r="AB562" s="321">
        <f t="shared" ca="1" si="1037"/>
        <v>70578.75548105569</v>
      </c>
      <c r="AC562" s="321">
        <f t="shared" ca="1" si="1037"/>
        <v>73942.451838800451</v>
      </c>
      <c r="AD562" s="321">
        <f t="shared" ca="1" si="1037"/>
        <v>76073.351139784005</v>
      </c>
      <c r="AE562" s="321">
        <f t="shared" ca="1" si="1037"/>
        <v>113820.37000000005</v>
      </c>
      <c r="AF562" s="321">
        <f t="shared" ca="1" si="1037"/>
        <v>89056.537724278984</v>
      </c>
      <c r="AG562" s="321">
        <f t="shared" ca="1" si="1037"/>
        <v>112562.87949655805</v>
      </c>
      <c r="AH562" s="321">
        <f t="shared" ca="1" si="1037"/>
        <v>117897.40824968467</v>
      </c>
      <c r="AI562" s="321">
        <f t="shared" ca="1" si="1037"/>
        <v>127925.49100059278</v>
      </c>
      <c r="AJ562" s="321">
        <f t="shared" ca="1" si="1037"/>
        <v>131515.6211131771</v>
      </c>
      <c r="AK562" s="321">
        <f t="shared" ca="1" si="1037"/>
        <v>135400.72370907813</v>
      </c>
      <c r="AL562" s="321">
        <f t="shared" ca="1" si="1037"/>
        <v>155953.62560182816</v>
      </c>
      <c r="AM562" s="321">
        <f t="shared" ca="1" si="1037"/>
        <v>135335.49751808058</v>
      </c>
      <c r="AN562" s="321">
        <f t="shared" ref="AN562:BS562" ca="1" si="1038">SUM(AN46,AN98,AN162,AN270,AN380,AN466)</f>
        <v>159830.44621596052</v>
      </c>
      <c r="AO562" s="321">
        <f t="shared" ca="1" si="1038"/>
        <v>164885.999992267</v>
      </c>
      <c r="AP562" s="321">
        <f t="shared" ca="1" si="1038"/>
        <v>168987.69134546039</v>
      </c>
      <c r="AQ562" s="321">
        <f t="shared" ca="1" si="1038"/>
        <v>305306.4594877566</v>
      </c>
      <c r="AR562" s="321">
        <f t="shared" ca="1" si="1038"/>
        <v>177376.80198314885</v>
      </c>
      <c r="AS562" s="321">
        <f t="shared" ca="1" si="1038"/>
        <v>216222.34444007924</v>
      </c>
      <c r="AT562" s="321">
        <f t="shared" ca="1" si="1038"/>
        <v>222122.46384059481</v>
      </c>
      <c r="AU562" s="321">
        <f t="shared" ca="1" si="1038"/>
        <v>236466.14708027698</v>
      </c>
      <c r="AV562" s="321">
        <f t="shared" ca="1" si="1038"/>
        <v>238853.17962395478</v>
      </c>
      <c r="AW562" s="321">
        <f t="shared" ca="1" si="1038"/>
        <v>251323.05027818627</v>
      </c>
      <c r="AX562" s="321">
        <f t="shared" ca="1" si="1038"/>
        <v>281982.21084272477</v>
      </c>
      <c r="AY562" s="321">
        <f t="shared" ca="1" si="1038"/>
        <v>240367.45832351391</v>
      </c>
      <c r="AZ562" s="321">
        <f t="shared" ca="1" si="1038"/>
        <v>277873.84339484933</v>
      </c>
      <c r="BA562" s="321">
        <f t="shared" ca="1" si="1038"/>
        <v>281501.39116594038</v>
      </c>
      <c r="BB562" s="321">
        <f t="shared" ca="1" si="1038"/>
        <v>286594.83131031995</v>
      </c>
      <c r="BC562" s="321">
        <f t="shared" ca="1" si="1038"/>
        <v>485364.2863255206</v>
      </c>
      <c r="BD562" s="321">
        <f t="shared" ca="1" si="1038"/>
        <v>277482.4585752766</v>
      </c>
      <c r="BE562" s="321">
        <f t="shared" ca="1" si="1038"/>
        <v>341713.88293603004</v>
      </c>
      <c r="BF562" s="321">
        <f t="shared" ca="1" si="1038"/>
        <v>354431.07746245287</v>
      </c>
      <c r="BG562" s="321">
        <f t="shared" ca="1" si="1038"/>
        <v>381081.15659302624</v>
      </c>
      <c r="BH562" s="321">
        <f t="shared" ca="1" si="1038"/>
        <v>388000.83905122732</v>
      </c>
      <c r="BI562" s="321">
        <f t="shared" ca="1" si="1038"/>
        <v>407490.53232953046</v>
      </c>
      <c r="BJ562" s="321">
        <f t="shared" ca="1" si="1038"/>
        <v>459925.62291419029</v>
      </c>
      <c r="BK562" s="321">
        <f t="shared" ca="1" si="1038"/>
        <v>392528.47462169814</v>
      </c>
      <c r="BL562" s="321">
        <f t="shared" ca="1" si="1038"/>
        <v>462357.46443000279</v>
      </c>
      <c r="BM562" s="321">
        <f t="shared" ca="1" si="1038"/>
        <v>474553.89209673804</v>
      </c>
      <c r="BN562" s="321">
        <f t="shared" ca="1" si="1038"/>
        <v>484361.72068665712</v>
      </c>
      <c r="BO562" s="321">
        <f t="shared" ca="1" si="1038"/>
        <v>796170.61990218319</v>
      </c>
      <c r="BP562" s="321">
        <f t="shared" ca="1" si="1038"/>
        <v>443925.51341946499</v>
      </c>
      <c r="BQ562" s="321">
        <f t="shared" ca="1" si="1038"/>
        <v>534213.99862038763</v>
      </c>
      <c r="BR562" s="321">
        <f t="shared" ca="1" si="1038"/>
        <v>552797.36280019279</v>
      </c>
      <c r="BS562" s="321">
        <f t="shared" ca="1" si="1038"/>
        <v>591044.91879815038</v>
      </c>
      <c r="BT562" s="321">
        <f t="shared" ref="BT562:CM562" ca="1" si="1039">SUM(BT46,BT98,BT162,BT270,BT380,BT466)</f>
        <v>601017.76389767078</v>
      </c>
      <c r="BU562" s="321">
        <f t="shared" ca="1" si="1039"/>
        <v>627998.82890047459</v>
      </c>
      <c r="BV562" s="321">
        <f t="shared" ca="1" si="1039"/>
        <v>700462.49841059884</v>
      </c>
      <c r="BW562" s="321">
        <f t="shared" ca="1" si="1039"/>
        <v>607751.98984536692</v>
      </c>
      <c r="BX562" s="321">
        <f t="shared" ca="1" si="1039"/>
        <v>705590.01724438625</v>
      </c>
      <c r="BY562" s="321">
        <f t="shared" ca="1" si="1039"/>
        <v>721164.00985207828</v>
      </c>
      <c r="BZ562" s="321">
        <f t="shared" ca="1" si="1039"/>
        <v>735500.2295658876</v>
      </c>
      <c r="CA562" s="321">
        <f t="shared" ca="1" si="1039"/>
        <v>1078678.6702493203</v>
      </c>
      <c r="CB562" s="321">
        <f t="shared" ca="1" si="1039"/>
        <v>810811.03794458602</v>
      </c>
      <c r="CC562" s="321">
        <f t="shared" ca="1" si="1039"/>
        <v>936048.28444586939</v>
      </c>
      <c r="CD562" s="321">
        <f t="shared" ca="1" si="1039"/>
        <v>952291.4843436816</v>
      </c>
      <c r="CE562" s="321">
        <f t="shared" ca="1" si="1039"/>
        <v>1003119.4838904185</v>
      </c>
      <c r="CF562" s="321">
        <f t="shared" ca="1" si="1039"/>
        <v>996971.71087638242</v>
      </c>
      <c r="CG562" s="321">
        <f t="shared" ca="1" si="1039"/>
        <v>1019973.4596787193</v>
      </c>
      <c r="CH562" s="321">
        <f t="shared" ca="1" si="1039"/>
        <v>1101536.5575361266</v>
      </c>
      <c r="CI562" s="321">
        <f t="shared" ca="1" si="1039"/>
        <v>881534.34277652728</v>
      </c>
      <c r="CJ562" s="321">
        <f t="shared" ca="1" si="1039"/>
        <v>1088521.677388075</v>
      </c>
      <c r="CK562" s="321">
        <f t="shared" ca="1" si="1039"/>
        <v>1070857.5996845672</v>
      </c>
      <c r="CL562" s="321">
        <f t="shared" ca="1" si="1039"/>
        <v>1090843.569989976</v>
      </c>
      <c r="CM562" s="321">
        <f t="shared" ca="1" si="1039"/>
        <v>1523801.3556072391</v>
      </c>
      <c r="CN562" s="321">
        <f t="shared" ref="CN562:CT562" si="1040">SUMIF($H$9:$CM$9,CN$3,$H562:$CM562)</f>
        <v>322129.92290954757</v>
      </c>
      <c r="CO562" s="321">
        <f t="shared" ca="1" si="1040"/>
        <v>770105.18326214515</v>
      </c>
      <c r="CP562" s="321">
        <f t="shared" ca="1" si="1040"/>
        <v>1804658.381454723</v>
      </c>
      <c r="CQ562" s="321">
        <f t="shared" ca="1" si="1040"/>
        <v>3196048.0086091105</v>
      </c>
      <c r="CR562" s="321">
        <f t="shared" ca="1" si="1040"/>
        <v>5220097.741599014</v>
      </c>
      <c r="CS562" s="321">
        <f t="shared" ca="1" si="1040"/>
        <v>7900145.8016039794</v>
      </c>
      <c r="CT562" s="321">
        <f t="shared" ca="1" si="1040"/>
        <v>12476310.564162171</v>
      </c>
      <c r="CY562" s="294"/>
    </row>
    <row r="563" spans="1:103" outlineLevel="1" x14ac:dyDescent="0.45">
      <c r="A563" s="71"/>
      <c r="B563" s="297"/>
      <c r="CY563" s="294"/>
    </row>
    <row r="564" spans="1:103" outlineLevel="1" x14ac:dyDescent="0.45">
      <c r="A564" s="71" t="s">
        <v>567</v>
      </c>
      <c r="B564" s="297"/>
      <c r="D564" s="75" t="s">
        <v>523</v>
      </c>
      <c r="H564" s="321">
        <f t="shared" ref="H564:AM564" si="1041">SUM(H80,H143,H207,H316,H441,H468,H558)</f>
        <v>68121.812681472002</v>
      </c>
      <c r="I564" s="321">
        <f t="shared" si="1041"/>
        <v>68915.074657392004</v>
      </c>
      <c r="J564" s="321">
        <f t="shared" si="1041"/>
        <v>68915.074657392004</v>
      </c>
      <c r="K564" s="321">
        <f t="shared" si="1041"/>
        <v>69034.033092576006</v>
      </c>
      <c r="L564" s="321">
        <f t="shared" si="1041"/>
        <v>69025.189692576008</v>
      </c>
      <c r="M564" s="321">
        <f t="shared" si="1041"/>
        <v>69025.189692576008</v>
      </c>
      <c r="N564" s="321">
        <f t="shared" si="1041"/>
        <v>69575.764868496</v>
      </c>
      <c r="O564" s="321">
        <f t="shared" si="1041"/>
        <v>65448.005896277333</v>
      </c>
      <c r="P564" s="321">
        <f t="shared" si="1041"/>
        <v>71108.753096277331</v>
      </c>
      <c r="Q564" s="321">
        <f t="shared" si="1041"/>
        <v>71273.562091461325</v>
      </c>
      <c r="R564" s="321">
        <f t="shared" si="1041"/>
        <v>72923.218811277329</v>
      </c>
      <c r="S564" s="321">
        <f t="shared" si="1041"/>
        <v>75717.439835693338</v>
      </c>
      <c r="T564" s="321">
        <f t="shared" ca="1" si="1041"/>
        <v>72786.223137320019</v>
      </c>
      <c r="U564" s="321">
        <f t="shared" ca="1" si="1041"/>
        <v>73784.132238545018</v>
      </c>
      <c r="V564" s="321">
        <f t="shared" ca="1" si="1041"/>
        <v>73862.799160145019</v>
      </c>
      <c r="W564" s="321">
        <f t="shared" ca="1" si="1041"/>
        <v>79726.362470310007</v>
      </c>
      <c r="X564" s="321">
        <f t="shared" ca="1" si="1041"/>
        <v>79790.570361510006</v>
      </c>
      <c r="Y564" s="321">
        <f t="shared" ca="1" si="1041"/>
        <v>79870.647374310007</v>
      </c>
      <c r="Z564" s="321">
        <f t="shared" ca="1" si="1041"/>
        <v>82709.664085668337</v>
      </c>
      <c r="AA564" s="321">
        <f t="shared" ca="1" si="1041"/>
        <v>83957.629690106667</v>
      </c>
      <c r="AB564" s="321">
        <f t="shared" ca="1" si="1041"/>
        <v>89788.419795706664</v>
      </c>
      <c r="AC564" s="321">
        <f t="shared" ca="1" si="1041"/>
        <v>90004.751309071667</v>
      </c>
      <c r="AD564" s="321">
        <f t="shared" ca="1" si="1041"/>
        <v>97196.231697306677</v>
      </c>
      <c r="AE564" s="321">
        <f t="shared" ca="1" si="1041"/>
        <v>96133.57784126667</v>
      </c>
      <c r="AF564" s="321">
        <f t="shared" ca="1" si="1041"/>
        <v>118647.43380365298</v>
      </c>
      <c r="AG564" s="321">
        <f t="shared" ca="1" si="1041"/>
        <v>122953.44370934714</v>
      </c>
      <c r="AH564" s="321">
        <f t="shared" ca="1" si="1041"/>
        <v>129141.52129830502</v>
      </c>
      <c r="AI564" s="321">
        <f t="shared" ca="1" si="1041"/>
        <v>136269.64958274449</v>
      </c>
      <c r="AJ564" s="321">
        <f t="shared" ca="1" si="1041"/>
        <v>136587.67548820583</v>
      </c>
      <c r="AK564" s="321">
        <f t="shared" ca="1" si="1041"/>
        <v>137184.51719579435</v>
      </c>
      <c r="AL564" s="321">
        <f t="shared" ca="1" si="1041"/>
        <v>141087.19094242115</v>
      </c>
      <c r="AM564" s="321">
        <f t="shared" ca="1" si="1041"/>
        <v>132897.80052562567</v>
      </c>
      <c r="AN564" s="321">
        <f t="shared" ref="AN564:BS564" ca="1" si="1042">SUM(AN80,AN143,AN207,AN316,AN441,AN468,AN558)</f>
        <v>153338.48888623039</v>
      </c>
      <c r="AO564" s="321">
        <f t="shared" ca="1" si="1042"/>
        <v>150143.17053482682</v>
      </c>
      <c r="AP564" s="321">
        <f t="shared" ca="1" si="1042"/>
        <v>156077.52895455193</v>
      </c>
      <c r="AQ564" s="321">
        <f t="shared" ca="1" si="1042"/>
        <v>166909.0262825299</v>
      </c>
      <c r="AR564" s="321">
        <f t="shared" ca="1" si="1042"/>
        <v>160195.57598495344</v>
      </c>
      <c r="AS564" s="321">
        <f t="shared" ca="1" si="1042"/>
        <v>178983.01595606445</v>
      </c>
      <c r="AT564" s="321">
        <f t="shared" ca="1" si="1042"/>
        <v>180004.0859767574</v>
      </c>
      <c r="AU564" s="321">
        <f t="shared" ca="1" si="1042"/>
        <v>182908.81317133177</v>
      </c>
      <c r="AV564" s="321">
        <f t="shared" ca="1" si="1042"/>
        <v>183067.68666761791</v>
      </c>
      <c r="AW564" s="321">
        <f t="shared" ca="1" si="1042"/>
        <v>184265.91202240111</v>
      </c>
      <c r="AX564" s="321">
        <f t="shared" ca="1" si="1042"/>
        <v>190400.67341564485</v>
      </c>
      <c r="AY564" s="321">
        <f t="shared" ca="1" si="1042"/>
        <v>174285.38619871211</v>
      </c>
      <c r="AZ564" s="321">
        <f t="shared" ca="1" si="1042"/>
        <v>200457.53600898525</v>
      </c>
      <c r="BA564" s="321">
        <f t="shared" ca="1" si="1042"/>
        <v>196715.20193448506</v>
      </c>
      <c r="BB564" s="321">
        <f t="shared" ca="1" si="1042"/>
        <v>203407.39389648751</v>
      </c>
      <c r="BC564" s="321">
        <f t="shared" ca="1" si="1042"/>
        <v>215044.68844774002</v>
      </c>
      <c r="BD564" s="321">
        <f t="shared" ca="1" si="1042"/>
        <v>103654.30800800872</v>
      </c>
      <c r="BE564" s="321">
        <f t="shared" ca="1" si="1042"/>
        <v>117963.94202830817</v>
      </c>
      <c r="BF564" s="321">
        <f t="shared" ca="1" si="1042"/>
        <v>121057.79199924796</v>
      </c>
      <c r="BG564" s="321">
        <f t="shared" ca="1" si="1042"/>
        <v>128050.73453293841</v>
      </c>
      <c r="BH564" s="321">
        <f t="shared" ca="1" si="1042"/>
        <v>128674.60217461354</v>
      </c>
      <c r="BI564" s="321">
        <f t="shared" ca="1" si="1042"/>
        <v>131942.24473379279</v>
      </c>
      <c r="BJ564" s="321">
        <f t="shared" ca="1" si="1042"/>
        <v>142200.41787419061</v>
      </c>
      <c r="BK564" s="321">
        <f t="shared" ca="1" si="1042"/>
        <v>116265.45611727284</v>
      </c>
      <c r="BL564" s="321">
        <f t="shared" ca="1" si="1042"/>
        <v>145477.50865851098</v>
      </c>
      <c r="BM564" s="321">
        <f t="shared" ca="1" si="1042"/>
        <v>143280.82665647104</v>
      </c>
      <c r="BN564" s="321">
        <f t="shared" ca="1" si="1042"/>
        <v>148083.13316149361</v>
      </c>
      <c r="BO564" s="321">
        <f t="shared" ca="1" si="1042"/>
        <v>177285.60314477156</v>
      </c>
      <c r="BP564" s="321">
        <f t="shared" ca="1" si="1042"/>
        <v>156259.16636202013</v>
      </c>
      <c r="BQ564" s="321">
        <f t="shared" ca="1" si="1042"/>
        <v>174955.69437341834</v>
      </c>
      <c r="BR564" s="321">
        <f t="shared" ca="1" si="1042"/>
        <v>180097.08346910318</v>
      </c>
      <c r="BS564" s="321">
        <f t="shared" ca="1" si="1042"/>
        <v>188432.81248921296</v>
      </c>
      <c r="BT564" s="321">
        <f t="shared" ref="BT564:CM564" ca="1" si="1043">SUM(BT80,BT143,BT207,BT316,BT441,BT468,BT558)</f>
        <v>187146.35533018547</v>
      </c>
      <c r="BU564" s="321">
        <f t="shared" ca="1" si="1043"/>
        <v>189993.22469791415</v>
      </c>
      <c r="BV564" s="321">
        <f t="shared" ca="1" si="1043"/>
        <v>201501.01999701097</v>
      </c>
      <c r="BW564" s="321">
        <f t="shared" ca="1" si="1043"/>
        <v>163567.06324751762</v>
      </c>
      <c r="BX564" s="321">
        <f t="shared" ca="1" si="1043"/>
        <v>201316.00979664372</v>
      </c>
      <c r="BY564" s="321">
        <f t="shared" ca="1" si="1043"/>
        <v>196528.69554035313</v>
      </c>
      <c r="BZ564" s="321">
        <f t="shared" ca="1" si="1043"/>
        <v>201787.78409023792</v>
      </c>
      <c r="CA564" s="321">
        <f t="shared" ca="1" si="1043"/>
        <v>234493.16693148046</v>
      </c>
      <c r="CB564" s="321">
        <f t="shared" ca="1" si="1043"/>
        <v>187955.84994427746</v>
      </c>
      <c r="CC564" s="321">
        <f t="shared" ca="1" si="1043"/>
        <v>209087.15559942657</v>
      </c>
      <c r="CD564" s="321">
        <f t="shared" ca="1" si="1043"/>
        <v>210617.32865397629</v>
      </c>
      <c r="CE564" s="321">
        <f t="shared" ca="1" si="1043"/>
        <v>219115.02422856897</v>
      </c>
      <c r="CF564" s="321">
        <f t="shared" ca="1" si="1043"/>
        <v>215694.89575264286</v>
      </c>
      <c r="CG564" s="321">
        <f t="shared" ca="1" si="1043"/>
        <v>217438.92211707053</v>
      </c>
      <c r="CH564" s="321">
        <f t="shared" ca="1" si="1043"/>
        <v>229058.32639479297</v>
      </c>
      <c r="CI564" s="321">
        <f t="shared" ca="1" si="1043"/>
        <v>182561.46068744978</v>
      </c>
      <c r="CJ564" s="321">
        <f t="shared" ca="1" si="1043"/>
        <v>225954.450536005</v>
      </c>
      <c r="CK564" s="321">
        <f t="shared" ca="1" si="1043"/>
        <v>218817.34124936943</v>
      </c>
      <c r="CL564" s="321">
        <f t="shared" ca="1" si="1043"/>
        <v>223541.09450901841</v>
      </c>
      <c r="CM564" s="321">
        <f t="shared" ca="1" si="1043"/>
        <v>260835.38606960603</v>
      </c>
      <c r="CN564" s="321">
        <f t="shared" ref="CN564:CT564" si="1044">SUMIF($H$9:$CM$9,CN$3,$H564:$CM564)</f>
        <v>839083.11907346675</v>
      </c>
      <c r="CO564" s="321">
        <f t="shared" ca="1" si="1044"/>
        <v>999611.00916126685</v>
      </c>
      <c r="CP564" s="321">
        <f t="shared" ca="1" si="1044"/>
        <v>1681237.4472042357</v>
      </c>
      <c r="CQ564" s="321">
        <f t="shared" ca="1" si="1044"/>
        <v>2249735.9696811805</v>
      </c>
      <c r="CR564" s="321">
        <f t="shared" ca="1" si="1044"/>
        <v>1603936.5690896201</v>
      </c>
      <c r="CS564" s="321">
        <f t="shared" ca="1" si="1044"/>
        <v>2276078.0763250981</v>
      </c>
      <c r="CT564" s="321">
        <f t="shared" ca="1" si="1044"/>
        <v>2600677.2357422044</v>
      </c>
      <c r="CY564" s="294"/>
    </row>
    <row r="565" spans="1:103" outlineLevel="1" x14ac:dyDescent="0.45">
      <c r="A565" s="71"/>
      <c r="B565" s="297"/>
      <c r="CY565" s="294"/>
    </row>
    <row r="566" spans="1:103" outlineLevel="1" x14ac:dyDescent="0.45">
      <c r="A566" s="71" t="s">
        <v>473</v>
      </c>
      <c r="B566" s="297"/>
      <c r="D566" s="75" t="s">
        <v>297</v>
      </c>
      <c r="F566" s="75" t="s">
        <v>164</v>
      </c>
      <c r="H566" s="378">
        <f t="shared" ref="H566:AM566" si="1045">H472-H558</f>
        <v>-55835.662281471996</v>
      </c>
      <c r="I566" s="378">
        <f t="shared" si="1045"/>
        <v>-46895.080257391994</v>
      </c>
      <c r="J566" s="378">
        <f t="shared" si="1045"/>
        <v>-45945.080257391994</v>
      </c>
      <c r="K566" s="378">
        <f t="shared" si="1045"/>
        <v>-44368.269892575998</v>
      </c>
      <c r="L566" s="378">
        <f t="shared" si="1045"/>
        <v>-43724.426492576</v>
      </c>
      <c r="M566" s="378">
        <f t="shared" si="1045"/>
        <v>-44604.426492576</v>
      </c>
      <c r="N566" s="378">
        <f t="shared" si="1045"/>
        <v>-43001.157668495995</v>
      </c>
      <c r="O566" s="378">
        <f t="shared" si="1045"/>
        <v>-42685.705096277336</v>
      </c>
      <c r="P566" s="378">
        <f t="shared" si="1045"/>
        <v>-43906.452296277334</v>
      </c>
      <c r="Q566" s="378">
        <f t="shared" si="1045"/>
        <v>-41222.764006034035</v>
      </c>
      <c r="R566" s="378">
        <f t="shared" si="1045"/>
        <v>-40845.108587157083</v>
      </c>
      <c r="S566" s="378">
        <f t="shared" si="1045"/>
        <v>-23919.062835693323</v>
      </c>
      <c r="T566" s="378">
        <f t="shared" ca="1" si="1045"/>
        <v>-33151.843233912179</v>
      </c>
      <c r="U566" s="378">
        <f t="shared" ca="1" si="1045"/>
        <v>-25046.552589372448</v>
      </c>
      <c r="V566" s="378">
        <f t="shared" ca="1" si="1045"/>
        <v>-22773.297217682521</v>
      </c>
      <c r="W566" s="378">
        <f t="shared" ca="1" si="1045"/>
        <v>-24519.758975997844</v>
      </c>
      <c r="X566" s="378">
        <f t="shared" ca="1" si="1045"/>
        <v>-22774.183339859126</v>
      </c>
      <c r="Y566" s="378">
        <f t="shared" ca="1" si="1045"/>
        <v>-21694.435624038011</v>
      </c>
      <c r="Z566" s="378">
        <f t="shared" ca="1" si="1045"/>
        <v>-16269.180287106836</v>
      </c>
      <c r="AA566" s="378">
        <f t="shared" ca="1" si="1045"/>
        <v>-24568.52244744101</v>
      </c>
      <c r="AB566" s="378">
        <f t="shared" ca="1" si="1045"/>
        <v>-19209.664314650981</v>
      </c>
      <c r="AC566" s="378">
        <f t="shared" ca="1" si="1045"/>
        <v>-16062.299470271217</v>
      </c>
      <c r="AD566" s="378">
        <f t="shared" ca="1" si="1045"/>
        <v>-21122.880557522672</v>
      </c>
      <c r="AE566" s="378">
        <f t="shared" ca="1" si="1045"/>
        <v>17686.792158733369</v>
      </c>
      <c r="AF566" s="378">
        <f t="shared" ca="1" si="1045"/>
        <v>-29590.896079374001</v>
      </c>
      <c r="AG566" s="378">
        <f t="shared" ca="1" si="1045"/>
        <v>-10390.564212789097</v>
      </c>
      <c r="AH566" s="378">
        <f t="shared" ca="1" si="1045"/>
        <v>-11244.113048620355</v>
      </c>
      <c r="AI566" s="378">
        <f t="shared" ca="1" si="1045"/>
        <v>-8344.1585821517219</v>
      </c>
      <c r="AJ566" s="378">
        <f t="shared" ca="1" si="1045"/>
        <v>-5072.0543750287616</v>
      </c>
      <c r="AK566" s="378">
        <f t="shared" ca="1" si="1045"/>
        <v>-1783.7934867162476</v>
      </c>
      <c r="AL566" s="378">
        <f t="shared" ca="1" si="1045"/>
        <v>14866.434659407001</v>
      </c>
      <c r="AM566" s="378">
        <f t="shared" ca="1" si="1045"/>
        <v>2437.696992454883</v>
      </c>
      <c r="AN566" s="378">
        <f t="shared" ref="AN566:BS566" ca="1" si="1046">AN472-AN558</f>
        <v>6491.9573297301104</v>
      </c>
      <c r="AO566" s="378">
        <f t="shared" ca="1" si="1046"/>
        <v>14742.829457440188</v>
      </c>
      <c r="AP566" s="378">
        <f t="shared" ca="1" si="1046"/>
        <v>12910.162390908452</v>
      </c>
      <c r="AQ566" s="378">
        <f t="shared" ca="1" si="1046"/>
        <v>138397.4332052267</v>
      </c>
      <c r="AR566" s="378">
        <f t="shared" ca="1" si="1046"/>
        <v>17181.225998195412</v>
      </c>
      <c r="AS566" s="378">
        <f t="shared" ca="1" si="1046"/>
        <v>37239.328484014783</v>
      </c>
      <c r="AT566" s="378">
        <f t="shared" ca="1" si="1046"/>
        <v>42118.377863837421</v>
      </c>
      <c r="AU566" s="378">
        <f t="shared" ca="1" si="1046"/>
        <v>53557.333908945206</v>
      </c>
      <c r="AV566" s="378">
        <f t="shared" ca="1" si="1046"/>
        <v>55785.492956336879</v>
      </c>
      <c r="AW566" s="378">
        <f t="shared" ca="1" si="1046"/>
        <v>67057.138255785132</v>
      </c>
      <c r="AX566" s="378">
        <f t="shared" ca="1" si="1046"/>
        <v>91581.537427079922</v>
      </c>
      <c r="AY566" s="378">
        <f t="shared" ca="1" si="1046"/>
        <v>66082.072124801838</v>
      </c>
      <c r="AZ566" s="378">
        <f t="shared" ca="1" si="1046"/>
        <v>77416.307385864086</v>
      </c>
      <c r="BA566" s="378">
        <f t="shared" ca="1" si="1046"/>
        <v>84786.189231455355</v>
      </c>
      <c r="BB566" s="378">
        <f t="shared" ca="1" si="1046"/>
        <v>83187.437413832435</v>
      </c>
      <c r="BC566" s="378">
        <f t="shared" ca="1" si="1046"/>
        <v>270319.59787778056</v>
      </c>
      <c r="BD566" s="378">
        <f ca="1">BD472-BD558</f>
        <v>173828.15056726785</v>
      </c>
      <c r="BE566" s="378">
        <f t="shared" ca="1" si="1046"/>
        <v>223749.94090772187</v>
      </c>
      <c r="BF566" s="378">
        <f t="shared" ca="1" si="1046"/>
        <v>233373.2854632049</v>
      </c>
      <c r="BG566" s="378">
        <f t="shared" ca="1" si="1046"/>
        <v>253030.42206008791</v>
      </c>
      <c r="BH566" s="378">
        <f t="shared" ca="1" si="1046"/>
        <v>259326.23687661381</v>
      </c>
      <c r="BI566" s="378">
        <f t="shared" ca="1" si="1046"/>
        <v>275548.28759573761</v>
      </c>
      <c r="BJ566" s="378">
        <f t="shared" ca="1" si="1046"/>
        <v>317725.20503999968</v>
      </c>
      <c r="BK566" s="378">
        <f t="shared" ca="1" si="1046"/>
        <v>276263.0185044253</v>
      </c>
      <c r="BL566" s="378">
        <f t="shared" ca="1" si="1046"/>
        <v>316879.9557714918</v>
      </c>
      <c r="BM566" s="378">
        <f t="shared" ca="1" si="1046"/>
        <v>331273.06544026703</v>
      </c>
      <c r="BN566" s="378">
        <f t="shared" ca="1" si="1046"/>
        <v>336278.58752516349</v>
      </c>
      <c r="BO566" s="378">
        <f t="shared" ca="1" si="1046"/>
        <v>618885.01675741165</v>
      </c>
      <c r="BP566" s="378">
        <f t="shared" ca="1" si="1046"/>
        <v>287666.34705744486</v>
      </c>
      <c r="BQ566" s="378">
        <f t="shared" ca="1" si="1046"/>
        <v>359258.30424696923</v>
      </c>
      <c r="BR566" s="378">
        <f t="shared" ca="1" si="1046"/>
        <v>372700.27933108958</v>
      </c>
      <c r="BS566" s="378">
        <f t="shared" ca="1" si="1046"/>
        <v>402612.10630893748</v>
      </c>
      <c r="BT566" s="378">
        <f t="shared" ref="BT566:CM566" ca="1" si="1047">BT472-BT558</f>
        <v>413871.40856748534</v>
      </c>
      <c r="BU566" s="378">
        <f t="shared" ca="1" si="1047"/>
        <v>438005.6042025605</v>
      </c>
      <c r="BV566" s="378">
        <f t="shared" ca="1" si="1047"/>
        <v>498961.47841358779</v>
      </c>
      <c r="BW566" s="378">
        <f t="shared" ca="1" si="1047"/>
        <v>444184.92659784929</v>
      </c>
      <c r="BX566" s="378">
        <f t="shared" ca="1" si="1047"/>
        <v>504274.00744774251</v>
      </c>
      <c r="BY566" s="378">
        <f t="shared" ca="1" si="1047"/>
        <v>524635.31431172509</v>
      </c>
      <c r="BZ566" s="378">
        <f t="shared" ca="1" si="1047"/>
        <v>533712.44547564979</v>
      </c>
      <c r="CA566" s="378">
        <f t="shared" ca="1" si="1047"/>
        <v>844185.50331783982</v>
      </c>
      <c r="CB566" s="378">
        <f t="shared" ca="1" si="1047"/>
        <v>622855.18800030858</v>
      </c>
      <c r="CC566" s="378">
        <f t="shared" ca="1" si="1047"/>
        <v>726961.12884644303</v>
      </c>
      <c r="CD566" s="378">
        <f t="shared" ca="1" si="1047"/>
        <v>741674.1556897054</v>
      </c>
      <c r="CE566" s="378">
        <f t="shared" ca="1" si="1047"/>
        <v>784004.45966184954</v>
      </c>
      <c r="CF566" s="378">
        <f t="shared" ca="1" si="1047"/>
        <v>781276.81512373965</v>
      </c>
      <c r="CG566" s="378">
        <f t="shared" ca="1" si="1047"/>
        <v>802534.53756164876</v>
      </c>
      <c r="CH566" s="378">
        <f t="shared" ca="1" si="1047"/>
        <v>872478.2311413337</v>
      </c>
      <c r="CI566" s="378">
        <f t="shared" ca="1" si="1047"/>
        <v>698972.8820890775</v>
      </c>
      <c r="CJ566" s="378">
        <f t="shared" ca="1" si="1047"/>
        <v>862567.22685207007</v>
      </c>
      <c r="CK566" s="378">
        <f t="shared" ca="1" si="1047"/>
        <v>852040.25843519787</v>
      </c>
      <c r="CL566" s="378">
        <f t="shared" ca="1" si="1047"/>
        <v>867302.47548095742</v>
      </c>
      <c r="CM566" s="378">
        <f t="shared" ca="1" si="1047"/>
        <v>1262965.969537633</v>
      </c>
      <c r="CN566" s="378">
        <f t="shared" ref="CN566:CT566" si="1048">SUMIF($H$9:$CM$9,CN$3,$H566:$CM566)</f>
        <v>-516953.19616391911</v>
      </c>
      <c r="CO566" s="378">
        <f t="shared" ca="1" si="1048"/>
        <v>-229505.82589912147</v>
      </c>
      <c r="CP566" s="378">
        <f t="shared" ca="1" si="1048"/>
        <v>123420.93425048715</v>
      </c>
      <c r="CQ566" s="378">
        <f t="shared" ca="1" si="1048"/>
        <v>946312.03892792901</v>
      </c>
      <c r="CR566" s="378">
        <f ca="1">SUMIF($H$9:$CM$9,CR$3,$H566:$CM566)</f>
        <v>3616161.1725093927</v>
      </c>
      <c r="CS566" s="378">
        <f t="shared" ca="1" si="1048"/>
        <v>5624067.7252788814</v>
      </c>
      <c r="CT566" s="378">
        <f t="shared" ca="1" si="1048"/>
        <v>9875633.3284199648</v>
      </c>
      <c r="CY566" s="294"/>
    </row>
    <row r="567" spans="1:103" outlineLevel="1" x14ac:dyDescent="0.45">
      <c r="A567" s="71"/>
      <c r="B567" s="297"/>
      <c r="CY567" s="294"/>
    </row>
    <row r="568" spans="1:103" outlineLevel="1" x14ac:dyDescent="0.45">
      <c r="A568" s="71"/>
      <c r="B568" s="297"/>
      <c r="D568" s="259" t="s">
        <v>39</v>
      </c>
      <c r="F568" s="259" t="s">
        <v>164</v>
      </c>
      <c r="H568" s="349">
        <f t="shared" ref="H568:O568" si="1049">H630</f>
        <v>0</v>
      </c>
      <c r="I568" s="349">
        <f t="shared" si="1049"/>
        <v>0</v>
      </c>
      <c r="J568" s="349">
        <f t="shared" si="1049"/>
        <v>0</v>
      </c>
      <c r="K568" s="349">
        <f t="shared" si="1049"/>
        <v>0</v>
      </c>
      <c r="L568" s="349">
        <f t="shared" si="1049"/>
        <v>0</v>
      </c>
      <c r="M568" s="349">
        <f t="shared" si="1049"/>
        <v>0</v>
      </c>
      <c r="N568" s="349">
        <f t="shared" si="1049"/>
        <v>0</v>
      </c>
      <c r="O568" s="349">
        <f t="shared" si="1049"/>
        <v>0</v>
      </c>
      <c r="P568" s="349">
        <f t="shared" ref="P568:BC568" si="1050">P630</f>
        <v>0</v>
      </c>
      <c r="Q568" s="349">
        <f t="shared" si="1050"/>
        <v>604.16666666666663</v>
      </c>
      <c r="R568" s="349">
        <f t="shared" si="1050"/>
        <v>591.57986111111109</v>
      </c>
      <c r="S568" s="349">
        <f t="shared" si="1050"/>
        <v>579.2552806712963</v>
      </c>
      <c r="T568" s="349">
        <f t="shared" si="1050"/>
        <v>567.18746232397768</v>
      </c>
      <c r="U568" s="349">
        <f t="shared" ca="1" si="1050"/>
        <v>630.02383463667263</v>
      </c>
      <c r="V568" s="349">
        <f t="shared" ca="1" si="1050"/>
        <v>616.89833808174183</v>
      </c>
      <c r="W568" s="349">
        <f t="shared" ca="1" si="1050"/>
        <v>604.0462893717056</v>
      </c>
      <c r="X568" s="349">
        <f t="shared" ca="1" si="1050"/>
        <v>591.46199167646171</v>
      </c>
      <c r="Y568" s="349">
        <f t="shared" ca="1" si="1050"/>
        <v>579.13986684986878</v>
      </c>
      <c r="Z568" s="349">
        <f t="shared" ca="1" si="1050"/>
        <v>567.0744529571632</v>
      </c>
      <c r="AA568" s="349">
        <f t="shared" ca="1" si="1050"/>
        <v>555.26040185388899</v>
      </c>
      <c r="AB568" s="349">
        <f t="shared" ca="1" si="1050"/>
        <v>543.69247681526633</v>
      </c>
      <c r="AC568" s="349">
        <f t="shared" ca="1" si="1050"/>
        <v>532.36555021494826</v>
      </c>
      <c r="AD568" s="349">
        <f t="shared" ca="1" si="1050"/>
        <v>521.27460125213679</v>
      </c>
      <c r="AE568" s="349">
        <f t="shared" ca="1" si="1050"/>
        <v>510.41471372605065</v>
      </c>
      <c r="AF568" s="349">
        <f t="shared" ca="1" si="1050"/>
        <v>499.78107385675793</v>
      </c>
      <c r="AG568" s="349">
        <f t="shared" ca="1" si="1050"/>
        <v>767.14674592918652</v>
      </c>
      <c r="AH568" s="349">
        <f t="shared" ca="1" si="1050"/>
        <v>751.16452205566168</v>
      </c>
      <c r="AI568" s="349">
        <f t="shared" ca="1" si="1050"/>
        <v>735.51526117950209</v>
      </c>
      <c r="AJ568" s="349">
        <f t="shared" ca="1" si="1050"/>
        <v>720.19202657159576</v>
      </c>
      <c r="AK568" s="349">
        <f t="shared" ca="1" si="1050"/>
        <v>705.18802601802088</v>
      </c>
      <c r="AL568" s="349">
        <f t="shared" ca="1" si="1050"/>
        <v>690.49660880931208</v>
      </c>
      <c r="AM568" s="349">
        <f t="shared" ca="1" si="1050"/>
        <v>676.11126279245138</v>
      </c>
      <c r="AN568" s="349">
        <f t="shared" ca="1" si="1050"/>
        <v>662.02561148427537</v>
      </c>
      <c r="AO568" s="349">
        <f t="shared" ca="1" si="1050"/>
        <v>648.23341124501962</v>
      </c>
      <c r="AP568" s="349">
        <f t="shared" ca="1" si="1050"/>
        <v>634.7285485107484</v>
      </c>
      <c r="AQ568" s="349">
        <f t="shared" ca="1" si="1050"/>
        <v>621.50503708344115</v>
      </c>
      <c r="AR568" s="349">
        <f t="shared" si="1050"/>
        <v>408.68437499999999</v>
      </c>
      <c r="AS568" s="349">
        <f t="shared" ca="1" si="1050"/>
        <v>412.96490885416671</v>
      </c>
      <c r="AT568" s="349">
        <f t="shared" ca="1" si="1050"/>
        <v>404.36147325303818</v>
      </c>
      <c r="AU568" s="349">
        <f t="shared" ca="1" si="1050"/>
        <v>395.93727589359986</v>
      </c>
      <c r="AV568" s="349">
        <f t="shared" ca="1" si="1050"/>
        <v>387.6885826458165</v>
      </c>
      <c r="AW568" s="349">
        <f t="shared" ca="1" si="1050"/>
        <v>379.61173717402863</v>
      </c>
      <c r="AX568" s="349">
        <f t="shared" ca="1" si="1050"/>
        <v>371.70315931623645</v>
      </c>
      <c r="AY568" s="349">
        <f t="shared" ca="1" si="1050"/>
        <v>363.95934349714815</v>
      </c>
      <c r="AZ568" s="349">
        <f t="shared" ca="1" si="1050"/>
        <v>356.37685717429093</v>
      </c>
      <c r="BA568" s="349">
        <f t="shared" ca="1" si="1050"/>
        <v>348.95233931649318</v>
      </c>
      <c r="BB568" s="349">
        <f t="shared" ca="1" si="1050"/>
        <v>341.68249891406623</v>
      </c>
      <c r="BC568" s="349">
        <f t="shared" ca="1" si="1050"/>
        <v>334.56411352002323</v>
      </c>
      <c r="BD568" s="349">
        <f t="shared" ref="BD568:BS568" ca="1" si="1051">BD630</f>
        <v>327.59402782168945</v>
      </c>
      <c r="BE568" s="349">
        <f t="shared" ca="1" si="1051"/>
        <v>42.991374464293131</v>
      </c>
      <c r="BF568" s="349">
        <f t="shared" ca="1" si="1051"/>
        <v>42.095720829620404</v>
      </c>
      <c r="BG568" s="349">
        <f t="shared" ca="1" si="1051"/>
        <v>41.218726645669904</v>
      </c>
      <c r="BH568" s="349">
        <f t="shared" ca="1" si="1051"/>
        <v>40.360003173885161</v>
      </c>
      <c r="BI568" s="349">
        <f t="shared" ca="1" si="1051"/>
        <v>39.51916977442928</v>
      </c>
      <c r="BJ568" s="349">
        <f t="shared" ca="1" si="1051"/>
        <v>38.695853737461981</v>
      </c>
      <c r="BK568" s="349">
        <f t="shared" ca="1" si="1051"/>
        <v>37.889690117931572</v>
      </c>
      <c r="BL568" s="349">
        <f t="shared" ca="1" si="1051"/>
        <v>37.100321573807982</v>
      </c>
      <c r="BM568" s="349">
        <f t="shared" ca="1" si="1051"/>
        <v>36.327398207686961</v>
      </c>
      <c r="BN568" s="349">
        <f t="shared" ca="1" si="1051"/>
        <v>35.570577411693499</v>
      </c>
      <c r="BO568" s="349">
        <f t="shared" ca="1" si="1051"/>
        <v>34.829523715616538</v>
      </c>
      <c r="BP568" s="349">
        <f t="shared" ca="1" si="1051"/>
        <v>34.103908638207791</v>
      </c>
      <c r="BQ568" s="349">
        <f t="shared" ca="1" si="1051"/>
        <v>259.08785498602293</v>
      </c>
      <c r="BR568" s="349">
        <f t="shared" ca="1" si="1051"/>
        <v>253.69019134048085</v>
      </c>
      <c r="BS568" s="349">
        <f t="shared" ca="1" si="1051"/>
        <v>248.40497902088751</v>
      </c>
      <c r="BT568" s="349">
        <f t="shared" ref="BT568:CM568" ca="1" si="1052">BT630</f>
        <v>243.22987529128568</v>
      </c>
      <c r="BU568" s="349">
        <f t="shared" ca="1" si="1052"/>
        <v>238.16258622271729</v>
      </c>
      <c r="BV568" s="349">
        <f t="shared" ca="1" si="1052"/>
        <v>233.2008656764107</v>
      </c>
      <c r="BW568" s="349">
        <f t="shared" ca="1" si="1052"/>
        <v>228.3425143081522</v>
      </c>
      <c r="BX568" s="349">
        <f t="shared" ca="1" si="1052"/>
        <v>223.58537859339899</v>
      </c>
      <c r="BY568" s="349">
        <f t="shared" ca="1" si="1052"/>
        <v>218.9273498727031</v>
      </c>
      <c r="BZ568" s="349">
        <f t="shared" ca="1" si="1052"/>
        <v>214.36636341702174</v>
      </c>
      <c r="CA568" s="349">
        <f t="shared" ca="1" si="1052"/>
        <v>209.90039751250046</v>
      </c>
      <c r="CB568" s="349">
        <f t="shared" ca="1" si="1052"/>
        <v>205.52747256432335</v>
      </c>
      <c r="CC568" s="349">
        <f t="shared" ca="1" si="1052"/>
        <v>711.66231688589994</v>
      </c>
      <c r="CD568" s="349">
        <f t="shared" ca="1" si="1052"/>
        <v>696.83601861744364</v>
      </c>
      <c r="CE568" s="349">
        <f t="shared" ca="1" si="1052"/>
        <v>682.3186015629135</v>
      </c>
      <c r="CF568" s="349">
        <f t="shared" ca="1" si="1052"/>
        <v>668.10363069701953</v>
      </c>
      <c r="CG568" s="349">
        <f t="shared" ca="1" si="1052"/>
        <v>654.18480505749824</v>
      </c>
      <c r="CH568" s="349">
        <f t="shared" ca="1" si="1052"/>
        <v>640.55595495213367</v>
      </c>
      <c r="CI568" s="349">
        <f t="shared" ca="1" si="1052"/>
        <v>627.21103922396424</v>
      </c>
      <c r="CJ568" s="349">
        <f t="shared" ca="1" si="1052"/>
        <v>614.14414257346505</v>
      </c>
      <c r="CK568" s="349">
        <f t="shared" ca="1" si="1052"/>
        <v>601.34947293651783</v>
      </c>
      <c r="CL568" s="349">
        <f t="shared" ca="1" si="1052"/>
        <v>588.82135891700693</v>
      </c>
      <c r="CM568" s="349">
        <f t="shared" ca="1" si="1052"/>
        <v>576.55424727290267</v>
      </c>
      <c r="CN568" s="264">
        <f t="shared" ref="CN568:CT568" si="1053">SUMIF($H$9:$CM$9,CN$3,$H568:$CM568)</f>
        <v>1775.0018084490741</v>
      </c>
      <c r="CO568" s="264">
        <f t="shared" ca="1" si="1053"/>
        <v>6818.8399797598831</v>
      </c>
      <c r="CP568" s="264">
        <f t="shared" ca="1" si="1053"/>
        <v>8112.0881355359734</v>
      </c>
      <c r="CQ568" s="264">
        <f t="shared" ca="1" si="1053"/>
        <v>4506.4866645589073</v>
      </c>
      <c r="CR568" s="264">
        <f t="shared" ca="1" si="1053"/>
        <v>754.19238747378597</v>
      </c>
      <c r="CS568" s="264">
        <f t="shared" ca="1" si="1053"/>
        <v>2605.002264879789</v>
      </c>
      <c r="CT568" s="264">
        <f t="shared" ca="1" si="1053"/>
        <v>7267.2690612610886</v>
      </c>
      <c r="CY568" s="294"/>
    </row>
    <row r="569" spans="1:103" outlineLevel="1" x14ac:dyDescent="0.45">
      <c r="A569" s="71"/>
      <c r="B569" s="297"/>
      <c r="CY569" s="294"/>
    </row>
    <row r="570" spans="1:103" outlineLevel="1" x14ac:dyDescent="0.45">
      <c r="A570" s="71" t="s">
        <v>474</v>
      </c>
      <c r="B570" s="297"/>
      <c r="D570" s="75" t="s">
        <v>302</v>
      </c>
      <c r="F570" s="75" t="s">
        <v>164</v>
      </c>
      <c r="H570" s="378">
        <f t="shared" ref="H570:O570" si="1054">H566-H568</f>
        <v>-55835.662281471996</v>
      </c>
      <c r="I570" s="378">
        <f t="shared" si="1054"/>
        <v>-46895.080257391994</v>
      </c>
      <c r="J570" s="378">
        <f t="shared" si="1054"/>
        <v>-45945.080257391994</v>
      </c>
      <c r="K570" s="378">
        <f t="shared" si="1054"/>
        <v>-44368.269892575998</v>
      </c>
      <c r="L570" s="378">
        <f t="shared" si="1054"/>
        <v>-43724.426492576</v>
      </c>
      <c r="M570" s="378">
        <f t="shared" si="1054"/>
        <v>-44604.426492576</v>
      </c>
      <c r="N570" s="378">
        <f t="shared" si="1054"/>
        <v>-43001.157668495995</v>
      </c>
      <c r="O570" s="378">
        <f t="shared" si="1054"/>
        <v>-42685.705096277336</v>
      </c>
      <c r="P570" s="378">
        <f>P566-P568</f>
        <v>-43906.452296277334</v>
      </c>
      <c r="Q570" s="378">
        <f t="shared" ref="Q570:CB570" si="1055">Q566-Q568</f>
        <v>-41826.930672700699</v>
      </c>
      <c r="R570" s="378">
        <f t="shared" si="1055"/>
        <v>-41436.688448268193</v>
      </c>
      <c r="S570" s="378">
        <f t="shared" si="1055"/>
        <v>-24498.318116364619</v>
      </c>
      <c r="T570" s="378">
        <f t="shared" ca="1" si="1055"/>
        <v>-33719.030696236157</v>
      </c>
      <c r="U570" s="378">
        <f t="shared" ca="1" si="1055"/>
        <v>-25676.576424009119</v>
      </c>
      <c r="V570" s="378">
        <f t="shared" ca="1" si="1055"/>
        <v>-23390.195555764261</v>
      </c>
      <c r="W570" s="378">
        <f t="shared" ca="1" si="1055"/>
        <v>-25123.805265369549</v>
      </c>
      <c r="X570" s="378">
        <f t="shared" ca="1" si="1055"/>
        <v>-23365.645331535587</v>
      </c>
      <c r="Y570" s="378">
        <f t="shared" ca="1" si="1055"/>
        <v>-22273.575490887881</v>
      </c>
      <c r="Z570" s="378">
        <f t="shared" ca="1" si="1055"/>
        <v>-16836.254740064</v>
      </c>
      <c r="AA570" s="378">
        <f t="shared" ca="1" si="1055"/>
        <v>-25123.782849294897</v>
      </c>
      <c r="AB570" s="378">
        <f t="shared" ca="1" si="1055"/>
        <v>-19753.356791466249</v>
      </c>
      <c r="AC570" s="378">
        <f t="shared" ca="1" si="1055"/>
        <v>-16594.665020486165</v>
      </c>
      <c r="AD570" s="378">
        <f t="shared" ca="1" si="1055"/>
        <v>-21644.155158774811</v>
      </c>
      <c r="AE570" s="378">
        <f t="shared" ca="1" si="1055"/>
        <v>17176.377445007318</v>
      </c>
      <c r="AF570" s="378">
        <f t="shared" ca="1" si="1055"/>
        <v>-30090.677153230758</v>
      </c>
      <c r="AG570" s="378">
        <f t="shared" ca="1" si="1055"/>
        <v>-11157.710958718284</v>
      </c>
      <c r="AH570" s="378">
        <f t="shared" ca="1" si="1055"/>
        <v>-11995.277570676017</v>
      </c>
      <c r="AI570" s="378">
        <f t="shared" ca="1" si="1055"/>
        <v>-9079.6738433312239</v>
      </c>
      <c r="AJ570" s="378">
        <f t="shared" ca="1" si="1055"/>
        <v>-5792.2464016003578</v>
      </c>
      <c r="AK570" s="378">
        <f t="shared" ca="1" si="1055"/>
        <v>-2488.9815127342686</v>
      </c>
      <c r="AL570" s="378">
        <f t="shared" ca="1" si="1055"/>
        <v>14175.93805059769</v>
      </c>
      <c r="AM570" s="378">
        <f t="shared" ca="1" si="1055"/>
        <v>1761.5857296624317</v>
      </c>
      <c r="AN570" s="378">
        <f t="shared" ca="1" si="1055"/>
        <v>5829.9317182458353</v>
      </c>
      <c r="AO570" s="378">
        <f t="shared" ca="1" si="1055"/>
        <v>14094.596046195169</v>
      </c>
      <c r="AP570" s="378">
        <f t="shared" ca="1" si="1055"/>
        <v>12275.433842397704</v>
      </c>
      <c r="AQ570" s="378">
        <f t="shared" ca="1" si="1055"/>
        <v>137775.92816814326</v>
      </c>
      <c r="AR570" s="378">
        <f t="shared" ca="1" si="1055"/>
        <v>16772.541623195411</v>
      </c>
      <c r="AS570" s="378">
        <f t="shared" ca="1" si="1055"/>
        <v>36826.363575160613</v>
      </c>
      <c r="AT570" s="378">
        <f t="shared" ca="1" si="1055"/>
        <v>41714.01639058438</v>
      </c>
      <c r="AU570" s="378">
        <f t="shared" ca="1" si="1055"/>
        <v>53161.396633051605</v>
      </c>
      <c r="AV570" s="378">
        <f t="shared" ca="1" si="1055"/>
        <v>55397.804373691062</v>
      </c>
      <c r="AW570" s="378">
        <f t="shared" ca="1" si="1055"/>
        <v>66677.526518611106</v>
      </c>
      <c r="AX570" s="378">
        <f t="shared" ca="1" si="1055"/>
        <v>91209.834267763683</v>
      </c>
      <c r="AY570" s="378">
        <f t="shared" ca="1" si="1055"/>
        <v>65718.112781304691</v>
      </c>
      <c r="AZ570" s="378">
        <f t="shared" ca="1" si="1055"/>
        <v>77059.930528689802</v>
      </c>
      <c r="BA570" s="378">
        <f t="shared" ca="1" si="1055"/>
        <v>84437.236892138855</v>
      </c>
      <c r="BB570" s="378">
        <f t="shared" ca="1" si="1055"/>
        <v>82845.754914918361</v>
      </c>
      <c r="BC570" s="378">
        <f t="shared" ca="1" si="1055"/>
        <v>269985.03376426053</v>
      </c>
      <c r="BD570" s="378">
        <f t="shared" ca="1" si="1055"/>
        <v>173500.55653944614</v>
      </c>
      <c r="BE570" s="378">
        <f t="shared" ca="1" si="1055"/>
        <v>223706.94953325758</v>
      </c>
      <c r="BF570" s="378">
        <f t="shared" ca="1" si="1055"/>
        <v>233331.18974237528</v>
      </c>
      <c r="BG570" s="378">
        <f t="shared" ca="1" si="1055"/>
        <v>252989.20333344224</v>
      </c>
      <c r="BH570" s="378">
        <f t="shared" ca="1" si="1055"/>
        <v>259285.87687343993</v>
      </c>
      <c r="BI570" s="378">
        <f t="shared" ca="1" si="1055"/>
        <v>275508.76842596318</v>
      </c>
      <c r="BJ570" s="378">
        <f t="shared" ca="1" si="1055"/>
        <v>317686.50918626221</v>
      </c>
      <c r="BK570" s="378">
        <f t="shared" ca="1" si="1055"/>
        <v>276225.12881430739</v>
      </c>
      <c r="BL570" s="378">
        <f t="shared" ca="1" si="1055"/>
        <v>316842.85544991802</v>
      </c>
      <c r="BM570" s="378">
        <f t="shared" ca="1" si="1055"/>
        <v>331236.73804205935</v>
      </c>
      <c r="BN570" s="378">
        <f t="shared" ca="1" si="1055"/>
        <v>336243.01694775181</v>
      </c>
      <c r="BO570" s="378">
        <f t="shared" ca="1" si="1055"/>
        <v>618850.18723369599</v>
      </c>
      <c r="BP570" s="378">
        <f t="shared" ca="1" si="1055"/>
        <v>287632.24314880668</v>
      </c>
      <c r="BQ570" s="378">
        <f t="shared" ca="1" si="1055"/>
        <v>358999.21639198321</v>
      </c>
      <c r="BR570" s="378">
        <f t="shared" ca="1" si="1055"/>
        <v>372446.58913974912</v>
      </c>
      <c r="BS570" s="378">
        <f t="shared" ca="1" si="1055"/>
        <v>402363.7013299166</v>
      </c>
      <c r="BT570" s="378">
        <f t="shared" ca="1" si="1055"/>
        <v>413628.17869219405</v>
      </c>
      <c r="BU570" s="378">
        <f t="shared" ca="1" si="1055"/>
        <v>437767.4416163378</v>
      </c>
      <c r="BV570" s="378">
        <f t="shared" ca="1" si="1055"/>
        <v>498728.27754791139</v>
      </c>
      <c r="BW570" s="378">
        <f t="shared" ca="1" si="1055"/>
        <v>443956.58408354112</v>
      </c>
      <c r="BX570" s="378">
        <f t="shared" ca="1" si="1055"/>
        <v>504050.42206914909</v>
      </c>
      <c r="BY570" s="378">
        <f t="shared" ca="1" si="1055"/>
        <v>524416.38696185243</v>
      </c>
      <c r="BZ570" s="378">
        <f t="shared" ca="1" si="1055"/>
        <v>533498.07911223278</v>
      </c>
      <c r="CA570" s="378">
        <f t="shared" ca="1" si="1055"/>
        <v>843975.60292032734</v>
      </c>
      <c r="CB570" s="378">
        <f t="shared" ca="1" si="1055"/>
        <v>622649.66052774421</v>
      </c>
      <c r="CC570" s="378">
        <f t="shared" ref="CC570:CM570" ca="1" si="1056">CC566-CC568</f>
        <v>726249.46652955713</v>
      </c>
      <c r="CD570" s="378">
        <f t="shared" ca="1" si="1056"/>
        <v>740977.3196710879</v>
      </c>
      <c r="CE570" s="378">
        <f t="shared" ca="1" si="1056"/>
        <v>783322.14106028667</v>
      </c>
      <c r="CF570" s="378">
        <f t="shared" ca="1" si="1056"/>
        <v>780608.71149304265</v>
      </c>
      <c r="CG570" s="378">
        <f t="shared" ca="1" si="1056"/>
        <v>801880.35275659128</v>
      </c>
      <c r="CH570" s="378">
        <f t="shared" ca="1" si="1056"/>
        <v>871837.67518638156</v>
      </c>
      <c r="CI570" s="378">
        <f t="shared" ca="1" si="1056"/>
        <v>698345.67104985355</v>
      </c>
      <c r="CJ570" s="378">
        <f t="shared" ca="1" si="1056"/>
        <v>861953.08270949661</v>
      </c>
      <c r="CK570" s="378">
        <f t="shared" ca="1" si="1056"/>
        <v>851438.9089622614</v>
      </c>
      <c r="CL570" s="378">
        <f t="shared" ca="1" si="1056"/>
        <v>866713.65412204037</v>
      </c>
      <c r="CM570" s="378">
        <f t="shared" ca="1" si="1056"/>
        <v>1262389.4152903601</v>
      </c>
      <c r="CN570" s="321">
        <f t="shared" ref="CN570:CT570" si="1057">SUMIF($H$9:$CM$9,CN$3,$H570:$CM570)</f>
        <v>-518728.19797236816</v>
      </c>
      <c r="CO570" s="321">
        <f t="shared" ca="1" si="1057"/>
        <v>-236324.66587888135</v>
      </c>
      <c r="CP570" s="321">
        <f t="shared" ca="1" si="1057"/>
        <v>115308.84611495116</v>
      </c>
      <c r="CQ570" s="321">
        <f t="shared" ca="1" si="1057"/>
        <v>941805.55226337002</v>
      </c>
      <c r="CR570" s="321">
        <f t="shared" ca="1" si="1057"/>
        <v>3615406.980121919</v>
      </c>
      <c r="CS570" s="321">
        <f t="shared" ca="1" si="1057"/>
        <v>5621462.7230140017</v>
      </c>
      <c r="CT570" s="321">
        <f t="shared" ca="1" si="1057"/>
        <v>9868366.059358703</v>
      </c>
      <c r="CY570" s="294"/>
    </row>
    <row r="571" spans="1:103" ht="14.65" thickBot="1" x14ac:dyDescent="0.5">
      <c r="A571" s="71"/>
      <c r="B571" s="297"/>
      <c r="CY571" s="294"/>
    </row>
    <row r="572" spans="1:103" ht="15" outlineLevel="1" thickTop="1" thickBot="1" x14ac:dyDescent="0.5">
      <c r="A572" s="71"/>
      <c r="B572" s="297"/>
      <c r="D572" s="76" t="s">
        <v>538</v>
      </c>
      <c r="E572" s="76"/>
      <c r="F572" s="76"/>
      <c r="G572" s="76"/>
      <c r="H572" s="77">
        <f t="shared" ref="H572:O572" si="1058">H562-H564-H566</f>
        <v>0</v>
      </c>
      <c r="I572" s="77">
        <f t="shared" si="1058"/>
        <v>0</v>
      </c>
      <c r="J572" s="77">
        <f t="shared" si="1058"/>
        <v>0</v>
      </c>
      <c r="K572" s="77">
        <f t="shared" si="1058"/>
        <v>0</v>
      </c>
      <c r="L572" s="77">
        <f t="shared" si="1058"/>
        <v>0</v>
      </c>
      <c r="M572" s="77">
        <f t="shared" si="1058"/>
        <v>0</v>
      </c>
      <c r="N572" s="77">
        <f t="shared" si="1058"/>
        <v>0</v>
      </c>
      <c r="O572" s="77">
        <f t="shared" si="1058"/>
        <v>0</v>
      </c>
      <c r="P572" s="77">
        <f>P562-P564-P566</f>
        <v>0</v>
      </c>
      <c r="Q572" s="77">
        <f t="shared" ref="Q572:CR572" si="1059">Q562-Q564-Q566</f>
        <v>0</v>
      </c>
      <c r="R572" s="77">
        <f t="shared" si="1059"/>
        <v>0</v>
      </c>
      <c r="S572" s="77">
        <f t="shared" si="1059"/>
        <v>0</v>
      </c>
      <c r="T572" s="77">
        <f t="shared" ca="1" si="1059"/>
        <v>0</v>
      </c>
      <c r="U572" s="77">
        <f t="shared" ca="1" si="1059"/>
        <v>0</v>
      </c>
      <c r="V572" s="77">
        <f t="shared" ca="1" si="1059"/>
        <v>0</v>
      </c>
      <c r="W572" s="77">
        <f t="shared" ca="1" si="1059"/>
        <v>0</v>
      </c>
      <c r="X572" s="77">
        <f t="shared" ca="1" si="1059"/>
        <v>0</v>
      </c>
      <c r="Y572" s="77">
        <f t="shared" ca="1" si="1059"/>
        <v>0</v>
      </c>
      <c r="Z572" s="77">
        <f t="shared" ca="1" si="1059"/>
        <v>1.4551915228366852E-11</v>
      </c>
      <c r="AA572" s="77">
        <f t="shared" ca="1" si="1059"/>
        <v>0</v>
      </c>
      <c r="AB572" s="77">
        <f t="shared" ca="1" si="1059"/>
        <v>0</v>
      </c>
      <c r="AC572" s="77">
        <f t="shared" ca="1" si="1059"/>
        <v>0</v>
      </c>
      <c r="AD572" s="77">
        <f t="shared" ca="1" si="1059"/>
        <v>0</v>
      </c>
      <c r="AE572" s="77">
        <f t="shared" ca="1" si="1059"/>
        <v>0</v>
      </c>
      <c r="AF572" s="77">
        <f t="shared" ca="1" si="1059"/>
        <v>0</v>
      </c>
      <c r="AG572" s="77">
        <f t="shared" ca="1" si="1059"/>
        <v>0</v>
      </c>
      <c r="AH572" s="77">
        <f t="shared" ca="1" si="1059"/>
        <v>0</v>
      </c>
      <c r="AI572" s="77">
        <f t="shared" ca="1" si="1059"/>
        <v>1.4551915228366852E-11</v>
      </c>
      <c r="AJ572" s="77">
        <f t="shared" ca="1" si="1059"/>
        <v>2.9103830456733704E-11</v>
      </c>
      <c r="AK572" s="77">
        <f t="shared" ca="1" si="1059"/>
        <v>2.1827872842550278E-11</v>
      </c>
      <c r="AL572" s="77">
        <f t="shared" ca="1" si="1059"/>
        <v>0</v>
      </c>
      <c r="AM572" s="77">
        <f t="shared" ca="1" si="1059"/>
        <v>2.1827872842550278E-11</v>
      </c>
      <c r="AN572" s="77">
        <f t="shared" ca="1" si="1059"/>
        <v>1.4551915228366852E-11</v>
      </c>
      <c r="AO572" s="77">
        <f t="shared" ca="1" si="1059"/>
        <v>0</v>
      </c>
      <c r="AP572" s="77">
        <f t="shared" ca="1" si="1059"/>
        <v>0</v>
      </c>
      <c r="AQ572" s="77">
        <f t="shared" ca="1" si="1059"/>
        <v>0</v>
      </c>
      <c r="AR572" s="77">
        <f t="shared" ca="1" si="1059"/>
        <v>0</v>
      </c>
      <c r="AS572" s="77">
        <f t="shared" ca="1" si="1059"/>
        <v>0</v>
      </c>
      <c r="AT572" s="77">
        <f t="shared" ca="1" si="1059"/>
        <v>0</v>
      </c>
      <c r="AU572" s="77">
        <f t="shared" ca="1" si="1059"/>
        <v>0</v>
      </c>
      <c r="AV572" s="77">
        <f t="shared" ca="1" si="1059"/>
        <v>0</v>
      </c>
      <c r="AW572" s="77">
        <f t="shared" ca="1" si="1059"/>
        <v>0</v>
      </c>
      <c r="AX572" s="77">
        <f t="shared" ca="1" si="1059"/>
        <v>0</v>
      </c>
      <c r="AY572" s="77">
        <f t="shared" ca="1" si="1059"/>
        <v>0</v>
      </c>
      <c r="AZ572" s="77">
        <f t="shared" ca="1" si="1059"/>
        <v>0</v>
      </c>
      <c r="BA572" s="77">
        <f t="shared" ca="1" si="1059"/>
        <v>0</v>
      </c>
      <c r="BB572" s="77">
        <f t="shared" ca="1" si="1059"/>
        <v>0</v>
      </c>
      <c r="BC572" s="77">
        <f t="shared" ca="1" si="1059"/>
        <v>0</v>
      </c>
      <c r="BD572" s="77">
        <f t="shared" ca="1" si="1059"/>
        <v>0</v>
      </c>
      <c r="BE572" s="77">
        <f t="shared" ca="1" si="1059"/>
        <v>0</v>
      </c>
      <c r="BF572" s="77">
        <f t="shared" ca="1" si="1059"/>
        <v>0</v>
      </c>
      <c r="BG572" s="77">
        <f t="shared" ca="1" si="1059"/>
        <v>0</v>
      </c>
      <c r="BH572" s="77">
        <f t="shared" ca="1" si="1059"/>
        <v>0</v>
      </c>
      <c r="BI572" s="77">
        <f t="shared" ca="1" si="1059"/>
        <v>0</v>
      </c>
      <c r="BJ572" s="77">
        <f t="shared" ca="1" si="1059"/>
        <v>0</v>
      </c>
      <c r="BK572" s="77">
        <f t="shared" ca="1" si="1059"/>
        <v>0</v>
      </c>
      <c r="BL572" s="77">
        <f t="shared" ca="1" si="1059"/>
        <v>0</v>
      </c>
      <c r="BM572" s="77">
        <f t="shared" ca="1" si="1059"/>
        <v>0</v>
      </c>
      <c r="BN572" s="77">
        <f t="shared" ca="1" si="1059"/>
        <v>0</v>
      </c>
      <c r="BO572" s="77">
        <f t="shared" ca="1" si="1059"/>
        <v>0</v>
      </c>
      <c r="BP572" s="77">
        <f t="shared" ca="1" si="1059"/>
        <v>0</v>
      </c>
      <c r="BQ572" s="77">
        <f t="shared" ca="1" si="1059"/>
        <v>0</v>
      </c>
      <c r="BR572" s="77">
        <f t="shared" ca="1" si="1059"/>
        <v>0</v>
      </c>
      <c r="BS572" s="77">
        <f t="shared" ca="1" si="1059"/>
        <v>0</v>
      </c>
      <c r="BT572" s="77">
        <f t="shared" ca="1" si="1059"/>
        <v>0</v>
      </c>
      <c r="BU572" s="77">
        <f t="shared" ca="1" si="1059"/>
        <v>0</v>
      </c>
      <c r="BV572" s="77">
        <f t="shared" ca="1" si="1059"/>
        <v>0</v>
      </c>
      <c r="BW572" s="77">
        <f t="shared" ca="1" si="1059"/>
        <v>0</v>
      </c>
      <c r="BX572" s="77">
        <f t="shared" ca="1" si="1059"/>
        <v>0</v>
      </c>
      <c r="BY572" s="77">
        <f t="shared" ca="1" si="1059"/>
        <v>0</v>
      </c>
      <c r="BZ572" s="77">
        <f t="shared" ca="1" si="1059"/>
        <v>0</v>
      </c>
      <c r="CA572" s="77">
        <f t="shared" ca="1" si="1059"/>
        <v>0</v>
      </c>
      <c r="CB572" s="77">
        <f t="shared" ca="1" si="1059"/>
        <v>0</v>
      </c>
      <c r="CC572" s="77">
        <f t="shared" ca="1" si="1059"/>
        <v>0</v>
      </c>
      <c r="CD572" s="77">
        <f t="shared" ca="1" si="1059"/>
        <v>0</v>
      </c>
      <c r="CE572" s="77">
        <f t="shared" ca="1" si="1059"/>
        <v>0</v>
      </c>
      <c r="CF572" s="77">
        <f t="shared" ca="1" si="1059"/>
        <v>0</v>
      </c>
      <c r="CG572" s="77">
        <f t="shared" ca="1" si="1059"/>
        <v>0</v>
      </c>
      <c r="CH572" s="77">
        <f t="shared" ca="1" si="1059"/>
        <v>0</v>
      </c>
      <c r="CI572" s="77">
        <f t="shared" ca="1" si="1059"/>
        <v>0</v>
      </c>
      <c r="CJ572" s="77">
        <f t="shared" ca="1" si="1059"/>
        <v>0</v>
      </c>
      <c r="CK572" s="77">
        <f t="shared" ca="1" si="1059"/>
        <v>0</v>
      </c>
      <c r="CL572" s="77">
        <f t="shared" ca="1" si="1059"/>
        <v>0</v>
      </c>
      <c r="CM572" s="77">
        <f t="shared" ca="1" si="1059"/>
        <v>0</v>
      </c>
      <c r="CN572" s="77">
        <f t="shared" si="1059"/>
        <v>0</v>
      </c>
      <c r="CO572" s="77">
        <f t="shared" ca="1" si="1059"/>
        <v>-2.3283064365386963E-10</v>
      </c>
      <c r="CP572" s="77">
        <f t="shared" ca="1" si="1059"/>
        <v>0</v>
      </c>
      <c r="CQ572" s="77">
        <f t="shared" ca="1" si="1059"/>
        <v>9.3132257461547852E-10</v>
      </c>
      <c r="CR572" s="77">
        <f t="shared" ca="1" si="1059"/>
        <v>0</v>
      </c>
      <c r="CS572" s="77">
        <f ca="1">CS562-CS564-CS566</f>
        <v>0</v>
      </c>
      <c r="CT572" s="77">
        <f ca="1">CT562-CT564-CT566</f>
        <v>0</v>
      </c>
      <c r="CY572" s="294"/>
    </row>
    <row r="573" spans="1:103" ht="14.65" thickTop="1" x14ac:dyDescent="0.45">
      <c r="A573" s="71"/>
      <c r="B573" s="297"/>
      <c r="H573" s="392"/>
      <c r="I573" s="392"/>
      <c r="J573" s="392"/>
      <c r="K573" s="392"/>
      <c r="L573" s="392"/>
      <c r="M573" s="392"/>
      <c r="N573" s="392"/>
      <c r="O573" s="392"/>
      <c r="P573" s="392"/>
      <c r="Q573" s="392"/>
      <c r="R573" s="392"/>
      <c r="S573" s="392"/>
      <c r="T573" s="392"/>
      <c r="U573" s="392"/>
      <c r="V573" s="392"/>
      <c r="W573" s="392"/>
      <c r="X573" s="392"/>
      <c r="Y573" s="392"/>
      <c r="Z573" s="392"/>
      <c r="AA573" s="392"/>
      <c r="AB573" s="392"/>
      <c r="AC573" s="392"/>
      <c r="AD573" s="392"/>
      <c r="AE573" s="392"/>
      <c r="AF573" s="392"/>
      <c r="AG573" s="392"/>
      <c r="AH573" s="392"/>
      <c r="AI573" s="392"/>
      <c r="AJ573" s="392"/>
      <c r="AK573" s="392"/>
      <c r="AL573" s="392"/>
      <c r="AM573" s="392"/>
      <c r="AN573" s="392"/>
      <c r="AO573" s="392"/>
      <c r="AP573" s="392"/>
      <c r="AQ573" s="392"/>
      <c r="AR573" s="392"/>
      <c r="AS573" s="392"/>
      <c r="AT573" s="392"/>
      <c r="AU573" s="392"/>
      <c r="AV573" s="392"/>
      <c r="AW573" s="392"/>
      <c r="AX573" s="392"/>
      <c r="AY573" s="392"/>
      <c r="AZ573" s="392"/>
      <c r="BA573" s="392"/>
      <c r="BB573" s="392"/>
      <c r="BC573" s="392"/>
      <c r="BD573" s="392"/>
      <c r="BE573" s="392"/>
      <c r="BF573" s="392"/>
      <c r="BG573" s="392"/>
      <c r="BH573" s="392"/>
      <c r="BI573" s="392"/>
      <c r="BJ573" s="392"/>
      <c r="BK573" s="392"/>
      <c r="BL573" s="392"/>
      <c r="BM573" s="392"/>
      <c r="BN573" s="392"/>
      <c r="BO573" s="392"/>
      <c r="BP573" s="392"/>
      <c r="BQ573" s="392"/>
      <c r="BR573" s="392"/>
      <c r="BS573" s="392"/>
      <c r="BT573" s="392"/>
      <c r="BU573" s="392"/>
      <c r="BV573" s="392"/>
      <c r="BW573" s="392"/>
      <c r="BX573" s="392"/>
      <c r="BY573" s="392"/>
      <c r="BZ573" s="392"/>
      <c r="CA573" s="392"/>
      <c r="CB573" s="392"/>
      <c r="CC573" s="392"/>
      <c r="CD573" s="392"/>
      <c r="CE573" s="392"/>
      <c r="CF573" s="392"/>
      <c r="CG573" s="392"/>
      <c r="CH573" s="392"/>
      <c r="CI573" s="392"/>
      <c r="CJ573" s="392"/>
      <c r="CK573" s="392"/>
      <c r="CL573" s="392"/>
      <c r="CM573" s="392"/>
      <c r="CN573" s="392"/>
      <c r="CO573" s="392"/>
      <c r="CV573" s="392"/>
      <c r="CW573" s="392"/>
      <c r="CX573" s="392"/>
      <c r="CY573" s="294"/>
    </row>
    <row r="574" spans="1:103" hidden="1" outlineLevel="1" x14ac:dyDescent="0.45">
      <c r="A574" s="71"/>
      <c r="B574" s="297"/>
      <c r="D574" s="73" t="s">
        <v>398</v>
      </c>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c r="AN574" s="73"/>
      <c r="AO574" s="73"/>
      <c r="AP574" s="73"/>
      <c r="AQ574" s="73"/>
      <c r="AR574" s="73"/>
      <c r="AS574" s="73"/>
      <c r="AT574" s="73"/>
      <c r="AU574" s="73"/>
      <c r="AV574" s="73"/>
      <c r="AW574" s="73"/>
      <c r="AX574" s="73"/>
      <c r="AY574" s="73"/>
      <c r="AZ574" s="73"/>
      <c r="BA574" s="73"/>
      <c r="BB574" s="73"/>
      <c r="BC574" s="73"/>
      <c r="BD574" s="73"/>
      <c r="BE574" s="73"/>
      <c r="BF574" s="73"/>
      <c r="BG574" s="73"/>
      <c r="BH574" s="73"/>
      <c r="BI574" s="73"/>
      <c r="BJ574" s="73"/>
      <c r="BK574" s="73"/>
      <c r="BL574" s="73"/>
      <c r="BM574" s="73"/>
      <c r="BN574" s="73"/>
      <c r="BO574" s="73"/>
      <c r="BP574" s="73"/>
      <c r="BQ574" s="73"/>
      <c r="BR574" s="73"/>
      <c r="BS574" s="73"/>
      <c r="BT574" s="73"/>
      <c r="BU574" s="73"/>
      <c r="BV574" s="73"/>
      <c r="BW574" s="73"/>
      <c r="BX574" s="73"/>
      <c r="BY574" s="73"/>
      <c r="BZ574" s="73"/>
      <c r="CA574" s="73"/>
      <c r="CB574" s="73"/>
      <c r="CC574" s="73"/>
      <c r="CD574" s="73"/>
      <c r="CE574" s="73"/>
      <c r="CF574" s="73"/>
      <c r="CG574" s="73"/>
      <c r="CH574" s="73"/>
      <c r="CI574" s="73"/>
      <c r="CJ574" s="73"/>
      <c r="CK574" s="73"/>
      <c r="CL574" s="73"/>
      <c r="CM574" s="73"/>
      <c r="CN574" s="73"/>
      <c r="CO574" s="73"/>
      <c r="CP574" s="73"/>
      <c r="CQ574" s="73"/>
      <c r="CR574" s="73"/>
      <c r="CS574" s="73"/>
      <c r="CT574" s="73"/>
    </row>
    <row r="575" spans="1:103" hidden="1" outlineLevel="2" x14ac:dyDescent="0.45">
      <c r="A575" s="71" t="s">
        <v>608</v>
      </c>
      <c r="B575" s="297"/>
      <c r="D575" s="262" t="s">
        <v>384</v>
      </c>
      <c r="F575" s="259" t="s">
        <v>164</v>
      </c>
      <c r="H575" s="392">
        <f t="shared" ref="H575:O575" si="1060">H634</f>
        <v>0</v>
      </c>
      <c r="I575" s="392">
        <f t="shared" si="1060"/>
        <v>0</v>
      </c>
      <c r="J575" s="392">
        <f t="shared" si="1060"/>
        <v>0</v>
      </c>
      <c r="K575" s="392">
        <f t="shared" si="1060"/>
        <v>0</v>
      </c>
      <c r="L575" s="392">
        <f t="shared" si="1060"/>
        <v>0</v>
      </c>
      <c r="M575" s="392">
        <f t="shared" si="1060"/>
        <v>0</v>
      </c>
      <c r="N575" s="392">
        <f t="shared" si="1060"/>
        <v>0</v>
      </c>
      <c r="O575" s="392">
        <f t="shared" si="1060"/>
        <v>0</v>
      </c>
      <c r="P575" s="392">
        <f t="shared" ref="P575:AP575" si="1061">P634</f>
        <v>29000</v>
      </c>
      <c r="Q575" s="392">
        <f t="shared" si="1061"/>
        <v>28395.833333333332</v>
      </c>
      <c r="R575" s="392">
        <f t="shared" si="1061"/>
        <v>27804.253472222223</v>
      </c>
      <c r="S575" s="392">
        <f t="shared" si="1061"/>
        <v>27224.998191550927</v>
      </c>
      <c r="T575" s="392">
        <f t="shared" ca="1" si="1061"/>
        <v>30241.144062560285</v>
      </c>
      <c r="U575" s="392">
        <f t="shared" ca="1" si="1061"/>
        <v>29611.120227923609</v>
      </c>
      <c r="V575" s="392">
        <f t="shared" ca="1" si="1061"/>
        <v>28994.221889841869</v>
      </c>
      <c r="W575" s="392">
        <f t="shared" ca="1" si="1061"/>
        <v>28390.175600470164</v>
      </c>
      <c r="X575" s="392">
        <f t="shared" ca="1" si="1061"/>
        <v>27798.713608793703</v>
      </c>
      <c r="Y575" s="392">
        <f t="shared" ca="1" si="1061"/>
        <v>27219.573741943834</v>
      </c>
      <c r="Z575" s="392">
        <f t="shared" ca="1" si="1061"/>
        <v>26652.49928898667</v>
      </c>
      <c r="AA575" s="392">
        <f t="shared" ca="1" si="1061"/>
        <v>26097.238887132782</v>
      </c>
      <c r="AB575" s="392">
        <f t="shared" ca="1" si="1061"/>
        <v>25553.546410317515</v>
      </c>
      <c r="AC575" s="392">
        <f t="shared" ca="1" si="1061"/>
        <v>25021.180860102566</v>
      </c>
      <c r="AD575" s="392">
        <f t="shared" ca="1" si="1061"/>
        <v>24499.906258850431</v>
      </c>
      <c r="AE575" s="392">
        <f t="shared" ca="1" si="1061"/>
        <v>23989.49154512438</v>
      </c>
      <c r="AF575" s="392">
        <f t="shared" ca="1" si="1061"/>
        <v>36823.043804600951</v>
      </c>
      <c r="AG575" s="392">
        <f t="shared" ca="1" si="1061"/>
        <v>36055.897058671762</v>
      </c>
      <c r="AH575" s="392">
        <f t="shared" ca="1" si="1061"/>
        <v>35304.732536616102</v>
      </c>
      <c r="AI575" s="392">
        <f t="shared" ca="1" si="1061"/>
        <v>34569.217275436597</v>
      </c>
      <c r="AJ575" s="392">
        <f t="shared" ca="1" si="1061"/>
        <v>33849.025248865</v>
      </c>
      <c r="AK575" s="392">
        <f t="shared" ca="1" si="1061"/>
        <v>33143.837222846982</v>
      </c>
      <c r="AL575" s="392">
        <f t="shared" ca="1" si="1061"/>
        <v>32453.340614037668</v>
      </c>
      <c r="AM575" s="392">
        <f t="shared" ca="1" si="1061"/>
        <v>31777.229351245216</v>
      </c>
      <c r="AN575" s="392">
        <f t="shared" ca="1" si="1061"/>
        <v>31115.203739760942</v>
      </c>
      <c r="AO575" s="392">
        <f t="shared" ca="1" si="1061"/>
        <v>30466.970328515923</v>
      </c>
      <c r="AP575" s="392">
        <f t="shared" ca="1" si="1061"/>
        <v>29832.241780005177</v>
      </c>
      <c r="AQ575" s="393">
        <f>Assumptions!D249-Assumptions!D250</f>
        <v>19616.849999999999</v>
      </c>
      <c r="AR575" s="392">
        <f ca="1">AR634</f>
        <v>19822.315625000003</v>
      </c>
      <c r="AS575" s="392">
        <f t="shared" ref="AS575:CM575" ca="1" si="1062">AS634</f>
        <v>19409.350716145833</v>
      </c>
      <c r="AT575" s="392">
        <f t="shared" ca="1" si="1062"/>
        <v>19004.989242892792</v>
      </c>
      <c r="AU575" s="392">
        <f t="shared" ca="1" si="1062"/>
        <v>18609.051966999192</v>
      </c>
      <c r="AV575" s="392">
        <f t="shared" ca="1" si="1062"/>
        <v>18221.363384353375</v>
      </c>
      <c r="AW575" s="392">
        <f t="shared" ca="1" si="1062"/>
        <v>17841.75164717935</v>
      </c>
      <c r="AX575" s="392">
        <f t="shared" ca="1" si="1062"/>
        <v>17470.04848786311</v>
      </c>
      <c r="AY575" s="392">
        <f t="shared" ca="1" si="1062"/>
        <v>17106.089144365964</v>
      </c>
      <c r="AZ575" s="392">
        <f t="shared" ca="1" si="1062"/>
        <v>16749.712287191673</v>
      </c>
      <c r="BA575" s="392">
        <f t="shared" ca="1" si="1062"/>
        <v>16400.75994787518</v>
      </c>
      <c r="BB575" s="392">
        <f t="shared" ca="1" si="1062"/>
        <v>16059.077448961114</v>
      </c>
      <c r="BC575" s="392">
        <f t="shared" ca="1" si="1062"/>
        <v>15724.513335441094</v>
      </c>
      <c r="BD575" s="392">
        <f t="shared" ca="1" si="1062"/>
        <v>2063.5859742860703</v>
      </c>
      <c r="BE575" s="392">
        <f t="shared" ca="1" si="1062"/>
        <v>2020.5945998217794</v>
      </c>
      <c r="BF575" s="392">
        <f t="shared" ca="1" si="1062"/>
        <v>1978.4988789921554</v>
      </c>
      <c r="BG575" s="392">
        <f t="shared" ca="1" si="1062"/>
        <v>1937.2801523464877</v>
      </c>
      <c r="BH575" s="392">
        <f t="shared" ca="1" si="1062"/>
        <v>1896.9201491726053</v>
      </c>
      <c r="BI575" s="392">
        <f t="shared" ca="1" si="1062"/>
        <v>1857.400979398175</v>
      </c>
      <c r="BJ575" s="392">
        <f t="shared" ca="1" si="1062"/>
        <v>1818.7051256607156</v>
      </c>
      <c r="BK575" s="392">
        <f t="shared" ca="1" si="1062"/>
        <v>1780.8154355427832</v>
      </c>
      <c r="BL575" s="392">
        <f t="shared" ca="1" si="1062"/>
        <v>1743.715113968974</v>
      </c>
      <c r="BM575" s="392">
        <f t="shared" ca="1" si="1062"/>
        <v>1707.3877157612878</v>
      </c>
      <c r="BN575" s="392">
        <f t="shared" ca="1" si="1062"/>
        <v>1671.8171383495937</v>
      </c>
      <c r="BO575" s="392">
        <f t="shared" ca="1" si="1062"/>
        <v>1636.9876146339739</v>
      </c>
      <c r="BP575" s="392">
        <f t="shared" ca="1" si="1062"/>
        <v>12436.217039329102</v>
      </c>
      <c r="BQ575" s="392">
        <f t="shared" ca="1" si="1062"/>
        <v>12177.129184343081</v>
      </c>
      <c r="BR575" s="392">
        <f t="shared" ca="1" si="1062"/>
        <v>11923.438993002601</v>
      </c>
      <c r="BS575" s="392">
        <f t="shared" ca="1" si="1062"/>
        <v>11675.034013981713</v>
      </c>
      <c r="BT575" s="392">
        <f t="shared" ca="1" si="1062"/>
        <v>11431.80413869043</v>
      </c>
      <c r="BU575" s="392">
        <f t="shared" ca="1" si="1062"/>
        <v>11193.641552467714</v>
      </c>
      <c r="BV575" s="392">
        <f t="shared" ca="1" si="1062"/>
        <v>10960.440686791306</v>
      </c>
      <c r="BW575" s="392">
        <f t="shared" ca="1" si="1062"/>
        <v>10732.098172483151</v>
      </c>
      <c r="BX575" s="392">
        <f t="shared" ca="1" si="1062"/>
        <v>10508.512793889749</v>
      </c>
      <c r="BY575" s="392">
        <f t="shared" ca="1" si="1062"/>
        <v>10289.585444017044</v>
      </c>
      <c r="BZ575" s="392">
        <f t="shared" ca="1" si="1062"/>
        <v>10075.219080600022</v>
      </c>
      <c r="CA575" s="392">
        <f t="shared" ca="1" si="1062"/>
        <v>9865.3186830875202</v>
      </c>
      <c r="CB575" s="392">
        <f t="shared" ca="1" si="1062"/>
        <v>34159.791210523195</v>
      </c>
      <c r="CC575" s="392">
        <f t="shared" ca="1" si="1062"/>
        <v>33448.128893637295</v>
      </c>
      <c r="CD575" s="392">
        <f t="shared" ca="1" si="1062"/>
        <v>32751.292875019848</v>
      </c>
      <c r="CE575" s="392">
        <f t="shared" ca="1" si="1062"/>
        <v>32068.974273456937</v>
      </c>
      <c r="CF575" s="392">
        <f t="shared" ca="1" si="1062"/>
        <v>31400.870642759917</v>
      </c>
      <c r="CG575" s="392">
        <f t="shared" ca="1" si="1062"/>
        <v>30746.685837702418</v>
      </c>
      <c r="CH575" s="392">
        <f t="shared" ca="1" si="1062"/>
        <v>30106.129882750283</v>
      </c>
      <c r="CI575" s="392">
        <f t="shared" ca="1" si="1062"/>
        <v>29478.91884352632</v>
      </c>
      <c r="CJ575" s="392">
        <f t="shared" ca="1" si="1062"/>
        <v>28864.774700952854</v>
      </c>
      <c r="CK575" s="392">
        <f t="shared" ca="1" si="1062"/>
        <v>28263.425228016335</v>
      </c>
      <c r="CL575" s="392">
        <f t="shared" ca="1" si="1062"/>
        <v>27674.60386909933</v>
      </c>
      <c r="CM575" s="392">
        <f t="shared" ca="1" si="1062"/>
        <v>27098.049621826431</v>
      </c>
      <c r="CN575" s="71"/>
      <c r="CO575" s="71"/>
      <c r="CP575" s="71"/>
      <c r="CQ575" s="71"/>
      <c r="CR575" s="71"/>
      <c r="CS575" s="71"/>
      <c r="CT575" s="71"/>
      <c r="CV575" s="392"/>
      <c r="CW575" s="392"/>
      <c r="CX575" s="392"/>
    </row>
    <row r="576" spans="1:103" hidden="1" outlineLevel="2" x14ac:dyDescent="0.45">
      <c r="A576" s="71" t="s">
        <v>609</v>
      </c>
      <c r="B576" s="297"/>
      <c r="D576" s="262" t="s">
        <v>385</v>
      </c>
      <c r="F576" s="259" t="s">
        <v>164</v>
      </c>
      <c r="H576" s="392">
        <f t="shared" ref="H576:O576" si="1063">H677</f>
        <v>0</v>
      </c>
      <c r="I576" s="392">
        <f t="shared" si="1063"/>
        <v>0</v>
      </c>
      <c r="J576" s="392">
        <f t="shared" si="1063"/>
        <v>0</v>
      </c>
      <c r="K576" s="392">
        <f t="shared" si="1063"/>
        <v>0</v>
      </c>
      <c r="L576" s="392">
        <f t="shared" si="1063"/>
        <v>0</v>
      </c>
      <c r="M576" s="392">
        <f t="shared" si="1063"/>
        <v>0</v>
      </c>
      <c r="N576" s="392">
        <f t="shared" si="1063"/>
        <v>0</v>
      </c>
      <c r="O576" s="392">
        <f t="shared" si="1063"/>
        <v>25000</v>
      </c>
      <c r="P576" s="392">
        <f t="shared" ref="P576:AP576" ca="1" si="1064">P677</f>
        <v>40074.76096</v>
      </c>
      <c r="Q576" s="392">
        <f t="shared" ca="1" si="1064"/>
        <v>55439.644479999995</v>
      </c>
      <c r="R576" s="392">
        <f t="shared" ca="1" si="1064"/>
        <v>62990.194479999998</v>
      </c>
      <c r="S576" s="392">
        <f t="shared" ca="1" si="1064"/>
        <v>87560.563360000029</v>
      </c>
      <c r="T576" s="392">
        <f t="shared" ca="1" si="1064"/>
        <v>92566.01920000001</v>
      </c>
      <c r="U576" s="392">
        <f t="shared" ca="1" si="1064"/>
        <v>94334.637100000022</v>
      </c>
      <c r="V576" s="392">
        <f t="shared" ca="1" si="1064"/>
        <v>105421.53460000003</v>
      </c>
      <c r="W576" s="392">
        <f t="shared" ca="1" si="1064"/>
        <v>107320.20370000001</v>
      </c>
      <c r="X576" s="392">
        <f t="shared" ca="1" si="1064"/>
        <v>113235.25480000002</v>
      </c>
      <c r="Y576" s="392">
        <f t="shared" ca="1" si="1064"/>
        <v>116724.95080000001</v>
      </c>
      <c r="Z576" s="392">
        <f t="shared" ca="1" si="1064"/>
        <v>127315.53430000001</v>
      </c>
      <c r="AA576" s="392">
        <f t="shared" ca="1" si="1064"/>
        <v>125913.28450000002</v>
      </c>
      <c r="AB576" s="392">
        <f t="shared" ca="1" si="1064"/>
        <v>125447.26720000003</v>
      </c>
      <c r="AC576" s="392">
        <f t="shared" ca="1" si="1064"/>
        <v>128667.93430000005</v>
      </c>
      <c r="AD576" s="392">
        <f t="shared" ca="1" si="1064"/>
        <v>131519.39830000006</v>
      </c>
      <c r="AE576" s="392">
        <f t="shared" ca="1" si="1064"/>
        <v>182490.46960000013</v>
      </c>
      <c r="AF576" s="392">
        <f t="shared" ca="1" si="1064"/>
        <v>193091.90800000014</v>
      </c>
      <c r="AG576" s="392">
        <f t="shared" ca="1" si="1064"/>
        <v>193261.97650000016</v>
      </c>
      <c r="AH576" s="392">
        <f t="shared" ca="1" si="1064"/>
        <v>219240.10000000015</v>
      </c>
      <c r="AI576" s="392">
        <f t="shared" ca="1" si="1064"/>
        <v>223528.90750000009</v>
      </c>
      <c r="AJ576" s="392">
        <f t="shared" ca="1" si="1064"/>
        <v>234634.8625000001</v>
      </c>
      <c r="AK576" s="392">
        <f t="shared" ca="1" si="1064"/>
        <v>239563.03750000009</v>
      </c>
      <c r="AL576" s="392">
        <f t="shared" ca="1" si="1064"/>
        <v>263058.57250000013</v>
      </c>
      <c r="AM576" s="392">
        <f t="shared" ca="1" si="1064"/>
        <v>259903.7950000001</v>
      </c>
      <c r="AN576" s="392">
        <f t="shared" ca="1" si="1064"/>
        <v>254024.95000000007</v>
      </c>
      <c r="AO576" s="392">
        <f t="shared" ca="1" si="1064"/>
        <v>259176.30250000008</v>
      </c>
      <c r="AP576" s="392">
        <f t="shared" ca="1" si="1064"/>
        <v>262569.61375000014</v>
      </c>
      <c r="AQ576" s="393">
        <f>Assumptions!D251</f>
        <v>247763.01</v>
      </c>
      <c r="AR576" s="392">
        <f ca="1">AR677</f>
        <v>247473.19200000004</v>
      </c>
      <c r="AS576" s="392">
        <f t="shared" ref="AS576:CM576" ca="1" si="1065">AS677</f>
        <v>199123.74450000003</v>
      </c>
      <c r="AT576" s="392">
        <f t="shared" ca="1" si="1065"/>
        <v>249046.13324999998</v>
      </c>
      <c r="AU576" s="392">
        <f t="shared" ca="1" si="1065"/>
        <v>205944.00374999997</v>
      </c>
      <c r="AV576" s="392">
        <f t="shared" ca="1" si="1065"/>
        <v>224290.05975000001</v>
      </c>
      <c r="AW576" s="392">
        <f t="shared" ca="1" si="1065"/>
        <v>239280.15075000003</v>
      </c>
      <c r="AX576" s="392">
        <f t="shared" ca="1" si="1065"/>
        <v>284088.01575000002</v>
      </c>
      <c r="AY576" s="392">
        <f t="shared" ca="1" si="1065"/>
        <v>285715.04024999996</v>
      </c>
      <c r="AZ576" s="392">
        <f t="shared" ca="1" si="1065"/>
        <v>278195.4532499999</v>
      </c>
      <c r="BA576" s="392">
        <f t="shared" ca="1" si="1065"/>
        <v>278921.02574999986</v>
      </c>
      <c r="BB576" s="392">
        <f t="shared" ca="1" si="1065"/>
        <v>276673.5284999999</v>
      </c>
      <c r="BC576" s="392">
        <f t="shared" ca="1" si="1065"/>
        <v>530242.33350000007</v>
      </c>
      <c r="BD576" s="392">
        <f t="shared" ca="1" si="1065"/>
        <v>489958.73249999998</v>
      </c>
      <c r="BE576" s="392">
        <f t="shared" ca="1" si="1065"/>
        <v>365903.40862499992</v>
      </c>
      <c r="BF576" s="392">
        <f t="shared" ca="1" si="1065"/>
        <v>400533.87599999981</v>
      </c>
      <c r="BG576" s="392">
        <f t="shared" ca="1" si="1065"/>
        <v>302660.92049999989</v>
      </c>
      <c r="BH576" s="392">
        <f t="shared" ca="1" si="1065"/>
        <v>320911.32674999989</v>
      </c>
      <c r="BI576" s="392">
        <f t="shared" ca="1" si="1065"/>
        <v>332562.02399999986</v>
      </c>
      <c r="BJ576" s="392">
        <f t="shared" ca="1" si="1065"/>
        <v>391441.58474999992</v>
      </c>
      <c r="BK576" s="392">
        <f t="shared" ca="1" si="1065"/>
        <v>400849.89149999979</v>
      </c>
      <c r="BL576" s="392">
        <f t="shared" ca="1" si="1065"/>
        <v>379241.81924999983</v>
      </c>
      <c r="BM576" s="392">
        <f t="shared" ca="1" si="1065"/>
        <v>385796.61487499985</v>
      </c>
      <c r="BN576" s="392">
        <f t="shared" ca="1" si="1065"/>
        <v>380446.45556249982</v>
      </c>
      <c r="BO576" s="392">
        <f t="shared" ca="1" si="1065"/>
        <v>764709.80381250009</v>
      </c>
      <c r="BP576" s="392">
        <f t="shared" ca="1" si="1065"/>
        <v>703426.0786125001</v>
      </c>
      <c r="BQ576" s="392">
        <f t="shared" ca="1" si="1065"/>
        <v>486794.60621250013</v>
      </c>
      <c r="BR576" s="392">
        <f t="shared" ca="1" si="1065"/>
        <v>548323.60694999993</v>
      </c>
      <c r="BS576" s="392">
        <f t="shared" ca="1" si="1065"/>
        <v>407656.89344999986</v>
      </c>
      <c r="BT576" s="392">
        <f t="shared" ca="1" si="1065"/>
        <v>430227.69884999981</v>
      </c>
      <c r="BU576" s="392">
        <f t="shared" ca="1" si="1065"/>
        <v>444237.05564999988</v>
      </c>
      <c r="BV576" s="392">
        <f t="shared" ca="1" si="1065"/>
        <v>522323.60744999989</v>
      </c>
      <c r="BW576" s="392">
        <f t="shared" ca="1" si="1065"/>
        <v>540186.90945000004</v>
      </c>
      <c r="BX576" s="392">
        <f t="shared" ca="1" si="1065"/>
        <v>509989.94925000006</v>
      </c>
      <c r="BY576" s="392">
        <f t="shared" ca="1" si="1065"/>
        <v>520286.39624999999</v>
      </c>
      <c r="BZ576" s="392">
        <f t="shared" ca="1" si="1065"/>
        <v>514477.00424999988</v>
      </c>
      <c r="CA576" s="392">
        <f t="shared" ca="1" si="1065"/>
        <v>936108.37005000026</v>
      </c>
      <c r="CB576" s="392">
        <f t="shared" ca="1" si="1065"/>
        <v>884447.26605000033</v>
      </c>
      <c r="CC576" s="392">
        <f t="shared" ca="1" si="1065"/>
        <v>621949.91565000056</v>
      </c>
      <c r="CD576" s="392">
        <f t="shared" ca="1" si="1065"/>
        <v>751633.66605000047</v>
      </c>
      <c r="CE576" s="392">
        <f t="shared" ca="1" si="1065"/>
        <v>714465.04125000024</v>
      </c>
      <c r="CF576" s="392">
        <f t="shared" ca="1" si="1065"/>
        <v>764625.28125000047</v>
      </c>
      <c r="CG576" s="392">
        <f t="shared" ca="1" si="1065"/>
        <v>798039.04125000047</v>
      </c>
      <c r="CH576" s="392">
        <f t="shared" ca="1" si="1065"/>
        <v>912138.16125000035</v>
      </c>
      <c r="CI576" s="392">
        <f t="shared" ca="1" si="1065"/>
        <v>916516.06125000026</v>
      </c>
      <c r="CJ576" s="392">
        <f t="shared" ca="1" si="1065"/>
        <v>897282.70125000016</v>
      </c>
      <c r="CK576" s="392">
        <f t="shared" ca="1" si="1065"/>
        <v>921532.66125000012</v>
      </c>
      <c r="CL576" s="392">
        <f t="shared" ca="1" si="1065"/>
        <v>931746.10124999983</v>
      </c>
      <c r="CM576" s="392">
        <f t="shared" ca="1" si="1065"/>
        <v>1559266.9012500003</v>
      </c>
      <c r="CN576" s="71"/>
      <c r="CO576" s="71"/>
      <c r="CP576" s="71"/>
      <c r="CQ576" s="71"/>
      <c r="CR576" s="71"/>
      <c r="CS576" s="71"/>
      <c r="CT576" s="71"/>
      <c r="CV576" s="392"/>
      <c r="CW576" s="392"/>
      <c r="CX576" s="392"/>
    </row>
    <row r="577" spans="1:103" hidden="1" outlineLevel="2" x14ac:dyDescent="0.45">
      <c r="A577" s="71" t="s">
        <v>610</v>
      </c>
      <c r="B577" s="297"/>
      <c r="D577" s="262" t="s">
        <v>386</v>
      </c>
      <c r="F577" s="259" t="s">
        <v>164</v>
      </c>
      <c r="H577" s="392">
        <f t="shared" ref="H577:O577" si="1066">H719</f>
        <v>0</v>
      </c>
      <c r="I577" s="392">
        <f t="shared" si="1066"/>
        <v>0</v>
      </c>
      <c r="J577" s="392">
        <f t="shared" si="1066"/>
        <v>0</v>
      </c>
      <c r="K577" s="392">
        <f t="shared" si="1066"/>
        <v>0</v>
      </c>
      <c r="L577" s="392">
        <f t="shared" si="1066"/>
        <v>0</v>
      </c>
      <c r="M577" s="392">
        <f t="shared" si="1066"/>
        <v>0</v>
      </c>
      <c r="N577" s="392">
        <f t="shared" si="1066"/>
        <v>0</v>
      </c>
      <c r="O577" s="392">
        <f t="shared" si="1066"/>
        <v>8000</v>
      </c>
      <c r="P577" s="392">
        <f t="shared" ref="P577:AP577" si="1067">P719</f>
        <v>10078.236927999998</v>
      </c>
      <c r="Q577" s="392">
        <f t="shared" si="1067"/>
        <v>12189.317663999997</v>
      </c>
      <c r="R577" s="392">
        <f t="shared" si="1067"/>
        <v>2102.9479279999978</v>
      </c>
      <c r="S577" s="392">
        <f t="shared" si="1067"/>
        <v>4722.5032479999973</v>
      </c>
      <c r="T577" s="392">
        <f t="shared" ca="1" si="1067"/>
        <v>7533.0203446666637</v>
      </c>
      <c r="U577" s="392">
        <f t="shared" ca="1" si="1067"/>
        <v>2989.8467354166678</v>
      </c>
      <c r="V577" s="392">
        <f t="shared" ca="1" si="1067"/>
        <v>5992.2939508333366</v>
      </c>
      <c r="W577" s="392">
        <f t="shared" ca="1" si="1067"/>
        <v>9041.0428700000011</v>
      </c>
      <c r="X577" s="392">
        <f t="shared" ca="1" si="1067"/>
        <v>3060.8842791666648</v>
      </c>
      <c r="Y577" s="392">
        <f t="shared" ca="1" si="1067"/>
        <v>6134.4143983333306</v>
      </c>
      <c r="Z577" s="392">
        <f t="shared" ca="1" si="1067"/>
        <v>9386.559196249993</v>
      </c>
      <c r="AA577" s="392">
        <f t="shared" ca="1" si="1067"/>
        <v>3160.1241666666647</v>
      </c>
      <c r="AB577" s="392">
        <f t="shared" ca="1" si="1067"/>
        <v>6338.0640133333291</v>
      </c>
      <c r="AC577" s="392">
        <f t="shared" ca="1" si="1067"/>
        <v>9560.4645237499935</v>
      </c>
      <c r="AD577" s="392">
        <f t="shared" ca="1" si="1067"/>
        <v>3202.6093266666685</v>
      </c>
      <c r="AE577" s="392">
        <f t="shared" ca="1" si="1067"/>
        <v>7212.0945433333327</v>
      </c>
      <c r="AF577" s="392">
        <f t="shared" ca="1" si="1067"/>
        <v>13043.744198197259</v>
      </c>
      <c r="AG577" s="392">
        <f t="shared" ca="1" si="1067"/>
        <v>6647.248499852758</v>
      </c>
      <c r="AH577" s="392">
        <f t="shared" ca="1" si="1067"/>
        <v>13412.445523597089</v>
      </c>
      <c r="AI577" s="392">
        <f t="shared" ca="1" si="1067"/>
        <v>20471.087436329311</v>
      </c>
      <c r="AJ577" s="392">
        <f t="shared" ca="1" si="1067"/>
        <v>7125.9501054744978</v>
      </c>
      <c r="AK577" s="392">
        <f t="shared" ca="1" si="1067"/>
        <v>14369.342713616701</v>
      </c>
      <c r="AL577" s="392">
        <f t="shared" ca="1" si="1067"/>
        <v>22356.833333084258</v>
      </c>
      <c r="AM577" s="392">
        <f t="shared" ca="1" si="1067"/>
        <v>7166.3120857917966</v>
      </c>
      <c r="AN577" s="392">
        <f t="shared" ca="1" si="1067"/>
        <v>15011.767311904536</v>
      </c>
      <c r="AO577" s="392">
        <f t="shared" ca="1" si="1067"/>
        <v>22938.841624036562</v>
      </c>
      <c r="AP577" s="392">
        <f t="shared" ca="1" si="1067"/>
        <v>7993.6005858020508</v>
      </c>
      <c r="AQ577" s="394">
        <f>Assumptions!D252</f>
        <v>0</v>
      </c>
      <c r="AR577" s="392">
        <f ca="1">AR719</f>
        <v>9742.2589249373486</v>
      </c>
      <c r="AS577" s="392">
        <f t="shared" ref="AS577:CM577" ca="1" si="1068">AS719</f>
        <v>11121.625490229548</v>
      </c>
      <c r="AT577" s="392">
        <f t="shared" ca="1" si="1068"/>
        <v>22442.513474397696</v>
      </c>
      <c r="AU577" s="392">
        <f t="shared" ca="1" si="1068"/>
        <v>34307.666983300718</v>
      </c>
      <c r="AV577" s="392">
        <f t="shared" ca="1" si="1068"/>
        <v>11901.377876110244</v>
      </c>
      <c r="AW577" s="392">
        <f t="shared" ca="1" si="1068"/>
        <v>24001.532797147127</v>
      </c>
      <c r="AX577" s="392">
        <f t="shared" ca="1" si="1068"/>
        <v>37212.567582192758</v>
      </c>
      <c r="AY577" s="392">
        <f t="shared" ca="1" si="1068"/>
        <v>11252.40473640908</v>
      </c>
      <c r="AZ577" s="392">
        <f t="shared" ca="1" si="1068"/>
        <v>24312.841925012792</v>
      </c>
      <c r="BA577" s="392">
        <f t="shared" ca="1" si="1068"/>
        <v>37312.937441616465</v>
      </c>
      <c r="BB577" s="392">
        <f t="shared" ca="1" si="1068"/>
        <v>13226.474684299159</v>
      </c>
      <c r="BC577" s="392">
        <f t="shared" ca="1" si="1068"/>
        <v>29002.746747213823</v>
      </c>
      <c r="BD577" s="392">
        <f t="shared" ca="1" si="1068"/>
        <v>48362.836822015568</v>
      </c>
      <c r="BE577" s="392">
        <f t="shared" ca="1" si="1068"/>
        <v>22008.814979009141</v>
      </c>
      <c r="BF577" s="392">
        <f t="shared" ca="1" si="1068"/>
        <v>44624.380239176215</v>
      </c>
      <c r="BG577" s="392">
        <f t="shared" ca="1" si="1068"/>
        <v>68582.955647693903</v>
      </c>
      <c r="BH577" s="392">
        <f t="shared" ca="1" si="1068"/>
        <v>24079.755771497701</v>
      </c>
      <c r="BI577" s="392">
        <f t="shared" ca="1" si="1068"/>
        <v>48765.338635318752</v>
      </c>
      <c r="BJ577" s="392">
        <f t="shared" ca="1" si="1068"/>
        <v>75314.530182879374</v>
      </c>
      <c r="BK577" s="392">
        <f t="shared" ca="1" si="1068"/>
        <v>21526.210102229568</v>
      </c>
      <c r="BL577" s="392">
        <f t="shared" ca="1" si="1068"/>
        <v>48830.69329709177</v>
      </c>
      <c r="BM577" s="392">
        <f t="shared" ca="1" si="1068"/>
        <v>75648.864224685982</v>
      </c>
      <c r="BN577" s="392">
        <f t="shared" ca="1" si="1068"/>
        <v>27811.10403899246</v>
      </c>
      <c r="BO577" s="392">
        <f t="shared" ca="1" si="1068"/>
        <v>60033.847744376777</v>
      </c>
      <c r="BP577" s="392">
        <f t="shared" ca="1" si="1068"/>
        <v>88991.874495852797</v>
      </c>
      <c r="BQ577" s="392">
        <f t="shared" ca="1" si="1068"/>
        <v>32412.370760527672</v>
      </c>
      <c r="BR577" s="392">
        <f t="shared" ca="1" si="1068"/>
        <v>65833.930089440313</v>
      </c>
      <c r="BS577" s="392">
        <f t="shared" ca="1" si="1068"/>
        <v>100847.22796260289</v>
      </c>
      <c r="BT577" s="392">
        <f t="shared" ca="1" si="1068"/>
        <v>34745.476330285077</v>
      </c>
      <c r="BU577" s="392">
        <f t="shared" ca="1" si="1068"/>
        <v>69998.306083363917</v>
      </c>
      <c r="BV577" s="392">
        <f t="shared" ca="1" si="1068"/>
        <v>107294.81129881012</v>
      </c>
      <c r="BW577" s="392">
        <f t="shared" ca="1" si="1068"/>
        <v>29906.497452703508</v>
      </c>
      <c r="BX577" s="392">
        <f t="shared" ca="1" si="1068"/>
        <v>67292.564334592258</v>
      </c>
      <c r="BY577" s="392">
        <f t="shared" ca="1" si="1068"/>
        <v>103651.51909165888</v>
      </c>
      <c r="BZ577" s="392">
        <f t="shared" ca="1" si="1068"/>
        <v>37451.704309631576</v>
      </c>
      <c r="CA577" s="392">
        <f t="shared" ca="1" si="1068"/>
        <v>79857.304073239648</v>
      </c>
      <c r="CB577" s="392">
        <f t="shared" ca="1" si="1068"/>
        <v>114747.09269889514</v>
      </c>
      <c r="CC577" s="392">
        <f t="shared" ca="1" si="1068"/>
        <v>38783.972899885324</v>
      </c>
      <c r="CD577" s="392">
        <f t="shared" ca="1" si="1068"/>
        <v>77887.714369880588</v>
      </c>
      <c r="CE577" s="392">
        <f t="shared" ca="1" si="1068"/>
        <v>118623.03016959436</v>
      </c>
      <c r="CF577" s="392">
        <f t="shared" ca="1" si="1068"/>
        <v>40085.717572928552</v>
      </c>
      <c r="CG577" s="392">
        <f t="shared" ca="1" si="1068"/>
        <v>80489.859886742663</v>
      </c>
      <c r="CH577" s="392">
        <f t="shared" ca="1" si="1068"/>
        <v>122930.92957370126</v>
      </c>
      <c r="CI577" s="392">
        <f t="shared" ca="1" si="1068"/>
        <v>33542.448117489956</v>
      </c>
      <c r="CJ577" s="392">
        <f t="shared" ca="1" si="1068"/>
        <v>75586.803248690936</v>
      </c>
      <c r="CK577" s="392">
        <f t="shared" ca="1" si="1068"/>
        <v>116190.77398336481</v>
      </c>
      <c r="CL577" s="392">
        <f t="shared" ca="1" si="1068"/>
        <v>41613.187055403687</v>
      </c>
      <c r="CM577" s="392">
        <f t="shared" ca="1" si="1068"/>
        <v>88546.197457324859</v>
      </c>
      <c r="CN577" s="71"/>
      <c r="CO577" s="71"/>
      <c r="CP577" s="71"/>
      <c r="CQ577" s="71"/>
      <c r="CR577" s="71"/>
      <c r="CS577" s="71"/>
      <c r="CT577" s="71"/>
      <c r="CV577" s="392"/>
      <c r="CW577" s="392"/>
      <c r="CX577" s="392"/>
    </row>
    <row r="578" spans="1:103" hidden="1" outlineLevel="2" x14ac:dyDescent="0.45">
      <c r="A578" s="71" t="s">
        <v>742</v>
      </c>
      <c r="B578" s="297"/>
      <c r="D578" s="262" t="s">
        <v>710</v>
      </c>
      <c r="F578" s="259" t="s">
        <v>164</v>
      </c>
      <c r="H578" s="392"/>
      <c r="I578" s="392"/>
      <c r="J578" s="392"/>
      <c r="K578" s="392"/>
      <c r="L578" s="392"/>
      <c r="M578" s="392"/>
      <c r="N578" s="392"/>
      <c r="O578" s="392"/>
      <c r="P578" s="392"/>
      <c r="Q578" s="392"/>
      <c r="R578" s="392"/>
      <c r="S578" s="392"/>
      <c r="T578" s="392"/>
      <c r="U578" s="392"/>
      <c r="V578" s="392"/>
      <c r="W578" s="392"/>
      <c r="X578" s="392"/>
      <c r="Y578" s="392"/>
      <c r="Z578" s="392"/>
      <c r="AA578" s="392"/>
      <c r="AB578" s="392"/>
      <c r="AC578" s="392"/>
      <c r="AD578" s="392"/>
      <c r="AE578" s="392"/>
      <c r="AF578" s="392"/>
      <c r="AG578" s="392"/>
      <c r="AH578" s="392"/>
      <c r="AI578" s="392"/>
      <c r="AJ578" s="392"/>
      <c r="AK578" s="392"/>
      <c r="AL578" s="392"/>
      <c r="AM578" s="392"/>
      <c r="AN578" s="392"/>
      <c r="AO578" s="392"/>
      <c r="AP578" s="392"/>
      <c r="AQ578" s="393">
        <f>Assumptions!D259</f>
        <v>1760013.09</v>
      </c>
      <c r="AR578" s="392">
        <f>AR739</f>
        <v>519314.36688000016</v>
      </c>
      <c r="AS578" s="392">
        <f t="shared" ref="AS578:CM578" si="1069">AS739</f>
        <v>775994.1976800001</v>
      </c>
      <c r="AT578" s="392">
        <f t="shared" si="1069"/>
        <v>789154.73262000014</v>
      </c>
      <c r="AU578" s="392">
        <f t="shared" si="1069"/>
        <v>859291.46298000007</v>
      </c>
      <c r="AV578" s="392">
        <f t="shared" si="1069"/>
        <v>860127.05250000011</v>
      </c>
      <c r="AW578" s="392">
        <f t="shared" si="1069"/>
        <v>873287.58744000015</v>
      </c>
      <c r="AX578" s="392">
        <f t="shared" si="1069"/>
        <v>1109704.3723800003</v>
      </c>
      <c r="AY578" s="392">
        <f t="shared" si="1069"/>
        <v>866915.08740000031</v>
      </c>
      <c r="AZ578" s="392">
        <f t="shared" si="1069"/>
        <v>1002071.6922600003</v>
      </c>
      <c r="BA578" s="392">
        <f t="shared" si="1069"/>
        <v>1026459.8964000004</v>
      </c>
      <c r="BB578" s="392">
        <f t="shared" si="1069"/>
        <v>1010949.8309100003</v>
      </c>
      <c r="BC578" s="392">
        <f t="shared" si="1069"/>
        <v>1813766.2300800015</v>
      </c>
      <c r="BD578" s="392">
        <f t="shared" si="1069"/>
        <v>1043910.2016000001</v>
      </c>
      <c r="BE578" s="392">
        <f t="shared" si="1069"/>
        <v>1500542.3448000003</v>
      </c>
      <c r="BF578" s="392">
        <f t="shared" si="1069"/>
        <v>1543110.1128000002</v>
      </c>
      <c r="BG578" s="392">
        <f t="shared" si="1069"/>
        <v>1693463.8464000006</v>
      </c>
      <c r="BH578" s="392">
        <f t="shared" si="1069"/>
        <v>1699139.5488000005</v>
      </c>
      <c r="BI578" s="392">
        <f t="shared" si="1069"/>
        <v>1741707.3168000004</v>
      </c>
      <c r="BJ578" s="392">
        <f t="shared" si="1069"/>
        <v>2138744.5848000008</v>
      </c>
      <c r="BK578" s="392">
        <f t="shared" si="1069"/>
        <v>1597818.0960000001</v>
      </c>
      <c r="BL578" s="392">
        <f t="shared" si="1069"/>
        <v>2011198.4208000002</v>
      </c>
      <c r="BM578" s="392">
        <f t="shared" si="1069"/>
        <v>2022497.4456000004</v>
      </c>
      <c r="BN578" s="392">
        <f t="shared" si="1069"/>
        <v>2042887.7592000002</v>
      </c>
      <c r="BO578" s="392">
        <f t="shared" si="1069"/>
        <v>3215209.8048000028</v>
      </c>
      <c r="BP578" s="392">
        <f t="shared" si="1069"/>
        <v>1629074.8656000004</v>
      </c>
      <c r="BQ578" s="392">
        <f t="shared" si="1069"/>
        <v>2250176.0463000005</v>
      </c>
      <c r="BR578" s="392">
        <f t="shared" si="1069"/>
        <v>2283179.6988000004</v>
      </c>
      <c r="BS578" s="392">
        <f t="shared" si="1069"/>
        <v>2471559.0354000004</v>
      </c>
      <c r="BT578" s="392">
        <f t="shared" si="1069"/>
        <v>2445302.7963000005</v>
      </c>
      <c r="BU578" s="392">
        <f t="shared" si="1069"/>
        <v>2478306.4488000004</v>
      </c>
      <c r="BV578" s="392">
        <f t="shared" si="1069"/>
        <v>2991889.0638000001</v>
      </c>
      <c r="BW578" s="392">
        <f t="shared" si="1069"/>
        <v>2203793.0460000001</v>
      </c>
      <c r="BX578" s="392">
        <f t="shared" si="1069"/>
        <v>2769548.9912999999</v>
      </c>
      <c r="BY578" s="392">
        <f t="shared" si="1069"/>
        <v>2758146.2181000002</v>
      </c>
      <c r="BZ578" s="392">
        <f t="shared" si="1069"/>
        <v>2763461.6509500006</v>
      </c>
      <c r="CA578" s="392">
        <f t="shared" si="1069"/>
        <v>4337445.5488000028</v>
      </c>
      <c r="CB578" s="392">
        <f t="shared" si="1069"/>
        <v>2092135.8024000002</v>
      </c>
      <c r="CC578" s="392">
        <f t="shared" si="1069"/>
        <v>2853848.1762000006</v>
      </c>
      <c r="CD578" s="392">
        <f t="shared" si="1069"/>
        <v>2872471.5747000002</v>
      </c>
      <c r="CE578" s="392">
        <f t="shared" si="1069"/>
        <v>3085153.8606000007</v>
      </c>
      <c r="CF578" s="392">
        <f t="shared" si="1069"/>
        <v>3030111.3717000005</v>
      </c>
      <c r="CG578" s="392">
        <f t="shared" si="1069"/>
        <v>3048734.7702000006</v>
      </c>
      <c r="CH578" s="392">
        <f t="shared" si="1069"/>
        <v>3669323.1687000007</v>
      </c>
      <c r="CI578" s="392">
        <f t="shared" si="1069"/>
        <v>2704332.2040000008</v>
      </c>
      <c r="CJ578" s="392">
        <f t="shared" si="1069"/>
        <v>3345390.9657000005</v>
      </c>
      <c r="CK578" s="392">
        <f t="shared" si="1069"/>
        <v>3324659.9904000005</v>
      </c>
      <c r="CL578" s="392">
        <f t="shared" si="1069"/>
        <v>3301729.4425500012</v>
      </c>
      <c r="CM578" s="392">
        <f t="shared" si="1069"/>
        <v>5300374.5312000047</v>
      </c>
      <c r="CN578" s="71"/>
      <c r="CO578" s="71"/>
      <c r="CP578" s="71"/>
      <c r="CQ578" s="71"/>
      <c r="CR578" s="71"/>
      <c r="CS578" s="71"/>
      <c r="CT578" s="71"/>
      <c r="CV578" s="392"/>
      <c r="CW578" s="392"/>
      <c r="CX578" s="392"/>
    </row>
    <row r="579" spans="1:103" hidden="1" outlineLevel="2" x14ac:dyDescent="0.45">
      <c r="A579" s="71" t="s">
        <v>743</v>
      </c>
      <c r="B579" s="297"/>
      <c r="D579" s="262" t="s">
        <v>727</v>
      </c>
      <c r="F579" s="259" t="s">
        <v>164</v>
      </c>
      <c r="H579" s="392"/>
      <c r="I579" s="392"/>
      <c r="J579" s="392"/>
      <c r="K579" s="392"/>
      <c r="L579" s="392"/>
      <c r="M579" s="392"/>
      <c r="N579" s="392"/>
      <c r="O579" s="392"/>
      <c r="P579" s="392"/>
      <c r="Q579" s="392"/>
      <c r="R579" s="392"/>
      <c r="S579" s="392"/>
      <c r="T579" s="392"/>
      <c r="U579" s="392"/>
      <c r="V579" s="392"/>
      <c r="W579" s="392"/>
      <c r="X579" s="392"/>
      <c r="Y579" s="392"/>
      <c r="Z579" s="392"/>
      <c r="AA579" s="392"/>
      <c r="AB579" s="392"/>
      <c r="AC579" s="392"/>
      <c r="AD579" s="392"/>
      <c r="AE579" s="392"/>
      <c r="AF579" s="392"/>
      <c r="AG579" s="392"/>
      <c r="AH579" s="392"/>
      <c r="AI579" s="392"/>
      <c r="AJ579" s="392"/>
      <c r="AK579" s="392"/>
      <c r="AL579" s="392"/>
      <c r="AM579" s="392"/>
      <c r="AN579" s="392"/>
      <c r="AO579" s="392"/>
      <c r="AP579" s="392"/>
      <c r="AQ579" s="393">
        <f>SUM(Assumptions!D258,Assumptions!D260:D262)</f>
        <v>38611.440000000002</v>
      </c>
      <c r="AR579" s="392">
        <f ca="1">AR745</f>
        <v>16176.651724395533</v>
      </c>
      <c r="AS579" s="392">
        <f t="shared" ref="AS579:CM579" ca="1" si="1070">AS745</f>
        <v>19719.340533446677</v>
      </c>
      <c r="AT579" s="392">
        <f t="shared" ca="1" si="1070"/>
        <v>20257.427676790016</v>
      </c>
      <c r="AU579" s="392">
        <f t="shared" ca="1" si="1070"/>
        <v>21565.562481449717</v>
      </c>
      <c r="AV579" s="392">
        <f t="shared" ca="1" si="1070"/>
        <v>21783.258333907026</v>
      </c>
      <c r="AW579" s="392">
        <f t="shared" ca="1" si="1070"/>
        <v>22920.502620456551</v>
      </c>
      <c r="AX579" s="392">
        <f t="shared" ca="1" si="1070"/>
        <v>25716.598598452474</v>
      </c>
      <c r="AY579" s="392">
        <f t="shared" ca="1" si="1070"/>
        <v>21921.359589891821</v>
      </c>
      <c r="AZ579" s="392">
        <f t="shared" ca="1" si="1070"/>
        <v>25341.918095607245</v>
      </c>
      <c r="BA579" s="392">
        <f t="shared" ca="1" si="1070"/>
        <v>25672.748149201976</v>
      </c>
      <c r="BB579" s="392">
        <f t="shared" ca="1" si="1070"/>
        <v>26137.266656546082</v>
      </c>
      <c r="BC579" s="392">
        <f t="shared" ca="1" si="1070"/>
        <v>44264.91475527703</v>
      </c>
      <c r="BD579" s="392">
        <f t="shared" ca="1" si="1070"/>
        <v>25306.224048552293</v>
      </c>
      <c r="BE579" s="392">
        <f t="shared" ca="1" si="1070"/>
        <v>31164.089169744835</v>
      </c>
      <c r="BF579" s="392">
        <f t="shared" ca="1" si="1070"/>
        <v>32323.889236412375</v>
      </c>
      <c r="BG579" s="392">
        <f t="shared" ca="1" si="1070"/>
        <v>34754.35953299504</v>
      </c>
      <c r="BH579" s="392">
        <f t="shared" ca="1" si="1070"/>
        <v>35385.430179879069</v>
      </c>
      <c r="BI579" s="392">
        <f t="shared" ca="1" si="1070"/>
        <v>37162.877832861079</v>
      </c>
      <c r="BJ579" s="392">
        <f t="shared" ca="1" si="1070"/>
        <v>41944.924803161943</v>
      </c>
      <c r="BK579" s="392">
        <f t="shared" ca="1" si="1070"/>
        <v>35798.347669311821</v>
      </c>
      <c r="BL579" s="392">
        <f t="shared" ca="1" si="1070"/>
        <v>42127.204428433935</v>
      </c>
      <c r="BM579" s="392">
        <f t="shared" ca="1" si="1070"/>
        <v>43173.672926474646</v>
      </c>
      <c r="BN579" s="392">
        <f t="shared" ca="1" si="1070"/>
        <v>43986.94051417688</v>
      </c>
      <c r="BO579" s="392">
        <f t="shared" ca="1" si="1070"/>
        <v>72395.184371890005</v>
      </c>
      <c r="BP579" s="392">
        <f t="shared" ca="1" si="1070"/>
        <v>38266.995069905926</v>
      </c>
      <c r="BQ579" s="392">
        <f t="shared" ca="1" si="1070"/>
        <v>42009.648624097208</v>
      </c>
      <c r="BR579" s="392">
        <f t="shared" ca="1" si="1070"/>
        <v>46315.843903522742</v>
      </c>
      <c r="BS579" s="392">
        <f t="shared" ca="1" si="1070"/>
        <v>50043.822953757546</v>
      </c>
      <c r="BT579" s="392">
        <f t="shared" ca="1" si="1070"/>
        <v>52482.261579582308</v>
      </c>
      <c r="BU579" s="392">
        <f t="shared" ca="1" si="1070"/>
        <v>55532.670355906921</v>
      </c>
      <c r="BV579" s="392">
        <f t="shared" ca="1" si="1070"/>
        <v>62850.62615405651</v>
      </c>
      <c r="BW579" s="392">
        <f t="shared" ca="1" si="1070"/>
        <v>58570.416797340979</v>
      </c>
      <c r="BX579" s="392">
        <f t="shared" ca="1" si="1070"/>
        <v>63165.973844352229</v>
      </c>
      <c r="BY579" s="392">
        <f t="shared" ca="1" si="1070"/>
        <v>69663.531654097867</v>
      </c>
      <c r="BZ579" s="392">
        <f t="shared" ca="1" si="1070"/>
        <v>77196.434579553184</v>
      </c>
      <c r="CA579" s="392">
        <f t="shared" ca="1" si="1070"/>
        <v>102894.3712380364</v>
      </c>
      <c r="CB579" s="392">
        <f t="shared" ca="1" si="1070"/>
        <v>62638.879261507558</v>
      </c>
      <c r="CC579" s="392">
        <f t="shared" ca="1" si="1070"/>
        <v>72173.081728478894</v>
      </c>
      <c r="CD579" s="392">
        <f t="shared" ca="1" si="1070"/>
        <v>73180.417922419903</v>
      </c>
      <c r="CE579" s="392">
        <f t="shared" ca="1" si="1070"/>
        <v>76556.199544013725</v>
      </c>
      <c r="CF579" s="392">
        <f t="shared" ca="1" si="1070"/>
        <v>76307.159566867107</v>
      </c>
      <c r="CG579" s="392">
        <f t="shared" ca="1" si="1070"/>
        <v>77930.871129900494</v>
      </c>
      <c r="CH579" s="392">
        <f t="shared" ca="1" si="1070"/>
        <v>84895.340546176914</v>
      </c>
      <c r="CI579" s="392">
        <f t="shared" ca="1" si="1070"/>
        <v>71485.301564331588</v>
      </c>
      <c r="CJ579" s="392">
        <f t="shared" ca="1" si="1070"/>
        <v>82760.325091941937</v>
      </c>
      <c r="CK579" s="392">
        <f t="shared" ca="1" si="1070"/>
        <v>82562.693997223934</v>
      </c>
      <c r="CL579" s="392">
        <f t="shared" ca="1" si="1070"/>
        <v>82994.02621028584</v>
      </c>
      <c r="CM579" s="392">
        <f t="shared" ca="1" si="1070"/>
        <v>125020.84669383752</v>
      </c>
      <c r="CN579" s="71"/>
      <c r="CO579" s="71"/>
      <c r="CP579" s="71"/>
      <c r="CQ579" s="71"/>
      <c r="CR579" s="71"/>
      <c r="CS579" s="71"/>
      <c r="CT579" s="71"/>
      <c r="CV579" s="392"/>
      <c r="CW579" s="392"/>
      <c r="CX579" s="392"/>
    </row>
    <row r="580" spans="1:103" hidden="1" outlineLevel="2" x14ac:dyDescent="0.45">
      <c r="A580" s="71" t="s">
        <v>611</v>
      </c>
      <c r="B580" s="297"/>
      <c r="D580" s="262" t="s">
        <v>387</v>
      </c>
      <c r="E580" s="259" t="s">
        <v>550</v>
      </c>
      <c r="F580" s="259" t="s">
        <v>164</v>
      </c>
      <c r="H580" s="392">
        <f t="shared" ref="H580:AM580" si="1071">H590-SUM(H575:H579)</f>
        <v>-55835.662281471996</v>
      </c>
      <c r="I580" s="392">
        <f t="shared" si="1071"/>
        <v>-102730.742538864</v>
      </c>
      <c r="J580" s="392">
        <f t="shared" si="1071"/>
        <v>-148675.82279625599</v>
      </c>
      <c r="K580" s="392">
        <f t="shared" si="1071"/>
        <v>-193044.092688832</v>
      </c>
      <c r="L580" s="392">
        <f t="shared" si="1071"/>
        <v>-236768.51918140799</v>
      </c>
      <c r="M580" s="392">
        <f t="shared" si="1071"/>
        <v>-281372.94567398401</v>
      </c>
      <c r="N580" s="392">
        <f t="shared" si="1071"/>
        <v>-324374.10334248003</v>
      </c>
      <c r="O580" s="392">
        <f t="shared" si="1071"/>
        <v>-382059.80843875738</v>
      </c>
      <c r="P580" s="392">
        <f t="shared" ca="1" si="1071"/>
        <v>-454209.37689503469</v>
      </c>
      <c r="Q580" s="392">
        <f t="shared" ca="1" si="1071"/>
        <v>-506700.88269198325</v>
      </c>
      <c r="R580" s="392">
        <f t="shared" ca="1" si="1071"/>
        <v>-558093.96612340177</v>
      </c>
      <c r="S580" s="392">
        <f t="shared" ca="1" si="1071"/>
        <v>-595743.6334070951</v>
      </c>
      <c r="T580" s="392">
        <f t="shared" ca="1" si="1071"/>
        <v>-631222.13627032563</v>
      </c>
      <c r="U580" s="392">
        <f t="shared" ca="1" si="1071"/>
        <v>-667372.81281361927</v>
      </c>
      <c r="V580" s="392">
        <f t="shared" ca="1" si="1071"/>
        <v>-693941.95147822588</v>
      </c>
      <c r="W580" s="392">
        <f t="shared" ca="1" si="1071"/>
        <v>-712089.99755202816</v>
      </c>
      <c r="X580" s="392">
        <f t="shared" ca="1" si="1071"/>
        <v>-754329.72085391311</v>
      </c>
      <c r="Y580" s="392">
        <f t="shared" ca="1" si="1071"/>
        <v>-770876.26520706341</v>
      </c>
      <c r="Z580" s="392">
        <f t="shared" ca="1" si="1071"/>
        <v>-786628.38895987463</v>
      </c>
      <c r="AA580" s="392">
        <f t="shared" ca="1" si="1071"/>
        <v>-828569.14543079608</v>
      </c>
      <c r="AB580" s="392">
        <f t="shared" ca="1" si="1071"/>
        <v>-836268.08711590257</v>
      </c>
      <c r="AC580" s="392">
        <f t="shared" ca="1" si="1071"/>
        <v>-843718.19984633045</v>
      </c>
      <c r="AD580" s="392">
        <f t="shared" ca="1" si="1071"/>
        <v>-887020.82899381744</v>
      </c>
      <c r="AE580" s="392">
        <f t="shared" ca="1" si="1071"/>
        <v>-896709.2640117507</v>
      </c>
      <c r="AF580" s="392">
        <f t="shared" ca="1" si="1071"/>
        <v>-927322.28730528266</v>
      </c>
      <c r="AG580" s="392">
        <f t="shared" ca="1" si="1071"/>
        <v>-959870.30712329526</v>
      </c>
      <c r="AH580" s="392">
        <f t="shared" ca="1" si="1071"/>
        <v>-979570.56790237362</v>
      </c>
      <c r="AI580" s="392">
        <f t="shared" ca="1" si="1071"/>
        <v>-971916.40836321167</v>
      </c>
      <c r="AJ580" s="392">
        <f t="shared" ca="1" si="1071"/>
        <v>-1019719.4627776635</v>
      </c>
      <c r="AK580" s="392">
        <f t="shared" ca="1" si="1071"/>
        <v>-1005890.0241147003</v>
      </c>
      <c r="AL580" s="392">
        <f t="shared" ca="1" si="1071"/>
        <v>-986851.30188644305</v>
      </c>
      <c r="AM580" s="392">
        <f t="shared" ca="1" si="1071"/>
        <v>-1028502.2719299507</v>
      </c>
      <c r="AN580" s="392">
        <f t="shared" ref="AN580:BS580" ca="1" si="1072">AN590-SUM(AN575:AN579)</f>
        <v>-987935.97674121556</v>
      </c>
      <c r="AO580" s="392">
        <f t="shared" ca="1" si="1072"/>
        <v>-952804.65958133829</v>
      </c>
      <c r="AP580" s="392">
        <f t="shared" ca="1" si="1072"/>
        <v>-986156.26023634477</v>
      </c>
      <c r="AQ580" s="393">
        <f t="shared" si="1072"/>
        <v>656930.79999999935</v>
      </c>
      <c r="AR580" s="392">
        <f t="shared" ca="1" si="1072"/>
        <v>933651.06761531509</v>
      </c>
      <c r="AS580" s="392">
        <f t="shared" ca="1" si="1072"/>
        <v>956425.92866666277</v>
      </c>
      <c r="AT580" s="392">
        <f t="shared" ca="1" si="1072"/>
        <v>970264.88758857804</v>
      </c>
      <c r="AU580" s="392">
        <f t="shared" ca="1" si="1072"/>
        <v>1110921.829426267</v>
      </c>
      <c r="AV580" s="392">
        <f t="shared" ca="1" si="1072"/>
        <v>1082837.8115836009</v>
      </c>
      <c r="AW580" s="392">
        <f t="shared" ca="1" si="1072"/>
        <v>1161066.0708966842</v>
      </c>
      <c r="AX580" s="392">
        <f t="shared" ca="1" si="1072"/>
        <v>1393330.1085779888</v>
      </c>
      <c r="AY580" s="392">
        <f t="shared" ca="1" si="1072"/>
        <v>1377768.2145140034</v>
      </c>
      <c r="AZ580" s="392">
        <f t="shared" ca="1" si="1072"/>
        <v>1393459.8189461778</v>
      </c>
      <c r="BA580" s="392">
        <f t="shared" ca="1" si="1072"/>
        <v>1567824.8748112016</v>
      </c>
      <c r="BB580" s="392">
        <f t="shared" ca="1" si="1072"/>
        <v>1520497.308383785</v>
      </c>
      <c r="BC580" s="392">
        <f t="shared" ca="1" si="1072"/>
        <v>1211467.5460018828</v>
      </c>
      <c r="BD580" s="392">
        <f t="shared" ca="1" si="1072"/>
        <v>1617450.7270812851</v>
      </c>
      <c r="BE580" s="392">
        <f t="shared" ca="1" si="1072"/>
        <v>2004483.8842554125</v>
      </c>
      <c r="BF580" s="392">
        <f t="shared" ca="1" si="1072"/>
        <v>2214711.8856918989</v>
      </c>
      <c r="BG580" s="392">
        <f t="shared" ca="1" si="1072"/>
        <v>2597874.9985485445</v>
      </c>
      <c r="BH580" s="392">
        <f t="shared" ca="1" si="1072"/>
        <v>2740540.4363959767</v>
      </c>
      <c r="BI580" s="392">
        <f t="shared" ca="1" si="1072"/>
        <v>3023900.2297792207</v>
      </c>
      <c r="BJ580" s="392">
        <f t="shared" ca="1" si="1072"/>
        <v>3554032.9305232726</v>
      </c>
      <c r="BK580" s="392">
        <f t="shared" ca="1" si="1072"/>
        <v>3838407.4795792052</v>
      </c>
      <c r="BL580" s="392">
        <f t="shared" ca="1" si="1072"/>
        <v>3888805.6908493531</v>
      </c>
      <c r="BM580" s="392">
        <f t="shared" ca="1" si="1072"/>
        <v>4380603.9712396003</v>
      </c>
      <c r="BN580" s="392">
        <f t="shared" ca="1" si="1072"/>
        <v>4474117.469275225</v>
      </c>
      <c r="BO580" s="392">
        <f t="shared" ca="1" si="1072"/>
        <v>4294695.4773765169</v>
      </c>
      <c r="BP580" s="392">
        <f t="shared" ca="1" si="1072"/>
        <v>5051317.6817057747</v>
      </c>
      <c r="BQ580" s="392">
        <f t="shared" ca="1" si="1072"/>
        <v>5656331.8001716966</v>
      </c>
      <c r="BR580" s="392">
        <f t="shared" ca="1" si="1072"/>
        <v>6016866.6409343742</v>
      </c>
      <c r="BS580" s="392">
        <f t="shared" ca="1" si="1072"/>
        <v>6628680.3966754153</v>
      </c>
      <c r="BT580" s="392">
        <f t="shared" ref="BT580:CM580" ca="1" si="1073">BT590-SUM(BT575:BT579)</f>
        <v>6891058.1849627197</v>
      </c>
      <c r="BU580" s="392">
        <f t="shared" ca="1" si="1073"/>
        <v>7375101.6432679407</v>
      </c>
      <c r="BV580" s="392">
        <f t="shared" ca="1" si="1073"/>
        <v>8196716.2171286475</v>
      </c>
      <c r="BW580" s="392">
        <f t="shared" ca="1" si="1073"/>
        <v>8664235.8967153206</v>
      </c>
      <c r="BX580" s="392">
        <f t="shared" ca="1" si="1073"/>
        <v>8819714.0159736499</v>
      </c>
      <c r="BY580" s="392">
        <f t="shared" ca="1" si="1073"/>
        <v>9593539.0820605177</v>
      </c>
      <c r="BZ580" s="392">
        <f t="shared" ca="1" si="1073"/>
        <v>9780132.6399500445</v>
      </c>
      <c r="CA580" s="392">
        <f t="shared" ca="1" si="1073"/>
        <v>9661264.3274077922</v>
      </c>
      <c r="CB580" s="392">
        <f t="shared" ca="1" si="1073"/>
        <v>10856190.333661517</v>
      </c>
      <c r="CC580" s="392">
        <f t="shared" ca="1" si="1073"/>
        <v>11854802.924219839</v>
      </c>
      <c r="CD580" s="392">
        <f t="shared" ca="1" si="1073"/>
        <v>12601939.491349515</v>
      </c>
      <c r="CE580" s="392">
        <f t="shared" ca="1" si="1073"/>
        <v>13585146.414425302</v>
      </c>
      <c r="CF580" s="392">
        <f t="shared" ca="1" si="1073"/>
        <v>14063222.388629498</v>
      </c>
      <c r="CG580" s="392">
        <f t="shared" ca="1" si="1073"/>
        <v>14979172.663227649</v>
      </c>
      <c r="CH580" s="392">
        <f t="shared" ca="1" si="1073"/>
        <v>16308251.86694219</v>
      </c>
      <c r="CI580" s="392">
        <f t="shared" ca="1" si="1073"/>
        <v>16920181.32497054</v>
      </c>
      <c r="CJ580" s="392">
        <f t="shared" ca="1" si="1073"/>
        <v>17424966.805797167</v>
      </c>
      <c r="CK580" s="392">
        <f t="shared" ca="1" si="1073"/>
        <v>18629367.407988891</v>
      </c>
      <c r="CL580" s="392">
        <f t="shared" ca="1" si="1073"/>
        <v>19005686.735456035</v>
      </c>
      <c r="CM580" s="392">
        <f t="shared" ca="1" si="1073"/>
        <v>18960749.324574031</v>
      </c>
      <c r="CN580" s="71"/>
      <c r="CO580" s="71"/>
      <c r="CP580" s="71"/>
      <c r="CQ580" s="71"/>
      <c r="CR580" s="71"/>
      <c r="CS580" s="71"/>
      <c r="CT580" s="71"/>
      <c r="CV580" s="392"/>
      <c r="CW580" s="392"/>
      <c r="CX580" s="392"/>
    </row>
    <row r="581" spans="1:103" s="75" customFormat="1" hidden="1" outlineLevel="2" x14ac:dyDescent="0.45">
      <c r="A581" s="71" t="s">
        <v>612</v>
      </c>
      <c r="B581" s="297"/>
      <c r="D581" s="78" t="s">
        <v>388</v>
      </c>
      <c r="E581" s="79"/>
      <c r="F581" s="79" t="s">
        <v>164</v>
      </c>
      <c r="G581" s="79"/>
      <c r="H581" s="395">
        <f t="shared" ref="H581:AM581" si="1074">SUM(H575:H580)</f>
        <v>-55835.662281471996</v>
      </c>
      <c r="I581" s="395">
        <f t="shared" si="1074"/>
        <v>-102730.742538864</v>
      </c>
      <c r="J581" s="395">
        <f t="shared" si="1074"/>
        <v>-148675.82279625599</v>
      </c>
      <c r="K581" s="395">
        <f t="shared" si="1074"/>
        <v>-193044.092688832</v>
      </c>
      <c r="L581" s="395">
        <f t="shared" si="1074"/>
        <v>-236768.51918140799</v>
      </c>
      <c r="M581" s="395">
        <f t="shared" si="1074"/>
        <v>-281372.94567398401</v>
      </c>
      <c r="N581" s="395">
        <f t="shared" si="1074"/>
        <v>-324374.10334248003</v>
      </c>
      <c r="O581" s="395">
        <f t="shared" si="1074"/>
        <v>-349059.80843875738</v>
      </c>
      <c r="P581" s="395">
        <f t="shared" ca="1" si="1074"/>
        <v>-375056.3790070347</v>
      </c>
      <c r="Q581" s="395">
        <f t="shared" ca="1" si="1074"/>
        <v>-410676.08721464989</v>
      </c>
      <c r="R581" s="395">
        <f t="shared" ca="1" si="1074"/>
        <v>-465196.57024317957</v>
      </c>
      <c r="S581" s="395">
        <f t="shared" ca="1" si="1074"/>
        <v>-476235.56860754418</v>
      </c>
      <c r="T581" s="395">
        <f t="shared" ca="1" si="1074"/>
        <v>-500881.95266309869</v>
      </c>
      <c r="U581" s="395">
        <f t="shared" ca="1" si="1074"/>
        <v>-540437.20875027892</v>
      </c>
      <c r="V581" s="395">
        <f t="shared" ca="1" si="1074"/>
        <v>-553533.90103755065</v>
      </c>
      <c r="W581" s="395">
        <f t="shared" ca="1" si="1074"/>
        <v>-567338.57538155792</v>
      </c>
      <c r="X581" s="395">
        <f t="shared" ca="1" si="1074"/>
        <v>-610234.86816595274</v>
      </c>
      <c r="Y581" s="395">
        <f t="shared" ca="1" si="1074"/>
        <v>-620797.32626678632</v>
      </c>
      <c r="Z581" s="395">
        <f t="shared" ca="1" si="1074"/>
        <v>-623273.79617463797</v>
      </c>
      <c r="AA581" s="395">
        <f t="shared" ca="1" si="1074"/>
        <v>-673398.49787699664</v>
      </c>
      <c r="AB581" s="395">
        <f t="shared" ca="1" si="1074"/>
        <v>-678929.20949225174</v>
      </c>
      <c r="AC581" s="395">
        <f t="shared" ca="1" si="1074"/>
        <v>-680468.62016247783</v>
      </c>
      <c r="AD581" s="395">
        <f t="shared" ca="1" si="1074"/>
        <v>-727798.91510830028</v>
      </c>
      <c r="AE581" s="395">
        <f t="shared" ca="1" si="1074"/>
        <v>-683017.2083232929</v>
      </c>
      <c r="AF581" s="395">
        <f t="shared" ca="1" si="1074"/>
        <v>-684363.59130248427</v>
      </c>
      <c r="AG581" s="395">
        <f t="shared" ca="1" si="1074"/>
        <v>-723905.18506477063</v>
      </c>
      <c r="AH581" s="395">
        <f t="shared" ca="1" si="1074"/>
        <v>-711613.2898421603</v>
      </c>
      <c r="AI581" s="395">
        <f t="shared" ca="1" si="1074"/>
        <v>-693347.19615144562</v>
      </c>
      <c r="AJ581" s="395">
        <f t="shared" ca="1" si="1074"/>
        <v>-744109.62492332386</v>
      </c>
      <c r="AK581" s="395">
        <f t="shared" ca="1" si="1074"/>
        <v>-718813.80667823646</v>
      </c>
      <c r="AL581" s="395">
        <f t="shared" ca="1" si="1074"/>
        <v>-668982.55543932109</v>
      </c>
      <c r="AM581" s="395">
        <f t="shared" ca="1" si="1074"/>
        <v>-729654.93549291359</v>
      </c>
      <c r="AN581" s="395">
        <f t="shared" ref="AN581:CM581" ca="1" si="1075">SUM(AN575:AN580)</f>
        <v>-687784.05568955</v>
      </c>
      <c r="AO581" s="395">
        <f t="shared" ca="1" si="1075"/>
        <v>-640222.54512878577</v>
      </c>
      <c r="AP581" s="395">
        <f t="shared" ca="1" si="1075"/>
        <v>-685760.80412053736</v>
      </c>
      <c r="AQ581" s="395">
        <f t="shared" si="1075"/>
        <v>2722935.1899999995</v>
      </c>
      <c r="AR581" s="395">
        <f t="shared" ca="1" si="1075"/>
        <v>1746179.8527696482</v>
      </c>
      <c r="AS581" s="395">
        <f t="shared" ca="1" si="1075"/>
        <v>1981794.1875864849</v>
      </c>
      <c r="AT581" s="395">
        <f t="shared" ca="1" si="1075"/>
        <v>2070170.6838526586</v>
      </c>
      <c r="AU581" s="395">
        <f t="shared" ca="1" si="1075"/>
        <v>2250639.5775880166</v>
      </c>
      <c r="AV581" s="395">
        <f t="shared" ca="1" si="1075"/>
        <v>2219160.9234279715</v>
      </c>
      <c r="AW581" s="395">
        <f t="shared" ca="1" si="1075"/>
        <v>2338397.5961514674</v>
      </c>
      <c r="AX581" s="395">
        <f t="shared" ca="1" si="1075"/>
        <v>2867521.7113764975</v>
      </c>
      <c r="AY581" s="395">
        <f t="shared" ca="1" si="1075"/>
        <v>2580678.1956346706</v>
      </c>
      <c r="AZ581" s="395">
        <f t="shared" ca="1" si="1075"/>
        <v>2740131.4367639897</v>
      </c>
      <c r="BA581" s="395">
        <f t="shared" ca="1" si="1075"/>
        <v>2952592.2424998954</v>
      </c>
      <c r="BB581" s="395">
        <f t="shared" ca="1" si="1075"/>
        <v>2863543.4865835914</v>
      </c>
      <c r="BC581" s="395">
        <f t="shared" ca="1" si="1075"/>
        <v>3644468.284419816</v>
      </c>
      <c r="BD581" s="395">
        <f t="shared" ca="1" si="1075"/>
        <v>3227052.3080261392</v>
      </c>
      <c r="BE581" s="395">
        <f t="shared" ca="1" si="1075"/>
        <v>3926123.1364289885</v>
      </c>
      <c r="BF581" s="395">
        <f t="shared" ca="1" si="1075"/>
        <v>4237282.64284648</v>
      </c>
      <c r="BG581" s="395">
        <f t="shared" ca="1" si="1075"/>
        <v>4699274.3607815802</v>
      </c>
      <c r="BH581" s="395">
        <f t="shared" ca="1" si="1075"/>
        <v>4821953.4180465266</v>
      </c>
      <c r="BI581" s="395">
        <f t="shared" ca="1" si="1075"/>
        <v>5185955.1880267989</v>
      </c>
      <c r="BJ581" s="395">
        <f t="shared" ca="1" si="1075"/>
        <v>6203297.2601849753</v>
      </c>
      <c r="BK581" s="395">
        <f t="shared" ca="1" si="1075"/>
        <v>5896180.8402862893</v>
      </c>
      <c r="BL581" s="395">
        <f t="shared" ca="1" si="1075"/>
        <v>6371947.5437388476</v>
      </c>
      <c r="BM581" s="395">
        <f t="shared" ca="1" si="1075"/>
        <v>6909427.9565815227</v>
      </c>
      <c r="BN581" s="395">
        <f t="shared" ca="1" si="1075"/>
        <v>6970921.5457292441</v>
      </c>
      <c r="BO581" s="395">
        <f t="shared" ca="1" si="1075"/>
        <v>8408681.1057199202</v>
      </c>
      <c r="BP581" s="395">
        <f t="shared" ca="1" si="1075"/>
        <v>7523513.7125233635</v>
      </c>
      <c r="BQ581" s="395">
        <f t="shared" ca="1" si="1075"/>
        <v>8479901.6012531649</v>
      </c>
      <c r="BR581" s="395">
        <f t="shared" ca="1" si="1075"/>
        <v>8972443.1596703399</v>
      </c>
      <c r="BS581" s="395">
        <f t="shared" ca="1" si="1075"/>
        <v>9670462.4104557578</v>
      </c>
      <c r="BT581" s="395">
        <f t="shared" ca="1" si="1075"/>
        <v>9865248.2221612781</v>
      </c>
      <c r="BU581" s="395">
        <f t="shared" ca="1" si="1075"/>
        <v>10434369.76570968</v>
      </c>
      <c r="BV581" s="395">
        <f t="shared" ca="1" si="1075"/>
        <v>11892034.766518306</v>
      </c>
      <c r="BW581" s="395">
        <f t="shared" ca="1" si="1075"/>
        <v>11507424.864587847</v>
      </c>
      <c r="BX581" s="395">
        <f t="shared" ca="1" si="1075"/>
        <v>12240220.007496484</v>
      </c>
      <c r="BY581" s="395">
        <f t="shared" ca="1" si="1075"/>
        <v>13055576.332600292</v>
      </c>
      <c r="BZ581" s="395">
        <f t="shared" ca="1" si="1075"/>
        <v>13182794.653119829</v>
      </c>
      <c r="CA581" s="395">
        <f t="shared" ca="1" si="1075"/>
        <v>15127435.24025216</v>
      </c>
      <c r="CB581" s="395">
        <f t="shared" ca="1" si="1075"/>
        <v>14044319.165282443</v>
      </c>
      <c r="CC581" s="395">
        <f t="shared" ca="1" si="1075"/>
        <v>15475006.199591842</v>
      </c>
      <c r="CD581" s="395">
        <f t="shared" ca="1" si="1075"/>
        <v>16409864.157266837</v>
      </c>
      <c r="CE581" s="395">
        <f t="shared" ca="1" si="1075"/>
        <v>17612013.520262368</v>
      </c>
      <c r="CF581" s="395">
        <f t="shared" ca="1" si="1075"/>
        <v>18005752.789362054</v>
      </c>
      <c r="CG581" s="395">
        <f t="shared" ca="1" si="1075"/>
        <v>19015113.891531996</v>
      </c>
      <c r="CH581" s="395">
        <f t="shared" ca="1" si="1075"/>
        <v>21127645.596894819</v>
      </c>
      <c r="CI581" s="395">
        <f t="shared" ca="1" si="1075"/>
        <v>20675536.25874589</v>
      </c>
      <c r="CJ581" s="395">
        <f t="shared" ca="1" si="1075"/>
        <v>21854852.375788756</v>
      </c>
      <c r="CK581" s="395">
        <f t="shared" ca="1" si="1075"/>
        <v>23102576.952847496</v>
      </c>
      <c r="CL581" s="395">
        <f t="shared" ca="1" si="1075"/>
        <v>23391444.096390825</v>
      </c>
      <c r="CM581" s="395">
        <f t="shared" ca="1" si="1075"/>
        <v>26061055.850797024</v>
      </c>
      <c r="CN581" s="71"/>
      <c r="CO581" s="71"/>
      <c r="CP581" s="71"/>
      <c r="CQ581" s="71"/>
      <c r="CR581" s="71"/>
      <c r="CS581" s="71"/>
      <c r="CT581" s="71"/>
      <c r="CU581" s="259"/>
      <c r="CV581" s="259"/>
      <c r="CW581" s="259"/>
      <c r="CX581" s="259"/>
      <c r="CY581" s="259"/>
    </row>
    <row r="582" spans="1:103" hidden="1" outlineLevel="2" x14ac:dyDescent="0.45">
      <c r="A582" s="71"/>
      <c r="B582" s="297"/>
      <c r="D582" s="262"/>
      <c r="E582" s="344"/>
      <c r="F582" s="344"/>
      <c r="G582" s="344"/>
      <c r="H582" s="396"/>
      <c r="I582" s="396"/>
      <c r="J582" s="396"/>
      <c r="K582" s="396"/>
      <c r="L582" s="396"/>
      <c r="M582" s="396"/>
      <c r="N582" s="396"/>
      <c r="O582" s="396"/>
      <c r="P582" s="396"/>
      <c r="Q582" s="396"/>
      <c r="R582" s="396"/>
      <c r="S582" s="396"/>
      <c r="T582" s="396"/>
      <c r="U582" s="396"/>
      <c r="V582" s="396"/>
      <c r="W582" s="396"/>
      <c r="X582" s="396"/>
      <c r="Y582" s="396"/>
      <c r="Z582" s="396"/>
      <c r="AA582" s="396"/>
      <c r="AB582" s="396"/>
      <c r="AC582" s="396"/>
      <c r="AD582" s="396"/>
      <c r="AE582" s="396"/>
      <c r="AF582" s="396"/>
      <c r="AG582" s="396"/>
      <c r="AH582" s="396"/>
      <c r="AI582" s="396"/>
      <c r="AJ582" s="396"/>
      <c r="AK582" s="396"/>
      <c r="AL582" s="396"/>
      <c r="AM582" s="396"/>
      <c r="AN582" s="396"/>
      <c r="AO582" s="396"/>
      <c r="AP582" s="396"/>
      <c r="AQ582" s="396"/>
      <c r="AR582" s="396"/>
      <c r="AS582" s="396"/>
      <c r="AT582" s="396"/>
      <c r="AU582" s="396"/>
      <c r="AV582" s="396"/>
      <c r="AW582" s="396"/>
      <c r="AX582" s="396"/>
      <c r="AY582" s="396"/>
      <c r="AZ582" s="396"/>
      <c r="BA582" s="396"/>
      <c r="BB582" s="396"/>
      <c r="BC582" s="396"/>
      <c r="BD582" s="396"/>
      <c r="BE582" s="396"/>
      <c r="BF582" s="396"/>
      <c r="BG582" s="396"/>
      <c r="BH582" s="396"/>
      <c r="BI582" s="396"/>
      <c r="BJ582" s="396"/>
      <c r="BK582" s="396"/>
      <c r="BL582" s="396"/>
      <c r="BM582" s="396"/>
      <c r="BN582" s="396"/>
      <c r="BO582" s="396"/>
      <c r="BP582" s="396"/>
      <c r="BQ582" s="396"/>
      <c r="BR582" s="396"/>
      <c r="BS582" s="396"/>
      <c r="BT582" s="396"/>
      <c r="BU582" s="396"/>
      <c r="BV582" s="396"/>
      <c r="BW582" s="396"/>
      <c r="BX582" s="396"/>
      <c r="BY582" s="396"/>
      <c r="BZ582" s="396"/>
      <c r="CA582" s="396"/>
      <c r="CB582" s="396"/>
      <c r="CC582" s="396"/>
      <c r="CD582" s="396"/>
      <c r="CE582" s="396"/>
      <c r="CF582" s="396"/>
      <c r="CG582" s="396"/>
      <c r="CH582" s="396"/>
      <c r="CI582" s="396"/>
      <c r="CJ582" s="396"/>
      <c r="CK582" s="396"/>
      <c r="CL582" s="396"/>
      <c r="CM582" s="396"/>
      <c r="CN582" s="396"/>
      <c r="CO582" s="396"/>
    </row>
    <row r="583" spans="1:103" hidden="1" outlineLevel="2" x14ac:dyDescent="0.45">
      <c r="A583" s="71" t="s">
        <v>613</v>
      </c>
      <c r="B583" s="297"/>
      <c r="D583" s="262" t="s">
        <v>389</v>
      </c>
      <c r="F583" s="259" t="s">
        <v>164</v>
      </c>
      <c r="H583" s="392">
        <f t="shared" ref="H583:O583" si="1076">H713</f>
        <v>0</v>
      </c>
      <c r="I583" s="392">
        <f t="shared" si="1076"/>
        <v>0</v>
      </c>
      <c r="J583" s="392">
        <f t="shared" si="1076"/>
        <v>0</v>
      </c>
      <c r="K583" s="392">
        <f t="shared" si="1076"/>
        <v>0</v>
      </c>
      <c r="L583" s="392">
        <f t="shared" si="1076"/>
        <v>0</v>
      </c>
      <c r="M583" s="392">
        <f t="shared" si="1076"/>
        <v>0</v>
      </c>
      <c r="N583" s="392">
        <f t="shared" si="1076"/>
        <v>0</v>
      </c>
      <c r="O583" s="392">
        <f t="shared" si="1076"/>
        <v>10000</v>
      </c>
      <c r="P583" s="392">
        <f t="shared" ref="P583:AP583" ca="1" si="1077">P713</f>
        <v>22469.421567999991</v>
      </c>
      <c r="Q583" s="392">
        <f t="shared" ca="1" si="1077"/>
        <v>22666.484415999985</v>
      </c>
      <c r="R583" s="392">
        <f t="shared" ca="1" si="1077"/>
        <v>22617.687567999987</v>
      </c>
      <c r="S583" s="392">
        <f t="shared" ca="1" si="1077"/>
        <v>25717.331920000001</v>
      </c>
      <c r="T583" s="392">
        <f t="shared" ca="1" si="1077"/>
        <v>26863.102580000006</v>
      </c>
      <c r="U583" s="392">
        <f t="shared" ca="1" si="1077"/>
        <v>27939.08041250001</v>
      </c>
      <c r="V583" s="392">
        <f t="shared" ca="1" si="1077"/>
        <v>28014.683292500009</v>
      </c>
      <c r="W583" s="392">
        <f t="shared" ca="1" si="1077"/>
        <v>28292.493514999991</v>
      </c>
      <c r="X583" s="392">
        <f t="shared" ca="1" si="1077"/>
        <v>28365.305674999992</v>
      </c>
      <c r="Y583" s="392">
        <f t="shared" ca="1" si="1077"/>
        <v>28441.180714999991</v>
      </c>
      <c r="Z583" s="392">
        <f t="shared" ca="1" si="1077"/>
        <v>29512.868787499967</v>
      </c>
      <c r="AA583" s="392">
        <f t="shared" ca="1" si="1077"/>
        <v>28960.744999999988</v>
      </c>
      <c r="AB583" s="392">
        <f t="shared" ca="1" si="1077"/>
        <v>29067.639079999975</v>
      </c>
      <c r="AC583" s="392">
        <f t="shared" ca="1" si="1077"/>
        <v>29334.403062499983</v>
      </c>
      <c r="AD583" s="392">
        <f t="shared" ca="1" si="1077"/>
        <v>29215.655960000004</v>
      </c>
      <c r="AE583" s="392">
        <f t="shared" ca="1" si="1077"/>
        <v>34056.911299999978</v>
      </c>
      <c r="AF583" s="392">
        <f t="shared" ca="1" si="1077"/>
        <v>44989.897929183557</v>
      </c>
      <c r="AG583" s="392">
        <f t="shared" ca="1" si="1077"/>
        <v>49883.490999116548</v>
      </c>
      <c r="AH583" s="392">
        <f t="shared" ca="1" si="1077"/>
        <v>50591.182142465994</v>
      </c>
      <c r="AI583" s="392">
        <f t="shared" ca="1" si="1077"/>
        <v>52351.851476393349</v>
      </c>
      <c r="AJ583" s="392">
        <f t="shared" ca="1" si="1077"/>
        <v>52755.700632846994</v>
      </c>
      <c r="AK583" s="392">
        <f t="shared" ca="1" si="1077"/>
        <v>53460.355648853212</v>
      </c>
      <c r="AL583" s="392">
        <f t="shared" ca="1" si="1077"/>
        <v>57924.943716805363</v>
      </c>
      <c r="AM583" s="392">
        <f t="shared" ca="1" si="1077"/>
        <v>52997.872514750794</v>
      </c>
      <c r="AN583" s="392">
        <f t="shared" ca="1" si="1077"/>
        <v>57072.731356676435</v>
      </c>
      <c r="AO583" s="392">
        <f t="shared" ca="1" si="1077"/>
        <v>57562.445872792159</v>
      </c>
      <c r="AP583" s="392">
        <f t="shared" ca="1" si="1077"/>
        <v>57961.603514812305</v>
      </c>
      <c r="AQ583" s="393">
        <f>Assumptions!D254</f>
        <v>26410.47</v>
      </c>
      <c r="AR583" s="392">
        <f ca="1">AR713</f>
        <v>19805.788638388258</v>
      </c>
      <c r="AS583" s="392">
        <f t="shared" ref="AS583:CM583" ca="1" si="1078">AS713</f>
        <v>28081.98803014146</v>
      </c>
      <c r="AT583" s="392">
        <f t="shared" ca="1" si="1078"/>
        <v>29277.562993773026</v>
      </c>
      <c r="AU583" s="392">
        <f t="shared" ca="1" si="1078"/>
        <v>32543.15614218227</v>
      </c>
      <c r="AV583" s="392">
        <f t="shared" ca="1" si="1078"/>
        <v>32760.50234542563</v>
      </c>
      <c r="AW583" s="392">
        <f t="shared" ca="1" si="1078"/>
        <v>33953.164614985479</v>
      </c>
      <c r="AX583" s="392">
        <f t="shared" ca="1" si="1078"/>
        <v>40618.443799037967</v>
      </c>
      <c r="AY583" s="392">
        <f t="shared" ca="1" si="1078"/>
        <v>28866.663507218662</v>
      </c>
      <c r="AZ583" s="392">
        <f t="shared" ca="1" si="1078"/>
        <v>39714.85822038645</v>
      </c>
      <c r="BA583" s="392">
        <f t="shared" ca="1" si="1078"/>
        <v>39352.808188386189</v>
      </c>
      <c r="BB583" s="392">
        <f t="shared" ca="1" si="1078"/>
        <v>40711.083194559149</v>
      </c>
      <c r="BC583" s="392">
        <f t="shared" ca="1" si="1078"/>
        <v>56009.867466252166</v>
      </c>
      <c r="BD583" s="392">
        <f t="shared" ca="1" si="1078"/>
        <v>77512.77553757462</v>
      </c>
      <c r="BE583" s="392">
        <f t="shared" ca="1" si="1078"/>
        <v>93405.124962818954</v>
      </c>
      <c r="BF583" s="392">
        <f t="shared" ca="1" si="1078"/>
        <v>97045.626649766666</v>
      </c>
      <c r="BG583" s="392">
        <f t="shared" ca="1" si="1078"/>
        <v>105103.68753987024</v>
      </c>
      <c r="BH583" s="392">
        <f t="shared" ca="1" si="1078"/>
        <v>105830.76971775037</v>
      </c>
      <c r="BI583" s="392">
        <f t="shared" ca="1" si="1078"/>
        <v>109465.73227169047</v>
      </c>
      <c r="BJ583" s="392">
        <f t="shared" ca="1" si="1078"/>
        <v>120647.3843741279</v>
      </c>
      <c r="BK583" s="392">
        <f t="shared" ca="1" si="1078"/>
        <v>90509.495702141605</v>
      </c>
      <c r="BL583" s="392">
        <f t="shared" ca="1" si="1078"/>
        <v>125179.13425793736</v>
      </c>
      <c r="BM583" s="392">
        <f t="shared" ca="1" si="1078"/>
        <v>122261.26065432941</v>
      </c>
      <c r="BN583" s="392">
        <f t="shared" ca="1" si="1078"/>
        <v>128218.85932271901</v>
      </c>
      <c r="BO583" s="392">
        <f t="shared" ca="1" si="1078"/>
        <v>154688.69732107007</v>
      </c>
      <c r="BP583" s="392">
        <f t="shared" ca="1" si="1078"/>
        <v>135100.39559762031</v>
      </c>
      <c r="BQ583" s="392">
        <f t="shared" ca="1" si="1078"/>
        <v>155826.45965193017</v>
      </c>
      <c r="BR583" s="392">
        <f t="shared" ca="1" si="1078"/>
        <v>161881.59106223995</v>
      </c>
      <c r="BS583" s="392">
        <f t="shared" ca="1" si="1078"/>
        <v>171432.02232773963</v>
      </c>
      <c r="BT583" s="392">
        <f t="shared" ca="1" si="1078"/>
        <v>169825.09307047466</v>
      </c>
      <c r="BU583" s="392">
        <f t="shared" ca="1" si="1078"/>
        <v>172869.21360723712</v>
      </c>
      <c r="BV583" s="392">
        <f t="shared" ca="1" si="1078"/>
        <v>185131.2663814413</v>
      </c>
      <c r="BW583" s="392">
        <f t="shared" ca="1" si="1078"/>
        <v>140791.21980498524</v>
      </c>
      <c r="BX583" s="392">
        <f t="shared" ca="1" si="1078"/>
        <v>185668.63638009658</v>
      </c>
      <c r="BY583" s="392">
        <f t="shared" ca="1" si="1078"/>
        <v>179505.9636311639</v>
      </c>
      <c r="BZ583" s="392">
        <f t="shared" ca="1" si="1078"/>
        <v>186062.46094655368</v>
      </c>
      <c r="CA583" s="392">
        <f t="shared" ca="1" si="1078"/>
        <v>215785.83367041271</v>
      </c>
      <c r="CB583" s="392">
        <f t="shared" ca="1" si="1078"/>
        <v>170690.96684269712</v>
      </c>
      <c r="CC583" s="392">
        <f t="shared" ca="1" si="1078"/>
        <v>194056.07248807608</v>
      </c>
      <c r="CD583" s="392">
        <f t="shared" ca="1" si="1078"/>
        <v>195974.68390873578</v>
      </c>
      <c r="CE583" s="392">
        <f t="shared" ca="1" si="1078"/>
        <v>205764.12988704693</v>
      </c>
      <c r="CF583" s="392">
        <f t="shared" ca="1" si="1078"/>
        <v>201866.54052633559</v>
      </c>
      <c r="CG583" s="392">
        <f t="shared" ca="1" si="1078"/>
        <v>203777.08897164883</v>
      </c>
      <c r="CH583" s="392">
        <f t="shared" ca="1" si="1078"/>
        <v>215998.65321051574</v>
      </c>
      <c r="CI583" s="392">
        <f t="shared" ca="1" si="1078"/>
        <v>162606.92379370396</v>
      </c>
      <c r="CJ583" s="392">
        <f t="shared" ca="1" si="1078"/>
        <v>213618.36587597019</v>
      </c>
      <c r="CK583" s="392">
        <f t="shared" ca="1" si="1078"/>
        <v>204976.05949680752</v>
      </c>
      <c r="CL583" s="392">
        <f t="shared" ca="1" si="1078"/>
        <v>211031.35742118632</v>
      </c>
      <c r="CM583" s="392">
        <f t="shared" ca="1" si="1078"/>
        <v>242950.29750029143</v>
      </c>
      <c r="CN583" s="71"/>
      <c r="CO583" s="71"/>
      <c r="CP583" s="71"/>
      <c r="CQ583" s="71"/>
      <c r="CR583" s="71"/>
      <c r="CS583" s="71"/>
      <c r="CT583" s="71"/>
    </row>
    <row r="584" spans="1:103" hidden="1" outlineLevel="2" x14ac:dyDescent="0.45">
      <c r="A584" s="71" t="s">
        <v>614</v>
      </c>
      <c r="B584" s="297"/>
      <c r="D584" s="262" t="s">
        <v>390</v>
      </c>
      <c r="F584" s="259" t="s">
        <v>164</v>
      </c>
      <c r="H584" s="392">
        <f t="shared" ref="H584:O584" si="1079">H683</f>
        <v>0</v>
      </c>
      <c r="I584" s="392">
        <f t="shared" si="1079"/>
        <v>0</v>
      </c>
      <c r="J584" s="392">
        <f t="shared" si="1079"/>
        <v>0</v>
      </c>
      <c r="K584" s="392">
        <f t="shared" si="1079"/>
        <v>0</v>
      </c>
      <c r="L584" s="392">
        <f t="shared" si="1079"/>
        <v>0</v>
      </c>
      <c r="M584" s="392">
        <f t="shared" si="1079"/>
        <v>0</v>
      </c>
      <c r="N584" s="392">
        <f t="shared" si="1079"/>
        <v>0</v>
      </c>
      <c r="O584" s="392">
        <f t="shared" si="1079"/>
        <v>8000</v>
      </c>
      <c r="P584" s="392">
        <f t="shared" ref="P584:AP584" si="1080">P683</f>
        <v>13440.460160000002</v>
      </c>
      <c r="Q584" s="392">
        <f t="shared" si="1080"/>
        <v>19450.619777085463</v>
      </c>
      <c r="R584" s="392">
        <f t="shared" si="1080"/>
        <v>6415.6220448240492</v>
      </c>
      <c r="S584" s="392">
        <f t="shared" si="1080"/>
        <v>16775.297444824049</v>
      </c>
      <c r="T584" s="392">
        <f t="shared" ca="1" si="1080"/>
        <v>24702.173425505614</v>
      </c>
      <c r="U584" s="392">
        <f t="shared" ca="1" si="1080"/>
        <v>9747.5159298345097</v>
      </c>
      <c r="V584" s="392">
        <f t="shared" ca="1" si="1080"/>
        <v>19965.416318327007</v>
      </c>
      <c r="W584" s="392">
        <f t="shared" ca="1" si="1080"/>
        <v>31006.737017189436</v>
      </c>
      <c r="X584" s="392">
        <f t="shared" ca="1" si="1080"/>
        <v>11403.277404330169</v>
      </c>
      <c r="Y584" s="392">
        <f t="shared" ca="1" si="1080"/>
        <v>23038.519754384557</v>
      </c>
      <c r="Z584" s="392">
        <f t="shared" ca="1" si="1080"/>
        <v>36326.616514096866</v>
      </c>
      <c r="AA584" s="392">
        <f t="shared" ca="1" si="1080"/>
        <v>11877.821448533126</v>
      </c>
      <c r="AB584" s="392">
        <f t="shared" ca="1" si="1080"/>
        <v>25993.572544744267</v>
      </c>
      <c r="AC584" s="392">
        <f t="shared" ca="1" si="1080"/>
        <v>40782.062912504363</v>
      </c>
      <c r="AD584" s="392">
        <f t="shared" ca="1" si="1080"/>
        <v>15214.670227956783</v>
      </c>
      <c r="AE584" s="392">
        <f t="shared" ca="1" si="1080"/>
        <v>37978.744227956777</v>
      </c>
      <c r="AF584" s="392">
        <f t="shared" ca="1" si="1080"/>
        <v>55790.051772812556</v>
      </c>
      <c r="AG584" s="392">
        <f t="shared" ca="1" si="1080"/>
        <v>22512.575899311603</v>
      </c>
      <c r="AH584" s="392">
        <f t="shared" ca="1" si="1080"/>
        <v>46092.057549248537</v>
      </c>
      <c r="AI584" s="392">
        <f t="shared" ca="1" si="1080"/>
        <v>71677.15574936707</v>
      </c>
      <c r="AJ584" s="392">
        <f t="shared" ca="1" si="1080"/>
        <v>26303.124222635408</v>
      </c>
      <c r="AK584" s="392">
        <f t="shared" ca="1" si="1080"/>
        <v>53383.26896445101</v>
      </c>
      <c r="AL584" s="392">
        <f t="shared" ca="1" si="1080"/>
        <v>84573.99408481663</v>
      </c>
      <c r="AM584" s="392">
        <f t="shared" ca="1" si="1080"/>
        <v>27067.099503616104</v>
      </c>
      <c r="AN584" s="392">
        <f t="shared" ca="1" si="1080"/>
        <v>59033.188746808184</v>
      </c>
      <c r="AO584" s="392">
        <f t="shared" ca="1" si="1080"/>
        <v>92010.388745261589</v>
      </c>
      <c r="AP584" s="392">
        <f t="shared" ca="1" si="1080"/>
        <v>33797.538269092067</v>
      </c>
      <c r="AQ584" s="393">
        <f>Assumptions!D255</f>
        <v>197434.04</v>
      </c>
      <c r="AR584" s="392">
        <f ca="1">AR683</f>
        <v>232909.40039662979</v>
      </c>
      <c r="AS584" s="392">
        <f t="shared" ref="AS584:CM584" ca="1" si="1081">AS683</f>
        <v>43244.468888015865</v>
      </c>
      <c r="AT584" s="392">
        <f t="shared" ca="1" si="1081"/>
        <v>87668.961656134779</v>
      </c>
      <c r="AU584" s="392">
        <f t="shared" ca="1" si="1081"/>
        <v>134962.19107219021</v>
      </c>
      <c r="AV584" s="392">
        <f t="shared" ca="1" si="1081"/>
        <v>47770.635924790957</v>
      </c>
      <c r="AW584" s="392">
        <f t="shared" ca="1" si="1081"/>
        <v>98035.245980428212</v>
      </c>
      <c r="AX584" s="392">
        <f t="shared" ca="1" si="1081"/>
        <v>154431.68814897319</v>
      </c>
      <c r="AY584" s="392">
        <f t="shared" ca="1" si="1081"/>
        <v>48073.491664702771</v>
      </c>
      <c r="AZ584" s="392">
        <f t="shared" ca="1" si="1081"/>
        <v>103648.26034367259</v>
      </c>
      <c r="BA584" s="392">
        <f t="shared" ca="1" si="1081"/>
        <v>159948.53857686068</v>
      </c>
      <c r="BB584" s="392">
        <f t="shared" ca="1" si="1081"/>
        <v>57318.966262064001</v>
      </c>
      <c r="BC584" s="392">
        <f t="shared" ca="1" si="1081"/>
        <v>154391.82352716808</v>
      </c>
      <c r="BD584" s="392">
        <f t="shared" ca="1" si="1081"/>
        <v>209888.31524222333</v>
      </c>
      <c r="BE584" s="392">
        <f t="shared" ca="1" si="1081"/>
        <v>68342.776587206055</v>
      </c>
      <c r="BF584" s="392">
        <f t="shared" ca="1" si="1081"/>
        <v>139228.99207969662</v>
      </c>
      <c r="BG584" s="392">
        <f t="shared" ca="1" si="1081"/>
        <v>215445.22339830193</v>
      </c>
      <c r="BH584" s="392">
        <f t="shared" ca="1" si="1081"/>
        <v>77600.167810245417</v>
      </c>
      <c r="BI584" s="392">
        <f t="shared" ca="1" si="1081"/>
        <v>159098.27427615144</v>
      </c>
      <c r="BJ584" s="392">
        <f t="shared" ca="1" si="1081"/>
        <v>251083.39885898947</v>
      </c>
      <c r="BK584" s="392">
        <f t="shared" ca="1" si="1081"/>
        <v>78505.694924339594</v>
      </c>
      <c r="BL584" s="392">
        <f t="shared" ca="1" si="1081"/>
        <v>170977.1878103402</v>
      </c>
      <c r="BM584" s="392">
        <f t="shared" ca="1" si="1081"/>
        <v>265887.96622968785</v>
      </c>
      <c r="BN584" s="392">
        <f t="shared" ca="1" si="1081"/>
        <v>96872.344137331354</v>
      </c>
      <c r="BO584" s="392">
        <f t="shared" ca="1" si="1081"/>
        <v>256106.46811776794</v>
      </c>
      <c r="BP584" s="392">
        <f t="shared" ca="1" si="1081"/>
        <v>344891.57080166106</v>
      </c>
      <c r="BQ584" s="392">
        <f t="shared" ca="1" si="1081"/>
        <v>106842.79972407746</v>
      </c>
      <c r="BR584" s="392">
        <f t="shared" ca="1" si="1081"/>
        <v>217402.27228411601</v>
      </c>
      <c r="BS584" s="392">
        <f t="shared" ca="1" si="1081"/>
        <v>335611.25604374614</v>
      </c>
      <c r="BT584" s="392">
        <f t="shared" ca="1" si="1081"/>
        <v>120203.55277953425</v>
      </c>
      <c r="BU584" s="392">
        <f t="shared" ca="1" si="1081"/>
        <v>245803.31855962926</v>
      </c>
      <c r="BV584" s="392">
        <f t="shared" ca="1" si="1081"/>
        <v>385895.81824174896</v>
      </c>
      <c r="BW584" s="392">
        <f t="shared" ca="1" si="1081"/>
        <v>121550.39796907338</v>
      </c>
      <c r="BX584" s="392">
        <f t="shared" ca="1" si="1081"/>
        <v>262668.40141795063</v>
      </c>
      <c r="BY584" s="392">
        <f t="shared" ca="1" si="1081"/>
        <v>406901.20338836615</v>
      </c>
      <c r="BZ584" s="392">
        <f t="shared" ca="1" si="1081"/>
        <v>147100.04591317754</v>
      </c>
      <c r="CA584" s="392">
        <f t="shared" ca="1" si="1081"/>
        <v>362835.77996304166</v>
      </c>
      <c r="CB584" s="392">
        <f t="shared" ca="1" si="1081"/>
        <v>524997.98755195877</v>
      </c>
      <c r="CC584" s="392">
        <f t="shared" ca="1" si="1081"/>
        <v>187209.65688917402</v>
      </c>
      <c r="CD584" s="392">
        <f t="shared" ca="1" si="1081"/>
        <v>377667.95375791029</v>
      </c>
      <c r="CE584" s="392">
        <f t="shared" ca="1" si="1081"/>
        <v>578291.85053599381</v>
      </c>
      <c r="CF584" s="392">
        <f t="shared" ca="1" si="1081"/>
        <v>199394.34217527672</v>
      </c>
      <c r="CG584" s="392">
        <f t="shared" ca="1" si="1081"/>
        <v>403389.03411102062</v>
      </c>
      <c r="CH584" s="392">
        <f t="shared" ca="1" si="1081"/>
        <v>623696.34561824589</v>
      </c>
      <c r="CI584" s="392">
        <f t="shared" ca="1" si="1081"/>
        <v>176306.86855530541</v>
      </c>
      <c r="CJ584" s="392">
        <f t="shared" ca="1" si="1081"/>
        <v>394011.20403292042</v>
      </c>
      <c r="CK584" s="392">
        <f t="shared" ca="1" si="1081"/>
        <v>608182.72396983381</v>
      </c>
      <c r="CL584" s="392">
        <f t="shared" ca="1" si="1081"/>
        <v>218168.71399799502</v>
      </c>
      <c r="CM584" s="392">
        <f t="shared" ca="1" si="1081"/>
        <v>522928.98511944292</v>
      </c>
      <c r="CN584" s="71"/>
      <c r="CO584" s="71"/>
      <c r="CP584" s="71"/>
      <c r="CQ584" s="71"/>
      <c r="CR584" s="71"/>
      <c r="CS584" s="71"/>
      <c r="CT584" s="71"/>
    </row>
    <row r="585" spans="1:103" hidden="1" outlineLevel="2" x14ac:dyDescent="0.45">
      <c r="A585" s="71" t="s">
        <v>744</v>
      </c>
      <c r="B585" s="297"/>
      <c r="D585" s="262" t="s">
        <v>728</v>
      </c>
      <c r="F585" s="259" t="s">
        <v>164</v>
      </c>
      <c r="H585" s="392"/>
      <c r="I585" s="392"/>
      <c r="J585" s="392"/>
      <c r="K585" s="392"/>
      <c r="L585" s="392"/>
      <c r="M585" s="392"/>
      <c r="N585" s="392"/>
      <c r="O585" s="392"/>
      <c r="P585" s="392"/>
      <c r="Q585" s="392"/>
      <c r="R585" s="392"/>
      <c r="S585" s="392"/>
      <c r="T585" s="392"/>
      <c r="U585" s="392"/>
      <c r="V585" s="392"/>
      <c r="W585" s="392"/>
      <c r="X585" s="392"/>
      <c r="Y585" s="392"/>
      <c r="Z585" s="392"/>
      <c r="AA585" s="392"/>
      <c r="AB585" s="392"/>
      <c r="AC585" s="392"/>
      <c r="AD585" s="392"/>
      <c r="AE585" s="392"/>
      <c r="AF585" s="392"/>
      <c r="AG585" s="392"/>
      <c r="AH585" s="392"/>
      <c r="AI585" s="392"/>
      <c r="AJ585" s="392"/>
      <c r="AK585" s="392"/>
      <c r="AL585" s="392"/>
      <c r="AM585" s="392"/>
      <c r="AN585" s="392"/>
      <c r="AO585" s="392"/>
      <c r="AP585" s="392"/>
      <c r="AQ585" s="393">
        <f>Assumptions!D272</f>
        <v>1622757.97</v>
      </c>
      <c r="AR585" s="392">
        <f>AR742</f>
        <v>595350.00000000023</v>
      </c>
      <c r="AS585" s="392">
        <f t="shared" ref="AS585:CM585" si="1082">AS742</f>
        <v>967443.75000000012</v>
      </c>
      <c r="AT585" s="392">
        <f t="shared" si="1082"/>
        <v>967443.75000000012</v>
      </c>
      <c r="AU585" s="392">
        <f t="shared" si="1082"/>
        <v>1041862.5000000002</v>
      </c>
      <c r="AV585" s="392">
        <f t="shared" si="1082"/>
        <v>1041862.5000000002</v>
      </c>
      <c r="AW585" s="392">
        <f t="shared" si="1082"/>
        <v>1041862.5000000002</v>
      </c>
      <c r="AX585" s="392">
        <f t="shared" si="1082"/>
        <v>1413956.2500000005</v>
      </c>
      <c r="AY585" s="392">
        <f t="shared" si="1082"/>
        <v>1190700.0000000005</v>
      </c>
      <c r="AZ585" s="392">
        <f t="shared" si="1082"/>
        <v>1190700.0000000005</v>
      </c>
      <c r="BA585" s="392">
        <f t="shared" si="1082"/>
        <v>1265118.7500000005</v>
      </c>
      <c r="BB585" s="392">
        <f t="shared" si="1082"/>
        <v>1190700.0000000005</v>
      </c>
      <c r="BC585" s="392">
        <f t="shared" si="1082"/>
        <v>1587600.0000000009</v>
      </c>
      <c r="BD585" s="392">
        <f t="shared" si="1082"/>
        <v>945252</v>
      </c>
      <c r="BE585" s="392">
        <f t="shared" si="1082"/>
        <v>1536034.5</v>
      </c>
      <c r="BF585" s="392">
        <f t="shared" si="1082"/>
        <v>1536034.5</v>
      </c>
      <c r="BG585" s="392">
        <f t="shared" si="1082"/>
        <v>1654191.0000000005</v>
      </c>
      <c r="BH585" s="392">
        <f t="shared" si="1082"/>
        <v>1654191.0000000005</v>
      </c>
      <c r="BI585" s="392">
        <f t="shared" si="1082"/>
        <v>1654191.0000000005</v>
      </c>
      <c r="BJ585" s="392">
        <f t="shared" si="1082"/>
        <v>2244973.5000000009</v>
      </c>
      <c r="BK585" s="392">
        <f t="shared" si="1082"/>
        <v>1890504</v>
      </c>
      <c r="BL585" s="392">
        <f t="shared" si="1082"/>
        <v>1890504</v>
      </c>
      <c r="BM585" s="392">
        <f t="shared" si="1082"/>
        <v>2008660.5000000007</v>
      </c>
      <c r="BN585" s="392">
        <f t="shared" si="1082"/>
        <v>1890504</v>
      </c>
      <c r="BO585" s="392">
        <f t="shared" si="1082"/>
        <v>2520672.0000000009</v>
      </c>
      <c r="BP585" s="392">
        <f t="shared" si="1082"/>
        <v>1281543.9000000001</v>
      </c>
      <c r="BQ585" s="392">
        <f t="shared" si="1082"/>
        <v>2082508.8375000001</v>
      </c>
      <c r="BR585" s="392">
        <f t="shared" si="1082"/>
        <v>2082508.8375000001</v>
      </c>
      <c r="BS585" s="392">
        <f t="shared" si="1082"/>
        <v>2242701.8250000002</v>
      </c>
      <c r="BT585" s="392">
        <f t="shared" si="1082"/>
        <v>2242701.8250000002</v>
      </c>
      <c r="BU585" s="392">
        <f t="shared" si="1082"/>
        <v>2242701.8250000002</v>
      </c>
      <c r="BV585" s="392">
        <f t="shared" si="1082"/>
        <v>3043666.7625000002</v>
      </c>
      <c r="BW585" s="392">
        <f t="shared" si="1082"/>
        <v>2563087.8000000003</v>
      </c>
      <c r="BX585" s="392">
        <f t="shared" si="1082"/>
        <v>2563087.8000000003</v>
      </c>
      <c r="BY585" s="392">
        <f t="shared" si="1082"/>
        <v>2723280.7875000006</v>
      </c>
      <c r="BZ585" s="392">
        <f t="shared" si="1082"/>
        <v>2563087.8000000003</v>
      </c>
      <c r="CA585" s="392">
        <f t="shared" si="1082"/>
        <v>3417450.4000000008</v>
      </c>
      <c r="CB585" s="392">
        <f t="shared" si="1082"/>
        <v>1605240.0000000005</v>
      </c>
      <c r="CC585" s="392">
        <f t="shared" si="1082"/>
        <v>2608515.0000000005</v>
      </c>
      <c r="CD585" s="392">
        <f t="shared" si="1082"/>
        <v>2608515.0000000005</v>
      </c>
      <c r="CE585" s="392">
        <f t="shared" si="1082"/>
        <v>2809170.0000000009</v>
      </c>
      <c r="CF585" s="392">
        <f t="shared" si="1082"/>
        <v>2809170.0000000009</v>
      </c>
      <c r="CG585" s="392">
        <f t="shared" si="1082"/>
        <v>2809170.0000000009</v>
      </c>
      <c r="CH585" s="392">
        <f t="shared" si="1082"/>
        <v>3812445.0000000014</v>
      </c>
      <c r="CI585" s="392">
        <f t="shared" si="1082"/>
        <v>3210480.0000000009</v>
      </c>
      <c r="CJ585" s="392">
        <f t="shared" si="1082"/>
        <v>3210480.0000000009</v>
      </c>
      <c r="CK585" s="392">
        <f t="shared" si="1082"/>
        <v>3411135.0000000014</v>
      </c>
      <c r="CL585" s="392">
        <f t="shared" si="1082"/>
        <v>3210480.0000000009</v>
      </c>
      <c r="CM585" s="392">
        <f t="shared" si="1082"/>
        <v>4280640.0000000019</v>
      </c>
      <c r="CN585" s="71"/>
      <c r="CO585" s="71"/>
      <c r="CP585" s="71"/>
      <c r="CQ585" s="71"/>
      <c r="CR585" s="71"/>
      <c r="CS585" s="71"/>
      <c r="CT585" s="71"/>
    </row>
    <row r="586" spans="1:103" hidden="1" outlineLevel="2" x14ac:dyDescent="0.45">
      <c r="A586" s="71" t="s">
        <v>747</v>
      </c>
      <c r="B586" s="297"/>
      <c r="D586" s="262" t="s">
        <v>715</v>
      </c>
      <c r="H586" s="392"/>
      <c r="I586" s="392"/>
      <c r="J586" s="392"/>
      <c r="K586" s="392"/>
      <c r="L586" s="392"/>
      <c r="M586" s="392"/>
      <c r="N586" s="392"/>
      <c r="O586" s="392"/>
      <c r="P586" s="392"/>
      <c r="Q586" s="392"/>
      <c r="R586" s="392"/>
      <c r="S586" s="392"/>
      <c r="T586" s="392"/>
      <c r="U586" s="392"/>
      <c r="V586" s="392"/>
      <c r="W586" s="392"/>
      <c r="X586" s="392"/>
      <c r="Y586" s="392"/>
      <c r="Z586" s="392"/>
      <c r="AA586" s="392"/>
      <c r="AB586" s="392"/>
      <c r="AC586" s="392"/>
      <c r="AD586" s="392"/>
      <c r="AE586" s="392"/>
      <c r="AF586" s="392"/>
      <c r="AG586" s="392"/>
      <c r="AH586" s="392"/>
      <c r="AI586" s="392"/>
      <c r="AJ586" s="392"/>
      <c r="AK586" s="392"/>
      <c r="AL586" s="392"/>
      <c r="AM586" s="392"/>
      <c r="AN586" s="392"/>
      <c r="AO586" s="392"/>
      <c r="AP586" s="392"/>
      <c r="AQ586" s="393">
        <f>Assumptions!D265</f>
        <v>15209.88</v>
      </c>
      <c r="AR586" s="392">
        <f>AR751</f>
        <v>8618.435795628453</v>
      </c>
      <c r="AS586" s="392">
        <f t="shared" ref="AS586:CM586" si="1083">AS751</f>
        <v>10395.432866892048</v>
      </c>
      <c r="AT586" s="392">
        <f t="shared" si="1083"/>
        <v>11095.125463702092</v>
      </c>
      <c r="AU586" s="392">
        <f t="shared" si="1083"/>
        <v>12450.085730540586</v>
      </c>
      <c r="AV586" s="392">
        <f t="shared" si="1083"/>
        <v>12494.510657322176</v>
      </c>
      <c r="AW586" s="392">
        <f t="shared" si="1083"/>
        <v>13194.203254132219</v>
      </c>
      <c r="AX586" s="392">
        <f t="shared" si="1083"/>
        <v>13893.895850942261</v>
      </c>
      <c r="AY586" s="392">
        <f t="shared" si="1083"/>
        <v>8107.5491376401687</v>
      </c>
      <c r="AZ586" s="392">
        <f t="shared" si="1083"/>
        <v>15293.281044562344</v>
      </c>
      <c r="BA586" s="392">
        <f t="shared" si="1083"/>
        <v>14215.976570108789</v>
      </c>
      <c r="BB586" s="392">
        <f t="shared" si="1083"/>
        <v>15765.295891616739</v>
      </c>
      <c r="BC586" s="392">
        <f t="shared" si="1083"/>
        <v>13527.390204994177</v>
      </c>
      <c r="BD586" s="392">
        <f t="shared" si="1083"/>
        <v>25347.354450476989</v>
      </c>
      <c r="BE586" s="392">
        <f t="shared" si="1083"/>
        <v>30778.930404150633</v>
      </c>
      <c r="BF586" s="392">
        <f t="shared" si="1083"/>
        <v>33042.087051514645</v>
      </c>
      <c r="BG586" s="392">
        <f t="shared" si="1083"/>
        <v>37266.646126594147</v>
      </c>
      <c r="BH586" s="392">
        <f t="shared" si="1083"/>
        <v>37568.400346242684</v>
      </c>
      <c r="BI586" s="392">
        <f t="shared" si="1083"/>
        <v>39831.556993606697</v>
      </c>
      <c r="BJ586" s="392">
        <f t="shared" si="1083"/>
        <v>42094.713640970716</v>
      </c>
      <c r="BK586" s="392">
        <f t="shared" si="1083"/>
        <v>24643.261271297073</v>
      </c>
      <c r="BL586" s="392">
        <f t="shared" si="1083"/>
        <v>46621.026935698748</v>
      </c>
      <c r="BM586" s="392">
        <f t="shared" si="1083"/>
        <v>43452.607629389124</v>
      </c>
      <c r="BN586" s="392">
        <f t="shared" si="1083"/>
        <v>48305.821328736412</v>
      </c>
      <c r="BO586" s="392">
        <f t="shared" si="1083"/>
        <v>41541.49757161516</v>
      </c>
      <c r="BP586" s="392">
        <f t="shared" si="1083"/>
        <v>45730.630119765694</v>
      </c>
      <c r="BQ586" s="392">
        <f t="shared" si="1083"/>
        <v>53201.63006088703</v>
      </c>
      <c r="BR586" s="392">
        <f t="shared" si="1083"/>
        <v>54956.301237037653</v>
      </c>
      <c r="BS586" s="392">
        <f t="shared" si="1083"/>
        <v>59861.581991698753</v>
      </c>
      <c r="BT586" s="392">
        <f t="shared" si="1083"/>
        <v>58465.643589338913</v>
      </c>
      <c r="BU586" s="392">
        <f t="shared" si="1083"/>
        <v>60220.314765489537</v>
      </c>
      <c r="BV586" s="392">
        <f t="shared" si="1083"/>
        <v>61974.985941640167</v>
      </c>
      <c r="BW586" s="392">
        <f t="shared" si="1083"/>
        <v>35405.365065439335</v>
      </c>
      <c r="BX586" s="392">
        <f t="shared" si="1083"/>
        <v>65484.328293941413</v>
      </c>
      <c r="BY586" s="392">
        <f t="shared" si="1083"/>
        <v>59767.999528970708</v>
      </c>
      <c r="BZ586" s="392">
        <f t="shared" si="1083"/>
        <v>65160.688943673646</v>
      </c>
      <c r="CA586" s="392">
        <f t="shared" si="1083"/>
        <v>55026.488084083823</v>
      </c>
      <c r="CB586" s="392">
        <f t="shared" si="1083"/>
        <v>60023.943525087867</v>
      </c>
      <c r="CC586" s="392">
        <f t="shared" si="1083"/>
        <v>68517.067498945602</v>
      </c>
      <c r="CD586" s="392">
        <f t="shared" si="1083"/>
        <v>69507.198532167371</v>
      </c>
      <c r="CE586" s="392">
        <f t="shared" si="1083"/>
        <v>74413.847874577419</v>
      </c>
      <c r="CF586" s="392">
        <f t="shared" si="1083"/>
        <v>71487.46059861088</v>
      </c>
      <c r="CG586" s="392">
        <f t="shared" si="1083"/>
        <v>72477.591631832634</v>
      </c>
      <c r="CH586" s="392">
        <f t="shared" si="1083"/>
        <v>73467.722665054403</v>
      </c>
      <c r="CI586" s="392">
        <f t="shared" si="1083"/>
        <v>41365.474276820089</v>
      </c>
      <c r="CJ586" s="392">
        <f t="shared" si="1083"/>
        <v>75447.984731497898</v>
      </c>
      <c r="CK586" s="392">
        <f t="shared" si="1083"/>
        <v>67944.991790861925</v>
      </c>
      <c r="CL586" s="392">
        <f t="shared" si="1083"/>
        <v>73126.677531389156</v>
      </c>
      <c r="CM586" s="392">
        <f t="shared" si="1083"/>
        <v>60992.071646460405</v>
      </c>
      <c r="CN586" s="71"/>
      <c r="CO586" s="71"/>
      <c r="CP586" s="71"/>
      <c r="CQ586" s="71"/>
      <c r="CR586" s="71"/>
      <c r="CS586" s="71"/>
      <c r="CT586" s="71"/>
      <c r="CV586" s="392"/>
      <c r="CW586" s="392"/>
      <c r="CX586" s="392"/>
    </row>
    <row r="587" spans="1:103" hidden="1" outlineLevel="2" x14ac:dyDescent="0.45">
      <c r="A587" s="71" t="s">
        <v>745</v>
      </c>
      <c r="B587" s="297"/>
      <c r="D587" s="262" t="s">
        <v>736</v>
      </c>
      <c r="F587" s="259" t="s">
        <v>164</v>
      </c>
      <c r="H587" s="392"/>
      <c r="I587" s="392"/>
      <c r="J587" s="392"/>
      <c r="K587" s="392"/>
      <c r="L587" s="392"/>
      <c r="M587" s="392"/>
      <c r="N587" s="392"/>
      <c r="O587" s="392"/>
      <c r="P587" s="392"/>
      <c r="Q587" s="392"/>
      <c r="R587" s="392"/>
      <c r="S587" s="392"/>
      <c r="T587" s="392"/>
      <c r="U587" s="392"/>
      <c r="V587" s="392"/>
      <c r="W587" s="392"/>
      <c r="X587" s="392"/>
      <c r="Y587" s="392"/>
      <c r="Z587" s="392"/>
      <c r="AA587" s="392"/>
      <c r="AB587" s="392"/>
      <c r="AC587" s="392"/>
      <c r="AD587" s="392"/>
      <c r="AE587" s="392"/>
      <c r="AF587" s="392"/>
      <c r="AG587" s="392"/>
      <c r="AH587" s="392"/>
      <c r="AI587" s="392"/>
      <c r="AJ587" s="392"/>
      <c r="AK587" s="392"/>
      <c r="AL587" s="392"/>
      <c r="AM587" s="392"/>
      <c r="AN587" s="392"/>
      <c r="AO587" s="392"/>
      <c r="AP587" s="392"/>
      <c r="AQ587" s="393">
        <f>SUM(Assumptions!D264:D271,Assumptions!D273)-AQ586</f>
        <v>42168.380000000005</v>
      </c>
      <c r="AR587" s="392">
        <f ca="1">AR748</f>
        <v>53769.236315806062</v>
      </c>
      <c r="AS587" s="392">
        <f t="shared" ref="AS587:CM587" ca="1" si="1084">AS748</f>
        <v>60075.192603079384</v>
      </c>
      <c r="AT587" s="392">
        <f t="shared" ca="1" si="1084"/>
        <v>60417.912150108452</v>
      </c>
      <c r="AU587" s="392">
        <f t="shared" ca="1" si="1084"/>
        <v>61392.87642111109</v>
      </c>
      <c r="AV587" s="392">
        <f t="shared" ca="1" si="1084"/>
        <v>61446.201904749476</v>
      </c>
      <c r="AW587" s="392">
        <f t="shared" ca="1" si="1084"/>
        <v>61848.383187626983</v>
      </c>
      <c r="AX587" s="392">
        <f t="shared" ca="1" si="1084"/>
        <v>63907.500195486107</v>
      </c>
      <c r="AY587" s="392">
        <f t="shared" ca="1" si="1084"/>
        <v>58498.445161745767</v>
      </c>
      <c r="AZ587" s="392">
        <f t="shared" ca="1" si="1084"/>
        <v>67283.060463315851</v>
      </c>
      <c r="BA587" s="392">
        <f t="shared" ca="1" si="1084"/>
        <v>66026.955580348338</v>
      </c>
      <c r="BB587" s="392">
        <f t="shared" ca="1" si="1084"/>
        <v>68273.172736241861</v>
      </c>
      <c r="BC587" s="392">
        <f t="shared" ca="1" si="1084"/>
        <v>72179.200958030648</v>
      </c>
      <c r="BD587" s="392">
        <f t="shared" ca="1" si="1084"/>
        <v>34791.303993048219</v>
      </c>
      <c r="BE587" s="392">
        <f t="shared" ca="1" si="1084"/>
        <v>39594.296138739228</v>
      </c>
      <c r="BF587" s="392">
        <f t="shared" ca="1" si="1084"/>
        <v>40632.738987053192</v>
      </c>
      <c r="BG587" s="392">
        <f t="shared" ca="1" si="1084"/>
        <v>42979.90230492266</v>
      </c>
      <c r="BH587" s="392">
        <f t="shared" ca="1" si="1084"/>
        <v>43189.301886957095</v>
      </c>
      <c r="BI587" s="392">
        <f t="shared" ca="1" si="1084"/>
        <v>44286.077774055229</v>
      </c>
      <c r="BJ587" s="392">
        <f t="shared" ca="1" si="1084"/>
        <v>47729.207413330114</v>
      </c>
      <c r="BK587" s="392">
        <f t="shared" ca="1" si="1084"/>
        <v>39024.203676647121</v>
      </c>
      <c r="BL587" s="392">
        <f t="shared" ca="1" si="1084"/>
        <v>48829.154573088272</v>
      </c>
      <c r="BM587" s="392">
        <f t="shared" ca="1" si="1084"/>
        <v>48091.84386427408</v>
      </c>
      <c r="BN587" s="392">
        <f t="shared" ca="1" si="1084"/>
        <v>49703.72578886446</v>
      </c>
      <c r="BO587" s="392">
        <f t="shared" ca="1" si="1084"/>
        <v>59505.460324177649</v>
      </c>
      <c r="BP587" s="392">
        <f t="shared" ca="1" si="1084"/>
        <v>52447.990470220451</v>
      </c>
      <c r="BQ587" s="392">
        <f t="shared" ca="1" si="1084"/>
        <v>58723.432390191956</v>
      </c>
      <c r="BR587" s="392">
        <f t="shared" ca="1" si="1084"/>
        <v>60449.126521116974</v>
      </c>
      <c r="BS587" s="392">
        <f t="shared" ca="1" si="1084"/>
        <v>63246.992696827736</v>
      </c>
      <c r="BT587" s="392">
        <f t="shared" ca="1" si="1084"/>
        <v>62815.196633992608</v>
      </c>
      <c r="BU587" s="392">
        <f t="shared" ca="1" si="1084"/>
        <v>63770.741073047589</v>
      </c>
      <c r="BV587" s="392">
        <f t="shared" ca="1" si="1084"/>
        <v>67633.30320128749</v>
      </c>
      <c r="BW587" s="392">
        <f t="shared" ca="1" si="1084"/>
        <v>54900.867412619693</v>
      </c>
      <c r="BX587" s="392">
        <f t="shared" ca="1" si="1084"/>
        <v>67571.204999616079</v>
      </c>
      <c r="BY587" s="392">
        <f t="shared" ca="1" si="1084"/>
        <v>65964.355185057575</v>
      </c>
      <c r="BZ587" s="392">
        <f t="shared" ca="1" si="1084"/>
        <v>67729.554837456628</v>
      </c>
      <c r="CA587" s="392">
        <f t="shared" ca="1" si="1084"/>
        <v>78707.033135327045</v>
      </c>
      <c r="CB587" s="392">
        <f t="shared" ca="1" si="1084"/>
        <v>63086.901435663116</v>
      </c>
      <c r="CC587" s="392">
        <f t="shared" ca="1" si="1084"/>
        <v>70179.570259051601</v>
      </c>
      <c r="CD587" s="392">
        <f t="shared" ca="1" si="1084"/>
        <v>70693.168940340343</v>
      </c>
      <c r="CE587" s="392">
        <f t="shared" ca="1" si="1084"/>
        <v>73545.398776780828</v>
      </c>
      <c r="CF587" s="392">
        <f t="shared" ca="1" si="1084"/>
        <v>72397.441380817778</v>
      </c>
      <c r="CG587" s="392">
        <f t="shared" ca="1" si="1084"/>
        <v>72982.819379887587</v>
      </c>
      <c r="CH587" s="392">
        <f t="shared" ca="1" si="1084"/>
        <v>76882.842777015787</v>
      </c>
      <c r="CI587" s="392">
        <f t="shared" ca="1" si="1084"/>
        <v>61276.288446219158</v>
      </c>
      <c r="CJ587" s="392">
        <f t="shared" ca="1" si="1084"/>
        <v>75841.034765028162</v>
      </c>
      <c r="CK587" s="392">
        <f t="shared" ca="1" si="1084"/>
        <v>73445.482244396218</v>
      </c>
      <c r="CL587" s="392">
        <f t="shared" ca="1" si="1084"/>
        <v>75030.997972617581</v>
      </c>
      <c r="CM587" s="392">
        <f t="shared" ca="1" si="1084"/>
        <v>87548.731772832863</v>
      </c>
      <c r="CN587" s="71"/>
      <c r="CO587" s="71"/>
      <c r="CP587" s="71"/>
      <c r="CQ587" s="71"/>
      <c r="CR587" s="71"/>
      <c r="CS587" s="71"/>
      <c r="CT587" s="71"/>
    </row>
    <row r="588" spans="1:103" hidden="1" outlineLevel="2" x14ac:dyDescent="0.45">
      <c r="A588" s="71" t="s">
        <v>746</v>
      </c>
      <c r="B588" s="297"/>
      <c r="D588" s="262" t="s">
        <v>741</v>
      </c>
      <c r="F588" s="259" t="s">
        <v>164</v>
      </c>
      <c r="H588" s="392"/>
      <c r="I588" s="392"/>
      <c r="J588" s="392"/>
      <c r="K588" s="392"/>
      <c r="L588" s="392"/>
      <c r="M588" s="392"/>
      <c r="N588" s="392"/>
      <c r="O588" s="392"/>
      <c r="P588" s="392"/>
      <c r="Q588" s="392"/>
      <c r="R588" s="392"/>
      <c r="S588" s="392"/>
      <c r="T588" s="392"/>
      <c r="U588" s="392"/>
      <c r="V588" s="392"/>
      <c r="W588" s="392"/>
      <c r="X588" s="392"/>
      <c r="Y588" s="392"/>
      <c r="Z588" s="392"/>
      <c r="AA588" s="392"/>
      <c r="AB588" s="392"/>
      <c r="AC588" s="392"/>
      <c r="AD588" s="392"/>
      <c r="AE588" s="392"/>
      <c r="AF588" s="392"/>
      <c r="AG588" s="392"/>
      <c r="AH588" s="392"/>
      <c r="AI588" s="392"/>
      <c r="AJ588" s="392"/>
      <c r="AK588" s="392"/>
      <c r="AL588" s="392"/>
      <c r="AM588" s="392"/>
      <c r="AN588" s="392"/>
      <c r="AO588" s="392"/>
      <c r="AP588" s="392"/>
      <c r="AQ588" s="393">
        <f>Assumptions!D275+Assumptions!D276</f>
        <v>533015.5</v>
      </c>
      <c r="AR588" s="392">
        <f>AQ588</f>
        <v>533015.5</v>
      </c>
      <c r="AS588" s="392">
        <f t="shared" ref="AS588:CM588" si="1085">AR588</f>
        <v>533015.5</v>
      </c>
      <c r="AT588" s="392">
        <f t="shared" si="1085"/>
        <v>533015.5</v>
      </c>
      <c r="AU588" s="392">
        <f t="shared" si="1085"/>
        <v>533015.5</v>
      </c>
      <c r="AV588" s="392">
        <f t="shared" si="1085"/>
        <v>533015.5</v>
      </c>
      <c r="AW588" s="392">
        <f t="shared" si="1085"/>
        <v>533015.5</v>
      </c>
      <c r="AX588" s="392">
        <f t="shared" si="1085"/>
        <v>533015.5</v>
      </c>
      <c r="AY588" s="392">
        <f t="shared" si="1085"/>
        <v>533015.5</v>
      </c>
      <c r="AZ588" s="392">
        <f t="shared" si="1085"/>
        <v>533015.5</v>
      </c>
      <c r="BA588" s="392">
        <f t="shared" si="1085"/>
        <v>533015.5</v>
      </c>
      <c r="BB588" s="392">
        <f t="shared" si="1085"/>
        <v>533015.5</v>
      </c>
      <c r="BC588" s="392">
        <f t="shared" si="1085"/>
        <v>533015.5</v>
      </c>
      <c r="BD588" s="392">
        <f t="shared" si="1085"/>
        <v>533015.5</v>
      </c>
      <c r="BE588" s="392">
        <f t="shared" si="1085"/>
        <v>533015.5</v>
      </c>
      <c r="BF588" s="392">
        <f t="shared" si="1085"/>
        <v>533015.5</v>
      </c>
      <c r="BG588" s="392">
        <f t="shared" si="1085"/>
        <v>533015.5</v>
      </c>
      <c r="BH588" s="392">
        <f t="shared" si="1085"/>
        <v>533015.5</v>
      </c>
      <c r="BI588" s="392">
        <f t="shared" si="1085"/>
        <v>533015.5</v>
      </c>
      <c r="BJ588" s="392">
        <f t="shared" si="1085"/>
        <v>533015.5</v>
      </c>
      <c r="BK588" s="392">
        <f t="shared" si="1085"/>
        <v>533015.5</v>
      </c>
      <c r="BL588" s="392">
        <f t="shared" si="1085"/>
        <v>533015.5</v>
      </c>
      <c r="BM588" s="392">
        <f t="shared" si="1085"/>
        <v>533015.5</v>
      </c>
      <c r="BN588" s="392">
        <f t="shared" si="1085"/>
        <v>533015.5</v>
      </c>
      <c r="BO588" s="392">
        <f t="shared" si="1085"/>
        <v>533015.5</v>
      </c>
      <c r="BP588" s="392">
        <f t="shared" si="1085"/>
        <v>533015.5</v>
      </c>
      <c r="BQ588" s="392">
        <f t="shared" si="1085"/>
        <v>533015.5</v>
      </c>
      <c r="BR588" s="392">
        <f t="shared" si="1085"/>
        <v>533015.5</v>
      </c>
      <c r="BS588" s="392">
        <f t="shared" si="1085"/>
        <v>533015.5</v>
      </c>
      <c r="BT588" s="392">
        <f t="shared" si="1085"/>
        <v>533015.5</v>
      </c>
      <c r="BU588" s="392">
        <f t="shared" si="1085"/>
        <v>533015.5</v>
      </c>
      <c r="BV588" s="392">
        <f t="shared" si="1085"/>
        <v>533015.5</v>
      </c>
      <c r="BW588" s="392">
        <f t="shared" si="1085"/>
        <v>533015.5</v>
      </c>
      <c r="BX588" s="392">
        <f t="shared" si="1085"/>
        <v>533015.5</v>
      </c>
      <c r="BY588" s="392">
        <f t="shared" si="1085"/>
        <v>533015.5</v>
      </c>
      <c r="BZ588" s="392">
        <f t="shared" si="1085"/>
        <v>533015.5</v>
      </c>
      <c r="CA588" s="392">
        <f t="shared" si="1085"/>
        <v>533015.5</v>
      </c>
      <c r="CB588" s="392">
        <f t="shared" si="1085"/>
        <v>533015.5</v>
      </c>
      <c r="CC588" s="392">
        <f t="shared" si="1085"/>
        <v>533015.5</v>
      </c>
      <c r="CD588" s="392">
        <f t="shared" si="1085"/>
        <v>533015.5</v>
      </c>
      <c r="CE588" s="392">
        <f t="shared" si="1085"/>
        <v>533015.5</v>
      </c>
      <c r="CF588" s="392">
        <f t="shared" si="1085"/>
        <v>533015.5</v>
      </c>
      <c r="CG588" s="392">
        <f t="shared" si="1085"/>
        <v>533015.5</v>
      </c>
      <c r="CH588" s="392">
        <f t="shared" si="1085"/>
        <v>533015.5</v>
      </c>
      <c r="CI588" s="392">
        <f t="shared" si="1085"/>
        <v>533015.5</v>
      </c>
      <c r="CJ588" s="392">
        <f t="shared" si="1085"/>
        <v>533015.5</v>
      </c>
      <c r="CK588" s="392">
        <f t="shared" si="1085"/>
        <v>533015.5</v>
      </c>
      <c r="CL588" s="392">
        <f t="shared" si="1085"/>
        <v>533015.5</v>
      </c>
      <c r="CM588" s="392">
        <f t="shared" si="1085"/>
        <v>533015.5</v>
      </c>
      <c r="CN588" s="71"/>
      <c r="CO588" s="71"/>
      <c r="CP588" s="71"/>
      <c r="CQ588" s="71"/>
      <c r="CR588" s="71"/>
      <c r="CS588" s="71"/>
      <c r="CT588" s="71"/>
    </row>
    <row r="589" spans="1:103" hidden="1" outlineLevel="2" x14ac:dyDescent="0.45">
      <c r="A589" s="71" t="s">
        <v>615</v>
      </c>
      <c r="B589" s="297"/>
      <c r="D589" s="262" t="s">
        <v>391</v>
      </c>
      <c r="F589" s="259" t="s">
        <v>164</v>
      </c>
      <c r="H589" s="392">
        <f t="shared" ref="H589:AP589" si="1086">G589+H570</f>
        <v>-55835.662281471996</v>
      </c>
      <c r="I589" s="392">
        <f t="shared" si="1086"/>
        <v>-102730.742538864</v>
      </c>
      <c r="J589" s="392">
        <f t="shared" si="1086"/>
        <v>-148675.82279625599</v>
      </c>
      <c r="K589" s="392">
        <f t="shared" si="1086"/>
        <v>-193044.092688832</v>
      </c>
      <c r="L589" s="392">
        <f t="shared" si="1086"/>
        <v>-236768.51918140799</v>
      </c>
      <c r="M589" s="392">
        <f t="shared" si="1086"/>
        <v>-281372.94567398401</v>
      </c>
      <c r="N589" s="392">
        <f t="shared" si="1086"/>
        <v>-324374.10334248003</v>
      </c>
      <c r="O589" s="392">
        <f t="shared" si="1086"/>
        <v>-367059.80843875738</v>
      </c>
      <c r="P589" s="392">
        <f t="shared" si="1086"/>
        <v>-410966.26073503471</v>
      </c>
      <c r="Q589" s="392">
        <f t="shared" si="1086"/>
        <v>-452793.1914077354</v>
      </c>
      <c r="R589" s="392">
        <f t="shared" si="1086"/>
        <v>-494229.87985600356</v>
      </c>
      <c r="S589" s="392">
        <f t="shared" si="1086"/>
        <v>-518728.19797236816</v>
      </c>
      <c r="T589" s="392">
        <f t="shared" ca="1" si="1086"/>
        <v>-552447.22866860428</v>
      </c>
      <c r="U589" s="392">
        <f t="shared" ca="1" si="1086"/>
        <v>-578123.80509261345</v>
      </c>
      <c r="V589" s="392">
        <f t="shared" ca="1" si="1086"/>
        <v>-601514.0006483777</v>
      </c>
      <c r="W589" s="392">
        <f t="shared" ca="1" si="1086"/>
        <v>-626637.80591374729</v>
      </c>
      <c r="X589" s="392">
        <f t="shared" ca="1" si="1086"/>
        <v>-650003.45124528289</v>
      </c>
      <c r="Y589" s="392">
        <f t="shared" ca="1" si="1086"/>
        <v>-672277.02673617075</v>
      </c>
      <c r="Z589" s="392">
        <f t="shared" ca="1" si="1086"/>
        <v>-689113.28147623478</v>
      </c>
      <c r="AA589" s="392">
        <f t="shared" ca="1" si="1086"/>
        <v>-714237.06432552973</v>
      </c>
      <c r="AB589" s="392">
        <f t="shared" ca="1" si="1086"/>
        <v>-733990.42111699597</v>
      </c>
      <c r="AC589" s="392">
        <f t="shared" ca="1" si="1086"/>
        <v>-750585.0861374822</v>
      </c>
      <c r="AD589" s="392">
        <f t="shared" ca="1" si="1086"/>
        <v>-772229.24129625701</v>
      </c>
      <c r="AE589" s="392">
        <f t="shared" ca="1" si="1086"/>
        <v>-755052.86385124968</v>
      </c>
      <c r="AF589" s="392">
        <f t="shared" ca="1" si="1086"/>
        <v>-785143.54100448044</v>
      </c>
      <c r="AG589" s="392">
        <f t="shared" ca="1" si="1086"/>
        <v>-796301.25196319877</v>
      </c>
      <c r="AH589" s="392">
        <f t="shared" ca="1" si="1086"/>
        <v>-808296.52953387483</v>
      </c>
      <c r="AI589" s="392">
        <f t="shared" ca="1" si="1086"/>
        <v>-817376.20337720599</v>
      </c>
      <c r="AJ589" s="392">
        <f t="shared" ca="1" si="1086"/>
        <v>-823168.4497788063</v>
      </c>
      <c r="AK589" s="392">
        <f t="shared" ca="1" si="1086"/>
        <v>-825657.43129154062</v>
      </c>
      <c r="AL589" s="392">
        <f t="shared" ca="1" si="1086"/>
        <v>-811481.49324094295</v>
      </c>
      <c r="AM589" s="392">
        <f t="shared" ca="1" si="1086"/>
        <v>-809719.9075112805</v>
      </c>
      <c r="AN589" s="392">
        <f t="shared" ca="1" si="1086"/>
        <v>-803889.97579303465</v>
      </c>
      <c r="AO589" s="392">
        <f t="shared" ca="1" si="1086"/>
        <v>-789795.37974683952</v>
      </c>
      <c r="AP589" s="392">
        <f t="shared" ca="1" si="1086"/>
        <v>-777519.94590444176</v>
      </c>
      <c r="AQ589" s="393">
        <f>Assumptions!D256</f>
        <v>285938.94999999995</v>
      </c>
      <c r="AR589" s="392">
        <f t="shared" ref="AR589:BC589" ca="1" si="1087">AQ589+AR570</f>
        <v>302711.49162319535</v>
      </c>
      <c r="AS589" s="392">
        <f t="shared" ca="1" si="1087"/>
        <v>339537.85519835597</v>
      </c>
      <c r="AT589" s="392">
        <f t="shared" ca="1" si="1087"/>
        <v>381251.87158894038</v>
      </c>
      <c r="AU589" s="392">
        <f t="shared" ca="1" si="1087"/>
        <v>434413.26822199201</v>
      </c>
      <c r="AV589" s="392">
        <f t="shared" ca="1" si="1087"/>
        <v>489811.07259568304</v>
      </c>
      <c r="AW589" s="392">
        <f t="shared" ca="1" si="1087"/>
        <v>556488.59911429416</v>
      </c>
      <c r="AX589" s="392">
        <f t="shared" ca="1" si="1087"/>
        <v>647698.43338205782</v>
      </c>
      <c r="AY589" s="392">
        <f t="shared" ca="1" si="1087"/>
        <v>713416.54616336245</v>
      </c>
      <c r="AZ589" s="392">
        <f t="shared" ca="1" si="1087"/>
        <v>790476.47669205221</v>
      </c>
      <c r="BA589" s="392">
        <f t="shared" ca="1" si="1087"/>
        <v>874913.71358419105</v>
      </c>
      <c r="BB589" s="392">
        <f t="shared" ca="1" si="1087"/>
        <v>957759.46849910938</v>
      </c>
      <c r="BC589" s="392">
        <f t="shared" ca="1" si="1087"/>
        <v>1227744.50226337</v>
      </c>
      <c r="BD589" s="392">
        <f t="shared" ref="BD589:CM589" ca="1" si="1088">BC589+BD570</f>
        <v>1401245.0588028161</v>
      </c>
      <c r="BE589" s="392">
        <f t="shared" ca="1" si="1088"/>
        <v>1624952.0083360737</v>
      </c>
      <c r="BF589" s="392">
        <f t="shared" ca="1" si="1088"/>
        <v>1858283.1980784489</v>
      </c>
      <c r="BG589" s="392">
        <f t="shared" ca="1" si="1088"/>
        <v>2111272.401411891</v>
      </c>
      <c r="BH589" s="392">
        <f t="shared" ca="1" si="1088"/>
        <v>2370558.2782853311</v>
      </c>
      <c r="BI589" s="392">
        <f t="shared" ca="1" si="1088"/>
        <v>2646067.0467112944</v>
      </c>
      <c r="BJ589" s="392">
        <f t="shared" ca="1" si="1088"/>
        <v>2963753.5558975567</v>
      </c>
      <c r="BK589" s="392">
        <f t="shared" ca="1" si="1088"/>
        <v>3239978.6847118642</v>
      </c>
      <c r="BL589" s="392">
        <f t="shared" ca="1" si="1088"/>
        <v>3556821.5401617824</v>
      </c>
      <c r="BM589" s="392">
        <f t="shared" ca="1" si="1088"/>
        <v>3888058.2782038418</v>
      </c>
      <c r="BN589" s="392">
        <f t="shared" ca="1" si="1088"/>
        <v>4224301.2951515932</v>
      </c>
      <c r="BO589" s="392">
        <f t="shared" ca="1" si="1088"/>
        <v>4843151.4823852889</v>
      </c>
      <c r="BP589" s="392">
        <f t="shared" ca="1" si="1088"/>
        <v>5130783.7255340954</v>
      </c>
      <c r="BQ589" s="392">
        <f t="shared" ca="1" si="1088"/>
        <v>5489782.9419260789</v>
      </c>
      <c r="BR589" s="392">
        <f t="shared" ca="1" si="1088"/>
        <v>5862229.5310658282</v>
      </c>
      <c r="BS589" s="392">
        <f t="shared" ca="1" si="1088"/>
        <v>6264593.2323957449</v>
      </c>
      <c r="BT589" s="392">
        <f t="shared" ca="1" si="1088"/>
        <v>6678221.4110879386</v>
      </c>
      <c r="BU589" s="392">
        <f t="shared" ca="1" si="1088"/>
        <v>7115988.8527042763</v>
      </c>
      <c r="BV589" s="392">
        <f t="shared" ca="1" si="1088"/>
        <v>7614717.1302521881</v>
      </c>
      <c r="BW589" s="392">
        <f t="shared" ca="1" si="1088"/>
        <v>8058673.7143357294</v>
      </c>
      <c r="BX589" s="392">
        <f t="shared" ca="1" si="1088"/>
        <v>8562724.1364048794</v>
      </c>
      <c r="BY589" s="392">
        <f t="shared" ca="1" si="1088"/>
        <v>9087140.5233667325</v>
      </c>
      <c r="BZ589" s="392">
        <f t="shared" ca="1" si="1088"/>
        <v>9620638.6024789661</v>
      </c>
      <c r="CA589" s="392">
        <f t="shared" ca="1" si="1088"/>
        <v>10464614.205399293</v>
      </c>
      <c r="CB589" s="392">
        <f t="shared" ca="1" si="1088"/>
        <v>11087263.865927037</v>
      </c>
      <c r="CC589" s="392">
        <f t="shared" ca="1" si="1088"/>
        <v>11813513.332456594</v>
      </c>
      <c r="CD589" s="392">
        <f t="shared" ca="1" si="1088"/>
        <v>12554490.652127683</v>
      </c>
      <c r="CE589" s="392">
        <f t="shared" ca="1" si="1088"/>
        <v>13337812.79318797</v>
      </c>
      <c r="CF589" s="392">
        <f t="shared" ca="1" si="1088"/>
        <v>14118421.504681014</v>
      </c>
      <c r="CG589" s="392">
        <f t="shared" ca="1" si="1088"/>
        <v>14920301.857437605</v>
      </c>
      <c r="CH589" s="392">
        <f t="shared" ca="1" si="1088"/>
        <v>15792139.532623986</v>
      </c>
      <c r="CI589" s="392">
        <f t="shared" ca="1" si="1088"/>
        <v>16490485.20367384</v>
      </c>
      <c r="CJ589" s="392">
        <f t="shared" ca="1" si="1088"/>
        <v>17352438.286383335</v>
      </c>
      <c r="CK589" s="392">
        <f t="shared" ca="1" si="1088"/>
        <v>18203877.195345595</v>
      </c>
      <c r="CL589" s="392">
        <f t="shared" ca="1" si="1088"/>
        <v>19070590.849467635</v>
      </c>
      <c r="CM589" s="392">
        <f t="shared" ca="1" si="1088"/>
        <v>20332980.264757995</v>
      </c>
      <c r="CN589" s="71"/>
      <c r="CO589" s="71"/>
      <c r="CP589" s="71"/>
      <c r="CQ589" s="71"/>
      <c r="CR589" s="71"/>
      <c r="CS589" s="71"/>
      <c r="CT589" s="71"/>
    </row>
    <row r="590" spans="1:103" s="75" customFormat="1" hidden="1" outlineLevel="1" x14ac:dyDescent="0.45">
      <c r="A590" s="71" t="s">
        <v>616</v>
      </c>
      <c r="B590" s="297"/>
      <c r="D590" s="78" t="s">
        <v>392</v>
      </c>
      <c r="E590" s="79"/>
      <c r="F590" s="79" t="s">
        <v>164</v>
      </c>
      <c r="G590" s="79"/>
      <c r="H590" s="395">
        <f t="shared" ref="H590:O590" si="1089">SUM(H583:H589)</f>
        <v>-55835.662281471996</v>
      </c>
      <c r="I590" s="395">
        <f t="shared" si="1089"/>
        <v>-102730.742538864</v>
      </c>
      <c r="J590" s="395">
        <f t="shared" si="1089"/>
        <v>-148675.82279625599</v>
      </c>
      <c r="K590" s="395">
        <f t="shared" si="1089"/>
        <v>-193044.092688832</v>
      </c>
      <c r="L590" s="395">
        <f t="shared" si="1089"/>
        <v>-236768.51918140799</v>
      </c>
      <c r="M590" s="395">
        <f t="shared" si="1089"/>
        <v>-281372.94567398401</v>
      </c>
      <c r="N590" s="395">
        <f t="shared" si="1089"/>
        <v>-324374.10334248003</v>
      </c>
      <c r="O590" s="395">
        <f t="shared" si="1089"/>
        <v>-349059.80843875738</v>
      </c>
      <c r="P590" s="395">
        <f t="shared" ref="P590:AR590" ca="1" si="1090">SUM(P583:P589)</f>
        <v>-375056.3790070347</v>
      </c>
      <c r="Q590" s="395">
        <f t="shared" ca="1" si="1090"/>
        <v>-410676.08721464995</v>
      </c>
      <c r="R590" s="395">
        <f t="shared" ca="1" si="1090"/>
        <v>-465196.57024317951</v>
      </c>
      <c r="S590" s="395">
        <f t="shared" ca="1" si="1090"/>
        <v>-476235.56860754412</v>
      </c>
      <c r="T590" s="395">
        <f t="shared" ca="1" si="1090"/>
        <v>-500881.95266309864</v>
      </c>
      <c r="U590" s="395">
        <f t="shared" ca="1" si="1090"/>
        <v>-540437.20875027892</v>
      </c>
      <c r="V590" s="395">
        <f t="shared" ca="1" si="1090"/>
        <v>-553533.90103755065</v>
      </c>
      <c r="W590" s="395">
        <f t="shared" ca="1" si="1090"/>
        <v>-567338.57538155792</v>
      </c>
      <c r="X590" s="395">
        <f t="shared" ca="1" si="1090"/>
        <v>-610234.86816595274</v>
      </c>
      <c r="Y590" s="395">
        <f t="shared" ca="1" si="1090"/>
        <v>-620797.3262667862</v>
      </c>
      <c r="Z590" s="395">
        <f t="shared" ca="1" si="1090"/>
        <v>-623273.79617463797</v>
      </c>
      <c r="AA590" s="395">
        <f t="shared" ca="1" si="1090"/>
        <v>-673398.49787699664</v>
      </c>
      <c r="AB590" s="395">
        <f t="shared" ca="1" si="1090"/>
        <v>-678929.20949225174</v>
      </c>
      <c r="AC590" s="395">
        <f t="shared" ca="1" si="1090"/>
        <v>-680468.62016247783</v>
      </c>
      <c r="AD590" s="395">
        <f t="shared" ca="1" si="1090"/>
        <v>-727798.91510830028</v>
      </c>
      <c r="AE590" s="395">
        <f t="shared" ca="1" si="1090"/>
        <v>-683017.2083232929</v>
      </c>
      <c r="AF590" s="395">
        <f t="shared" ca="1" si="1090"/>
        <v>-684363.59130248427</v>
      </c>
      <c r="AG590" s="395">
        <f t="shared" ca="1" si="1090"/>
        <v>-723905.18506477063</v>
      </c>
      <c r="AH590" s="395">
        <f t="shared" ca="1" si="1090"/>
        <v>-711613.2898421603</v>
      </c>
      <c r="AI590" s="395">
        <f t="shared" ca="1" si="1090"/>
        <v>-693347.19615144562</v>
      </c>
      <c r="AJ590" s="395">
        <f t="shared" ca="1" si="1090"/>
        <v>-744109.62492332386</v>
      </c>
      <c r="AK590" s="395">
        <f t="shared" ca="1" si="1090"/>
        <v>-718813.80667823646</v>
      </c>
      <c r="AL590" s="395">
        <f t="shared" ca="1" si="1090"/>
        <v>-668982.55543932097</v>
      </c>
      <c r="AM590" s="395">
        <f t="shared" ca="1" si="1090"/>
        <v>-729654.93549291359</v>
      </c>
      <c r="AN590" s="395">
        <f t="shared" ca="1" si="1090"/>
        <v>-687784.05568955</v>
      </c>
      <c r="AO590" s="395">
        <f t="shared" ca="1" si="1090"/>
        <v>-640222.54512878577</v>
      </c>
      <c r="AP590" s="395">
        <f t="shared" ca="1" si="1090"/>
        <v>-685760.80412053736</v>
      </c>
      <c r="AQ590" s="395">
        <f t="shared" si="1090"/>
        <v>2722935.1899999995</v>
      </c>
      <c r="AR590" s="395">
        <f t="shared" ca="1" si="1090"/>
        <v>1746179.8527696482</v>
      </c>
      <c r="AS590" s="395">
        <f t="shared" ref="AS590:CM590" ca="1" si="1091">SUM(AS583:AS589)</f>
        <v>1981794.1875864849</v>
      </c>
      <c r="AT590" s="395">
        <f t="shared" ca="1" si="1091"/>
        <v>2070170.6838526586</v>
      </c>
      <c r="AU590" s="395">
        <f t="shared" ca="1" si="1091"/>
        <v>2250639.5775880166</v>
      </c>
      <c r="AV590" s="395">
        <f t="shared" ca="1" si="1091"/>
        <v>2219160.9234279715</v>
      </c>
      <c r="AW590" s="395">
        <f t="shared" ca="1" si="1091"/>
        <v>2338397.5961514674</v>
      </c>
      <c r="AX590" s="395">
        <f t="shared" ca="1" si="1091"/>
        <v>2867521.7113764975</v>
      </c>
      <c r="AY590" s="395">
        <f t="shared" ca="1" si="1091"/>
        <v>2580678.1956346706</v>
      </c>
      <c r="AZ590" s="395">
        <f t="shared" ca="1" si="1091"/>
        <v>2740131.4367639897</v>
      </c>
      <c r="BA590" s="395">
        <f t="shared" ca="1" si="1091"/>
        <v>2952592.2424998954</v>
      </c>
      <c r="BB590" s="395">
        <f t="shared" ca="1" si="1091"/>
        <v>2863543.4865835914</v>
      </c>
      <c r="BC590" s="395">
        <f t="shared" ca="1" si="1091"/>
        <v>3644468.284419816</v>
      </c>
      <c r="BD590" s="395">
        <f t="shared" ca="1" si="1091"/>
        <v>3227052.3080261392</v>
      </c>
      <c r="BE590" s="395">
        <f t="shared" ca="1" si="1091"/>
        <v>3926123.1364289885</v>
      </c>
      <c r="BF590" s="395">
        <f t="shared" ca="1" si="1091"/>
        <v>4237282.64284648</v>
      </c>
      <c r="BG590" s="395">
        <f t="shared" ca="1" si="1091"/>
        <v>4699274.3607815802</v>
      </c>
      <c r="BH590" s="395">
        <f t="shared" ca="1" si="1091"/>
        <v>4821953.4180465266</v>
      </c>
      <c r="BI590" s="395">
        <f t="shared" ca="1" si="1091"/>
        <v>5185955.1880267989</v>
      </c>
      <c r="BJ590" s="395">
        <f t="shared" ca="1" si="1091"/>
        <v>6203297.2601849753</v>
      </c>
      <c r="BK590" s="395">
        <f t="shared" ca="1" si="1091"/>
        <v>5896180.8402862893</v>
      </c>
      <c r="BL590" s="395">
        <f t="shared" ca="1" si="1091"/>
        <v>6371947.5437388476</v>
      </c>
      <c r="BM590" s="395">
        <f t="shared" ca="1" si="1091"/>
        <v>6909427.9565815227</v>
      </c>
      <c r="BN590" s="395">
        <f t="shared" ca="1" si="1091"/>
        <v>6970921.5457292441</v>
      </c>
      <c r="BO590" s="395">
        <f t="shared" ca="1" si="1091"/>
        <v>8408681.1057199202</v>
      </c>
      <c r="BP590" s="395">
        <f t="shared" ca="1" si="1091"/>
        <v>7523513.7125233635</v>
      </c>
      <c r="BQ590" s="395">
        <f t="shared" ca="1" si="1091"/>
        <v>8479901.6012531649</v>
      </c>
      <c r="BR590" s="395">
        <f t="shared" ca="1" si="1091"/>
        <v>8972443.1596703399</v>
      </c>
      <c r="BS590" s="395">
        <f t="shared" ca="1" si="1091"/>
        <v>9670462.4104557578</v>
      </c>
      <c r="BT590" s="395">
        <f t="shared" ca="1" si="1091"/>
        <v>9865248.2221612781</v>
      </c>
      <c r="BU590" s="395">
        <f t="shared" ca="1" si="1091"/>
        <v>10434369.76570968</v>
      </c>
      <c r="BV590" s="395">
        <f t="shared" ca="1" si="1091"/>
        <v>11892034.766518306</v>
      </c>
      <c r="BW590" s="395">
        <f t="shared" ca="1" si="1091"/>
        <v>11507424.864587847</v>
      </c>
      <c r="BX590" s="395">
        <f t="shared" ca="1" si="1091"/>
        <v>12240220.007496484</v>
      </c>
      <c r="BY590" s="395">
        <f t="shared" ca="1" si="1091"/>
        <v>13055576.332600292</v>
      </c>
      <c r="BZ590" s="395">
        <f t="shared" ca="1" si="1091"/>
        <v>13182794.653119829</v>
      </c>
      <c r="CA590" s="395">
        <f t="shared" ca="1" si="1091"/>
        <v>15127435.24025216</v>
      </c>
      <c r="CB590" s="395">
        <f t="shared" ca="1" si="1091"/>
        <v>14044319.165282443</v>
      </c>
      <c r="CC590" s="395">
        <f t="shared" ca="1" si="1091"/>
        <v>15475006.199591842</v>
      </c>
      <c r="CD590" s="395">
        <f t="shared" ca="1" si="1091"/>
        <v>16409864.157266837</v>
      </c>
      <c r="CE590" s="395">
        <f t="shared" ca="1" si="1091"/>
        <v>17612013.520262368</v>
      </c>
      <c r="CF590" s="395">
        <f t="shared" ca="1" si="1091"/>
        <v>18005752.789362054</v>
      </c>
      <c r="CG590" s="395">
        <f t="shared" ca="1" si="1091"/>
        <v>19015113.891531996</v>
      </c>
      <c r="CH590" s="395">
        <f t="shared" ca="1" si="1091"/>
        <v>21127645.596894819</v>
      </c>
      <c r="CI590" s="395">
        <f t="shared" ca="1" si="1091"/>
        <v>20675536.25874589</v>
      </c>
      <c r="CJ590" s="395">
        <f t="shared" ca="1" si="1091"/>
        <v>21854852.375788752</v>
      </c>
      <c r="CK590" s="395">
        <f t="shared" ca="1" si="1091"/>
        <v>23102576.952847496</v>
      </c>
      <c r="CL590" s="395">
        <f t="shared" ca="1" si="1091"/>
        <v>23391444.096390825</v>
      </c>
      <c r="CM590" s="395">
        <f t="shared" ca="1" si="1091"/>
        <v>26061055.850797024</v>
      </c>
      <c r="CN590" s="71"/>
      <c r="CO590" s="71"/>
      <c r="CP590" s="71"/>
      <c r="CQ590" s="71"/>
      <c r="CR590" s="71"/>
      <c r="CS590" s="71"/>
      <c r="CT590" s="71"/>
      <c r="CU590" s="259"/>
      <c r="CV590" s="259"/>
      <c r="CW590" s="259"/>
      <c r="CX590" s="259"/>
      <c r="CY590" s="259"/>
    </row>
    <row r="591" spans="1:103" s="75" customFormat="1" hidden="1" outlineLevel="1" x14ac:dyDescent="0.45">
      <c r="A591" s="71"/>
      <c r="B591" s="297"/>
      <c r="D591" s="273" t="b">
        <f ca="1">AND(H591:CT591)</f>
        <v>1</v>
      </c>
      <c r="E591" s="347"/>
      <c r="F591" s="347"/>
      <c r="G591" s="347"/>
      <c r="H591" s="273" t="b">
        <f>ABS(H581-H590)&lt;0.0001</f>
        <v>1</v>
      </c>
      <c r="I591" s="273" t="b">
        <f t="shared" ref="I591:BT591" si="1092">ABS(I581-I590)&lt;0.0001</f>
        <v>1</v>
      </c>
      <c r="J591" s="273" t="b">
        <f t="shared" si="1092"/>
        <v>1</v>
      </c>
      <c r="K591" s="273" t="b">
        <f t="shared" si="1092"/>
        <v>1</v>
      </c>
      <c r="L591" s="273" t="b">
        <f t="shared" si="1092"/>
        <v>1</v>
      </c>
      <c r="M591" s="273" t="b">
        <f t="shared" si="1092"/>
        <v>1</v>
      </c>
      <c r="N591" s="273" t="b">
        <f t="shared" si="1092"/>
        <v>1</v>
      </c>
      <c r="O591" s="273" t="b">
        <f t="shared" si="1092"/>
        <v>1</v>
      </c>
      <c r="P591" s="273" t="b">
        <f t="shared" ca="1" si="1092"/>
        <v>1</v>
      </c>
      <c r="Q591" s="273" t="b">
        <f t="shared" ca="1" si="1092"/>
        <v>1</v>
      </c>
      <c r="R591" s="273" t="b">
        <f t="shared" ca="1" si="1092"/>
        <v>1</v>
      </c>
      <c r="S591" s="273" t="b">
        <f t="shared" ca="1" si="1092"/>
        <v>1</v>
      </c>
      <c r="T591" s="273" t="b">
        <f t="shared" ca="1" si="1092"/>
        <v>1</v>
      </c>
      <c r="U591" s="273" t="b">
        <f t="shared" ca="1" si="1092"/>
        <v>1</v>
      </c>
      <c r="V591" s="273" t="b">
        <f t="shared" ca="1" si="1092"/>
        <v>1</v>
      </c>
      <c r="W591" s="273" t="b">
        <f t="shared" ca="1" si="1092"/>
        <v>1</v>
      </c>
      <c r="X591" s="273" t="b">
        <f t="shared" ca="1" si="1092"/>
        <v>1</v>
      </c>
      <c r="Y591" s="273" t="b">
        <f t="shared" ca="1" si="1092"/>
        <v>1</v>
      </c>
      <c r="Z591" s="273" t="b">
        <f t="shared" ca="1" si="1092"/>
        <v>1</v>
      </c>
      <c r="AA591" s="273" t="b">
        <f t="shared" ca="1" si="1092"/>
        <v>1</v>
      </c>
      <c r="AB591" s="273" t="b">
        <f t="shared" ca="1" si="1092"/>
        <v>1</v>
      </c>
      <c r="AC591" s="273" t="b">
        <f t="shared" ca="1" si="1092"/>
        <v>1</v>
      </c>
      <c r="AD591" s="273" t="b">
        <f t="shared" ca="1" si="1092"/>
        <v>1</v>
      </c>
      <c r="AE591" s="273" t="b">
        <f t="shared" ca="1" si="1092"/>
        <v>1</v>
      </c>
      <c r="AF591" s="273" t="b">
        <f t="shared" ca="1" si="1092"/>
        <v>1</v>
      </c>
      <c r="AG591" s="273" t="b">
        <f t="shared" ca="1" si="1092"/>
        <v>1</v>
      </c>
      <c r="AH591" s="273" t="b">
        <f t="shared" ca="1" si="1092"/>
        <v>1</v>
      </c>
      <c r="AI591" s="273" t="b">
        <f t="shared" ca="1" si="1092"/>
        <v>1</v>
      </c>
      <c r="AJ591" s="273" t="b">
        <f t="shared" ca="1" si="1092"/>
        <v>1</v>
      </c>
      <c r="AK591" s="273" t="b">
        <f t="shared" ca="1" si="1092"/>
        <v>1</v>
      </c>
      <c r="AL591" s="273" t="b">
        <f t="shared" ca="1" si="1092"/>
        <v>1</v>
      </c>
      <c r="AM591" s="273" t="b">
        <f t="shared" ca="1" si="1092"/>
        <v>1</v>
      </c>
      <c r="AN591" s="273" t="b">
        <f t="shared" ca="1" si="1092"/>
        <v>1</v>
      </c>
      <c r="AO591" s="273" t="b">
        <f t="shared" ca="1" si="1092"/>
        <v>1</v>
      </c>
      <c r="AP591" s="273" t="b">
        <f t="shared" ca="1" si="1092"/>
        <v>1</v>
      </c>
      <c r="AQ591" s="273" t="b">
        <f t="shared" si="1092"/>
        <v>1</v>
      </c>
      <c r="AR591" s="273" t="b">
        <f t="shared" ca="1" si="1092"/>
        <v>1</v>
      </c>
      <c r="AS591" s="273" t="b">
        <f t="shared" ca="1" si="1092"/>
        <v>1</v>
      </c>
      <c r="AT591" s="273" t="b">
        <f t="shared" ca="1" si="1092"/>
        <v>1</v>
      </c>
      <c r="AU591" s="273" t="b">
        <f t="shared" ca="1" si="1092"/>
        <v>1</v>
      </c>
      <c r="AV591" s="273" t="b">
        <f t="shared" ca="1" si="1092"/>
        <v>1</v>
      </c>
      <c r="AW591" s="273" t="b">
        <f t="shared" ca="1" si="1092"/>
        <v>1</v>
      </c>
      <c r="AX591" s="273" t="b">
        <f t="shared" ca="1" si="1092"/>
        <v>1</v>
      </c>
      <c r="AY591" s="273" t="b">
        <f t="shared" ca="1" si="1092"/>
        <v>1</v>
      </c>
      <c r="AZ591" s="273" t="b">
        <f t="shared" ca="1" si="1092"/>
        <v>1</v>
      </c>
      <c r="BA591" s="273" t="b">
        <f t="shared" ca="1" si="1092"/>
        <v>1</v>
      </c>
      <c r="BB591" s="273" t="b">
        <f t="shared" ca="1" si="1092"/>
        <v>1</v>
      </c>
      <c r="BC591" s="273" t="b">
        <f t="shared" ca="1" si="1092"/>
        <v>1</v>
      </c>
      <c r="BD591" s="273" t="b">
        <f t="shared" ca="1" si="1092"/>
        <v>1</v>
      </c>
      <c r="BE591" s="273" t="b">
        <f t="shared" ca="1" si="1092"/>
        <v>1</v>
      </c>
      <c r="BF591" s="273" t="b">
        <f t="shared" ca="1" si="1092"/>
        <v>1</v>
      </c>
      <c r="BG591" s="273" t="b">
        <f t="shared" ca="1" si="1092"/>
        <v>1</v>
      </c>
      <c r="BH591" s="273" t="b">
        <f t="shared" ca="1" si="1092"/>
        <v>1</v>
      </c>
      <c r="BI591" s="273" t="b">
        <f t="shared" ca="1" si="1092"/>
        <v>1</v>
      </c>
      <c r="BJ591" s="273" t="b">
        <f t="shared" ca="1" si="1092"/>
        <v>1</v>
      </c>
      <c r="BK591" s="273" t="b">
        <f t="shared" ca="1" si="1092"/>
        <v>1</v>
      </c>
      <c r="BL591" s="273" t="b">
        <f t="shared" ca="1" si="1092"/>
        <v>1</v>
      </c>
      <c r="BM591" s="273" t="b">
        <f t="shared" ca="1" si="1092"/>
        <v>1</v>
      </c>
      <c r="BN591" s="273" t="b">
        <f t="shared" ca="1" si="1092"/>
        <v>1</v>
      </c>
      <c r="BO591" s="273" t="b">
        <f t="shared" ca="1" si="1092"/>
        <v>1</v>
      </c>
      <c r="BP591" s="273" t="b">
        <f t="shared" ca="1" si="1092"/>
        <v>1</v>
      </c>
      <c r="BQ591" s="273" t="b">
        <f t="shared" ca="1" si="1092"/>
        <v>1</v>
      </c>
      <c r="BR591" s="273" t="b">
        <f t="shared" ca="1" si="1092"/>
        <v>1</v>
      </c>
      <c r="BS591" s="273" t="b">
        <f t="shared" ca="1" si="1092"/>
        <v>1</v>
      </c>
      <c r="BT591" s="273" t="b">
        <f t="shared" ca="1" si="1092"/>
        <v>1</v>
      </c>
      <c r="BU591" s="273" t="b">
        <f t="shared" ref="BU591:CM591" ca="1" si="1093">ABS(BU581-BU590)&lt;0.0001</f>
        <v>1</v>
      </c>
      <c r="BV591" s="273" t="b">
        <f t="shared" ca="1" si="1093"/>
        <v>1</v>
      </c>
      <c r="BW591" s="273" t="b">
        <f t="shared" ca="1" si="1093"/>
        <v>1</v>
      </c>
      <c r="BX591" s="273" t="b">
        <f t="shared" ca="1" si="1093"/>
        <v>1</v>
      </c>
      <c r="BY591" s="273" t="b">
        <f t="shared" ca="1" si="1093"/>
        <v>1</v>
      </c>
      <c r="BZ591" s="273" t="b">
        <f t="shared" ca="1" si="1093"/>
        <v>1</v>
      </c>
      <c r="CA591" s="273" t="b">
        <f t="shared" ca="1" si="1093"/>
        <v>1</v>
      </c>
      <c r="CB591" s="273" t="b">
        <f t="shared" ca="1" si="1093"/>
        <v>1</v>
      </c>
      <c r="CC591" s="273" t="b">
        <f t="shared" ca="1" si="1093"/>
        <v>1</v>
      </c>
      <c r="CD591" s="273" t="b">
        <f t="shared" ca="1" si="1093"/>
        <v>1</v>
      </c>
      <c r="CE591" s="273" t="b">
        <f t="shared" ca="1" si="1093"/>
        <v>1</v>
      </c>
      <c r="CF591" s="273" t="b">
        <f t="shared" ca="1" si="1093"/>
        <v>1</v>
      </c>
      <c r="CG591" s="273" t="b">
        <f t="shared" ca="1" si="1093"/>
        <v>1</v>
      </c>
      <c r="CH591" s="273" t="b">
        <f t="shared" ca="1" si="1093"/>
        <v>1</v>
      </c>
      <c r="CI591" s="273" t="b">
        <f t="shared" ca="1" si="1093"/>
        <v>1</v>
      </c>
      <c r="CJ591" s="273" t="b">
        <f t="shared" ca="1" si="1093"/>
        <v>1</v>
      </c>
      <c r="CK591" s="273" t="b">
        <f t="shared" ca="1" si="1093"/>
        <v>1</v>
      </c>
      <c r="CL591" s="273" t="b">
        <f t="shared" ca="1" si="1093"/>
        <v>1</v>
      </c>
      <c r="CM591" s="273" t="b">
        <f t="shared" ca="1" si="1093"/>
        <v>1</v>
      </c>
      <c r="CN591" s="273" t="b">
        <f t="shared" ref="CN591:CT591" si="1094">ABS(CN581-CN590)&lt;0.0001</f>
        <v>1</v>
      </c>
      <c r="CO591" s="273" t="b">
        <f t="shared" si="1094"/>
        <v>1</v>
      </c>
      <c r="CP591" s="273" t="b">
        <f t="shared" si="1094"/>
        <v>1</v>
      </c>
      <c r="CQ591" s="273" t="b">
        <f t="shared" si="1094"/>
        <v>1</v>
      </c>
      <c r="CR591" s="273" t="b">
        <f t="shared" si="1094"/>
        <v>1</v>
      </c>
      <c r="CS591" s="273" t="b">
        <f t="shared" si="1094"/>
        <v>1</v>
      </c>
      <c r="CT591" s="273" t="b">
        <f t="shared" si="1094"/>
        <v>1</v>
      </c>
      <c r="CU591" s="259"/>
      <c r="CV591" s="259"/>
      <c r="CW591" s="259"/>
      <c r="CX591" s="259"/>
      <c r="CY591" s="259"/>
    </row>
    <row r="592" spans="1:103" hidden="1" outlineLevel="1" x14ac:dyDescent="0.45">
      <c r="A592" s="71"/>
      <c r="B592" s="297"/>
      <c r="S592" s="392"/>
    </row>
    <row r="593" spans="1:98" hidden="1" outlineLevel="1" x14ac:dyDescent="0.45">
      <c r="A593" s="71"/>
      <c r="B593" s="297"/>
      <c r="D593" s="74" t="s">
        <v>551</v>
      </c>
      <c r="E593" s="73" t="s">
        <v>556</v>
      </c>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c r="AN593" s="73"/>
      <c r="AO593" s="73"/>
      <c r="AP593" s="73"/>
      <c r="AQ593" s="73"/>
      <c r="AR593" s="73"/>
      <c r="AS593" s="73"/>
      <c r="AT593" s="73"/>
      <c r="AU593" s="73"/>
      <c r="AV593" s="73"/>
      <c r="AW593" s="73"/>
      <c r="AX593" s="73"/>
      <c r="AY593" s="73"/>
      <c r="AZ593" s="73"/>
      <c r="BA593" s="73"/>
      <c r="BB593" s="73"/>
      <c r="BC593" s="73"/>
      <c r="BD593" s="73"/>
      <c r="BE593" s="73"/>
      <c r="BF593" s="73"/>
      <c r="BG593" s="73"/>
      <c r="BH593" s="73"/>
      <c r="BI593" s="73"/>
      <c r="BJ593" s="73"/>
      <c r="BK593" s="73"/>
      <c r="BL593" s="73"/>
      <c r="BM593" s="73"/>
      <c r="BN593" s="73"/>
      <c r="BO593" s="73"/>
      <c r="BP593" s="73"/>
      <c r="BQ593" s="73"/>
      <c r="BR593" s="73"/>
      <c r="BS593" s="73"/>
      <c r="BT593" s="73"/>
      <c r="BU593" s="73"/>
      <c r="BV593" s="73"/>
      <c r="BW593" s="73"/>
      <c r="BX593" s="73"/>
      <c r="BY593" s="73"/>
      <c r="BZ593" s="73"/>
      <c r="CA593" s="73"/>
      <c r="CB593" s="73"/>
      <c r="CC593" s="73"/>
      <c r="CD593" s="73"/>
      <c r="CE593" s="73"/>
      <c r="CF593" s="73"/>
      <c r="CG593" s="73"/>
      <c r="CH593" s="73"/>
      <c r="CI593" s="73"/>
      <c r="CJ593" s="73"/>
      <c r="CK593" s="73"/>
      <c r="CL593" s="73"/>
      <c r="CM593" s="73"/>
      <c r="CN593" s="73"/>
      <c r="CO593" s="73"/>
      <c r="CP593" s="73"/>
      <c r="CQ593" s="73"/>
      <c r="CR593" s="73"/>
      <c r="CS593" s="73"/>
      <c r="CT593" s="73"/>
    </row>
    <row r="594" spans="1:98" hidden="1" outlineLevel="2" x14ac:dyDescent="0.45">
      <c r="A594" s="71"/>
      <c r="B594" s="297"/>
      <c r="D594" s="262" t="s">
        <v>393</v>
      </c>
      <c r="F594" s="259" t="s">
        <v>164</v>
      </c>
      <c r="H594" s="264">
        <f t="shared" ref="H594:AM594" si="1095">H570</f>
        <v>-55835.662281471996</v>
      </c>
      <c r="I594" s="264">
        <f t="shared" si="1095"/>
        <v>-46895.080257391994</v>
      </c>
      <c r="J594" s="264">
        <f t="shared" si="1095"/>
        <v>-45945.080257391994</v>
      </c>
      <c r="K594" s="264">
        <f t="shared" si="1095"/>
        <v>-44368.269892575998</v>
      </c>
      <c r="L594" s="264">
        <f t="shared" si="1095"/>
        <v>-43724.426492576</v>
      </c>
      <c r="M594" s="264">
        <f t="shared" si="1095"/>
        <v>-44604.426492576</v>
      </c>
      <c r="N594" s="264">
        <f t="shared" si="1095"/>
        <v>-43001.157668495995</v>
      </c>
      <c r="O594" s="264">
        <f t="shared" si="1095"/>
        <v>-42685.705096277336</v>
      </c>
      <c r="P594" s="264">
        <f t="shared" si="1095"/>
        <v>-43906.452296277334</v>
      </c>
      <c r="Q594" s="264">
        <f t="shared" si="1095"/>
        <v>-41826.930672700699</v>
      </c>
      <c r="R594" s="264">
        <f t="shared" si="1095"/>
        <v>-41436.688448268193</v>
      </c>
      <c r="S594" s="264">
        <f t="shared" si="1095"/>
        <v>-24498.318116364619</v>
      </c>
      <c r="T594" s="264">
        <f t="shared" ca="1" si="1095"/>
        <v>-33719.030696236157</v>
      </c>
      <c r="U594" s="264">
        <f t="shared" ca="1" si="1095"/>
        <v>-25676.576424009119</v>
      </c>
      <c r="V594" s="264">
        <f t="shared" ca="1" si="1095"/>
        <v>-23390.195555764261</v>
      </c>
      <c r="W594" s="264">
        <f t="shared" ca="1" si="1095"/>
        <v>-25123.805265369549</v>
      </c>
      <c r="X594" s="264">
        <f t="shared" ca="1" si="1095"/>
        <v>-23365.645331535587</v>
      </c>
      <c r="Y594" s="264">
        <f t="shared" ca="1" si="1095"/>
        <v>-22273.575490887881</v>
      </c>
      <c r="Z594" s="264">
        <f t="shared" ca="1" si="1095"/>
        <v>-16836.254740064</v>
      </c>
      <c r="AA594" s="264">
        <f t="shared" ca="1" si="1095"/>
        <v>-25123.782849294897</v>
      </c>
      <c r="AB594" s="264">
        <f t="shared" ca="1" si="1095"/>
        <v>-19753.356791466249</v>
      </c>
      <c r="AC594" s="264">
        <f t="shared" ca="1" si="1095"/>
        <v>-16594.665020486165</v>
      </c>
      <c r="AD594" s="264">
        <f t="shared" ca="1" si="1095"/>
        <v>-21644.155158774811</v>
      </c>
      <c r="AE594" s="264">
        <f t="shared" ca="1" si="1095"/>
        <v>17176.377445007318</v>
      </c>
      <c r="AF594" s="264">
        <f t="shared" ca="1" si="1095"/>
        <v>-30090.677153230758</v>
      </c>
      <c r="AG594" s="264">
        <f t="shared" ca="1" si="1095"/>
        <v>-11157.710958718284</v>
      </c>
      <c r="AH594" s="264">
        <f t="shared" ca="1" si="1095"/>
        <v>-11995.277570676017</v>
      </c>
      <c r="AI594" s="264">
        <f t="shared" ca="1" si="1095"/>
        <v>-9079.6738433312239</v>
      </c>
      <c r="AJ594" s="264">
        <f t="shared" ca="1" si="1095"/>
        <v>-5792.2464016003578</v>
      </c>
      <c r="AK594" s="264">
        <f t="shared" ca="1" si="1095"/>
        <v>-2488.9815127342686</v>
      </c>
      <c r="AL594" s="264">
        <f t="shared" ca="1" si="1095"/>
        <v>14175.93805059769</v>
      </c>
      <c r="AM594" s="264">
        <f t="shared" ca="1" si="1095"/>
        <v>1761.5857296624317</v>
      </c>
      <c r="AN594" s="264">
        <f t="shared" ref="AN594:BC594" ca="1" si="1096">AN570</f>
        <v>5829.9317182458353</v>
      </c>
      <c r="AO594" s="264">
        <f t="shared" ca="1" si="1096"/>
        <v>14094.596046195169</v>
      </c>
      <c r="AP594" s="264">
        <f t="shared" ca="1" si="1096"/>
        <v>12275.433842397704</v>
      </c>
      <c r="AQ594" s="264">
        <f t="shared" ca="1" si="1096"/>
        <v>137775.92816814326</v>
      </c>
      <c r="AR594" s="264">
        <f t="shared" ca="1" si="1096"/>
        <v>16772.541623195411</v>
      </c>
      <c r="AS594" s="264">
        <f t="shared" ca="1" si="1096"/>
        <v>36826.363575160613</v>
      </c>
      <c r="AT594" s="264">
        <f t="shared" ca="1" si="1096"/>
        <v>41714.01639058438</v>
      </c>
      <c r="AU594" s="264">
        <f t="shared" ca="1" si="1096"/>
        <v>53161.396633051605</v>
      </c>
      <c r="AV594" s="264">
        <f t="shared" ca="1" si="1096"/>
        <v>55397.804373691062</v>
      </c>
      <c r="AW594" s="264">
        <f t="shared" ca="1" si="1096"/>
        <v>66677.526518611106</v>
      </c>
      <c r="AX594" s="264">
        <f t="shared" ca="1" si="1096"/>
        <v>91209.834267763683</v>
      </c>
      <c r="AY594" s="264">
        <f t="shared" ca="1" si="1096"/>
        <v>65718.112781304691</v>
      </c>
      <c r="AZ594" s="264">
        <f t="shared" ca="1" si="1096"/>
        <v>77059.930528689802</v>
      </c>
      <c r="BA594" s="264">
        <f t="shared" ca="1" si="1096"/>
        <v>84437.236892138855</v>
      </c>
      <c r="BB594" s="264">
        <f t="shared" ca="1" si="1096"/>
        <v>82845.754914918361</v>
      </c>
      <c r="BC594" s="264">
        <f t="shared" ca="1" si="1096"/>
        <v>269985.03376426053</v>
      </c>
      <c r="BD594" s="264">
        <f t="shared" ref="BD594:CM594" ca="1" si="1097">BD570</f>
        <v>173500.55653944614</v>
      </c>
      <c r="BE594" s="264">
        <f t="shared" ca="1" si="1097"/>
        <v>223706.94953325758</v>
      </c>
      <c r="BF594" s="264">
        <f t="shared" ca="1" si="1097"/>
        <v>233331.18974237528</v>
      </c>
      <c r="BG594" s="264">
        <f t="shared" ca="1" si="1097"/>
        <v>252989.20333344224</v>
      </c>
      <c r="BH594" s="264">
        <f t="shared" ca="1" si="1097"/>
        <v>259285.87687343993</v>
      </c>
      <c r="BI594" s="264">
        <f t="shared" ca="1" si="1097"/>
        <v>275508.76842596318</v>
      </c>
      <c r="BJ594" s="264">
        <f t="shared" ca="1" si="1097"/>
        <v>317686.50918626221</v>
      </c>
      <c r="BK594" s="264">
        <f t="shared" ca="1" si="1097"/>
        <v>276225.12881430739</v>
      </c>
      <c r="BL594" s="264">
        <f t="shared" ca="1" si="1097"/>
        <v>316842.85544991802</v>
      </c>
      <c r="BM594" s="264">
        <f t="shared" ca="1" si="1097"/>
        <v>331236.73804205935</v>
      </c>
      <c r="BN594" s="264">
        <f t="shared" ca="1" si="1097"/>
        <v>336243.01694775181</v>
      </c>
      <c r="BO594" s="264">
        <f t="shared" ca="1" si="1097"/>
        <v>618850.18723369599</v>
      </c>
      <c r="BP594" s="264">
        <f t="shared" ca="1" si="1097"/>
        <v>287632.24314880668</v>
      </c>
      <c r="BQ594" s="264">
        <f t="shared" ca="1" si="1097"/>
        <v>358999.21639198321</v>
      </c>
      <c r="BR594" s="264">
        <f t="shared" ca="1" si="1097"/>
        <v>372446.58913974912</v>
      </c>
      <c r="BS594" s="264">
        <f t="shared" ca="1" si="1097"/>
        <v>402363.7013299166</v>
      </c>
      <c r="BT594" s="264">
        <f t="shared" ca="1" si="1097"/>
        <v>413628.17869219405</v>
      </c>
      <c r="BU594" s="264">
        <f t="shared" ca="1" si="1097"/>
        <v>437767.4416163378</v>
      </c>
      <c r="BV594" s="264">
        <f t="shared" ca="1" si="1097"/>
        <v>498728.27754791139</v>
      </c>
      <c r="BW594" s="264">
        <f t="shared" ca="1" si="1097"/>
        <v>443956.58408354112</v>
      </c>
      <c r="BX594" s="264">
        <f t="shared" ca="1" si="1097"/>
        <v>504050.42206914909</v>
      </c>
      <c r="BY594" s="264">
        <f t="shared" ca="1" si="1097"/>
        <v>524416.38696185243</v>
      </c>
      <c r="BZ594" s="264">
        <f t="shared" ca="1" si="1097"/>
        <v>533498.07911223278</v>
      </c>
      <c r="CA594" s="264">
        <f t="shared" ca="1" si="1097"/>
        <v>843975.60292032734</v>
      </c>
      <c r="CB594" s="264">
        <f t="shared" ca="1" si="1097"/>
        <v>622649.66052774421</v>
      </c>
      <c r="CC594" s="264">
        <f t="shared" ca="1" si="1097"/>
        <v>726249.46652955713</v>
      </c>
      <c r="CD594" s="264">
        <f t="shared" ca="1" si="1097"/>
        <v>740977.3196710879</v>
      </c>
      <c r="CE594" s="264">
        <f t="shared" ca="1" si="1097"/>
        <v>783322.14106028667</v>
      </c>
      <c r="CF594" s="264">
        <f t="shared" ca="1" si="1097"/>
        <v>780608.71149304265</v>
      </c>
      <c r="CG594" s="264">
        <f t="shared" ca="1" si="1097"/>
        <v>801880.35275659128</v>
      </c>
      <c r="CH594" s="264">
        <f t="shared" ca="1" si="1097"/>
        <v>871837.67518638156</v>
      </c>
      <c r="CI594" s="264">
        <f t="shared" ca="1" si="1097"/>
        <v>698345.67104985355</v>
      </c>
      <c r="CJ594" s="264">
        <f t="shared" ca="1" si="1097"/>
        <v>861953.08270949661</v>
      </c>
      <c r="CK594" s="264">
        <f t="shared" ca="1" si="1097"/>
        <v>851438.9089622614</v>
      </c>
      <c r="CL594" s="264">
        <f t="shared" ca="1" si="1097"/>
        <v>866713.65412204037</v>
      </c>
      <c r="CM594" s="264">
        <f t="shared" ca="1" si="1097"/>
        <v>1262389.4152903601</v>
      </c>
      <c r="CN594" s="264">
        <f t="shared" ref="CN594:CT605" si="1098">SUMIF($H$9:$CM$9,CN$3,$H594:$CM594)</f>
        <v>-518728.19797236816</v>
      </c>
      <c r="CO594" s="264">
        <f t="shared" ca="1" si="1098"/>
        <v>-236324.66587888135</v>
      </c>
      <c r="CP594" s="264">
        <f t="shared" ca="1" si="1098"/>
        <v>115308.84611495116</v>
      </c>
      <c r="CQ594" s="264">
        <f t="shared" ca="1" si="1098"/>
        <v>941805.55226337002</v>
      </c>
      <c r="CR594" s="264">
        <f t="shared" ca="1" si="1098"/>
        <v>3615406.980121919</v>
      </c>
      <c r="CS594" s="264">
        <f t="shared" ca="1" si="1098"/>
        <v>5621462.7230140017</v>
      </c>
      <c r="CT594" s="264">
        <f t="shared" ca="1" si="1098"/>
        <v>9868366.059358703</v>
      </c>
    </row>
    <row r="595" spans="1:98" hidden="1" outlineLevel="2" x14ac:dyDescent="0.45">
      <c r="A595" s="71"/>
      <c r="B595" s="297"/>
      <c r="D595" s="259" t="s">
        <v>643</v>
      </c>
      <c r="F595" s="259" t="s">
        <v>164</v>
      </c>
      <c r="H595" s="264">
        <f t="shared" ref="H595:AM595" si="1099">H21</f>
        <v>0</v>
      </c>
      <c r="I595" s="264">
        <f t="shared" si="1099"/>
        <v>0</v>
      </c>
      <c r="J595" s="264">
        <f t="shared" si="1099"/>
        <v>0</v>
      </c>
      <c r="K595" s="264">
        <f t="shared" si="1099"/>
        <v>0</v>
      </c>
      <c r="L595" s="264">
        <f t="shared" si="1099"/>
        <v>0</v>
      </c>
      <c r="M595" s="264">
        <f t="shared" si="1099"/>
        <v>0</v>
      </c>
      <c r="N595" s="264">
        <f t="shared" si="1099"/>
        <v>0</v>
      </c>
      <c r="O595" s="264">
        <f t="shared" si="1099"/>
        <v>0</v>
      </c>
      <c r="P595" s="264">
        <f t="shared" si="1099"/>
        <v>0</v>
      </c>
      <c r="Q595" s="264">
        <f t="shared" si="1099"/>
        <v>0</v>
      </c>
      <c r="R595" s="264">
        <f t="shared" si="1099"/>
        <v>0</v>
      </c>
      <c r="S595" s="264">
        <f t="shared" si="1099"/>
        <v>0</v>
      </c>
      <c r="T595" s="264">
        <f t="shared" si="1099"/>
        <v>0</v>
      </c>
      <c r="U595" s="264">
        <f t="shared" si="1099"/>
        <v>0</v>
      </c>
      <c r="V595" s="264">
        <f t="shared" si="1099"/>
        <v>0</v>
      </c>
      <c r="W595" s="264">
        <f t="shared" si="1099"/>
        <v>0</v>
      </c>
      <c r="X595" s="264">
        <f t="shared" si="1099"/>
        <v>0</v>
      </c>
      <c r="Y595" s="264">
        <f t="shared" si="1099"/>
        <v>0</v>
      </c>
      <c r="Z595" s="264">
        <f t="shared" si="1099"/>
        <v>0</v>
      </c>
      <c r="AA595" s="264">
        <f t="shared" si="1099"/>
        <v>0</v>
      </c>
      <c r="AB595" s="264">
        <f t="shared" si="1099"/>
        <v>0</v>
      </c>
      <c r="AC595" s="264">
        <f t="shared" si="1099"/>
        <v>0</v>
      </c>
      <c r="AD595" s="264">
        <f t="shared" si="1099"/>
        <v>0</v>
      </c>
      <c r="AE595" s="264">
        <f t="shared" si="1099"/>
        <v>0</v>
      </c>
      <c r="AF595" s="264">
        <f t="shared" si="1099"/>
        <v>0</v>
      </c>
      <c r="AG595" s="264">
        <f t="shared" si="1099"/>
        <v>0</v>
      </c>
      <c r="AH595" s="264">
        <f t="shared" si="1099"/>
        <v>0</v>
      </c>
      <c r="AI595" s="264">
        <f t="shared" si="1099"/>
        <v>0</v>
      </c>
      <c r="AJ595" s="264">
        <f t="shared" si="1099"/>
        <v>0</v>
      </c>
      <c r="AK595" s="264">
        <f t="shared" si="1099"/>
        <v>0</v>
      </c>
      <c r="AL595" s="264">
        <f t="shared" si="1099"/>
        <v>0</v>
      </c>
      <c r="AM595" s="264">
        <f t="shared" si="1099"/>
        <v>0</v>
      </c>
      <c r="AN595" s="264">
        <f t="shared" ref="AN595:BS595" si="1100">AN21</f>
        <v>0</v>
      </c>
      <c r="AO595" s="264">
        <f t="shared" si="1100"/>
        <v>0</v>
      </c>
      <c r="AP595" s="264">
        <f t="shared" si="1100"/>
        <v>0</v>
      </c>
      <c r="AQ595" s="264">
        <f t="shared" si="1100"/>
        <v>0</v>
      </c>
      <c r="AR595" s="264">
        <f t="shared" si="1100"/>
        <v>0</v>
      </c>
      <c r="AS595" s="264">
        <f t="shared" si="1100"/>
        <v>0</v>
      </c>
      <c r="AT595" s="264">
        <f t="shared" si="1100"/>
        <v>0</v>
      </c>
      <c r="AU595" s="264">
        <f t="shared" si="1100"/>
        <v>0</v>
      </c>
      <c r="AV595" s="264">
        <f t="shared" si="1100"/>
        <v>0</v>
      </c>
      <c r="AW595" s="264">
        <f t="shared" si="1100"/>
        <v>0</v>
      </c>
      <c r="AX595" s="264">
        <f t="shared" si="1100"/>
        <v>0</v>
      </c>
      <c r="AY595" s="264">
        <f t="shared" si="1100"/>
        <v>0</v>
      </c>
      <c r="AZ595" s="264">
        <f t="shared" si="1100"/>
        <v>0</v>
      </c>
      <c r="BA595" s="264">
        <f t="shared" si="1100"/>
        <v>0</v>
      </c>
      <c r="BB595" s="264">
        <f t="shared" si="1100"/>
        <v>0</v>
      </c>
      <c r="BC595" s="264">
        <f t="shared" si="1100"/>
        <v>0</v>
      </c>
      <c r="BD595" s="264">
        <f t="shared" si="1100"/>
        <v>0</v>
      </c>
      <c r="BE595" s="264">
        <f t="shared" si="1100"/>
        <v>0</v>
      </c>
      <c r="BF595" s="264">
        <f t="shared" si="1100"/>
        <v>0</v>
      </c>
      <c r="BG595" s="264">
        <f t="shared" si="1100"/>
        <v>0</v>
      </c>
      <c r="BH595" s="264">
        <f t="shared" si="1100"/>
        <v>0</v>
      </c>
      <c r="BI595" s="264">
        <f t="shared" si="1100"/>
        <v>0</v>
      </c>
      <c r="BJ595" s="264">
        <f t="shared" si="1100"/>
        <v>0</v>
      </c>
      <c r="BK595" s="264">
        <f t="shared" si="1100"/>
        <v>0</v>
      </c>
      <c r="BL595" s="264">
        <f t="shared" si="1100"/>
        <v>0</v>
      </c>
      <c r="BM595" s="264">
        <f t="shared" si="1100"/>
        <v>0</v>
      </c>
      <c r="BN595" s="264">
        <f t="shared" si="1100"/>
        <v>0</v>
      </c>
      <c r="BO595" s="264">
        <f t="shared" si="1100"/>
        <v>0</v>
      </c>
      <c r="BP595" s="264">
        <f t="shared" si="1100"/>
        <v>0</v>
      </c>
      <c r="BQ595" s="264">
        <f t="shared" si="1100"/>
        <v>0</v>
      </c>
      <c r="BR595" s="264">
        <f t="shared" si="1100"/>
        <v>0</v>
      </c>
      <c r="BS595" s="264">
        <f t="shared" si="1100"/>
        <v>0</v>
      </c>
      <c r="BT595" s="264">
        <f t="shared" ref="BT595:CM595" si="1101">BT21</f>
        <v>0</v>
      </c>
      <c r="BU595" s="264">
        <f t="shared" si="1101"/>
        <v>0</v>
      </c>
      <c r="BV595" s="264">
        <f t="shared" si="1101"/>
        <v>0</v>
      </c>
      <c r="BW595" s="264">
        <f t="shared" si="1101"/>
        <v>0</v>
      </c>
      <c r="BX595" s="264">
        <f t="shared" si="1101"/>
        <v>0</v>
      </c>
      <c r="BY595" s="264">
        <f t="shared" si="1101"/>
        <v>0</v>
      </c>
      <c r="BZ595" s="264">
        <f t="shared" si="1101"/>
        <v>0</v>
      </c>
      <c r="CA595" s="264">
        <f t="shared" si="1101"/>
        <v>0</v>
      </c>
      <c r="CB595" s="264">
        <f t="shared" si="1101"/>
        <v>0</v>
      </c>
      <c r="CC595" s="264">
        <f t="shared" si="1101"/>
        <v>0</v>
      </c>
      <c r="CD595" s="264">
        <f t="shared" si="1101"/>
        <v>0</v>
      </c>
      <c r="CE595" s="264">
        <f t="shared" si="1101"/>
        <v>0</v>
      </c>
      <c r="CF595" s="264">
        <f t="shared" si="1101"/>
        <v>0</v>
      </c>
      <c r="CG595" s="264">
        <f t="shared" si="1101"/>
        <v>0</v>
      </c>
      <c r="CH595" s="264">
        <f t="shared" si="1101"/>
        <v>0</v>
      </c>
      <c r="CI595" s="264">
        <f t="shared" si="1101"/>
        <v>0</v>
      </c>
      <c r="CJ595" s="264">
        <f t="shared" si="1101"/>
        <v>0</v>
      </c>
      <c r="CK595" s="264">
        <f t="shared" si="1101"/>
        <v>0</v>
      </c>
      <c r="CL595" s="264">
        <f t="shared" si="1101"/>
        <v>0</v>
      </c>
      <c r="CM595" s="264">
        <f t="shared" si="1101"/>
        <v>0</v>
      </c>
      <c r="CN595" s="264">
        <f t="shared" si="1098"/>
        <v>0</v>
      </c>
      <c r="CO595" s="264">
        <f t="shared" si="1098"/>
        <v>0</v>
      </c>
      <c r="CP595" s="264">
        <f t="shared" si="1098"/>
        <v>0</v>
      </c>
      <c r="CQ595" s="264">
        <f t="shared" si="1098"/>
        <v>0</v>
      </c>
      <c r="CR595" s="264">
        <f t="shared" si="1098"/>
        <v>0</v>
      </c>
      <c r="CS595" s="264">
        <f t="shared" si="1098"/>
        <v>0</v>
      </c>
      <c r="CT595" s="264">
        <f t="shared" si="1098"/>
        <v>0</v>
      </c>
    </row>
    <row r="596" spans="1:98" hidden="1" outlineLevel="2" x14ac:dyDescent="0.45">
      <c r="A596" s="71"/>
      <c r="B596" s="297"/>
      <c r="D596" s="262" t="s">
        <v>39</v>
      </c>
      <c r="F596" s="259" t="s">
        <v>164</v>
      </c>
      <c r="H596" s="264">
        <f t="shared" ref="H596:O596" si="1102">H635</f>
        <v>0</v>
      </c>
      <c r="I596" s="264">
        <f t="shared" si="1102"/>
        <v>0</v>
      </c>
      <c r="J596" s="264">
        <f t="shared" si="1102"/>
        <v>0</v>
      </c>
      <c r="K596" s="264">
        <f t="shared" si="1102"/>
        <v>0</v>
      </c>
      <c r="L596" s="264">
        <f t="shared" si="1102"/>
        <v>0</v>
      </c>
      <c r="M596" s="264">
        <f t="shared" si="1102"/>
        <v>0</v>
      </c>
      <c r="N596" s="264">
        <f t="shared" si="1102"/>
        <v>0</v>
      </c>
      <c r="O596" s="264">
        <f t="shared" si="1102"/>
        <v>0</v>
      </c>
      <c r="P596" s="264">
        <f>P635</f>
        <v>0</v>
      </c>
      <c r="Q596" s="264">
        <f t="shared" ref="Q596:CB596" si="1103">Q635</f>
        <v>604.16666666666663</v>
      </c>
      <c r="R596" s="264">
        <f t="shared" si="1103"/>
        <v>591.57986111111109</v>
      </c>
      <c r="S596" s="264">
        <f t="shared" si="1103"/>
        <v>579.2552806712963</v>
      </c>
      <c r="T596" s="264">
        <f t="shared" si="1103"/>
        <v>567.18746232397768</v>
      </c>
      <c r="U596" s="264">
        <f t="shared" ca="1" si="1103"/>
        <v>630.02383463667263</v>
      </c>
      <c r="V596" s="264">
        <f t="shared" ca="1" si="1103"/>
        <v>616.89833808174183</v>
      </c>
      <c r="W596" s="264">
        <f t="shared" ca="1" si="1103"/>
        <v>604.0462893717056</v>
      </c>
      <c r="X596" s="264">
        <f t="shared" ca="1" si="1103"/>
        <v>591.46199167646171</v>
      </c>
      <c r="Y596" s="264">
        <f t="shared" ca="1" si="1103"/>
        <v>579.13986684986878</v>
      </c>
      <c r="Z596" s="264">
        <f t="shared" ca="1" si="1103"/>
        <v>567.0744529571632</v>
      </c>
      <c r="AA596" s="264">
        <f t="shared" ca="1" si="1103"/>
        <v>555.26040185388899</v>
      </c>
      <c r="AB596" s="264">
        <f t="shared" ca="1" si="1103"/>
        <v>543.69247681526633</v>
      </c>
      <c r="AC596" s="264">
        <f t="shared" ca="1" si="1103"/>
        <v>532.36555021494826</v>
      </c>
      <c r="AD596" s="264">
        <f t="shared" ca="1" si="1103"/>
        <v>521.27460125213679</v>
      </c>
      <c r="AE596" s="264">
        <f t="shared" ca="1" si="1103"/>
        <v>510.41471372605065</v>
      </c>
      <c r="AF596" s="264">
        <f t="shared" ca="1" si="1103"/>
        <v>499.78107385675793</v>
      </c>
      <c r="AG596" s="264">
        <f t="shared" ca="1" si="1103"/>
        <v>767.14674592918652</v>
      </c>
      <c r="AH596" s="264">
        <f t="shared" ca="1" si="1103"/>
        <v>751.16452205566168</v>
      </c>
      <c r="AI596" s="264">
        <f t="shared" ca="1" si="1103"/>
        <v>735.51526117950209</v>
      </c>
      <c r="AJ596" s="264">
        <f t="shared" ca="1" si="1103"/>
        <v>720.19202657159576</v>
      </c>
      <c r="AK596" s="264">
        <f t="shared" ca="1" si="1103"/>
        <v>705.18802601802088</v>
      </c>
      <c r="AL596" s="264">
        <f t="shared" ca="1" si="1103"/>
        <v>690.49660880931208</v>
      </c>
      <c r="AM596" s="264">
        <f t="shared" ca="1" si="1103"/>
        <v>676.11126279245138</v>
      </c>
      <c r="AN596" s="264">
        <f t="shared" ca="1" si="1103"/>
        <v>662.02561148427537</v>
      </c>
      <c r="AO596" s="264">
        <f t="shared" ca="1" si="1103"/>
        <v>648.23341124501962</v>
      </c>
      <c r="AP596" s="264">
        <f t="shared" ca="1" si="1103"/>
        <v>634.7285485107484</v>
      </c>
      <c r="AQ596" s="264">
        <f t="shared" ca="1" si="1103"/>
        <v>621.50503708344115</v>
      </c>
      <c r="AR596" s="264">
        <f t="shared" si="1103"/>
        <v>408.68437499999999</v>
      </c>
      <c r="AS596" s="264">
        <f t="shared" ca="1" si="1103"/>
        <v>412.96490885416671</v>
      </c>
      <c r="AT596" s="264">
        <f t="shared" ca="1" si="1103"/>
        <v>404.36147325303818</v>
      </c>
      <c r="AU596" s="264">
        <f t="shared" ca="1" si="1103"/>
        <v>395.93727589359986</v>
      </c>
      <c r="AV596" s="264">
        <f t="shared" ca="1" si="1103"/>
        <v>387.6885826458165</v>
      </c>
      <c r="AW596" s="264">
        <f t="shared" ca="1" si="1103"/>
        <v>379.61173717402863</v>
      </c>
      <c r="AX596" s="264">
        <f t="shared" ca="1" si="1103"/>
        <v>371.70315931623645</v>
      </c>
      <c r="AY596" s="264">
        <f t="shared" ca="1" si="1103"/>
        <v>363.95934349714815</v>
      </c>
      <c r="AZ596" s="264">
        <f t="shared" ca="1" si="1103"/>
        <v>356.37685717429093</v>
      </c>
      <c r="BA596" s="264">
        <f t="shared" ca="1" si="1103"/>
        <v>348.95233931649318</v>
      </c>
      <c r="BB596" s="264">
        <f t="shared" ca="1" si="1103"/>
        <v>341.68249891406623</v>
      </c>
      <c r="BC596" s="264">
        <f t="shared" ca="1" si="1103"/>
        <v>334.56411352002323</v>
      </c>
      <c r="BD596" s="264">
        <f t="shared" ca="1" si="1103"/>
        <v>327.59402782168945</v>
      </c>
      <c r="BE596" s="264">
        <f t="shared" ca="1" si="1103"/>
        <v>42.991374464293131</v>
      </c>
      <c r="BF596" s="264">
        <f t="shared" ca="1" si="1103"/>
        <v>42.095720829620404</v>
      </c>
      <c r="BG596" s="264">
        <f t="shared" ca="1" si="1103"/>
        <v>41.218726645669904</v>
      </c>
      <c r="BH596" s="264">
        <f t="shared" ca="1" si="1103"/>
        <v>40.360003173885161</v>
      </c>
      <c r="BI596" s="264">
        <f t="shared" ca="1" si="1103"/>
        <v>39.51916977442928</v>
      </c>
      <c r="BJ596" s="264">
        <f t="shared" ca="1" si="1103"/>
        <v>38.695853737461981</v>
      </c>
      <c r="BK596" s="264">
        <f t="shared" ca="1" si="1103"/>
        <v>37.889690117931572</v>
      </c>
      <c r="BL596" s="264">
        <f t="shared" ca="1" si="1103"/>
        <v>37.100321573807982</v>
      </c>
      <c r="BM596" s="264">
        <f t="shared" ca="1" si="1103"/>
        <v>36.327398207686961</v>
      </c>
      <c r="BN596" s="264">
        <f t="shared" ca="1" si="1103"/>
        <v>35.570577411693499</v>
      </c>
      <c r="BO596" s="264">
        <f t="shared" ca="1" si="1103"/>
        <v>34.829523715616538</v>
      </c>
      <c r="BP596" s="264">
        <f t="shared" ca="1" si="1103"/>
        <v>34.103908638207791</v>
      </c>
      <c r="BQ596" s="264">
        <f t="shared" ca="1" si="1103"/>
        <v>259.08785498602293</v>
      </c>
      <c r="BR596" s="264">
        <f t="shared" ca="1" si="1103"/>
        <v>253.69019134048085</v>
      </c>
      <c r="BS596" s="264">
        <f t="shared" ca="1" si="1103"/>
        <v>248.40497902088751</v>
      </c>
      <c r="BT596" s="264">
        <f t="shared" ca="1" si="1103"/>
        <v>243.22987529128568</v>
      </c>
      <c r="BU596" s="264">
        <f t="shared" ca="1" si="1103"/>
        <v>238.16258622271729</v>
      </c>
      <c r="BV596" s="264">
        <f t="shared" ca="1" si="1103"/>
        <v>233.2008656764107</v>
      </c>
      <c r="BW596" s="264">
        <f t="shared" ca="1" si="1103"/>
        <v>228.3425143081522</v>
      </c>
      <c r="BX596" s="264">
        <f t="shared" ca="1" si="1103"/>
        <v>223.58537859339899</v>
      </c>
      <c r="BY596" s="264">
        <f t="shared" ca="1" si="1103"/>
        <v>218.9273498727031</v>
      </c>
      <c r="BZ596" s="264">
        <f t="shared" ca="1" si="1103"/>
        <v>214.36636341702174</v>
      </c>
      <c r="CA596" s="264">
        <f t="shared" ca="1" si="1103"/>
        <v>209.90039751250046</v>
      </c>
      <c r="CB596" s="264">
        <f t="shared" ca="1" si="1103"/>
        <v>205.52747256432335</v>
      </c>
      <c r="CC596" s="264">
        <f t="shared" ref="CC596:CM596" ca="1" si="1104">CC635</f>
        <v>711.66231688589994</v>
      </c>
      <c r="CD596" s="264">
        <f t="shared" ca="1" si="1104"/>
        <v>696.83601861744364</v>
      </c>
      <c r="CE596" s="264">
        <f t="shared" ca="1" si="1104"/>
        <v>682.3186015629135</v>
      </c>
      <c r="CF596" s="264">
        <f t="shared" ca="1" si="1104"/>
        <v>668.10363069701953</v>
      </c>
      <c r="CG596" s="264">
        <f t="shared" ca="1" si="1104"/>
        <v>654.18480505749824</v>
      </c>
      <c r="CH596" s="264">
        <f t="shared" ca="1" si="1104"/>
        <v>640.55595495213367</v>
      </c>
      <c r="CI596" s="264">
        <f t="shared" ca="1" si="1104"/>
        <v>627.21103922396424</v>
      </c>
      <c r="CJ596" s="264">
        <f t="shared" ca="1" si="1104"/>
        <v>614.14414257346505</v>
      </c>
      <c r="CK596" s="264">
        <f t="shared" ca="1" si="1104"/>
        <v>601.34947293651783</v>
      </c>
      <c r="CL596" s="264">
        <f t="shared" ca="1" si="1104"/>
        <v>588.82135891700693</v>
      </c>
      <c r="CM596" s="264">
        <f t="shared" ca="1" si="1104"/>
        <v>576.55424727290267</v>
      </c>
      <c r="CN596" s="264">
        <f t="shared" si="1098"/>
        <v>1775.0018084490741</v>
      </c>
      <c r="CO596" s="264">
        <f t="shared" ca="1" si="1098"/>
        <v>6818.8399797598831</v>
      </c>
      <c r="CP596" s="264">
        <f t="shared" ca="1" si="1098"/>
        <v>8112.0881355359734</v>
      </c>
      <c r="CQ596" s="264">
        <f t="shared" ca="1" si="1098"/>
        <v>4506.4866645589073</v>
      </c>
      <c r="CR596" s="264">
        <f t="shared" ca="1" si="1098"/>
        <v>754.19238747378597</v>
      </c>
      <c r="CS596" s="264">
        <f t="shared" ca="1" si="1098"/>
        <v>2605.002264879789</v>
      </c>
      <c r="CT596" s="264">
        <f t="shared" ca="1" si="1098"/>
        <v>7267.2690612610886</v>
      </c>
    </row>
    <row r="597" spans="1:98" hidden="1" outlineLevel="2" x14ac:dyDescent="0.45">
      <c r="A597" s="71"/>
      <c r="B597" s="297"/>
      <c r="D597" s="262" t="s">
        <v>394</v>
      </c>
      <c r="F597" s="259" t="s">
        <v>164</v>
      </c>
      <c r="H597" s="264">
        <f t="shared" ref="H597:AM597" si="1105">-(H575-G575)-H635</f>
        <v>0</v>
      </c>
      <c r="I597" s="264">
        <f t="shared" si="1105"/>
        <v>0</v>
      </c>
      <c r="J597" s="264">
        <f t="shared" si="1105"/>
        <v>0</v>
      </c>
      <c r="K597" s="264">
        <f t="shared" si="1105"/>
        <v>0</v>
      </c>
      <c r="L597" s="264">
        <f t="shared" si="1105"/>
        <v>0</v>
      </c>
      <c r="M597" s="264">
        <f t="shared" si="1105"/>
        <v>0</v>
      </c>
      <c r="N597" s="264">
        <f t="shared" si="1105"/>
        <v>0</v>
      </c>
      <c r="O597" s="264">
        <f t="shared" si="1105"/>
        <v>0</v>
      </c>
      <c r="P597" s="264">
        <f t="shared" si="1105"/>
        <v>-29000</v>
      </c>
      <c r="Q597" s="264">
        <f t="shared" si="1105"/>
        <v>1.2505552149377763E-12</v>
      </c>
      <c r="R597" s="264">
        <f t="shared" si="1105"/>
        <v>-1.5916157281026244E-12</v>
      </c>
      <c r="S597" s="264">
        <f t="shared" si="1105"/>
        <v>0</v>
      </c>
      <c r="T597" s="264">
        <f t="shared" ca="1" si="1105"/>
        <v>-3583.3333333333353</v>
      </c>
      <c r="U597" s="264">
        <f t="shared" ca="1" si="1105"/>
        <v>2.3874235921539366E-12</v>
      </c>
      <c r="V597" s="264">
        <f t="shared" ca="1" si="1105"/>
        <v>-1.0231815394945443E-12</v>
      </c>
      <c r="W597" s="264">
        <f t="shared" ca="1" si="1105"/>
        <v>0</v>
      </c>
      <c r="X597" s="264">
        <f t="shared" ca="1" si="1105"/>
        <v>-1.2505552149377763E-12</v>
      </c>
      <c r="Y597" s="264">
        <f t="shared" ca="1" si="1105"/>
        <v>0</v>
      </c>
      <c r="Z597" s="264">
        <f t="shared" ca="1" si="1105"/>
        <v>0</v>
      </c>
      <c r="AA597" s="264">
        <f t="shared" ca="1" si="1105"/>
        <v>-1.2505552149377763E-12</v>
      </c>
      <c r="AB597" s="264">
        <f t="shared" ca="1" si="1105"/>
        <v>1.2505552149377763E-12</v>
      </c>
      <c r="AC597" s="264">
        <f t="shared" ca="1" si="1105"/>
        <v>0</v>
      </c>
      <c r="AD597" s="264">
        <f t="shared" ca="1" si="1105"/>
        <v>-2.0463630789890885E-12</v>
      </c>
      <c r="AE597" s="264">
        <f t="shared" ca="1" si="1105"/>
        <v>9.0949470177292824E-13</v>
      </c>
      <c r="AF597" s="264">
        <f t="shared" ca="1" si="1105"/>
        <v>-13333.33333333333</v>
      </c>
      <c r="AG597" s="264">
        <f t="shared" ca="1" si="1105"/>
        <v>2.3874235921539366E-12</v>
      </c>
      <c r="AH597" s="264">
        <f t="shared" ca="1" si="1105"/>
        <v>-1.4779288903810084E-12</v>
      </c>
      <c r="AI597" s="264">
        <f t="shared" ca="1" si="1105"/>
        <v>3.5242919693700969E-12</v>
      </c>
      <c r="AJ597" s="264">
        <f t="shared" ca="1" si="1105"/>
        <v>0</v>
      </c>
      <c r="AK597" s="264">
        <f t="shared" ca="1" si="1105"/>
        <v>-2.1600499167107046E-12</v>
      </c>
      <c r="AL597" s="264">
        <f t="shared" ca="1" si="1105"/>
        <v>1.2505552149377763E-12</v>
      </c>
      <c r="AM597" s="264">
        <f t="shared" ca="1" si="1105"/>
        <v>0</v>
      </c>
      <c r="AN597" s="264">
        <f t="shared" ref="AN597:CM597" ca="1" si="1106">-(AN575-AM575)-AN635</f>
        <v>-1.2505552149377763E-12</v>
      </c>
      <c r="AO597" s="264">
        <f t="shared" ca="1" si="1106"/>
        <v>0</v>
      </c>
      <c r="AP597" s="264">
        <f t="shared" ca="1" si="1106"/>
        <v>-2.5011104298755527E-12</v>
      </c>
      <c r="AQ597" s="264">
        <f t="shared" ca="1" si="1106"/>
        <v>9593.8867429217371</v>
      </c>
      <c r="AR597" s="264">
        <f t="shared" ca="1" si="1106"/>
        <v>-614.15000000000441</v>
      </c>
      <c r="AS597" s="264">
        <f t="shared" ca="1" si="1106"/>
        <v>3.3537617127876729E-12</v>
      </c>
      <c r="AT597" s="264">
        <f t="shared" ca="1" si="1106"/>
        <v>2.2737367544323206E-12</v>
      </c>
      <c r="AU597" s="264">
        <f t="shared" ca="1" si="1106"/>
        <v>7.3896444519050419E-13</v>
      </c>
      <c r="AV597" s="264">
        <f t="shared" ca="1" si="1106"/>
        <v>0</v>
      </c>
      <c r="AW597" s="264">
        <f t="shared" ca="1" si="1106"/>
        <v>-3.0127011996228248E-12</v>
      </c>
      <c r="AX597" s="264">
        <f t="shared" ca="1" si="1106"/>
        <v>2.7284841053187847E-12</v>
      </c>
      <c r="AY597" s="264">
        <f t="shared" ca="1" si="1106"/>
        <v>-1.5347723092418164E-12</v>
      </c>
      <c r="AZ597" s="264">
        <f t="shared" ca="1" si="1106"/>
        <v>0</v>
      </c>
      <c r="BA597" s="264">
        <f t="shared" ca="1" si="1106"/>
        <v>-4.5474735088646412E-13</v>
      </c>
      <c r="BB597" s="264">
        <f t="shared" ca="1" si="1106"/>
        <v>0</v>
      </c>
      <c r="BC597" s="264">
        <f t="shared" ca="1" si="1106"/>
        <v>-2.8990143619012088E-12</v>
      </c>
      <c r="BD597" s="264">
        <f t="shared" ca="1" si="1106"/>
        <v>13333.333333333334</v>
      </c>
      <c r="BE597" s="264">
        <f t="shared" ca="1" si="1106"/>
        <v>-2.2737367544323206E-12</v>
      </c>
      <c r="BF597" s="264">
        <f t="shared" ca="1" si="1106"/>
        <v>3.637978807091713E-12</v>
      </c>
      <c r="BG597" s="264">
        <f t="shared" ca="1" si="1106"/>
        <v>-2.2737367544323206E-12</v>
      </c>
      <c r="BH597" s="264">
        <f t="shared" ca="1" si="1106"/>
        <v>-2.7284841053187847E-12</v>
      </c>
      <c r="BI597" s="264">
        <f t="shared" ca="1" si="1106"/>
        <v>1.0587086762825493E-12</v>
      </c>
      <c r="BJ597" s="264">
        <f t="shared" ca="1" si="1106"/>
        <v>-2.5792701308091637E-12</v>
      </c>
      <c r="BK597" s="264">
        <f t="shared" ca="1" si="1106"/>
        <v>7.602807272633072E-13</v>
      </c>
      <c r="BL597" s="264">
        <f t="shared" ca="1" si="1106"/>
        <v>1.2150280781497713E-12</v>
      </c>
      <c r="BM597" s="264">
        <f t="shared" ca="1" si="1106"/>
        <v>-7.602807272633072E-13</v>
      </c>
      <c r="BN597" s="264">
        <f t="shared" ca="1" si="1106"/>
        <v>6.0396132539608516E-13</v>
      </c>
      <c r="BO597" s="264">
        <f t="shared" ca="1" si="1106"/>
        <v>3.3324454307148699E-12</v>
      </c>
      <c r="BP597" s="264">
        <f t="shared" ca="1" si="1106"/>
        <v>-10833.333333333336</v>
      </c>
      <c r="BQ597" s="264">
        <f t="shared" ca="1" si="1106"/>
        <v>-2.1032064978498966E-12</v>
      </c>
      <c r="BR597" s="264">
        <f t="shared" ca="1" si="1106"/>
        <v>-9.0949470177292824E-13</v>
      </c>
      <c r="BS597" s="264">
        <f t="shared" ca="1" si="1106"/>
        <v>7.673861546209082E-13</v>
      </c>
      <c r="BT597" s="264">
        <f t="shared" ca="1" si="1106"/>
        <v>-2.7284841053187847E-12</v>
      </c>
      <c r="BU597" s="264">
        <f t="shared" ca="1" si="1106"/>
        <v>-1.6768808563938364E-12</v>
      </c>
      <c r="BV597" s="264">
        <f t="shared" ca="1" si="1106"/>
        <v>-2.4158453015843406E-12</v>
      </c>
      <c r="BW597" s="264">
        <f t="shared" ca="1" si="1106"/>
        <v>2.7284841053187847E-12</v>
      </c>
      <c r="BX597" s="264">
        <f t="shared" ca="1" si="1106"/>
        <v>2.4158453015843406E-12</v>
      </c>
      <c r="BY597" s="264">
        <f t="shared" ca="1" si="1106"/>
        <v>2.1316282072803006E-12</v>
      </c>
      <c r="BZ597" s="264">
        <f t="shared" ca="1" si="1106"/>
        <v>7.673861546209082E-13</v>
      </c>
      <c r="CA597" s="264">
        <f t="shared" ca="1" si="1106"/>
        <v>1.0516032489249483E-12</v>
      </c>
      <c r="CB597" s="264">
        <f t="shared" ca="1" si="1106"/>
        <v>-24500</v>
      </c>
      <c r="CC597" s="264">
        <f t="shared" ca="1" si="1106"/>
        <v>0</v>
      </c>
      <c r="CD597" s="264">
        <f t="shared" ca="1" si="1106"/>
        <v>3.1832314562052488E-12</v>
      </c>
      <c r="CE597" s="264">
        <f t="shared" ca="1" si="1106"/>
        <v>-2.7284841053187847E-12</v>
      </c>
      <c r="CF597" s="264">
        <f t="shared" ca="1" si="1106"/>
        <v>0</v>
      </c>
      <c r="CG597" s="264">
        <f t="shared" ca="1" si="1106"/>
        <v>0</v>
      </c>
      <c r="CH597" s="264">
        <f t="shared" ca="1" si="1106"/>
        <v>1.2505552149377763E-12</v>
      </c>
      <c r="CI597" s="264">
        <f t="shared" ca="1" si="1106"/>
        <v>-1.3642420526593924E-12</v>
      </c>
      <c r="CJ597" s="264">
        <f t="shared" ca="1" si="1106"/>
        <v>1.4779288903810084E-12</v>
      </c>
      <c r="CK597" s="264">
        <f t="shared" ca="1" si="1106"/>
        <v>1.4779288903810084E-12</v>
      </c>
      <c r="CL597" s="264">
        <f t="shared" ca="1" si="1106"/>
        <v>-2.3874235921539366E-12</v>
      </c>
      <c r="CM597" s="264">
        <f t="shared" ca="1" si="1106"/>
        <v>-3.2969182939268649E-12</v>
      </c>
      <c r="CN597" s="264">
        <f t="shared" si="1098"/>
        <v>-29000</v>
      </c>
      <c r="CO597" s="264">
        <f t="shared" ca="1" si="1098"/>
        <v>-3583.3333333333367</v>
      </c>
      <c r="CP597" s="264">
        <f t="shared" ca="1" si="1098"/>
        <v>-3739.4465904115932</v>
      </c>
      <c r="CQ597" s="264">
        <f t="shared" ca="1" si="1098"/>
        <v>-614.15000000000327</v>
      </c>
      <c r="CR597" s="264">
        <f t="shared" ca="1" si="1098"/>
        <v>13333.333333333338</v>
      </c>
      <c r="CS597" s="264">
        <f t="shared" ca="1" si="1098"/>
        <v>-10833.333333333338</v>
      </c>
      <c r="CT597" s="264">
        <f t="shared" ca="1" si="1098"/>
        <v>-24500.000000000007</v>
      </c>
    </row>
    <row r="598" spans="1:98" hidden="1" outlineLevel="2" x14ac:dyDescent="0.45">
      <c r="A598" s="71"/>
      <c r="B598" s="297"/>
      <c r="D598" s="262" t="str">
        <f>"Change in "&amp;D576</f>
        <v>Change in Trade debtors</v>
      </c>
      <c r="F598" s="259" t="s">
        <v>164</v>
      </c>
      <c r="H598" s="264">
        <f t="shared" ref="H598:AM598" si="1107">-(H576-G576)</f>
        <v>0</v>
      </c>
      <c r="I598" s="264">
        <f t="shared" si="1107"/>
        <v>0</v>
      </c>
      <c r="J598" s="264">
        <f t="shared" si="1107"/>
        <v>0</v>
      </c>
      <c r="K598" s="264">
        <f t="shared" si="1107"/>
        <v>0</v>
      </c>
      <c r="L598" s="264">
        <f t="shared" si="1107"/>
        <v>0</v>
      </c>
      <c r="M598" s="264">
        <f t="shared" si="1107"/>
        <v>0</v>
      </c>
      <c r="N598" s="264">
        <f t="shared" si="1107"/>
        <v>0</v>
      </c>
      <c r="O598" s="264">
        <f t="shared" si="1107"/>
        <v>-25000</v>
      </c>
      <c r="P598" s="264">
        <f t="shared" ca="1" si="1107"/>
        <v>-15074.76096</v>
      </c>
      <c r="Q598" s="264">
        <f t="shared" ca="1" si="1107"/>
        <v>-15364.883519999996</v>
      </c>
      <c r="R598" s="264">
        <f t="shared" ca="1" si="1107"/>
        <v>-7550.5500000000029</v>
      </c>
      <c r="S598" s="264">
        <f t="shared" ca="1" si="1107"/>
        <v>-24570.368880000031</v>
      </c>
      <c r="T598" s="264">
        <f t="shared" ca="1" si="1107"/>
        <v>-5005.4558399999805</v>
      </c>
      <c r="U598" s="264">
        <f t="shared" ca="1" si="1107"/>
        <v>-1768.617900000012</v>
      </c>
      <c r="V598" s="264">
        <f t="shared" ca="1" si="1107"/>
        <v>-11086.897500000006</v>
      </c>
      <c r="W598" s="264">
        <f t="shared" ca="1" si="1107"/>
        <v>-1898.6690999999846</v>
      </c>
      <c r="X598" s="264">
        <f t="shared" ca="1" si="1107"/>
        <v>-5915.0511000000115</v>
      </c>
      <c r="Y598" s="264">
        <f t="shared" ca="1" si="1107"/>
        <v>-3489.6959999999817</v>
      </c>
      <c r="Z598" s="264">
        <f t="shared" ca="1" si="1107"/>
        <v>-10590.583500000008</v>
      </c>
      <c r="AA598" s="264">
        <f t="shared" ca="1" si="1107"/>
        <v>1402.2497999999905</v>
      </c>
      <c r="AB598" s="264">
        <f t="shared" ca="1" si="1107"/>
        <v>466.01729999999225</v>
      </c>
      <c r="AC598" s="264">
        <f t="shared" ca="1" si="1107"/>
        <v>-3220.6671000000206</v>
      </c>
      <c r="AD598" s="264">
        <f t="shared" ca="1" si="1107"/>
        <v>-2851.4640000000072</v>
      </c>
      <c r="AE598" s="264">
        <f t="shared" ca="1" si="1107"/>
        <v>-50971.071300000069</v>
      </c>
      <c r="AF598" s="264">
        <f t="shared" ca="1" si="1107"/>
        <v>-10601.438400000014</v>
      </c>
      <c r="AG598" s="264">
        <f t="shared" ca="1" si="1107"/>
        <v>-170.06850000002305</v>
      </c>
      <c r="AH598" s="264">
        <f t="shared" ca="1" si="1107"/>
        <v>-25978.123499999987</v>
      </c>
      <c r="AI598" s="264">
        <f t="shared" ca="1" si="1107"/>
        <v>-4288.8074999999371</v>
      </c>
      <c r="AJ598" s="264">
        <f t="shared" ca="1" si="1107"/>
        <v>-11105.955000000016</v>
      </c>
      <c r="AK598" s="264">
        <f t="shared" ca="1" si="1107"/>
        <v>-4928.1749999999884</v>
      </c>
      <c r="AL598" s="264">
        <f t="shared" ca="1" si="1107"/>
        <v>-23495.535000000033</v>
      </c>
      <c r="AM598" s="264">
        <f t="shared" ca="1" si="1107"/>
        <v>3154.7775000000256</v>
      </c>
      <c r="AN598" s="264">
        <f t="shared" ref="AN598:CM599" ca="1" si="1108">-(AN576-AM576)</f>
        <v>5878.8450000000303</v>
      </c>
      <c r="AO598" s="264">
        <f t="shared" ca="1" si="1108"/>
        <v>-5151.3525000000081</v>
      </c>
      <c r="AP598" s="264">
        <f t="shared" ca="1" si="1108"/>
        <v>-3393.311250000057</v>
      </c>
      <c r="AQ598" s="264">
        <f t="shared" ca="1" si="1108"/>
        <v>14806.603750000126</v>
      </c>
      <c r="AR598" s="264">
        <f t="shared" ca="1" si="1108"/>
        <v>289.8179999999702</v>
      </c>
      <c r="AS598" s="264">
        <f t="shared" ca="1" si="1108"/>
        <v>48349.447500000009</v>
      </c>
      <c r="AT598" s="264">
        <f t="shared" ca="1" si="1108"/>
        <v>-49922.388749999955</v>
      </c>
      <c r="AU598" s="264">
        <f t="shared" ca="1" si="1108"/>
        <v>43102.12950000001</v>
      </c>
      <c r="AV598" s="264">
        <f t="shared" ca="1" si="1108"/>
        <v>-18346.056000000041</v>
      </c>
      <c r="AW598" s="264">
        <f t="shared" ca="1" si="1108"/>
        <v>-14990.091000000015</v>
      </c>
      <c r="AX598" s="264">
        <f t="shared" ca="1" si="1108"/>
        <v>-44807.864999999991</v>
      </c>
      <c r="AY598" s="264">
        <f t="shared" ca="1" si="1108"/>
        <v>-1627.0244999999413</v>
      </c>
      <c r="AZ598" s="264">
        <f t="shared" ca="1" si="1108"/>
        <v>7519.5870000000577</v>
      </c>
      <c r="BA598" s="264">
        <f t="shared" ca="1" si="1108"/>
        <v>-725.57249999995111</v>
      </c>
      <c r="BB598" s="264">
        <f t="shared" ca="1" si="1108"/>
        <v>2247.4972499999567</v>
      </c>
      <c r="BC598" s="264">
        <f t="shared" ca="1" si="1108"/>
        <v>-253568.80500000017</v>
      </c>
      <c r="BD598" s="264">
        <f t="shared" ca="1" si="1108"/>
        <v>40283.601000000082</v>
      </c>
      <c r="BE598" s="264">
        <f t="shared" ca="1" si="1108"/>
        <v>124055.32387500006</v>
      </c>
      <c r="BF598" s="264">
        <f t="shared" ca="1" si="1108"/>
        <v>-34630.467374999891</v>
      </c>
      <c r="BG598" s="264">
        <f t="shared" ca="1" si="1108"/>
        <v>97872.955499999924</v>
      </c>
      <c r="BH598" s="264">
        <f t="shared" ca="1" si="1108"/>
        <v>-18250.40625</v>
      </c>
      <c r="BI598" s="264">
        <f t="shared" ca="1" si="1108"/>
        <v>-11650.697249999968</v>
      </c>
      <c r="BJ598" s="264">
        <f t="shared" ca="1" si="1108"/>
        <v>-58879.560750000062</v>
      </c>
      <c r="BK598" s="264">
        <f t="shared" ca="1" si="1108"/>
        <v>-9408.3067499998724</v>
      </c>
      <c r="BL598" s="264">
        <f t="shared" ca="1" si="1108"/>
        <v>21608.072249999968</v>
      </c>
      <c r="BM598" s="264">
        <f t="shared" ca="1" si="1108"/>
        <v>-6554.7956250000279</v>
      </c>
      <c r="BN598" s="264">
        <f t="shared" ca="1" si="1108"/>
        <v>5350.1593125000363</v>
      </c>
      <c r="BO598" s="264">
        <f t="shared" ca="1" si="1108"/>
        <v>-384263.34825000027</v>
      </c>
      <c r="BP598" s="264">
        <f t="shared" ca="1" si="1108"/>
        <v>61283.725199999986</v>
      </c>
      <c r="BQ598" s="264">
        <f t="shared" ca="1" si="1108"/>
        <v>216631.47239999997</v>
      </c>
      <c r="BR598" s="264">
        <f t="shared" ca="1" si="1108"/>
        <v>-61529.000737499795</v>
      </c>
      <c r="BS598" s="264">
        <f t="shared" ca="1" si="1108"/>
        <v>140666.71350000007</v>
      </c>
      <c r="BT598" s="264">
        <f t="shared" ca="1" si="1108"/>
        <v>-22570.805399999954</v>
      </c>
      <c r="BU598" s="264">
        <f t="shared" ca="1" si="1108"/>
        <v>-14009.356800000067</v>
      </c>
      <c r="BV598" s="264">
        <f t="shared" ca="1" si="1108"/>
        <v>-78086.551800000016</v>
      </c>
      <c r="BW598" s="264">
        <f t="shared" ca="1" si="1108"/>
        <v>-17863.302000000142</v>
      </c>
      <c r="BX598" s="264">
        <f t="shared" ca="1" si="1108"/>
        <v>30196.960199999972</v>
      </c>
      <c r="BY598" s="264">
        <f t="shared" ca="1" si="1108"/>
        <v>-10296.446999999927</v>
      </c>
      <c r="BZ598" s="264">
        <f t="shared" ca="1" si="1108"/>
        <v>5809.392000000109</v>
      </c>
      <c r="CA598" s="264">
        <f t="shared" ca="1" si="1108"/>
        <v>-421631.36580000038</v>
      </c>
      <c r="CB598" s="264">
        <f t="shared" ca="1" si="1108"/>
        <v>51661.103999999934</v>
      </c>
      <c r="CC598" s="264">
        <f t="shared" ca="1" si="1108"/>
        <v>262497.35039999976</v>
      </c>
      <c r="CD598" s="264">
        <f t="shared" ca="1" si="1108"/>
        <v>-129683.7503999999</v>
      </c>
      <c r="CE598" s="264">
        <f t="shared" ca="1" si="1108"/>
        <v>37168.624800000223</v>
      </c>
      <c r="CF598" s="264">
        <f t="shared" ca="1" si="1108"/>
        <v>-50160.240000000224</v>
      </c>
      <c r="CG598" s="264">
        <f t="shared" ca="1" si="1108"/>
        <v>-33413.760000000009</v>
      </c>
      <c r="CH598" s="264">
        <f t="shared" ca="1" si="1108"/>
        <v>-114099.11999999988</v>
      </c>
      <c r="CI598" s="264">
        <f t="shared" ca="1" si="1108"/>
        <v>-4377.8999999999069</v>
      </c>
      <c r="CJ598" s="264">
        <f t="shared" ca="1" si="1108"/>
        <v>19233.360000000102</v>
      </c>
      <c r="CK598" s="264">
        <f t="shared" ca="1" si="1108"/>
        <v>-24249.959999999963</v>
      </c>
      <c r="CL598" s="264">
        <f t="shared" ca="1" si="1108"/>
        <v>-10213.439999999711</v>
      </c>
      <c r="CM598" s="264">
        <f t="shared" ca="1" si="1108"/>
        <v>-627520.80000000051</v>
      </c>
      <c r="CN598" s="264">
        <f t="shared" ca="1" si="1098"/>
        <v>-87560.563360000029</v>
      </c>
      <c r="CO598" s="264">
        <f t="shared" ca="1" si="1098"/>
        <v>-94929.906240000098</v>
      </c>
      <c r="CP598" s="264">
        <f t="shared" ca="1" si="1098"/>
        <v>-65272.540399999882</v>
      </c>
      <c r="CQ598" s="264">
        <f t="shared" ca="1" si="1098"/>
        <v>-282479.32350000006</v>
      </c>
      <c r="CR598" s="264">
        <f t="shared" ca="1" si="1098"/>
        <v>-234467.47031250002</v>
      </c>
      <c r="CS598" s="264">
        <f t="shared" ca="1" si="1098"/>
        <v>-171398.56623750017</v>
      </c>
      <c r="CT598" s="264">
        <f t="shared" ca="1" si="1098"/>
        <v>-623158.53120000008</v>
      </c>
    </row>
    <row r="599" spans="1:98" hidden="1" outlineLevel="2" x14ac:dyDescent="0.45">
      <c r="A599" s="71"/>
      <c r="B599" s="297"/>
      <c r="D599" s="262" t="str">
        <f>"Change in "&amp;D577</f>
        <v>Change in VAT debtor</v>
      </c>
      <c r="F599" s="259" t="s">
        <v>164</v>
      </c>
      <c r="H599" s="264">
        <f t="shared" ref="H599:AM599" si="1109">-(H577-G577)</f>
        <v>0</v>
      </c>
      <c r="I599" s="264">
        <f t="shared" si="1109"/>
        <v>0</v>
      </c>
      <c r="J599" s="264">
        <f t="shared" si="1109"/>
        <v>0</v>
      </c>
      <c r="K599" s="264">
        <f t="shared" si="1109"/>
        <v>0</v>
      </c>
      <c r="L599" s="264">
        <f t="shared" si="1109"/>
        <v>0</v>
      </c>
      <c r="M599" s="264">
        <f t="shared" si="1109"/>
        <v>0</v>
      </c>
      <c r="N599" s="264">
        <f t="shared" si="1109"/>
        <v>0</v>
      </c>
      <c r="O599" s="264">
        <f t="shared" si="1109"/>
        <v>-8000</v>
      </c>
      <c r="P599" s="264">
        <f t="shared" si="1109"/>
        <v>-2078.2369279999984</v>
      </c>
      <c r="Q599" s="264">
        <f t="shared" si="1109"/>
        <v>-2111.0807359999981</v>
      </c>
      <c r="R599" s="264">
        <f t="shared" si="1109"/>
        <v>10086.369735999999</v>
      </c>
      <c r="S599" s="264">
        <f t="shared" si="1109"/>
        <v>-2619.5553199999995</v>
      </c>
      <c r="T599" s="264">
        <f t="shared" ca="1" si="1109"/>
        <v>-2810.5170966666665</v>
      </c>
      <c r="U599" s="264">
        <f t="shared" ca="1" si="1109"/>
        <v>4543.1736092499959</v>
      </c>
      <c r="V599" s="264">
        <f t="shared" ca="1" si="1109"/>
        <v>-3002.4472154166688</v>
      </c>
      <c r="W599" s="264">
        <f t="shared" ca="1" si="1109"/>
        <v>-3048.7489191666646</v>
      </c>
      <c r="X599" s="264">
        <f t="shared" ca="1" si="1109"/>
        <v>5980.1585908333363</v>
      </c>
      <c r="Y599" s="264">
        <f t="shared" ca="1" si="1109"/>
        <v>-3073.5301191666658</v>
      </c>
      <c r="Z599" s="264">
        <f t="shared" ca="1" si="1109"/>
        <v>-3252.1447979166624</v>
      </c>
      <c r="AA599" s="264">
        <f t="shared" ca="1" si="1109"/>
        <v>6226.4350295833283</v>
      </c>
      <c r="AB599" s="264">
        <f t="shared" ca="1" si="1109"/>
        <v>-3177.9398466666644</v>
      </c>
      <c r="AC599" s="264">
        <f t="shared" ca="1" si="1109"/>
        <v>-3222.4005104166645</v>
      </c>
      <c r="AD599" s="264">
        <f t="shared" ca="1" si="1109"/>
        <v>6357.855197083325</v>
      </c>
      <c r="AE599" s="264">
        <f t="shared" ca="1" si="1109"/>
        <v>-4009.4852166666642</v>
      </c>
      <c r="AF599" s="264">
        <f t="shared" ca="1" si="1109"/>
        <v>-5831.6496548639261</v>
      </c>
      <c r="AG599" s="264">
        <f t="shared" ca="1" si="1109"/>
        <v>6396.4956983445009</v>
      </c>
      <c r="AH599" s="264">
        <f t="shared" ca="1" si="1109"/>
        <v>-6765.1970237443311</v>
      </c>
      <c r="AI599" s="264">
        <f t="shared" ca="1" si="1109"/>
        <v>-7058.6419127322224</v>
      </c>
      <c r="AJ599" s="264">
        <f t="shared" ca="1" si="1109"/>
        <v>13345.137330854814</v>
      </c>
      <c r="AK599" s="264">
        <f t="shared" ca="1" si="1109"/>
        <v>-7243.3926081422032</v>
      </c>
      <c r="AL599" s="264">
        <f t="shared" ca="1" si="1109"/>
        <v>-7987.4906194675568</v>
      </c>
      <c r="AM599" s="264">
        <f t="shared" ca="1" si="1109"/>
        <v>15190.521247292461</v>
      </c>
      <c r="AN599" s="264">
        <f t="shared" ref="AN599:BC599" ca="1" si="1110">-(AN577-AM577)</f>
        <v>-7845.4552261127392</v>
      </c>
      <c r="AO599" s="264">
        <f t="shared" ca="1" si="1110"/>
        <v>-7927.0743121320265</v>
      </c>
      <c r="AP599" s="264">
        <f t="shared" ca="1" si="1110"/>
        <v>14945.241038234512</v>
      </c>
      <c r="AQ599" s="264">
        <f t="shared" ca="1" si="1110"/>
        <v>7993.6005858020508</v>
      </c>
      <c r="AR599" s="264">
        <f t="shared" ca="1" si="1110"/>
        <v>-9742.2589249373486</v>
      </c>
      <c r="AS599" s="264">
        <f t="shared" ca="1" si="1110"/>
        <v>-1379.3665652921991</v>
      </c>
      <c r="AT599" s="264">
        <f t="shared" ca="1" si="1110"/>
        <v>-11320.887984168148</v>
      </c>
      <c r="AU599" s="264">
        <f t="shared" ca="1" si="1110"/>
        <v>-11865.153508903022</v>
      </c>
      <c r="AV599" s="264">
        <f t="shared" ca="1" si="1110"/>
        <v>22406.289107190474</v>
      </c>
      <c r="AW599" s="264">
        <f t="shared" ca="1" si="1110"/>
        <v>-12100.154921036883</v>
      </c>
      <c r="AX599" s="264">
        <f t="shared" ca="1" si="1110"/>
        <v>-13211.034785045631</v>
      </c>
      <c r="AY599" s="264">
        <f t="shared" ca="1" si="1110"/>
        <v>25960.162845783678</v>
      </c>
      <c r="AZ599" s="264">
        <f t="shared" ca="1" si="1110"/>
        <v>-13060.437188603712</v>
      </c>
      <c r="BA599" s="264">
        <f t="shared" ca="1" si="1110"/>
        <v>-13000.095516603673</v>
      </c>
      <c r="BB599" s="264">
        <f t="shared" ca="1" si="1110"/>
        <v>24086.462757317306</v>
      </c>
      <c r="BC599" s="264">
        <f t="shared" ca="1" si="1110"/>
        <v>-15776.272062914664</v>
      </c>
      <c r="BD599" s="264">
        <f t="shared" ca="1" si="1108"/>
        <v>-19360.090074801745</v>
      </c>
      <c r="BE599" s="264">
        <f t="shared" ca="1" si="1108"/>
        <v>26354.021843006427</v>
      </c>
      <c r="BF599" s="264">
        <f t="shared" ca="1" si="1108"/>
        <v>-22615.565260167074</v>
      </c>
      <c r="BG599" s="264">
        <f t="shared" ca="1" si="1108"/>
        <v>-23958.575408517689</v>
      </c>
      <c r="BH599" s="264">
        <f t="shared" ca="1" si="1108"/>
        <v>44503.199876196202</v>
      </c>
      <c r="BI599" s="264">
        <f t="shared" ca="1" si="1108"/>
        <v>-24685.582863821051</v>
      </c>
      <c r="BJ599" s="264">
        <f t="shared" ca="1" si="1108"/>
        <v>-26549.191547560622</v>
      </c>
      <c r="BK599" s="264">
        <f t="shared" ca="1" si="1108"/>
        <v>53788.320080649806</v>
      </c>
      <c r="BL599" s="264">
        <f t="shared" ca="1" si="1108"/>
        <v>-27304.483194862201</v>
      </c>
      <c r="BM599" s="264">
        <f t="shared" ca="1" si="1108"/>
        <v>-26818.170927594212</v>
      </c>
      <c r="BN599" s="264">
        <f t="shared" ca="1" si="1108"/>
        <v>47837.760185693522</v>
      </c>
      <c r="BO599" s="264">
        <f t="shared" ca="1" si="1108"/>
        <v>-32222.743705384317</v>
      </c>
      <c r="BP599" s="264">
        <f t="shared" ca="1" si="1108"/>
        <v>-28958.02675147602</v>
      </c>
      <c r="BQ599" s="264">
        <f t="shared" ca="1" si="1108"/>
        <v>56579.503735325125</v>
      </c>
      <c r="BR599" s="264">
        <f t="shared" ca="1" si="1108"/>
        <v>-33421.559328912641</v>
      </c>
      <c r="BS599" s="264">
        <f t="shared" ca="1" si="1108"/>
        <v>-35013.297873162577</v>
      </c>
      <c r="BT599" s="264">
        <f t="shared" ca="1" si="1108"/>
        <v>66101.751632317813</v>
      </c>
      <c r="BU599" s="264">
        <f t="shared" ca="1" si="1108"/>
        <v>-35252.82975307884</v>
      </c>
      <c r="BV599" s="264">
        <f t="shared" ca="1" si="1108"/>
        <v>-37296.505215446203</v>
      </c>
      <c r="BW599" s="264">
        <f t="shared" ca="1" si="1108"/>
        <v>77388.313846106612</v>
      </c>
      <c r="BX599" s="264">
        <f t="shared" ca="1" si="1108"/>
        <v>-37386.06688188875</v>
      </c>
      <c r="BY599" s="264">
        <f t="shared" ca="1" si="1108"/>
        <v>-36358.954757066618</v>
      </c>
      <c r="BZ599" s="264">
        <f t="shared" ca="1" si="1108"/>
        <v>66199.814782027301</v>
      </c>
      <c r="CA599" s="264">
        <f t="shared" ca="1" si="1108"/>
        <v>-42405.599763608072</v>
      </c>
      <c r="CB599" s="264">
        <f t="shared" ca="1" si="1108"/>
        <v>-34889.788625655492</v>
      </c>
      <c r="CC599" s="264">
        <f t="shared" ca="1" si="1108"/>
        <v>75963.119799009815</v>
      </c>
      <c r="CD599" s="264">
        <f t="shared" ca="1" si="1108"/>
        <v>-39103.741469995264</v>
      </c>
      <c r="CE599" s="264">
        <f t="shared" ca="1" si="1108"/>
        <v>-40735.315799713775</v>
      </c>
      <c r="CF599" s="264">
        <f t="shared" ca="1" si="1108"/>
        <v>78537.312596665812</v>
      </c>
      <c r="CG599" s="264">
        <f t="shared" ca="1" si="1108"/>
        <v>-40404.142313814111</v>
      </c>
      <c r="CH599" s="264">
        <f t="shared" ca="1" si="1108"/>
        <v>-42441.069686958595</v>
      </c>
      <c r="CI599" s="264">
        <f t="shared" ca="1" si="1108"/>
        <v>89388.481456211302</v>
      </c>
      <c r="CJ599" s="264">
        <f t="shared" ca="1" si="1108"/>
        <v>-42044.35513120098</v>
      </c>
      <c r="CK599" s="264">
        <f t="shared" ca="1" si="1108"/>
        <v>-40603.970734673872</v>
      </c>
      <c r="CL599" s="264">
        <f t="shared" ca="1" si="1108"/>
        <v>74577.586927961122</v>
      </c>
      <c r="CM599" s="264">
        <f t="shared" ca="1" si="1108"/>
        <v>-46933.010401921172</v>
      </c>
      <c r="CN599" s="264">
        <f t="shared" si="1098"/>
        <v>-4722.5032479999973</v>
      </c>
      <c r="CO599" s="264">
        <f t="shared" ca="1" si="1098"/>
        <v>-2489.5912953333354</v>
      </c>
      <c r="CP599" s="264">
        <f t="shared" ca="1" si="1098"/>
        <v>7212.0945433333327</v>
      </c>
      <c r="CQ599" s="264">
        <f t="shared" ca="1" si="1098"/>
        <v>-29002.746747213823</v>
      </c>
      <c r="CR599" s="264">
        <f t="shared" ca="1" si="1098"/>
        <v>-31031.100997162954</v>
      </c>
      <c r="CS599" s="264">
        <f t="shared" ca="1" si="1098"/>
        <v>-19823.456328862871</v>
      </c>
      <c r="CT599" s="264">
        <f t="shared" ca="1" si="1098"/>
        <v>-8688.8933840852114</v>
      </c>
    </row>
    <row r="600" spans="1:98" hidden="1" outlineLevel="2" x14ac:dyDescent="0.45">
      <c r="A600" s="71"/>
      <c r="B600" s="297"/>
      <c r="D600" s="262" t="str">
        <f>"Change in "&amp;D583</f>
        <v>Change in Trade creditors</v>
      </c>
      <c r="F600" s="259" t="s">
        <v>164</v>
      </c>
      <c r="H600" s="264">
        <f t="shared" ref="H600:O600" si="1111">H583-G583</f>
        <v>0</v>
      </c>
      <c r="I600" s="264">
        <f t="shared" si="1111"/>
        <v>0</v>
      </c>
      <c r="J600" s="264">
        <f t="shared" si="1111"/>
        <v>0</v>
      </c>
      <c r="K600" s="264">
        <f t="shared" si="1111"/>
        <v>0</v>
      </c>
      <c r="L600" s="264">
        <f t="shared" si="1111"/>
        <v>0</v>
      </c>
      <c r="M600" s="264">
        <f t="shared" si="1111"/>
        <v>0</v>
      </c>
      <c r="N600" s="264">
        <f t="shared" si="1111"/>
        <v>0</v>
      </c>
      <c r="O600" s="264">
        <f t="shared" si="1111"/>
        <v>10000</v>
      </c>
      <c r="P600" s="264">
        <f t="shared" ref="P600:AU600" ca="1" si="1112">P583-O583</f>
        <v>12469.421567999991</v>
      </c>
      <c r="Q600" s="264">
        <f t="shared" ca="1" si="1112"/>
        <v>197.06284799999412</v>
      </c>
      <c r="R600" s="264">
        <f t="shared" ca="1" si="1112"/>
        <v>-48.796847999998135</v>
      </c>
      <c r="S600" s="264">
        <f t="shared" ca="1" si="1112"/>
        <v>3099.6443520000139</v>
      </c>
      <c r="T600" s="264">
        <f t="shared" ca="1" si="1112"/>
        <v>1145.7706600000056</v>
      </c>
      <c r="U600" s="264">
        <f t="shared" ca="1" si="1112"/>
        <v>1075.9778325000043</v>
      </c>
      <c r="V600" s="264">
        <f t="shared" ca="1" si="1112"/>
        <v>75.602879999998549</v>
      </c>
      <c r="W600" s="264">
        <f t="shared" ca="1" si="1112"/>
        <v>277.81022249998205</v>
      </c>
      <c r="X600" s="264">
        <f t="shared" ca="1" si="1112"/>
        <v>72.812160000001313</v>
      </c>
      <c r="Y600" s="264">
        <f t="shared" ca="1" si="1112"/>
        <v>75.87503999999899</v>
      </c>
      <c r="Z600" s="264">
        <f t="shared" ca="1" si="1112"/>
        <v>1071.6880724999755</v>
      </c>
      <c r="AA600" s="264">
        <f t="shared" ca="1" si="1112"/>
        <v>-552.12378749997879</v>
      </c>
      <c r="AB600" s="264">
        <f t="shared" ca="1" si="1112"/>
        <v>106.8940799999873</v>
      </c>
      <c r="AC600" s="264">
        <f t="shared" ca="1" si="1112"/>
        <v>266.76398250000784</v>
      </c>
      <c r="AD600" s="264">
        <f t="shared" ca="1" si="1112"/>
        <v>-118.74710249997952</v>
      </c>
      <c r="AE600" s="264">
        <f t="shared" ca="1" si="1112"/>
        <v>4841.2553399999742</v>
      </c>
      <c r="AF600" s="264">
        <f t="shared" ca="1" si="1112"/>
        <v>10932.986629183579</v>
      </c>
      <c r="AG600" s="264">
        <f t="shared" ca="1" si="1112"/>
        <v>4893.5930699329911</v>
      </c>
      <c r="AH600" s="264">
        <f t="shared" ca="1" si="1112"/>
        <v>707.69114334944607</v>
      </c>
      <c r="AI600" s="264">
        <f t="shared" ca="1" si="1112"/>
        <v>1760.6693339273552</v>
      </c>
      <c r="AJ600" s="264">
        <f t="shared" ca="1" si="1112"/>
        <v>403.84915645364526</v>
      </c>
      <c r="AK600" s="264">
        <f t="shared" ca="1" si="1112"/>
        <v>704.65501600621792</v>
      </c>
      <c r="AL600" s="264">
        <f t="shared" ca="1" si="1112"/>
        <v>4464.5880679521506</v>
      </c>
      <c r="AM600" s="264">
        <f t="shared" ca="1" si="1112"/>
        <v>-4927.0712020545689</v>
      </c>
      <c r="AN600" s="264">
        <f t="shared" ca="1" si="1112"/>
        <v>4074.8588419256412</v>
      </c>
      <c r="AO600" s="264">
        <f t="shared" ca="1" si="1112"/>
        <v>489.71451611572411</v>
      </c>
      <c r="AP600" s="264">
        <f t="shared" ca="1" si="1112"/>
        <v>399.15764202014543</v>
      </c>
      <c r="AQ600" s="264">
        <f t="shared" ca="1" si="1112"/>
        <v>-31551.133514812303</v>
      </c>
      <c r="AR600" s="264">
        <f t="shared" ca="1" si="1112"/>
        <v>-6604.6813616117433</v>
      </c>
      <c r="AS600" s="264">
        <f t="shared" ca="1" si="1112"/>
        <v>8276.1993917532018</v>
      </c>
      <c r="AT600" s="264">
        <f t="shared" ca="1" si="1112"/>
        <v>1195.5749636315668</v>
      </c>
      <c r="AU600" s="264">
        <f t="shared" ca="1" si="1112"/>
        <v>3265.5931484092434</v>
      </c>
      <c r="AV600" s="264">
        <f t="shared" ref="AV600:CM601" ca="1" si="1113">AV583-AU583</f>
        <v>217.34620324335992</v>
      </c>
      <c r="AW600" s="264">
        <f t="shared" ca="1" si="1113"/>
        <v>1192.6622695598489</v>
      </c>
      <c r="AX600" s="264">
        <f t="shared" ca="1" si="1113"/>
        <v>6665.2791840524878</v>
      </c>
      <c r="AY600" s="264">
        <f t="shared" ca="1" si="1113"/>
        <v>-11751.780291819305</v>
      </c>
      <c r="AZ600" s="264">
        <f t="shared" ca="1" si="1113"/>
        <v>10848.194713167788</v>
      </c>
      <c r="BA600" s="264">
        <f t="shared" ca="1" si="1113"/>
        <v>-362.05003200026113</v>
      </c>
      <c r="BB600" s="264">
        <f t="shared" ca="1" si="1113"/>
        <v>1358.2750061729603</v>
      </c>
      <c r="BC600" s="264">
        <f t="shared" ca="1" si="1113"/>
        <v>15298.784271693017</v>
      </c>
      <c r="BD600" s="264">
        <f t="shared" ca="1" si="1113"/>
        <v>21502.908071322454</v>
      </c>
      <c r="BE600" s="264">
        <f t="shared" ca="1" si="1113"/>
        <v>15892.349425244334</v>
      </c>
      <c r="BF600" s="264">
        <f t="shared" ca="1" si="1113"/>
        <v>3640.5016869477113</v>
      </c>
      <c r="BG600" s="264">
        <f t="shared" ca="1" si="1113"/>
        <v>8058.0608901035739</v>
      </c>
      <c r="BH600" s="264">
        <f t="shared" ca="1" si="1113"/>
        <v>727.0821778801328</v>
      </c>
      <c r="BI600" s="264">
        <f t="shared" ca="1" si="1113"/>
        <v>3634.9625539401022</v>
      </c>
      <c r="BJ600" s="264">
        <f t="shared" ca="1" si="1113"/>
        <v>11181.652102437423</v>
      </c>
      <c r="BK600" s="264">
        <f t="shared" ca="1" si="1113"/>
        <v>-30137.888671986293</v>
      </c>
      <c r="BL600" s="264">
        <f t="shared" ca="1" si="1113"/>
        <v>34669.638555795755</v>
      </c>
      <c r="BM600" s="264">
        <f t="shared" ca="1" si="1113"/>
        <v>-2917.8736036079499</v>
      </c>
      <c r="BN600" s="264">
        <f t="shared" ca="1" si="1113"/>
        <v>5957.5986683896044</v>
      </c>
      <c r="BO600" s="264">
        <f t="shared" ca="1" si="1113"/>
        <v>26469.837998351053</v>
      </c>
      <c r="BP600" s="264">
        <f t="shared" ca="1" si="1113"/>
        <v>-19588.301723449753</v>
      </c>
      <c r="BQ600" s="264">
        <f t="shared" ca="1" si="1113"/>
        <v>20726.064054309856</v>
      </c>
      <c r="BR600" s="264">
        <f t="shared" ca="1" si="1113"/>
        <v>6055.131410309783</v>
      </c>
      <c r="BS600" s="264">
        <f t="shared" ca="1" si="1113"/>
        <v>9550.4312654996756</v>
      </c>
      <c r="BT600" s="264">
        <f t="shared" ca="1" si="1113"/>
        <v>-1606.929257264972</v>
      </c>
      <c r="BU600" s="264">
        <f t="shared" ca="1" si="1113"/>
        <v>3044.1205367624643</v>
      </c>
      <c r="BV600" s="264">
        <f t="shared" ca="1" si="1113"/>
        <v>12262.052774204174</v>
      </c>
      <c r="BW600" s="264">
        <f t="shared" ca="1" si="1113"/>
        <v>-44340.04657645605</v>
      </c>
      <c r="BX600" s="264">
        <f t="shared" ca="1" si="1113"/>
        <v>44877.416575111332</v>
      </c>
      <c r="BY600" s="264">
        <f t="shared" ca="1" si="1113"/>
        <v>-6162.6727489326731</v>
      </c>
      <c r="BZ600" s="264">
        <f t="shared" ca="1" si="1113"/>
        <v>6556.4973153897736</v>
      </c>
      <c r="CA600" s="264">
        <f t="shared" ca="1" si="1113"/>
        <v>29723.372723859036</v>
      </c>
      <c r="CB600" s="264">
        <f t="shared" ca="1" si="1113"/>
        <v>-45094.866827715596</v>
      </c>
      <c r="CC600" s="264">
        <f t="shared" ca="1" si="1113"/>
        <v>23365.105645378964</v>
      </c>
      <c r="CD600" s="264">
        <f t="shared" ca="1" si="1113"/>
        <v>1918.6114206596976</v>
      </c>
      <c r="CE600" s="264">
        <f t="shared" ca="1" si="1113"/>
        <v>9789.4459783111524</v>
      </c>
      <c r="CF600" s="264">
        <f t="shared" ca="1" si="1113"/>
        <v>-3897.5893607113394</v>
      </c>
      <c r="CG600" s="264">
        <f t="shared" ca="1" si="1113"/>
        <v>1910.5484453132376</v>
      </c>
      <c r="CH600" s="264">
        <f t="shared" ca="1" si="1113"/>
        <v>12221.564238866908</v>
      </c>
      <c r="CI600" s="264">
        <f t="shared" ca="1" si="1113"/>
        <v>-53391.729416811781</v>
      </c>
      <c r="CJ600" s="264">
        <f t="shared" ca="1" si="1113"/>
        <v>51011.442082266236</v>
      </c>
      <c r="CK600" s="264">
        <f t="shared" ca="1" si="1113"/>
        <v>-8642.3063791626773</v>
      </c>
      <c r="CL600" s="264">
        <f t="shared" ca="1" si="1113"/>
        <v>6055.2979243787995</v>
      </c>
      <c r="CM600" s="264">
        <f t="shared" ca="1" si="1113"/>
        <v>31918.940079105116</v>
      </c>
      <c r="CN600" s="264">
        <f t="shared" ca="1" si="1098"/>
        <v>25717.331920000001</v>
      </c>
      <c r="CO600" s="264">
        <f t="shared" ca="1" si="1098"/>
        <v>8339.5793799999774</v>
      </c>
      <c r="CP600" s="264">
        <f t="shared" ca="1" si="1098"/>
        <v>-7646.4412999999768</v>
      </c>
      <c r="CQ600" s="264">
        <f t="shared" ca="1" si="1098"/>
        <v>29599.397466252165</v>
      </c>
      <c r="CR600" s="264">
        <f t="shared" ca="1" si="1098"/>
        <v>98678.829854817901</v>
      </c>
      <c r="CS600" s="264">
        <f t="shared" ca="1" si="1098"/>
        <v>61097.136349342647</v>
      </c>
      <c r="CT600" s="264">
        <f t="shared" ca="1" si="1098"/>
        <v>27164.463829878718</v>
      </c>
    </row>
    <row r="601" spans="1:98" hidden="1" outlineLevel="2" x14ac:dyDescent="0.45">
      <c r="A601" s="71"/>
      <c r="B601" s="297"/>
      <c r="D601" s="262" t="str">
        <f>"Change in "&amp;D584</f>
        <v>Change in VAT creditor</v>
      </c>
      <c r="F601" s="259" t="s">
        <v>164</v>
      </c>
      <c r="H601" s="264">
        <f t="shared" ref="H601:O601" si="1114">H584-G584</f>
        <v>0</v>
      </c>
      <c r="I601" s="264">
        <f t="shared" si="1114"/>
        <v>0</v>
      </c>
      <c r="J601" s="264">
        <f t="shared" si="1114"/>
        <v>0</v>
      </c>
      <c r="K601" s="264">
        <f t="shared" si="1114"/>
        <v>0</v>
      </c>
      <c r="L601" s="264">
        <f t="shared" si="1114"/>
        <v>0</v>
      </c>
      <c r="M601" s="264">
        <f t="shared" si="1114"/>
        <v>0</v>
      </c>
      <c r="N601" s="264">
        <f t="shared" si="1114"/>
        <v>0</v>
      </c>
      <c r="O601" s="264">
        <f t="shared" si="1114"/>
        <v>8000</v>
      </c>
      <c r="P601" s="264">
        <f t="shared" ref="P601:AU601" si="1115">P584-O584</f>
        <v>5440.4601600000024</v>
      </c>
      <c r="Q601" s="264">
        <f t="shared" si="1115"/>
        <v>6010.1596170854609</v>
      </c>
      <c r="R601" s="264">
        <f t="shared" si="1115"/>
        <v>-13034.997732261414</v>
      </c>
      <c r="S601" s="264">
        <f t="shared" si="1115"/>
        <v>10359.6754</v>
      </c>
      <c r="T601" s="264">
        <f t="shared" ca="1" si="1115"/>
        <v>7926.8759806815651</v>
      </c>
      <c r="U601" s="264">
        <f t="shared" ca="1" si="1115"/>
        <v>-14954.657495671105</v>
      </c>
      <c r="V601" s="264">
        <f t="shared" ca="1" si="1115"/>
        <v>10217.900388492497</v>
      </c>
      <c r="W601" s="264">
        <f t="shared" ca="1" si="1115"/>
        <v>11041.32069886243</v>
      </c>
      <c r="X601" s="264">
        <f t="shared" ca="1" si="1115"/>
        <v>-19603.459612859268</v>
      </c>
      <c r="Y601" s="264">
        <f t="shared" ca="1" si="1115"/>
        <v>11635.242350054388</v>
      </c>
      <c r="Z601" s="264">
        <f t="shared" ca="1" si="1115"/>
        <v>13288.096759712309</v>
      </c>
      <c r="AA601" s="264">
        <f t="shared" ca="1" si="1115"/>
        <v>-24448.79506556374</v>
      </c>
      <c r="AB601" s="264">
        <f t="shared" ca="1" si="1115"/>
        <v>14115.751096211141</v>
      </c>
      <c r="AC601" s="264">
        <f t="shared" ca="1" si="1115"/>
        <v>14788.490367760096</v>
      </c>
      <c r="AD601" s="264">
        <f t="shared" ca="1" si="1115"/>
        <v>-25567.39268454758</v>
      </c>
      <c r="AE601" s="264">
        <f t="shared" ca="1" si="1115"/>
        <v>22764.073999999993</v>
      </c>
      <c r="AF601" s="264">
        <f t="shared" ca="1" si="1115"/>
        <v>17811.307544855779</v>
      </c>
      <c r="AG601" s="264">
        <f t="shared" ca="1" si="1115"/>
        <v>-33277.475873500953</v>
      </c>
      <c r="AH601" s="264">
        <f t="shared" ca="1" si="1115"/>
        <v>23579.481649936934</v>
      </c>
      <c r="AI601" s="264">
        <f t="shared" ca="1" si="1115"/>
        <v>25585.098200118533</v>
      </c>
      <c r="AJ601" s="264">
        <f t="shared" ca="1" si="1115"/>
        <v>-45374.031526731662</v>
      </c>
      <c r="AK601" s="264">
        <f t="shared" ca="1" si="1115"/>
        <v>27080.144741815602</v>
      </c>
      <c r="AL601" s="264">
        <f t="shared" ca="1" si="1115"/>
        <v>31190.72512036562</v>
      </c>
      <c r="AM601" s="264">
        <f t="shared" ca="1" si="1115"/>
        <v>-57506.894581200526</v>
      </c>
      <c r="AN601" s="264">
        <f t="shared" ca="1" si="1115"/>
        <v>31966.08924319208</v>
      </c>
      <c r="AO601" s="264">
        <f t="shared" ca="1" si="1115"/>
        <v>32977.199998453405</v>
      </c>
      <c r="AP601" s="264">
        <f t="shared" ca="1" si="1115"/>
        <v>-58212.850476169522</v>
      </c>
      <c r="AQ601" s="264">
        <f t="shared" ca="1" si="1115"/>
        <v>163636.50173090794</v>
      </c>
      <c r="AR601" s="264">
        <f t="shared" ca="1" si="1115"/>
        <v>35475.360396629781</v>
      </c>
      <c r="AS601" s="264">
        <f t="shared" ca="1" si="1115"/>
        <v>-189664.93150861392</v>
      </c>
      <c r="AT601" s="264">
        <f t="shared" ca="1" si="1115"/>
        <v>44424.492768118915</v>
      </c>
      <c r="AU601" s="264">
        <f t="shared" ca="1" si="1115"/>
        <v>47293.22941605543</v>
      </c>
      <c r="AV601" s="264">
        <f t="shared" ref="AV601:BC601" ca="1" si="1116">AV584-AU584</f>
        <v>-87191.555147399253</v>
      </c>
      <c r="AW601" s="264">
        <f t="shared" ca="1" si="1116"/>
        <v>50264.610055637255</v>
      </c>
      <c r="AX601" s="264">
        <f t="shared" ca="1" si="1116"/>
        <v>56396.442168544978</v>
      </c>
      <c r="AY601" s="264">
        <f t="shared" ca="1" si="1116"/>
        <v>-106358.19648427042</v>
      </c>
      <c r="AZ601" s="264">
        <f t="shared" ca="1" si="1116"/>
        <v>55574.76867896982</v>
      </c>
      <c r="BA601" s="264">
        <f t="shared" ca="1" si="1116"/>
        <v>56300.278233188088</v>
      </c>
      <c r="BB601" s="264">
        <f t="shared" ca="1" si="1116"/>
        <v>-102629.57231479668</v>
      </c>
      <c r="BC601" s="264">
        <f t="shared" ca="1" si="1116"/>
        <v>97072.857265104074</v>
      </c>
      <c r="BD601" s="264">
        <f t="shared" ca="1" si="1113"/>
        <v>55496.49171505525</v>
      </c>
      <c r="BE601" s="264">
        <f t="shared" ca="1" si="1113"/>
        <v>-141545.53865501727</v>
      </c>
      <c r="BF601" s="264">
        <f t="shared" ca="1" si="1113"/>
        <v>70886.215492490563</v>
      </c>
      <c r="BG601" s="264">
        <f t="shared" ca="1" si="1113"/>
        <v>76216.231318605307</v>
      </c>
      <c r="BH601" s="264">
        <f t="shared" ca="1" si="1113"/>
        <v>-137845.05558805651</v>
      </c>
      <c r="BI601" s="264">
        <f t="shared" ca="1" si="1113"/>
        <v>81498.106465906021</v>
      </c>
      <c r="BJ601" s="264">
        <f t="shared" ca="1" si="1113"/>
        <v>91985.124582838034</v>
      </c>
      <c r="BK601" s="264">
        <f t="shared" ca="1" si="1113"/>
        <v>-172577.70393464988</v>
      </c>
      <c r="BL601" s="264">
        <f t="shared" ca="1" si="1113"/>
        <v>92471.492886000604</v>
      </c>
      <c r="BM601" s="264">
        <f t="shared" ca="1" si="1113"/>
        <v>94910.778419347655</v>
      </c>
      <c r="BN601" s="264">
        <f t="shared" ca="1" si="1113"/>
        <v>-169015.6220923565</v>
      </c>
      <c r="BO601" s="264">
        <f t="shared" ca="1" si="1113"/>
        <v>159234.12398043659</v>
      </c>
      <c r="BP601" s="264">
        <f t="shared" ca="1" si="1113"/>
        <v>88785.102683893114</v>
      </c>
      <c r="BQ601" s="264">
        <f t="shared" ca="1" si="1113"/>
        <v>-238048.7710775836</v>
      </c>
      <c r="BR601" s="264">
        <f t="shared" ca="1" si="1113"/>
        <v>110559.47256003856</v>
      </c>
      <c r="BS601" s="264">
        <f t="shared" ca="1" si="1113"/>
        <v>118208.98375963012</v>
      </c>
      <c r="BT601" s="264">
        <f t="shared" ca="1" si="1113"/>
        <v>-215407.70326421189</v>
      </c>
      <c r="BU601" s="264">
        <f t="shared" ca="1" si="1113"/>
        <v>125599.76578009501</v>
      </c>
      <c r="BV601" s="264">
        <f t="shared" ca="1" si="1113"/>
        <v>140092.4996821197</v>
      </c>
      <c r="BW601" s="264">
        <f t="shared" ca="1" si="1113"/>
        <v>-264345.42027267558</v>
      </c>
      <c r="BX601" s="264">
        <f t="shared" ca="1" si="1113"/>
        <v>141118.00344887725</v>
      </c>
      <c r="BY601" s="264">
        <f t="shared" ca="1" si="1113"/>
        <v>144232.80197041552</v>
      </c>
      <c r="BZ601" s="264">
        <f t="shared" ca="1" si="1113"/>
        <v>-259801.15747518861</v>
      </c>
      <c r="CA601" s="264">
        <f t="shared" ca="1" si="1113"/>
        <v>215735.73404986411</v>
      </c>
      <c r="CB601" s="264">
        <f t="shared" ca="1" si="1113"/>
        <v>162162.20758891711</v>
      </c>
      <c r="CC601" s="264">
        <f t="shared" ca="1" si="1113"/>
        <v>-337788.33066278475</v>
      </c>
      <c r="CD601" s="264">
        <f t="shared" ca="1" si="1113"/>
        <v>190458.29686873627</v>
      </c>
      <c r="CE601" s="264">
        <f t="shared" ca="1" si="1113"/>
        <v>200623.89677808352</v>
      </c>
      <c r="CF601" s="264">
        <f t="shared" ca="1" si="1113"/>
        <v>-378897.5083607171</v>
      </c>
      <c r="CG601" s="264">
        <f t="shared" ca="1" si="1113"/>
        <v>203994.6919357439</v>
      </c>
      <c r="CH601" s="264">
        <f t="shared" ca="1" si="1113"/>
        <v>220307.31150722527</v>
      </c>
      <c r="CI601" s="264">
        <f t="shared" ca="1" si="1113"/>
        <v>-447389.47706294048</v>
      </c>
      <c r="CJ601" s="264">
        <f t="shared" ca="1" si="1113"/>
        <v>217704.33547761501</v>
      </c>
      <c r="CK601" s="264">
        <f t="shared" ca="1" si="1113"/>
        <v>214171.51993691339</v>
      </c>
      <c r="CL601" s="264">
        <f t="shared" ca="1" si="1113"/>
        <v>-390014.00997183879</v>
      </c>
      <c r="CM601" s="264">
        <f t="shared" ca="1" si="1113"/>
        <v>304760.27112144791</v>
      </c>
      <c r="CN601" s="264">
        <f t="shared" si="1098"/>
        <v>16775.297444824049</v>
      </c>
      <c r="CO601" s="264">
        <f t="shared" ca="1" si="1098"/>
        <v>21203.446783132727</v>
      </c>
      <c r="CP601" s="264">
        <f t="shared" ca="1" si="1098"/>
        <v>159455.29577204323</v>
      </c>
      <c r="CQ601" s="264">
        <f t="shared" ca="1" si="1098"/>
        <v>-43042.216472831933</v>
      </c>
      <c r="CR601" s="264">
        <f t="shared" ca="1" si="1098"/>
        <v>101714.64459059987</v>
      </c>
      <c r="CS601" s="264">
        <f t="shared" ca="1" si="1098"/>
        <v>106729.31184527371</v>
      </c>
      <c r="CT601" s="264">
        <f t="shared" ca="1" si="1098"/>
        <v>160093.20515640127</v>
      </c>
    </row>
    <row r="602" spans="1:98" hidden="1" outlineLevel="2" x14ac:dyDescent="0.45">
      <c r="A602" s="71"/>
      <c r="B602" s="297"/>
      <c r="D602" s="262" t="s">
        <v>737</v>
      </c>
      <c r="F602" s="259" t="s">
        <v>164</v>
      </c>
      <c r="H602" s="264"/>
      <c r="I602" s="264"/>
      <c r="J602" s="264"/>
      <c r="K602" s="264"/>
      <c r="L602" s="264"/>
      <c r="M602" s="264"/>
      <c r="N602" s="264"/>
      <c r="O602" s="264"/>
      <c r="P602" s="264"/>
      <c r="Q602" s="264"/>
      <c r="R602" s="264"/>
      <c r="S602" s="264"/>
      <c r="T602" s="264"/>
      <c r="U602" s="264"/>
      <c r="V602" s="264"/>
      <c r="W602" s="264"/>
      <c r="X602" s="264"/>
      <c r="Y602" s="264"/>
      <c r="Z602" s="264"/>
      <c r="AA602" s="264"/>
      <c r="AB602" s="264"/>
      <c r="AC602" s="264"/>
      <c r="AD602" s="264"/>
      <c r="AE602" s="264"/>
      <c r="AF602" s="264"/>
      <c r="AG602" s="264"/>
      <c r="AH602" s="264"/>
      <c r="AI602" s="264"/>
      <c r="AJ602" s="264"/>
      <c r="AK602" s="264"/>
      <c r="AL602" s="264"/>
      <c r="AM602" s="264"/>
      <c r="AN602" s="264"/>
      <c r="AO602" s="264"/>
      <c r="AP602" s="264"/>
      <c r="AQ602" s="264"/>
      <c r="AR602" s="264">
        <f t="shared" ref="AR602:CM603" si="1117">-(AR578-AQ578)</f>
        <v>1240698.72312</v>
      </c>
      <c r="AS602" s="264">
        <f t="shared" si="1117"/>
        <v>-256679.83079999994</v>
      </c>
      <c r="AT602" s="264">
        <f t="shared" si="1117"/>
        <v>-13160.534940000041</v>
      </c>
      <c r="AU602" s="264">
        <f t="shared" si="1117"/>
        <v>-70136.730359999929</v>
      </c>
      <c r="AV602" s="264">
        <f t="shared" si="1117"/>
        <v>-835.58952000003774</v>
      </c>
      <c r="AW602" s="264">
        <f t="shared" si="1117"/>
        <v>-13160.534940000041</v>
      </c>
      <c r="AX602" s="264">
        <f t="shared" si="1117"/>
        <v>-236416.78494000016</v>
      </c>
      <c r="AY602" s="264">
        <f t="shared" si="1117"/>
        <v>242789.28498</v>
      </c>
      <c r="AZ602" s="264">
        <f t="shared" si="1117"/>
        <v>-135156.60485999996</v>
      </c>
      <c r="BA602" s="264">
        <f t="shared" si="1117"/>
        <v>-24388.204140000162</v>
      </c>
      <c r="BB602" s="264">
        <f t="shared" si="1117"/>
        <v>15510.065490000183</v>
      </c>
      <c r="BC602" s="264">
        <f t="shared" si="1117"/>
        <v>-802816.39917000127</v>
      </c>
      <c r="BD602" s="264">
        <f t="shared" si="1117"/>
        <v>769856.02848000138</v>
      </c>
      <c r="BE602" s="264">
        <f t="shared" si="1117"/>
        <v>-456632.14320000017</v>
      </c>
      <c r="BF602" s="264">
        <f t="shared" si="1117"/>
        <v>-42567.767999999924</v>
      </c>
      <c r="BG602" s="264">
        <f t="shared" si="1117"/>
        <v>-150353.73360000039</v>
      </c>
      <c r="BH602" s="264">
        <f t="shared" si="1117"/>
        <v>-5675.7023999998346</v>
      </c>
      <c r="BI602" s="264">
        <f t="shared" si="1117"/>
        <v>-42567.767999999924</v>
      </c>
      <c r="BJ602" s="264">
        <f t="shared" si="1117"/>
        <v>-397037.26800000039</v>
      </c>
      <c r="BK602" s="264">
        <f t="shared" si="1117"/>
        <v>540926.48880000063</v>
      </c>
      <c r="BL602" s="264">
        <f t="shared" si="1117"/>
        <v>-413380.32480000006</v>
      </c>
      <c r="BM602" s="264">
        <f t="shared" si="1117"/>
        <v>-11299.024800000247</v>
      </c>
      <c r="BN602" s="264">
        <f t="shared" si="1117"/>
        <v>-20390.313599999761</v>
      </c>
      <c r="BO602" s="264">
        <f t="shared" si="1117"/>
        <v>-1172322.0456000026</v>
      </c>
      <c r="BP602" s="264">
        <f t="shared" si="1117"/>
        <v>1586134.9392000025</v>
      </c>
      <c r="BQ602" s="264">
        <f t="shared" si="1117"/>
        <v>-621101.18070000014</v>
      </c>
      <c r="BR602" s="264">
        <f t="shared" si="1117"/>
        <v>-33003.652499999851</v>
      </c>
      <c r="BS602" s="264">
        <f t="shared" si="1117"/>
        <v>-188379.33660000004</v>
      </c>
      <c r="BT602" s="264">
        <f t="shared" si="1117"/>
        <v>26256.23909999989</v>
      </c>
      <c r="BU602" s="264">
        <f t="shared" si="1117"/>
        <v>-33003.652499999851</v>
      </c>
      <c r="BV602" s="264">
        <f t="shared" si="1117"/>
        <v>-513582.61499999976</v>
      </c>
      <c r="BW602" s="264">
        <f t="shared" si="1117"/>
        <v>788096.01780000003</v>
      </c>
      <c r="BX602" s="264">
        <f t="shared" si="1117"/>
        <v>-565755.94529999979</v>
      </c>
      <c r="BY602" s="264">
        <f t="shared" si="1117"/>
        <v>11402.773199999705</v>
      </c>
      <c r="BZ602" s="264">
        <f t="shared" si="1117"/>
        <v>-5315.4328500004485</v>
      </c>
      <c r="CA602" s="264">
        <f t="shared" si="1117"/>
        <v>-1573983.8978500022</v>
      </c>
      <c r="CB602" s="264">
        <f t="shared" si="1117"/>
        <v>2245309.7464000024</v>
      </c>
      <c r="CC602" s="264">
        <f t="shared" si="1117"/>
        <v>-761712.37380000041</v>
      </c>
      <c r="CD602" s="264">
        <f t="shared" si="1117"/>
        <v>-18623.398499999661</v>
      </c>
      <c r="CE602" s="264">
        <f t="shared" si="1117"/>
        <v>-212682.28590000048</v>
      </c>
      <c r="CF602" s="264">
        <f t="shared" si="1117"/>
        <v>55042.488900000229</v>
      </c>
      <c r="CG602" s="264">
        <f t="shared" si="1117"/>
        <v>-18623.398500000127</v>
      </c>
      <c r="CH602" s="264">
        <f t="shared" si="1117"/>
        <v>-620588.39850000013</v>
      </c>
      <c r="CI602" s="264">
        <f t="shared" si="1117"/>
        <v>964990.96469999989</v>
      </c>
      <c r="CJ602" s="264">
        <f t="shared" si="1117"/>
        <v>-641058.76169999968</v>
      </c>
      <c r="CK602" s="264">
        <f t="shared" si="1117"/>
        <v>20730.975300000049</v>
      </c>
      <c r="CL602" s="264">
        <f t="shared" si="1117"/>
        <v>22930.547849999275</v>
      </c>
      <c r="CM602" s="264">
        <f t="shared" si="1117"/>
        <v>-1998645.0886500035</v>
      </c>
      <c r="CN602" s="264">
        <f t="shared" si="1098"/>
        <v>0</v>
      </c>
      <c r="CO602" s="264">
        <f t="shared" si="1098"/>
        <v>0</v>
      </c>
      <c r="CP602" s="264">
        <f t="shared" si="1098"/>
        <v>0</v>
      </c>
      <c r="CQ602" s="264">
        <f t="shared" si="1098"/>
        <v>-53753.140080001322</v>
      </c>
      <c r="CR602" s="264">
        <f t="shared" si="1098"/>
        <v>-1401443.5747200013</v>
      </c>
      <c r="CS602" s="264">
        <f t="shared" si="1098"/>
        <v>-1122235.7439999999</v>
      </c>
      <c r="CT602" s="264">
        <f t="shared" si="1098"/>
        <v>-962928.98240000219</v>
      </c>
    </row>
    <row r="603" spans="1:98" hidden="1" outlineLevel="2" x14ac:dyDescent="0.45">
      <c r="A603" s="71"/>
      <c r="B603" s="297"/>
      <c r="D603" s="262" t="s">
        <v>738</v>
      </c>
      <c r="F603" s="259" t="s">
        <v>164</v>
      </c>
      <c r="H603" s="264"/>
      <c r="I603" s="264"/>
      <c r="J603" s="264"/>
      <c r="K603" s="264"/>
      <c r="L603" s="264"/>
      <c r="M603" s="264"/>
      <c r="N603" s="264"/>
      <c r="O603" s="264"/>
      <c r="P603" s="264"/>
      <c r="Q603" s="264"/>
      <c r="R603" s="264"/>
      <c r="S603" s="264"/>
      <c r="T603" s="264"/>
      <c r="U603" s="264"/>
      <c r="V603" s="264"/>
      <c r="W603" s="264"/>
      <c r="X603" s="264"/>
      <c r="Y603" s="264"/>
      <c r="Z603" s="264"/>
      <c r="AA603" s="264"/>
      <c r="AB603" s="264"/>
      <c r="AC603" s="264"/>
      <c r="AD603" s="264"/>
      <c r="AE603" s="264"/>
      <c r="AF603" s="264"/>
      <c r="AG603" s="264"/>
      <c r="AH603" s="264"/>
      <c r="AI603" s="264"/>
      <c r="AJ603" s="264"/>
      <c r="AK603" s="264"/>
      <c r="AL603" s="264"/>
      <c r="AM603" s="264"/>
      <c r="AN603" s="264"/>
      <c r="AO603" s="264"/>
      <c r="AP603" s="264"/>
      <c r="AQ603" s="264"/>
      <c r="AR603" s="264">
        <f t="shared" ref="AR603:BC603" ca="1" si="1118">-(AR579-AQ579)</f>
        <v>22434.788275604471</v>
      </c>
      <c r="AS603" s="264">
        <f t="shared" ca="1" si="1118"/>
        <v>-3542.6888090511438</v>
      </c>
      <c r="AT603" s="264">
        <f t="shared" ca="1" si="1118"/>
        <v>-538.08714334333854</v>
      </c>
      <c r="AU603" s="264">
        <f t="shared" ca="1" si="1118"/>
        <v>-1308.1348046597013</v>
      </c>
      <c r="AV603" s="264">
        <f t="shared" ca="1" si="1118"/>
        <v>-217.69585245730923</v>
      </c>
      <c r="AW603" s="264">
        <f t="shared" ca="1" si="1118"/>
        <v>-1137.244286549525</v>
      </c>
      <c r="AX603" s="264">
        <f t="shared" ca="1" si="1118"/>
        <v>-2796.095977995923</v>
      </c>
      <c r="AY603" s="264">
        <f t="shared" ca="1" si="1118"/>
        <v>3795.239008560653</v>
      </c>
      <c r="AZ603" s="264">
        <f t="shared" ca="1" si="1118"/>
        <v>-3420.558505715424</v>
      </c>
      <c r="BA603" s="264">
        <f t="shared" ca="1" si="1118"/>
        <v>-330.830053594731</v>
      </c>
      <c r="BB603" s="264">
        <f t="shared" ca="1" si="1118"/>
        <v>-464.51850734410618</v>
      </c>
      <c r="BC603" s="264">
        <f t="shared" ca="1" si="1118"/>
        <v>-18127.648098730948</v>
      </c>
      <c r="BD603" s="264">
        <f t="shared" ca="1" si="1117"/>
        <v>18958.690706724738</v>
      </c>
      <c r="BE603" s="264">
        <f t="shared" ca="1" si="1117"/>
        <v>-5857.8651211925426</v>
      </c>
      <c r="BF603" s="264">
        <f t="shared" ca="1" si="1117"/>
        <v>-1159.8000666675398</v>
      </c>
      <c r="BG603" s="264">
        <f t="shared" ca="1" si="1117"/>
        <v>-2430.4702965826655</v>
      </c>
      <c r="BH603" s="264">
        <f t="shared" ca="1" si="1117"/>
        <v>-631.07064688402897</v>
      </c>
      <c r="BI603" s="264">
        <f t="shared" ca="1" si="1117"/>
        <v>-1777.4476529820095</v>
      </c>
      <c r="BJ603" s="264">
        <f t="shared" ca="1" si="1117"/>
        <v>-4782.0469703008639</v>
      </c>
      <c r="BK603" s="264">
        <f t="shared" ca="1" si="1117"/>
        <v>6146.5771338501218</v>
      </c>
      <c r="BL603" s="264">
        <f t="shared" ca="1" si="1117"/>
        <v>-6328.8567591221145</v>
      </c>
      <c r="BM603" s="264">
        <f t="shared" ca="1" si="1117"/>
        <v>-1046.468498040711</v>
      </c>
      <c r="BN603" s="264">
        <f t="shared" ca="1" si="1117"/>
        <v>-813.26758770223387</v>
      </c>
      <c r="BO603" s="264">
        <f t="shared" ca="1" si="1117"/>
        <v>-28408.243857713125</v>
      </c>
      <c r="BP603" s="264">
        <f t="shared" ca="1" si="1117"/>
        <v>34128.189301984079</v>
      </c>
      <c r="BQ603" s="264">
        <f t="shared" ca="1" si="1117"/>
        <v>-3742.6535541912817</v>
      </c>
      <c r="BR603" s="264">
        <f t="shared" ca="1" si="1117"/>
        <v>-4306.195279425534</v>
      </c>
      <c r="BS603" s="264">
        <f t="shared" ca="1" si="1117"/>
        <v>-3727.9790502348042</v>
      </c>
      <c r="BT603" s="264">
        <f t="shared" ca="1" si="1117"/>
        <v>-2438.4386258247614</v>
      </c>
      <c r="BU603" s="264">
        <f t="shared" ca="1" si="1117"/>
        <v>-3050.4087763246134</v>
      </c>
      <c r="BV603" s="264">
        <f t="shared" ca="1" si="1117"/>
        <v>-7317.9557981495891</v>
      </c>
      <c r="BW603" s="264">
        <f t="shared" ca="1" si="1117"/>
        <v>4280.2093567155316</v>
      </c>
      <c r="BX603" s="264">
        <f t="shared" ca="1" si="1117"/>
        <v>-4595.5570470112507</v>
      </c>
      <c r="BY603" s="264">
        <f t="shared" ca="1" si="1117"/>
        <v>-6497.5578097456382</v>
      </c>
      <c r="BZ603" s="264">
        <f t="shared" ca="1" si="1117"/>
        <v>-7532.902925455317</v>
      </c>
      <c r="CA603" s="264">
        <f t="shared" ca="1" si="1117"/>
        <v>-25697.936658483217</v>
      </c>
      <c r="CB603" s="264">
        <f t="shared" ca="1" si="1117"/>
        <v>40255.491976528843</v>
      </c>
      <c r="CC603" s="264">
        <f t="shared" ca="1" si="1117"/>
        <v>-9534.2024669713355</v>
      </c>
      <c r="CD603" s="264">
        <f t="shared" ca="1" si="1117"/>
        <v>-1007.3361939410097</v>
      </c>
      <c r="CE603" s="264">
        <f t="shared" ca="1" si="1117"/>
        <v>-3375.7816215938219</v>
      </c>
      <c r="CF603" s="264">
        <f t="shared" ca="1" si="1117"/>
        <v>249.03997714661818</v>
      </c>
      <c r="CG603" s="264">
        <f t="shared" ca="1" si="1117"/>
        <v>-1623.7115630333865</v>
      </c>
      <c r="CH603" s="264">
        <f t="shared" ca="1" si="1117"/>
        <v>-6964.4694162764208</v>
      </c>
      <c r="CI603" s="264">
        <f t="shared" ca="1" si="1117"/>
        <v>13410.038981845326</v>
      </c>
      <c r="CJ603" s="264">
        <f t="shared" ca="1" si="1117"/>
        <v>-11275.023527610349</v>
      </c>
      <c r="CK603" s="264">
        <f t="shared" ca="1" si="1117"/>
        <v>197.63109471800271</v>
      </c>
      <c r="CL603" s="264">
        <f t="shared" ca="1" si="1117"/>
        <v>-431.33221306190535</v>
      </c>
      <c r="CM603" s="264">
        <f t="shared" ca="1" si="1117"/>
        <v>-42026.820483551681</v>
      </c>
      <c r="CN603" s="264">
        <f t="shared" si="1098"/>
        <v>0</v>
      </c>
      <c r="CO603" s="264">
        <f t="shared" si="1098"/>
        <v>0</v>
      </c>
      <c r="CP603" s="264">
        <f t="shared" si="1098"/>
        <v>0</v>
      </c>
      <c r="CQ603" s="264">
        <f t="shared" ca="1" si="1098"/>
        <v>-5653.4747552770241</v>
      </c>
      <c r="CR603" s="264">
        <f t="shared" ca="1" si="1098"/>
        <v>-28130.269616612975</v>
      </c>
      <c r="CS603" s="264">
        <f t="shared" ca="1" si="1098"/>
        <v>-30499.186866146396</v>
      </c>
      <c r="CT603" s="264">
        <f t="shared" ca="1" si="1098"/>
        <v>-22126.475455801119</v>
      </c>
    </row>
    <row r="604" spans="1:98" hidden="1" outlineLevel="2" x14ac:dyDescent="0.45">
      <c r="A604" s="71"/>
      <c r="B604" s="297"/>
      <c r="D604" s="262" t="s">
        <v>739</v>
      </c>
      <c r="F604" s="259" t="s">
        <v>164</v>
      </c>
      <c r="H604" s="264"/>
      <c r="I604" s="264"/>
      <c r="J604" s="264"/>
      <c r="K604" s="264"/>
      <c r="L604" s="264"/>
      <c r="M604" s="264"/>
      <c r="N604" s="264"/>
      <c r="O604" s="264"/>
      <c r="P604" s="264"/>
      <c r="Q604" s="264"/>
      <c r="R604" s="264"/>
      <c r="S604" s="264"/>
      <c r="T604" s="264"/>
      <c r="U604" s="264"/>
      <c r="V604" s="264"/>
      <c r="W604" s="264"/>
      <c r="X604" s="264"/>
      <c r="Y604" s="264"/>
      <c r="Z604" s="264"/>
      <c r="AA604" s="264"/>
      <c r="AB604" s="264"/>
      <c r="AC604" s="264"/>
      <c r="AD604" s="264"/>
      <c r="AE604" s="264"/>
      <c r="AF604" s="264"/>
      <c r="AG604" s="264"/>
      <c r="AH604" s="264"/>
      <c r="AI604" s="264"/>
      <c r="AJ604" s="264"/>
      <c r="AK604" s="264"/>
      <c r="AL604" s="264"/>
      <c r="AM604" s="264"/>
      <c r="AN604" s="264"/>
      <c r="AO604" s="264"/>
      <c r="AP604" s="264"/>
      <c r="AQ604" s="264"/>
      <c r="AR604" s="264">
        <f>AR585-AQ585</f>
        <v>-1027407.9699999997</v>
      </c>
      <c r="AS604" s="264">
        <f t="shared" ref="AS604:CM604" si="1119">AS585-AR585</f>
        <v>372093.74999999988</v>
      </c>
      <c r="AT604" s="264">
        <f t="shared" si="1119"/>
        <v>0</v>
      </c>
      <c r="AU604" s="264">
        <f t="shared" si="1119"/>
        <v>74418.750000000116</v>
      </c>
      <c r="AV604" s="264">
        <f t="shared" si="1119"/>
        <v>0</v>
      </c>
      <c r="AW604" s="264">
        <f t="shared" si="1119"/>
        <v>0</v>
      </c>
      <c r="AX604" s="264">
        <f t="shared" si="1119"/>
        <v>372093.75000000023</v>
      </c>
      <c r="AY604" s="264">
        <f t="shared" si="1119"/>
        <v>-223256.25</v>
      </c>
      <c r="AZ604" s="264">
        <f t="shared" si="1119"/>
        <v>0</v>
      </c>
      <c r="BA604" s="264">
        <f t="shared" si="1119"/>
        <v>74418.75</v>
      </c>
      <c r="BB604" s="264">
        <f t="shared" si="1119"/>
        <v>-74418.75</v>
      </c>
      <c r="BC604" s="264">
        <f t="shared" si="1119"/>
        <v>396900.00000000047</v>
      </c>
      <c r="BD604" s="264">
        <f t="shared" si="1119"/>
        <v>-642348.00000000093</v>
      </c>
      <c r="BE604" s="264">
        <f t="shared" si="1119"/>
        <v>590782.5</v>
      </c>
      <c r="BF604" s="264">
        <f t="shared" si="1119"/>
        <v>0</v>
      </c>
      <c r="BG604" s="264">
        <f t="shared" si="1119"/>
        <v>118156.50000000047</v>
      </c>
      <c r="BH604" s="264">
        <f t="shared" si="1119"/>
        <v>0</v>
      </c>
      <c r="BI604" s="264">
        <f t="shared" si="1119"/>
        <v>0</v>
      </c>
      <c r="BJ604" s="264">
        <f t="shared" si="1119"/>
        <v>590782.50000000047</v>
      </c>
      <c r="BK604" s="264">
        <f t="shared" si="1119"/>
        <v>-354469.50000000093</v>
      </c>
      <c r="BL604" s="264">
        <f t="shared" si="1119"/>
        <v>0</v>
      </c>
      <c r="BM604" s="264">
        <f t="shared" si="1119"/>
        <v>118156.5000000007</v>
      </c>
      <c r="BN604" s="264">
        <f t="shared" si="1119"/>
        <v>-118156.5000000007</v>
      </c>
      <c r="BO604" s="264">
        <f t="shared" si="1119"/>
        <v>630168.00000000093</v>
      </c>
      <c r="BP604" s="264">
        <f t="shared" si="1119"/>
        <v>-1239128.1000000008</v>
      </c>
      <c r="BQ604" s="264">
        <f t="shared" si="1119"/>
        <v>800964.9375</v>
      </c>
      <c r="BR604" s="264">
        <f t="shared" si="1119"/>
        <v>0</v>
      </c>
      <c r="BS604" s="264">
        <f t="shared" si="1119"/>
        <v>160192.98750000005</v>
      </c>
      <c r="BT604" s="264">
        <f t="shared" si="1119"/>
        <v>0</v>
      </c>
      <c r="BU604" s="264">
        <f t="shared" si="1119"/>
        <v>0</v>
      </c>
      <c r="BV604" s="264">
        <f t="shared" si="1119"/>
        <v>800964.9375</v>
      </c>
      <c r="BW604" s="264">
        <f t="shared" si="1119"/>
        <v>-480578.96249999991</v>
      </c>
      <c r="BX604" s="264">
        <f t="shared" si="1119"/>
        <v>0</v>
      </c>
      <c r="BY604" s="264">
        <f t="shared" si="1119"/>
        <v>160192.98750000028</v>
      </c>
      <c r="BZ604" s="264">
        <f t="shared" si="1119"/>
        <v>-160192.98750000028</v>
      </c>
      <c r="CA604" s="264">
        <f t="shared" si="1119"/>
        <v>854362.60000000056</v>
      </c>
      <c r="CB604" s="264">
        <f t="shared" si="1119"/>
        <v>-1812210.4000000004</v>
      </c>
      <c r="CC604" s="264">
        <f t="shared" si="1119"/>
        <v>1003275</v>
      </c>
      <c r="CD604" s="264">
        <f t="shared" si="1119"/>
        <v>0</v>
      </c>
      <c r="CE604" s="264">
        <f t="shared" si="1119"/>
        <v>200655.00000000047</v>
      </c>
      <c r="CF604" s="264">
        <f t="shared" si="1119"/>
        <v>0</v>
      </c>
      <c r="CG604" s="264">
        <f t="shared" si="1119"/>
        <v>0</v>
      </c>
      <c r="CH604" s="264">
        <f t="shared" si="1119"/>
        <v>1003275.0000000005</v>
      </c>
      <c r="CI604" s="264">
        <f t="shared" si="1119"/>
        <v>-601965.00000000047</v>
      </c>
      <c r="CJ604" s="264">
        <f t="shared" si="1119"/>
        <v>0</v>
      </c>
      <c r="CK604" s="264">
        <f t="shared" si="1119"/>
        <v>200655.00000000047</v>
      </c>
      <c r="CL604" s="264">
        <f t="shared" si="1119"/>
        <v>-200655.00000000047</v>
      </c>
      <c r="CM604" s="264">
        <f t="shared" si="1119"/>
        <v>1070160.0000000009</v>
      </c>
      <c r="CN604" s="264">
        <f t="shared" si="1098"/>
        <v>0</v>
      </c>
      <c r="CO604" s="264">
        <f t="shared" si="1098"/>
        <v>0</v>
      </c>
      <c r="CP604" s="264">
        <f t="shared" si="1098"/>
        <v>0</v>
      </c>
      <c r="CQ604" s="264">
        <f t="shared" si="1098"/>
        <v>-35157.969999999041</v>
      </c>
      <c r="CR604" s="264">
        <f t="shared" si="1098"/>
        <v>933072</v>
      </c>
      <c r="CS604" s="264">
        <f t="shared" si="1098"/>
        <v>896778.39999999991</v>
      </c>
      <c r="CT604" s="264">
        <f t="shared" si="1098"/>
        <v>863189.60000000102</v>
      </c>
    </row>
    <row r="605" spans="1:98" hidden="1" outlineLevel="2" x14ac:dyDescent="0.45">
      <c r="A605" s="71"/>
      <c r="B605" s="297"/>
      <c r="D605" s="262" t="s">
        <v>740</v>
      </c>
      <c r="F605" s="259" t="s">
        <v>164</v>
      </c>
      <c r="H605" s="264"/>
      <c r="I605" s="264"/>
      <c r="J605" s="264"/>
      <c r="K605" s="264"/>
      <c r="L605" s="264"/>
      <c r="M605" s="264"/>
      <c r="N605" s="264"/>
      <c r="O605" s="264"/>
      <c r="P605" s="264"/>
      <c r="Q605" s="264"/>
      <c r="R605" s="264"/>
      <c r="S605" s="264"/>
      <c r="T605" s="264"/>
      <c r="U605" s="264"/>
      <c r="V605" s="264"/>
      <c r="W605" s="264"/>
      <c r="X605" s="264"/>
      <c r="Y605" s="264"/>
      <c r="Z605" s="264"/>
      <c r="AA605" s="264"/>
      <c r="AB605" s="264"/>
      <c r="AC605" s="264"/>
      <c r="AD605" s="264"/>
      <c r="AE605" s="264"/>
      <c r="AF605" s="264"/>
      <c r="AG605" s="264"/>
      <c r="AH605" s="264"/>
      <c r="AI605" s="264"/>
      <c r="AJ605" s="264"/>
      <c r="AK605" s="264"/>
      <c r="AL605" s="264"/>
      <c r="AM605" s="264"/>
      <c r="AN605" s="264"/>
      <c r="AO605" s="264"/>
      <c r="AP605" s="264"/>
      <c r="AQ605" s="264"/>
      <c r="AR605" s="264">
        <f ca="1">AR587-AQ587</f>
        <v>11600.856315806057</v>
      </c>
      <c r="AS605" s="264">
        <f t="shared" ref="AS605:CM605" ca="1" si="1120">AS587-AR587</f>
        <v>6305.9562872733222</v>
      </c>
      <c r="AT605" s="264">
        <f t="shared" ca="1" si="1120"/>
        <v>342.71954702906805</v>
      </c>
      <c r="AU605" s="264">
        <f t="shared" ca="1" si="1120"/>
        <v>974.96427100263827</v>
      </c>
      <c r="AV605" s="264">
        <f t="shared" ca="1" si="1120"/>
        <v>53.325483638385776</v>
      </c>
      <c r="AW605" s="264">
        <f t="shared" ca="1" si="1120"/>
        <v>402.18128287750733</v>
      </c>
      <c r="AX605" s="264">
        <f t="shared" ca="1" si="1120"/>
        <v>2059.117007859124</v>
      </c>
      <c r="AY605" s="264">
        <f t="shared" ca="1" si="1120"/>
        <v>-5409.0550337403401</v>
      </c>
      <c r="AZ605" s="264">
        <f t="shared" ca="1" si="1120"/>
        <v>8784.6153015700838</v>
      </c>
      <c r="BA605" s="264">
        <f t="shared" ca="1" si="1120"/>
        <v>-1256.1048829675128</v>
      </c>
      <c r="BB605" s="264">
        <f t="shared" ca="1" si="1120"/>
        <v>2246.2171558935224</v>
      </c>
      <c r="BC605" s="264">
        <f t="shared" ca="1" si="1120"/>
        <v>3906.0282217887871</v>
      </c>
      <c r="BD605" s="264">
        <f t="shared" ca="1" si="1120"/>
        <v>-37387.896964982428</v>
      </c>
      <c r="BE605" s="264">
        <f t="shared" ca="1" si="1120"/>
        <v>4802.9921456910088</v>
      </c>
      <c r="BF605" s="264">
        <f t="shared" ca="1" si="1120"/>
        <v>1038.4428483139636</v>
      </c>
      <c r="BG605" s="264">
        <f t="shared" ca="1" si="1120"/>
        <v>2347.1633178694683</v>
      </c>
      <c r="BH605" s="264">
        <f t="shared" ca="1" si="1120"/>
        <v>209.3995820344353</v>
      </c>
      <c r="BI605" s="264">
        <f t="shared" ca="1" si="1120"/>
        <v>1096.7758870981343</v>
      </c>
      <c r="BJ605" s="264">
        <f t="shared" ca="1" si="1120"/>
        <v>3443.1296392748845</v>
      </c>
      <c r="BK605" s="264">
        <f t="shared" ca="1" si="1120"/>
        <v>-8705.0037366829929</v>
      </c>
      <c r="BL605" s="264">
        <f t="shared" ca="1" si="1120"/>
        <v>9804.9508964411507</v>
      </c>
      <c r="BM605" s="264">
        <f t="shared" ca="1" si="1120"/>
        <v>-737.31070881419146</v>
      </c>
      <c r="BN605" s="264">
        <f t="shared" ca="1" si="1120"/>
        <v>1611.8819245903796</v>
      </c>
      <c r="BO605" s="264">
        <f t="shared" ca="1" si="1120"/>
        <v>9801.7345353131896</v>
      </c>
      <c r="BP605" s="264">
        <f t="shared" ca="1" si="1120"/>
        <v>-7057.4698539571982</v>
      </c>
      <c r="BQ605" s="264">
        <f t="shared" ca="1" si="1120"/>
        <v>6275.4419199715048</v>
      </c>
      <c r="BR605" s="264">
        <f t="shared" ca="1" si="1120"/>
        <v>1725.6941309250178</v>
      </c>
      <c r="BS605" s="264">
        <f t="shared" ca="1" si="1120"/>
        <v>2797.866175710762</v>
      </c>
      <c r="BT605" s="264">
        <f t="shared" ca="1" si="1120"/>
        <v>-431.7960628351284</v>
      </c>
      <c r="BU605" s="264">
        <f t="shared" ca="1" si="1120"/>
        <v>955.54443905498192</v>
      </c>
      <c r="BV605" s="264">
        <f t="shared" ca="1" si="1120"/>
        <v>3862.5621282399006</v>
      </c>
      <c r="BW605" s="264">
        <f t="shared" ca="1" si="1120"/>
        <v>-12732.435788667797</v>
      </c>
      <c r="BX605" s="264">
        <f t="shared" ca="1" si="1120"/>
        <v>12670.337586996386</v>
      </c>
      <c r="BY605" s="264">
        <f t="shared" ca="1" si="1120"/>
        <v>-1606.8498145585036</v>
      </c>
      <c r="BZ605" s="264">
        <f t="shared" ca="1" si="1120"/>
        <v>1765.1996523990529</v>
      </c>
      <c r="CA605" s="264">
        <f t="shared" ca="1" si="1120"/>
        <v>10977.478297870417</v>
      </c>
      <c r="CB605" s="264">
        <f t="shared" ca="1" si="1120"/>
        <v>-15620.131699663929</v>
      </c>
      <c r="CC605" s="264">
        <f t="shared" ca="1" si="1120"/>
        <v>7092.6688233884852</v>
      </c>
      <c r="CD605" s="264">
        <f t="shared" ca="1" si="1120"/>
        <v>513.59868128874223</v>
      </c>
      <c r="CE605" s="264">
        <f t="shared" ca="1" si="1120"/>
        <v>2852.2298364404851</v>
      </c>
      <c r="CF605" s="264">
        <f t="shared" ca="1" si="1120"/>
        <v>-1147.9573959630507</v>
      </c>
      <c r="CG605" s="264">
        <f t="shared" ca="1" si="1120"/>
        <v>585.37799906980945</v>
      </c>
      <c r="CH605" s="264">
        <f t="shared" ca="1" si="1120"/>
        <v>3900.0233971281996</v>
      </c>
      <c r="CI605" s="264">
        <f t="shared" ca="1" si="1120"/>
        <v>-15606.554330796629</v>
      </c>
      <c r="CJ605" s="264">
        <f t="shared" ca="1" si="1120"/>
        <v>14564.746318809004</v>
      </c>
      <c r="CK605" s="264">
        <f t="shared" ca="1" si="1120"/>
        <v>-2395.5525206319435</v>
      </c>
      <c r="CL605" s="264">
        <f t="shared" ca="1" si="1120"/>
        <v>1585.5157282213622</v>
      </c>
      <c r="CM605" s="264">
        <f t="shared" ca="1" si="1120"/>
        <v>12517.733800215283</v>
      </c>
      <c r="CN605" s="264">
        <f t="shared" si="1098"/>
        <v>0</v>
      </c>
      <c r="CO605" s="264">
        <f t="shared" si="1098"/>
        <v>0</v>
      </c>
      <c r="CP605" s="264">
        <f t="shared" si="1098"/>
        <v>0</v>
      </c>
      <c r="CQ605" s="264">
        <f t="shared" ca="1" si="1098"/>
        <v>30010.820958030643</v>
      </c>
      <c r="CR605" s="264">
        <f t="shared" ca="1" si="1098"/>
        <v>-12673.740633852998</v>
      </c>
      <c r="CS605" s="264">
        <f t="shared" ca="1" si="1098"/>
        <v>19201.572811149395</v>
      </c>
      <c r="CT605" s="264">
        <f t="shared" ca="1" si="1098"/>
        <v>8841.6986375058186</v>
      </c>
    </row>
    <row r="606" spans="1:98" hidden="1" outlineLevel="2" x14ac:dyDescent="0.45">
      <c r="A606" s="71" t="s">
        <v>564</v>
      </c>
      <c r="B606" s="297"/>
      <c r="D606" s="78" t="s">
        <v>395</v>
      </c>
      <c r="E606" s="79"/>
      <c r="F606" s="79"/>
      <c r="G606" s="79"/>
      <c r="H606" s="343">
        <f t="shared" ref="H606" si="1121">SUM(H594:H605)</f>
        <v>-55835.662281471996</v>
      </c>
      <c r="I606" s="343">
        <f t="shared" ref="I606" si="1122">SUM(I594:I605)</f>
        <v>-46895.080257391994</v>
      </c>
      <c r="J606" s="343">
        <f t="shared" ref="J606" si="1123">SUM(J594:J605)</f>
        <v>-45945.080257391994</v>
      </c>
      <c r="K606" s="343">
        <f t="shared" ref="K606" si="1124">SUM(K594:K605)</f>
        <v>-44368.269892575998</v>
      </c>
      <c r="L606" s="343">
        <f t="shared" ref="L606" si="1125">SUM(L594:L605)</f>
        <v>-43724.426492576</v>
      </c>
      <c r="M606" s="343">
        <f t="shared" ref="M606" si="1126">SUM(M594:M605)</f>
        <v>-44604.426492576</v>
      </c>
      <c r="N606" s="343">
        <f t="shared" ref="N606" si="1127">SUM(N594:N605)</f>
        <v>-43001.157668495995</v>
      </c>
      <c r="O606" s="343">
        <f t="shared" ref="O606" si="1128">SUM(O594:O605)</f>
        <v>-57685.705096277336</v>
      </c>
      <c r="P606" s="343">
        <f t="shared" ref="P606" ca="1" si="1129">SUM(P594:P605)</f>
        <v>-72149.568456277339</v>
      </c>
      <c r="Q606" s="343">
        <f t="shared" ref="Q606" ca="1" si="1130">SUM(Q594:Q605)</f>
        <v>-52491.505796948572</v>
      </c>
      <c r="R606" s="343">
        <f t="shared" ref="R606" ca="1" si="1131">SUM(R594:R605)</f>
        <v>-51393.083431418498</v>
      </c>
      <c r="S606" s="343">
        <f t="shared" ref="S606" ca="1" si="1132">SUM(S594:S605)</f>
        <v>-37649.667283693336</v>
      </c>
      <c r="T606" s="343">
        <f t="shared" ref="T606" ca="1" si="1133">SUM(T594:T605)</f>
        <v>-35478.502863230591</v>
      </c>
      <c r="U606" s="343">
        <f t="shared" ref="U606" ca="1" si="1134">SUM(U594:U605)</f>
        <v>-36150.676543293564</v>
      </c>
      <c r="V606" s="343">
        <f t="shared" ref="V606" ca="1" si="1135">SUM(V594:V605)</f>
        <v>-26569.138664606697</v>
      </c>
      <c r="W606" s="343">
        <f t="shared" ref="W606" ca="1" si="1136">SUM(W594:W605)</f>
        <v>-18148.046073802081</v>
      </c>
      <c r="X606" s="343">
        <f t="shared" ref="X606" ca="1" si="1137">SUM(X594:X605)</f>
        <v>-42239.723301885067</v>
      </c>
      <c r="Y606" s="343">
        <f t="shared" ref="Y606" ca="1" si="1138">SUM(Y594:Y605)</f>
        <v>-16546.544353150271</v>
      </c>
      <c r="Z606" s="343">
        <f t="shared" ref="Z606" ca="1" si="1139">SUM(Z594:Z605)</f>
        <v>-15752.123752811221</v>
      </c>
      <c r="AA606" s="343">
        <f t="shared" ref="AA606" ca="1" si="1140">SUM(AA594:AA605)</f>
        <v>-41940.756470921406</v>
      </c>
      <c r="AB606" s="343">
        <f t="shared" ref="AB606" ca="1" si="1141">SUM(AB594:AB605)</f>
        <v>-7698.9416851065253</v>
      </c>
      <c r="AC606" s="343">
        <f t="shared" ref="AC606" ca="1" si="1142">SUM(AC594:AC605)</f>
        <v>-7450.1127304277979</v>
      </c>
      <c r="AD606" s="343">
        <f t="shared" ref="AD606" ca="1" si="1143">SUM(AD594:AD605)</f>
        <v>-43302.629147486921</v>
      </c>
      <c r="AE606" s="343">
        <f t="shared" ref="AE606" ca="1" si="1144">SUM(AE594:AE605)</f>
        <v>-9688.4350179333996</v>
      </c>
      <c r="AF606" s="343">
        <f t="shared" ref="AF606" ca="1" si="1145">SUM(AF594:AF605)</f>
        <v>-30613.023293531915</v>
      </c>
      <c r="AG606" s="343">
        <f t="shared" ref="AG606" ca="1" si="1146">SUM(AG594:AG605)</f>
        <v>-32548.019818012581</v>
      </c>
      <c r="AH606" s="343">
        <f t="shared" ref="AH606" ca="1" si="1147">SUM(AH594:AH605)</f>
        <v>-19700.260779078293</v>
      </c>
      <c r="AI606" s="343">
        <f t="shared" ref="AI606" ca="1" si="1148">SUM(AI594:AI605)</f>
        <v>7654.1595391620103</v>
      </c>
      <c r="AJ606" s="343">
        <f t="shared" ref="AJ606" ca="1" si="1149">SUM(AJ594:AJ605)</f>
        <v>-47803.054414451981</v>
      </c>
      <c r="AK606" s="343">
        <f t="shared" ref="AK606" ca="1" si="1150">SUM(AK594:AK605)</f>
        <v>13829.438662963379</v>
      </c>
      <c r="AL606" s="343">
        <f t="shared" ref="AL606" ca="1" si="1151">SUM(AL594:AL605)</f>
        <v>19038.722228257182</v>
      </c>
      <c r="AM606" s="343">
        <f t="shared" ref="AM606" ca="1" si="1152">SUM(AM594:AM605)</f>
        <v>-41650.970043507725</v>
      </c>
      <c r="AN606" s="343">
        <f t="shared" ref="AN606" ca="1" si="1153">SUM(AN594:AN605)</f>
        <v>40566.295188735123</v>
      </c>
      <c r="AO606" s="343">
        <f t="shared" ref="AO606" ca="1" si="1154">SUM(AO594:AO605)</f>
        <v>35131.317159877282</v>
      </c>
      <c r="AP606" s="343">
        <f t="shared" ref="AP606" ca="1" si="1155">SUM(AP594:AP605)</f>
        <v>-33351.60065500647</v>
      </c>
      <c r="AQ606" s="343">
        <f t="shared" ref="AQ606" ca="1" si="1156">SUM(AQ594:AQ605)</f>
        <v>302876.89250004629</v>
      </c>
      <c r="AR606" s="343">
        <f t="shared" ref="AR606" ca="1" si="1157">SUM(AR594:AR605)</f>
        <v>283311.71181968669</v>
      </c>
      <c r="AS606" s="343">
        <f t="shared" ref="AS606" ca="1" si="1158">SUM(AS594:AS605)</f>
        <v>20997.863980084017</v>
      </c>
      <c r="AT606" s="343">
        <f t="shared" ref="AT606" ca="1" si="1159">SUM(AT594:AT605)</f>
        <v>13139.266325105487</v>
      </c>
      <c r="AU606" s="343">
        <f t="shared" ref="AU606" ca="1" si="1160">SUM(AU594:AU605)</f>
        <v>139301.98157085001</v>
      </c>
      <c r="AV606" s="343">
        <f t="shared" ref="AV606" ca="1" si="1161">SUM(AV594:AV605)</f>
        <v>-28128.442769447542</v>
      </c>
      <c r="AW606" s="343">
        <f t="shared" ref="AW606" ca="1" si="1162">SUM(AW594:AW605)</f>
        <v>77528.566716273286</v>
      </c>
      <c r="AX606" s="343">
        <f t="shared" ref="AX606" ca="1" si="1163">SUM(AX594:AX605)</f>
        <v>231564.34508449503</v>
      </c>
      <c r="AY606" s="343">
        <f t="shared" ref="AY606" ca="1" si="1164">SUM(AY594:AY605)</f>
        <v>-9775.5473506838171</v>
      </c>
      <c r="AZ606" s="343">
        <f t="shared" ref="AZ606" ca="1" si="1165">SUM(AZ594:AZ605)</f>
        <v>8505.8725252527365</v>
      </c>
      <c r="BA606" s="343">
        <f t="shared" ref="BA606" ca="1" si="1166">SUM(BA594:BA605)</f>
        <v>175442.36033947716</v>
      </c>
      <c r="BB606" s="343">
        <f t="shared" ref="BB606" ca="1" si="1167">SUM(BB594:BB605)</f>
        <v>-48876.885748924426</v>
      </c>
      <c r="BC606" s="343">
        <f t="shared" ref="BC606:CM606" ca="1" si="1168">SUM(BC594:BC605)</f>
        <v>-306791.85669528018</v>
      </c>
      <c r="BD606" s="343">
        <f t="shared" ca="1" si="1168"/>
        <v>394163.21683391993</v>
      </c>
      <c r="BE606" s="343">
        <f t="shared" ca="1" si="1168"/>
        <v>381601.58122045372</v>
      </c>
      <c r="BF606" s="343">
        <f t="shared" ca="1" si="1168"/>
        <v>207964.8447891227</v>
      </c>
      <c r="BG606" s="343">
        <f t="shared" ca="1" si="1168"/>
        <v>378938.55378156592</v>
      </c>
      <c r="BH606" s="343">
        <f t="shared" ca="1" si="1168"/>
        <v>142363.68362778419</v>
      </c>
      <c r="BI606" s="343">
        <f t="shared" ca="1" si="1168"/>
        <v>281096.63673587888</v>
      </c>
      <c r="BJ606" s="343">
        <f t="shared" ca="1" si="1168"/>
        <v>527869.54409668862</v>
      </c>
      <c r="BK606" s="343">
        <f t="shared" ca="1" si="1168"/>
        <v>301826.00142560579</v>
      </c>
      <c r="BL606" s="343">
        <f t="shared" ca="1" si="1168"/>
        <v>28420.445605744921</v>
      </c>
      <c r="BM606" s="343">
        <f t="shared" ca="1" si="1168"/>
        <v>494966.69969655806</v>
      </c>
      <c r="BN606" s="343">
        <f t="shared" ca="1" si="1168"/>
        <v>88660.284336277837</v>
      </c>
      <c r="BO606" s="343">
        <f t="shared" ca="1" si="1168"/>
        <v>-172657.66814158697</v>
      </c>
      <c r="BP606" s="343">
        <f t="shared" ca="1" si="1168"/>
        <v>752433.07178110746</v>
      </c>
      <c r="BQ606" s="343">
        <f t="shared" ca="1" si="1168"/>
        <v>597543.11852480052</v>
      </c>
      <c r="BR606" s="343">
        <f t="shared" ca="1" si="1168"/>
        <v>358780.16958652512</v>
      </c>
      <c r="BS606" s="343">
        <f t="shared" ca="1" si="1168"/>
        <v>606908.4749863809</v>
      </c>
      <c r="BT606" s="343">
        <f t="shared" ca="1" si="1168"/>
        <v>263773.72668966639</v>
      </c>
      <c r="BU606" s="343">
        <f t="shared" ca="1" si="1168"/>
        <v>482288.78712906956</v>
      </c>
      <c r="BV606" s="343">
        <f t="shared" ca="1" si="1168"/>
        <v>819859.90268455597</v>
      </c>
      <c r="BW606" s="343">
        <f t="shared" ca="1" si="1168"/>
        <v>494089.30046287196</v>
      </c>
      <c r="BX606" s="343">
        <f t="shared" ca="1" si="1168"/>
        <v>125399.15602982763</v>
      </c>
      <c r="BY606" s="343">
        <f t="shared" ca="1" si="1168"/>
        <v>779541.39485183719</v>
      </c>
      <c r="BZ606" s="343">
        <f t="shared" ca="1" si="1168"/>
        <v>181200.86847482139</v>
      </c>
      <c r="CA606" s="343">
        <f t="shared" ca="1" si="1168"/>
        <v>-108734.1116826599</v>
      </c>
      <c r="CB606" s="343">
        <f t="shared" ca="1" si="1168"/>
        <v>1189928.5508127215</v>
      </c>
      <c r="CC606" s="343">
        <f t="shared" ca="1" si="1168"/>
        <v>990119.46658446372</v>
      </c>
      <c r="CD606" s="343">
        <f t="shared" ca="1" si="1168"/>
        <v>746146.43609645427</v>
      </c>
      <c r="CE606" s="343">
        <f t="shared" ca="1" si="1168"/>
        <v>978300.27373337734</v>
      </c>
      <c r="CF606" s="343">
        <f t="shared" ca="1" si="1168"/>
        <v>481002.36148016062</v>
      </c>
      <c r="CG606" s="343">
        <f t="shared" ca="1" si="1168"/>
        <v>914960.14356492809</v>
      </c>
      <c r="CH606" s="343">
        <f t="shared" ca="1" si="1168"/>
        <v>1328089.0726813194</v>
      </c>
      <c r="CI606" s="343">
        <f t="shared" ca="1" si="1168"/>
        <v>644031.70641658467</v>
      </c>
      <c r="CJ606" s="343">
        <f t="shared" ca="1" si="1168"/>
        <v>470702.97037194949</v>
      </c>
      <c r="CK606" s="343">
        <f t="shared" ca="1" si="1168"/>
        <v>1211903.5951323612</v>
      </c>
      <c r="CL606" s="343">
        <f t="shared" ca="1" si="1168"/>
        <v>371137.64172661712</v>
      </c>
      <c r="CM606" s="343">
        <f t="shared" ca="1" si="1168"/>
        <v>-32802.804997074549</v>
      </c>
      <c r="CN606" s="343">
        <f t="shared" ref="CN606" ca="1" si="1169">SUM(CN594:CN605)</f>
        <v>-595743.6334070951</v>
      </c>
      <c r="CO606" s="343">
        <f t="shared" ref="CO606" ca="1" si="1170">SUM(CO594:CO605)</f>
        <v>-300965.63060465554</v>
      </c>
      <c r="CP606" s="343">
        <f t="shared" ref="CP606" ca="1" si="1171">SUM(CP594:CP605)</f>
        <v>213429.89627545225</v>
      </c>
      <c r="CQ606" s="343">
        <f t="shared" ref="CQ606" ca="1" si="1172">SUM(CQ594:CQ605)</f>
        <v>556219.23579688859</v>
      </c>
      <c r="CR606" s="343">
        <f t="shared" ref="CR606" ca="1" si="1173">SUM(CR594:CR605)</f>
        <v>3055213.8240080141</v>
      </c>
      <c r="CS606" s="343">
        <f t="shared" ref="CS606" ca="1" si="1174">SUM(CS594:CS605)</f>
        <v>5353083.8595188037</v>
      </c>
      <c r="CT606" s="343">
        <f t="shared" ref="CT606" ca="1" si="1175">SUM(CT594:CT605)</f>
        <v>9293519.4136038627</v>
      </c>
    </row>
    <row r="607" spans="1:98" hidden="1" outlineLevel="2" x14ac:dyDescent="0.45">
      <c r="A607" s="71"/>
      <c r="B607" s="297"/>
      <c r="H607" s="264"/>
      <c r="I607" s="264"/>
      <c r="J607" s="264"/>
      <c r="K607" s="264"/>
      <c r="L607" s="264"/>
      <c r="M607" s="264"/>
      <c r="N607" s="264"/>
      <c r="O607" s="264"/>
      <c r="P607" s="264"/>
      <c r="Q607" s="264"/>
      <c r="R607" s="264"/>
      <c r="S607" s="264"/>
      <c r="T607" s="264"/>
      <c r="U607" s="264"/>
      <c r="V607" s="264"/>
      <c r="W607" s="264"/>
      <c r="X607" s="264"/>
      <c r="Y607" s="264"/>
      <c r="Z607" s="264"/>
      <c r="AA607" s="264"/>
      <c r="AB607" s="264"/>
      <c r="AC607" s="264"/>
      <c r="AD607" s="264"/>
      <c r="AE607" s="264"/>
      <c r="AF607" s="264"/>
      <c r="AG607" s="264"/>
      <c r="AH607" s="264"/>
      <c r="AI607" s="264"/>
      <c r="AJ607" s="264"/>
      <c r="AK607" s="264"/>
      <c r="AL607" s="264"/>
      <c r="AM607" s="264"/>
      <c r="AN607" s="264"/>
      <c r="AO607" s="264"/>
      <c r="AP607" s="264"/>
      <c r="AQ607" s="264"/>
      <c r="AR607" s="264"/>
      <c r="AS607" s="264"/>
      <c r="AT607" s="264"/>
      <c r="AU607" s="264"/>
      <c r="AV607" s="264"/>
      <c r="AW607" s="264"/>
      <c r="AX607" s="264"/>
      <c r="AY607" s="264"/>
      <c r="AZ607" s="264"/>
      <c r="BA607" s="264"/>
      <c r="BB607" s="264"/>
      <c r="BC607" s="264"/>
      <c r="BD607" s="264"/>
      <c r="BE607" s="264"/>
      <c r="BF607" s="264"/>
      <c r="BG607" s="264"/>
      <c r="BH607" s="264"/>
      <c r="BI607" s="264"/>
      <c r="BJ607" s="264"/>
      <c r="BK607" s="264"/>
      <c r="BL607" s="264"/>
      <c r="BM607" s="264"/>
      <c r="BN607" s="264"/>
      <c r="BO607" s="264"/>
      <c r="BP607" s="264"/>
      <c r="BQ607" s="264"/>
      <c r="BR607" s="264"/>
      <c r="BS607" s="264"/>
      <c r="BT607" s="264"/>
      <c r="BU607" s="264"/>
      <c r="BV607" s="264"/>
      <c r="BW607" s="264"/>
      <c r="BX607" s="264"/>
      <c r="BY607" s="264"/>
      <c r="BZ607" s="264"/>
      <c r="CA607" s="264"/>
      <c r="CB607" s="264"/>
      <c r="CC607" s="264"/>
      <c r="CD607" s="264"/>
      <c r="CE607" s="264"/>
      <c r="CF607" s="264"/>
      <c r="CG607" s="264"/>
      <c r="CH607" s="264"/>
      <c r="CI607" s="264"/>
      <c r="CJ607" s="264"/>
      <c r="CK607" s="264"/>
      <c r="CL607" s="264"/>
      <c r="CM607" s="264"/>
      <c r="CN607" s="264"/>
      <c r="CO607" s="264"/>
      <c r="CP607" s="264"/>
      <c r="CQ607" s="264"/>
      <c r="CR607" s="264"/>
      <c r="CS607" s="264"/>
      <c r="CT607" s="264"/>
    </row>
    <row r="608" spans="1:98" hidden="1" outlineLevel="2" x14ac:dyDescent="0.45">
      <c r="A608" s="71" t="s">
        <v>618</v>
      </c>
      <c r="B608" s="297"/>
      <c r="D608" s="259" t="s">
        <v>561</v>
      </c>
      <c r="H608" s="264">
        <f t="shared" ref="H608:O608" si="1176">G610</f>
        <v>0</v>
      </c>
      <c r="I608" s="264">
        <f t="shared" si="1176"/>
        <v>-55835.662281471996</v>
      </c>
      <c r="J608" s="264">
        <f t="shared" si="1176"/>
        <v>-102730.742538864</v>
      </c>
      <c r="K608" s="264">
        <f t="shared" si="1176"/>
        <v>-148675.82279625599</v>
      </c>
      <c r="L608" s="264">
        <f t="shared" si="1176"/>
        <v>-193044.092688832</v>
      </c>
      <c r="M608" s="264">
        <f t="shared" si="1176"/>
        <v>-236768.51918140799</v>
      </c>
      <c r="N608" s="264">
        <f t="shared" si="1176"/>
        <v>-281372.94567398401</v>
      </c>
      <c r="O608" s="264">
        <f t="shared" si="1176"/>
        <v>-324374.10334248003</v>
      </c>
      <c r="P608" s="264">
        <f>O610</f>
        <v>-382059.80843875738</v>
      </c>
      <c r="Q608" s="264">
        <f t="shared" ref="Q608:CB608" ca="1" si="1177">P610</f>
        <v>-454209.37689503469</v>
      </c>
      <c r="R608" s="264">
        <f t="shared" ca="1" si="1177"/>
        <v>-506700.88269198325</v>
      </c>
      <c r="S608" s="264">
        <f t="shared" ca="1" si="1177"/>
        <v>-558093.96612340177</v>
      </c>
      <c r="T608" s="264">
        <f t="shared" ca="1" si="1177"/>
        <v>-595743.6334070951</v>
      </c>
      <c r="U608" s="264">
        <f t="shared" ca="1" si="1177"/>
        <v>-631222.13627032563</v>
      </c>
      <c r="V608" s="264">
        <f t="shared" ca="1" si="1177"/>
        <v>-667372.81281361915</v>
      </c>
      <c r="W608" s="264">
        <f t="shared" ca="1" si="1177"/>
        <v>-693941.95147822588</v>
      </c>
      <c r="X608" s="264">
        <f t="shared" ca="1" si="1177"/>
        <v>-712089.99755202793</v>
      </c>
      <c r="Y608" s="264">
        <f t="shared" ca="1" si="1177"/>
        <v>-754329.72085391299</v>
      </c>
      <c r="Z608" s="264">
        <f t="shared" ca="1" si="1177"/>
        <v>-770876.26520706329</v>
      </c>
      <c r="AA608" s="264">
        <f t="shared" ca="1" si="1177"/>
        <v>-786628.38895987452</v>
      </c>
      <c r="AB608" s="264">
        <f t="shared" ca="1" si="1177"/>
        <v>-828569.14543079596</v>
      </c>
      <c r="AC608" s="264">
        <f t="shared" ca="1" si="1177"/>
        <v>-836268.08711590245</v>
      </c>
      <c r="AD608" s="264">
        <f t="shared" ca="1" si="1177"/>
        <v>-843718.19984633022</v>
      </c>
      <c r="AE608" s="264">
        <f t="shared" ca="1" si="1177"/>
        <v>-887020.82899381709</v>
      </c>
      <c r="AF608" s="264">
        <f t="shared" ca="1" si="1177"/>
        <v>-896709.26401175046</v>
      </c>
      <c r="AG608" s="264">
        <f t="shared" ca="1" si="1177"/>
        <v>-927322.28730528243</v>
      </c>
      <c r="AH608" s="264">
        <f t="shared" ca="1" si="1177"/>
        <v>-959870.30712329503</v>
      </c>
      <c r="AI608" s="264">
        <f t="shared" ca="1" si="1177"/>
        <v>-979570.56790237338</v>
      </c>
      <c r="AJ608" s="264">
        <f t="shared" ca="1" si="1177"/>
        <v>-971916.40836321132</v>
      </c>
      <c r="AK608" s="264">
        <f t="shared" ca="1" si="1177"/>
        <v>-1019719.4627776633</v>
      </c>
      <c r="AL608" s="264">
        <f t="shared" ca="1" si="1177"/>
        <v>-1005890.0241146999</v>
      </c>
      <c r="AM608" s="264">
        <f t="shared" ca="1" si="1177"/>
        <v>-986851.3018864427</v>
      </c>
      <c r="AN608" s="264">
        <f t="shared" ca="1" si="1177"/>
        <v>-1028502.2719299505</v>
      </c>
      <c r="AO608" s="264">
        <f t="shared" ca="1" si="1177"/>
        <v>-987935.97674121533</v>
      </c>
      <c r="AP608" s="264">
        <f t="shared" ca="1" si="1177"/>
        <v>-952804.65958133806</v>
      </c>
      <c r="AQ608" s="264">
        <f t="shared" ca="1" si="1177"/>
        <v>-986156.26023634453</v>
      </c>
      <c r="AR608" s="397">
        <f>Assumptions!D253</f>
        <v>656930.79999999993</v>
      </c>
      <c r="AS608" s="264">
        <f t="shared" ca="1" si="1177"/>
        <v>940242.51181968662</v>
      </c>
      <c r="AT608" s="264">
        <f t="shared" ca="1" si="1177"/>
        <v>961240.3757997707</v>
      </c>
      <c r="AU608" s="264">
        <f t="shared" ca="1" si="1177"/>
        <v>974379.64212487615</v>
      </c>
      <c r="AV608" s="264">
        <f t="shared" ca="1" si="1177"/>
        <v>1113681.623695726</v>
      </c>
      <c r="AW608" s="264">
        <f t="shared" ca="1" si="1177"/>
        <v>1085553.1809262785</v>
      </c>
      <c r="AX608" s="264">
        <f t="shared" ca="1" si="1177"/>
        <v>1163081.7476425518</v>
      </c>
      <c r="AY608" s="264">
        <f t="shared" ca="1" si="1177"/>
        <v>1394646.0927270469</v>
      </c>
      <c r="AZ608" s="264">
        <f t="shared" ca="1" si="1177"/>
        <v>1384870.5453763632</v>
      </c>
      <c r="BA608" s="264">
        <f t="shared" ca="1" si="1177"/>
        <v>1393376.4179016158</v>
      </c>
      <c r="BB608" s="264">
        <f t="shared" ca="1" si="1177"/>
        <v>1568818.778241093</v>
      </c>
      <c r="BC608" s="264">
        <f t="shared" ca="1" si="1177"/>
        <v>1519941.8924921686</v>
      </c>
      <c r="BD608" s="264">
        <f t="shared" ca="1" si="1177"/>
        <v>1213150.0357968884</v>
      </c>
      <c r="BE608" s="264">
        <f t="shared" ca="1" si="1177"/>
        <v>1607313.2526308084</v>
      </c>
      <c r="BF608" s="264">
        <f t="shared" ca="1" si="1177"/>
        <v>1988914.833851262</v>
      </c>
      <c r="BG608" s="264">
        <f t="shared" ca="1" si="1177"/>
        <v>2196879.6786403847</v>
      </c>
      <c r="BH608" s="264">
        <f t="shared" ca="1" si="1177"/>
        <v>2575818.2324219504</v>
      </c>
      <c r="BI608" s="264">
        <f t="shared" ca="1" si="1177"/>
        <v>2718181.9160497347</v>
      </c>
      <c r="BJ608" s="264">
        <f t="shared" ca="1" si="1177"/>
        <v>2999278.5527856136</v>
      </c>
      <c r="BK608" s="264">
        <f t="shared" ca="1" si="1177"/>
        <v>3527148.0968823023</v>
      </c>
      <c r="BL608" s="264">
        <f t="shared" ca="1" si="1177"/>
        <v>3828974.098307908</v>
      </c>
      <c r="BM608" s="264">
        <f t="shared" ca="1" si="1177"/>
        <v>3857394.5439136531</v>
      </c>
      <c r="BN608" s="264">
        <f t="shared" ca="1" si="1177"/>
        <v>4352361.2436102107</v>
      </c>
      <c r="BO608" s="264">
        <f t="shared" ca="1" si="1177"/>
        <v>4441021.5279464889</v>
      </c>
      <c r="BP608" s="264">
        <f t="shared" ca="1" si="1177"/>
        <v>4268363.8598049022</v>
      </c>
      <c r="BQ608" s="264">
        <f t="shared" ca="1" si="1177"/>
        <v>5020796.9315860095</v>
      </c>
      <c r="BR608" s="264">
        <f t="shared" ca="1" si="1177"/>
        <v>5618340.0501108095</v>
      </c>
      <c r="BS608" s="264">
        <f t="shared" ca="1" si="1177"/>
        <v>5977120.2196973348</v>
      </c>
      <c r="BT608" s="264">
        <f t="shared" ca="1" si="1177"/>
        <v>6584028.6946837157</v>
      </c>
      <c r="BU608" s="264">
        <f t="shared" ca="1" si="1177"/>
        <v>6847802.4213733822</v>
      </c>
      <c r="BV608" s="264">
        <f t="shared" ca="1" si="1177"/>
        <v>7330091.2085024519</v>
      </c>
      <c r="BW608" s="264">
        <f t="shared" ca="1" si="1177"/>
        <v>8149951.1111870082</v>
      </c>
      <c r="BX608" s="264">
        <f t="shared" ca="1" si="1177"/>
        <v>8644040.4116498809</v>
      </c>
      <c r="BY608" s="264">
        <f t="shared" ca="1" si="1177"/>
        <v>8769439.5676797088</v>
      </c>
      <c r="BZ608" s="264">
        <f t="shared" ca="1" si="1177"/>
        <v>9548980.9625315461</v>
      </c>
      <c r="CA608" s="264">
        <f t="shared" ca="1" si="1177"/>
        <v>9730181.8310063668</v>
      </c>
      <c r="CB608" s="264">
        <f t="shared" ca="1" si="1177"/>
        <v>9621447.7193237077</v>
      </c>
      <c r="CC608" s="264">
        <f t="shared" ref="CC608:CM608" ca="1" si="1178">CB610</f>
        <v>10811376.270136429</v>
      </c>
      <c r="CD608" s="264">
        <f t="shared" ca="1" si="1178"/>
        <v>11801495.736720894</v>
      </c>
      <c r="CE608" s="264">
        <f t="shared" ca="1" si="1178"/>
        <v>12547642.172817348</v>
      </c>
      <c r="CF608" s="264">
        <f t="shared" ca="1" si="1178"/>
        <v>13525942.446550725</v>
      </c>
      <c r="CG608" s="264">
        <f t="shared" ca="1" si="1178"/>
        <v>14006944.808030885</v>
      </c>
      <c r="CH608" s="264">
        <f t="shared" ca="1" si="1178"/>
        <v>14921904.951595813</v>
      </c>
      <c r="CI608" s="264">
        <f t="shared" ca="1" si="1178"/>
        <v>16249994.024277132</v>
      </c>
      <c r="CJ608" s="264">
        <f t="shared" ca="1" si="1178"/>
        <v>16894025.730693717</v>
      </c>
      <c r="CK608" s="264">
        <f t="shared" ca="1" si="1178"/>
        <v>17364728.701065667</v>
      </c>
      <c r="CL608" s="264">
        <f t="shared" ca="1" si="1178"/>
        <v>18576632.296198029</v>
      </c>
      <c r="CM608" s="264">
        <f t="shared" ca="1" si="1178"/>
        <v>18947769.937924646</v>
      </c>
      <c r="CN608" s="71"/>
      <c r="CO608" s="71"/>
      <c r="CP608" s="71"/>
      <c r="CQ608" s="71"/>
      <c r="CR608" s="71"/>
      <c r="CS608" s="71"/>
      <c r="CT608" s="71"/>
    </row>
    <row r="609" spans="1:103" hidden="1" outlineLevel="2" x14ac:dyDescent="0.45">
      <c r="A609" s="71" t="s">
        <v>619</v>
      </c>
      <c r="B609" s="297"/>
      <c r="D609" s="259" t="s">
        <v>395</v>
      </c>
      <c r="H609" s="264">
        <f t="shared" ref="H609:O609" si="1179">H606</f>
        <v>-55835.662281471996</v>
      </c>
      <c r="I609" s="264">
        <f t="shared" si="1179"/>
        <v>-46895.080257391994</v>
      </c>
      <c r="J609" s="264">
        <f t="shared" si="1179"/>
        <v>-45945.080257391994</v>
      </c>
      <c r="K609" s="264">
        <f t="shared" si="1179"/>
        <v>-44368.269892575998</v>
      </c>
      <c r="L609" s="264">
        <f t="shared" si="1179"/>
        <v>-43724.426492576</v>
      </c>
      <c r="M609" s="264">
        <f t="shared" si="1179"/>
        <v>-44604.426492576</v>
      </c>
      <c r="N609" s="264">
        <f t="shared" si="1179"/>
        <v>-43001.157668495995</v>
      </c>
      <c r="O609" s="264">
        <f t="shared" si="1179"/>
        <v>-57685.705096277336</v>
      </c>
      <c r="P609" s="264">
        <f ca="1">P606</f>
        <v>-72149.568456277339</v>
      </c>
      <c r="Q609" s="264">
        <f t="shared" ref="Q609:CB609" ca="1" si="1180">Q606</f>
        <v>-52491.505796948572</v>
      </c>
      <c r="R609" s="264">
        <f t="shared" ca="1" si="1180"/>
        <v>-51393.083431418498</v>
      </c>
      <c r="S609" s="264">
        <f t="shared" ca="1" si="1180"/>
        <v>-37649.667283693336</v>
      </c>
      <c r="T609" s="264">
        <f t="shared" ca="1" si="1180"/>
        <v>-35478.502863230591</v>
      </c>
      <c r="U609" s="264">
        <f t="shared" ca="1" si="1180"/>
        <v>-36150.676543293564</v>
      </c>
      <c r="V609" s="264">
        <f t="shared" ca="1" si="1180"/>
        <v>-26569.138664606697</v>
      </c>
      <c r="W609" s="264">
        <f t="shared" ca="1" si="1180"/>
        <v>-18148.046073802081</v>
      </c>
      <c r="X609" s="264">
        <f t="shared" ca="1" si="1180"/>
        <v>-42239.723301885067</v>
      </c>
      <c r="Y609" s="264">
        <f t="shared" ca="1" si="1180"/>
        <v>-16546.544353150271</v>
      </c>
      <c r="Z609" s="264">
        <f t="shared" ca="1" si="1180"/>
        <v>-15752.123752811221</v>
      </c>
      <c r="AA609" s="264">
        <f t="shared" ca="1" si="1180"/>
        <v>-41940.756470921406</v>
      </c>
      <c r="AB609" s="264">
        <f t="shared" ca="1" si="1180"/>
        <v>-7698.9416851065253</v>
      </c>
      <c r="AC609" s="264">
        <f t="shared" ca="1" si="1180"/>
        <v>-7450.1127304277979</v>
      </c>
      <c r="AD609" s="264">
        <f t="shared" ca="1" si="1180"/>
        <v>-43302.629147486921</v>
      </c>
      <c r="AE609" s="264">
        <f t="shared" ca="1" si="1180"/>
        <v>-9688.4350179333996</v>
      </c>
      <c r="AF609" s="264">
        <f t="shared" ca="1" si="1180"/>
        <v>-30613.023293531915</v>
      </c>
      <c r="AG609" s="264">
        <f t="shared" ca="1" si="1180"/>
        <v>-32548.019818012581</v>
      </c>
      <c r="AH609" s="264">
        <f t="shared" ca="1" si="1180"/>
        <v>-19700.260779078293</v>
      </c>
      <c r="AI609" s="264">
        <f t="shared" ca="1" si="1180"/>
        <v>7654.1595391620103</v>
      </c>
      <c r="AJ609" s="264">
        <f t="shared" ca="1" si="1180"/>
        <v>-47803.054414451981</v>
      </c>
      <c r="AK609" s="264">
        <f t="shared" ca="1" si="1180"/>
        <v>13829.438662963379</v>
      </c>
      <c r="AL609" s="264">
        <f t="shared" ca="1" si="1180"/>
        <v>19038.722228257182</v>
      </c>
      <c r="AM609" s="264">
        <f t="shared" ca="1" si="1180"/>
        <v>-41650.970043507725</v>
      </c>
      <c r="AN609" s="264">
        <f t="shared" ca="1" si="1180"/>
        <v>40566.295188735123</v>
      </c>
      <c r="AO609" s="264">
        <f t="shared" ca="1" si="1180"/>
        <v>35131.317159877282</v>
      </c>
      <c r="AP609" s="264">
        <f t="shared" ca="1" si="1180"/>
        <v>-33351.60065500647</v>
      </c>
      <c r="AQ609" s="264">
        <f t="shared" ca="1" si="1180"/>
        <v>302876.89250004629</v>
      </c>
      <c r="AR609" s="264">
        <f t="shared" ca="1" si="1180"/>
        <v>283311.71181968669</v>
      </c>
      <c r="AS609" s="264">
        <f t="shared" ca="1" si="1180"/>
        <v>20997.863980084017</v>
      </c>
      <c r="AT609" s="264">
        <f t="shared" ca="1" si="1180"/>
        <v>13139.266325105487</v>
      </c>
      <c r="AU609" s="264">
        <f t="shared" ca="1" si="1180"/>
        <v>139301.98157085001</v>
      </c>
      <c r="AV609" s="264">
        <f t="shared" ca="1" si="1180"/>
        <v>-28128.442769447542</v>
      </c>
      <c r="AW609" s="264">
        <f t="shared" ca="1" si="1180"/>
        <v>77528.566716273286</v>
      </c>
      <c r="AX609" s="264">
        <f t="shared" ca="1" si="1180"/>
        <v>231564.34508449503</v>
      </c>
      <c r="AY609" s="264">
        <f t="shared" ca="1" si="1180"/>
        <v>-9775.5473506838171</v>
      </c>
      <c r="AZ609" s="264">
        <f t="shared" ca="1" si="1180"/>
        <v>8505.8725252527365</v>
      </c>
      <c r="BA609" s="264">
        <f t="shared" ca="1" si="1180"/>
        <v>175442.36033947716</v>
      </c>
      <c r="BB609" s="264">
        <f t="shared" ca="1" si="1180"/>
        <v>-48876.885748924426</v>
      </c>
      <c r="BC609" s="264">
        <f t="shared" ca="1" si="1180"/>
        <v>-306791.85669528018</v>
      </c>
      <c r="BD609" s="264">
        <f t="shared" ca="1" si="1180"/>
        <v>394163.21683391993</v>
      </c>
      <c r="BE609" s="264">
        <f t="shared" ca="1" si="1180"/>
        <v>381601.58122045372</v>
      </c>
      <c r="BF609" s="264">
        <f t="shared" ca="1" si="1180"/>
        <v>207964.8447891227</v>
      </c>
      <c r="BG609" s="264">
        <f t="shared" ca="1" si="1180"/>
        <v>378938.55378156592</v>
      </c>
      <c r="BH609" s="264">
        <f t="shared" ca="1" si="1180"/>
        <v>142363.68362778419</v>
      </c>
      <c r="BI609" s="264">
        <f t="shared" ca="1" si="1180"/>
        <v>281096.63673587888</v>
      </c>
      <c r="BJ609" s="264">
        <f t="shared" ca="1" si="1180"/>
        <v>527869.54409668862</v>
      </c>
      <c r="BK609" s="264">
        <f t="shared" ca="1" si="1180"/>
        <v>301826.00142560579</v>
      </c>
      <c r="BL609" s="264">
        <f t="shared" ca="1" si="1180"/>
        <v>28420.445605744921</v>
      </c>
      <c r="BM609" s="264">
        <f t="shared" ca="1" si="1180"/>
        <v>494966.69969655806</v>
      </c>
      <c r="BN609" s="264">
        <f t="shared" ca="1" si="1180"/>
        <v>88660.284336277837</v>
      </c>
      <c r="BO609" s="264">
        <f t="shared" ca="1" si="1180"/>
        <v>-172657.66814158697</v>
      </c>
      <c r="BP609" s="264">
        <f t="shared" ca="1" si="1180"/>
        <v>752433.07178110746</v>
      </c>
      <c r="BQ609" s="264">
        <f t="shared" ca="1" si="1180"/>
        <v>597543.11852480052</v>
      </c>
      <c r="BR609" s="264">
        <f t="shared" ca="1" si="1180"/>
        <v>358780.16958652512</v>
      </c>
      <c r="BS609" s="264">
        <f t="shared" ca="1" si="1180"/>
        <v>606908.4749863809</v>
      </c>
      <c r="BT609" s="264">
        <f t="shared" ca="1" si="1180"/>
        <v>263773.72668966639</v>
      </c>
      <c r="BU609" s="264">
        <f t="shared" ca="1" si="1180"/>
        <v>482288.78712906956</v>
      </c>
      <c r="BV609" s="264">
        <f t="shared" ca="1" si="1180"/>
        <v>819859.90268455597</v>
      </c>
      <c r="BW609" s="264">
        <f t="shared" ca="1" si="1180"/>
        <v>494089.30046287196</v>
      </c>
      <c r="BX609" s="264">
        <f t="shared" ca="1" si="1180"/>
        <v>125399.15602982763</v>
      </c>
      <c r="BY609" s="264">
        <f t="shared" ca="1" si="1180"/>
        <v>779541.39485183719</v>
      </c>
      <c r="BZ609" s="264">
        <f t="shared" ca="1" si="1180"/>
        <v>181200.86847482139</v>
      </c>
      <c r="CA609" s="264">
        <f t="shared" ca="1" si="1180"/>
        <v>-108734.1116826599</v>
      </c>
      <c r="CB609" s="264">
        <f t="shared" ca="1" si="1180"/>
        <v>1189928.5508127215</v>
      </c>
      <c r="CC609" s="264">
        <f t="shared" ref="CC609:CM609" ca="1" si="1181">CC606</f>
        <v>990119.46658446372</v>
      </c>
      <c r="CD609" s="264">
        <f t="shared" ca="1" si="1181"/>
        <v>746146.43609645427</v>
      </c>
      <c r="CE609" s="264">
        <f t="shared" ca="1" si="1181"/>
        <v>978300.27373337734</v>
      </c>
      <c r="CF609" s="264">
        <f t="shared" ca="1" si="1181"/>
        <v>481002.36148016062</v>
      </c>
      <c r="CG609" s="264">
        <f t="shared" ca="1" si="1181"/>
        <v>914960.14356492809</v>
      </c>
      <c r="CH609" s="264">
        <f t="shared" ca="1" si="1181"/>
        <v>1328089.0726813194</v>
      </c>
      <c r="CI609" s="264">
        <f t="shared" ca="1" si="1181"/>
        <v>644031.70641658467</v>
      </c>
      <c r="CJ609" s="264">
        <f t="shared" ca="1" si="1181"/>
        <v>470702.97037194949</v>
      </c>
      <c r="CK609" s="264">
        <f t="shared" ca="1" si="1181"/>
        <v>1211903.5951323612</v>
      </c>
      <c r="CL609" s="264">
        <f t="shared" ca="1" si="1181"/>
        <v>371137.64172661712</v>
      </c>
      <c r="CM609" s="264">
        <f t="shared" ca="1" si="1181"/>
        <v>-32802.804997074549</v>
      </c>
      <c r="CN609" s="264">
        <f t="shared" ref="CN609:CT609" ca="1" si="1182">SUMIF($H$9:$CM$9,CN$3,$H609:$CM609)</f>
        <v>-595743.6334070951</v>
      </c>
      <c r="CO609" s="264">
        <f t="shared" ca="1" si="1182"/>
        <v>-300965.6306046556</v>
      </c>
      <c r="CP609" s="264">
        <f t="shared" ca="1" si="1182"/>
        <v>213429.89627545228</v>
      </c>
      <c r="CQ609" s="264">
        <f t="shared" ca="1" si="1182"/>
        <v>556219.23579688848</v>
      </c>
      <c r="CR609" s="264">
        <f t="shared" ca="1" si="1182"/>
        <v>3055213.8240080136</v>
      </c>
      <c r="CS609" s="264">
        <f t="shared" ca="1" si="1182"/>
        <v>5353083.8595188046</v>
      </c>
      <c r="CT609" s="264">
        <f t="shared" ca="1" si="1182"/>
        <v>9293519.4136038627</v>
      </c>
    </row>
    <row r="610" spans="1:103" hidden="1" outlineLevel="1" x14ac:dyDescent="0.45">
      <c r="A610" s="71" t="s">
        <v>563</v>
      </c>
      <c r="B610" s="297"/>
      <c r="D610" s="79" t="s">
        <v>562</v>
      </c>
      <c r="E610" s="79"/>
      <c r="F610" s="79"/>
      <c r="G610" s="79"/>
      <c r="H610" s="343">
        <f t="shared" ref="H610:O610" si="1183">SUM(H608:H609)</f>
        <v>-55835.662281471996</v>
      </c>
      <c r="I610" s="343">
        <f t="shared" si="1183"/>
        <v>-102730.742538864</v>
      </c>
      <c r="J610" s="343">
        <f t="shared" si="1183"/>
        <v>-148675.82279625599</v>
      </c>
      <c r="K610" s="343">
        <f t="shared" si="1183"/>
        <v>-193044.092688832</v>
      </c>
      <c r="L610" s="343">
        <f t="shared" si="1183"/>
        <v>-236768.51918140799</v>
      </c>
      <c r="M610" s="343">
        <f t="shared" si="1183"/>
        <v>-281372.94567398401</v>
      </c>
      <c r="N610" s="343">
        <f t="shared" si="1183"/>
        <v>-324374.10334248003</v>
      </c>
      <c r="O610" s="343">
        <f t="shared" si="1183"/>
        <v>-382059.80843875738</v>
      </c>
      <c r="P610" s="343">
        <f t="shared" ref="P610:CA610" ca="1" si="1184">SUM(P608:P609)</f>
        <v>-454209.37689503469</v>
      </c>
      <c r="Q610" s="343">
        <f t="shared" ca="1" si="1184"/>
        <v>-506700.88269198325</v>
      </c>
      <c r="R610" s="343">
        <f t="shared" ca="1" si="1184"/>
        <v>-558093.96612340177</v>
      </c>
      <c r="S610" s="343">
        <f t="shared" ca="1" si="1184"/>
        <v>-595743.6334070951</v>
      </c>
      <c r="T610" s="343">
        <f t="shared" ca="1" si="1184"/>
        <v>-631222.13627032563</v>
      </c>
      <c r="U610" s="343">
        <f t="shared" ca="1" si="1184"/>
        <v>-667372.81281361915</v>
      </c>
      <c r="V610" s="343">
        <f t="shared" ca="1" si="1184"/>
        <v>-693941.95147822588</v>
      </c>
      <c r="W610" s="343">
        <f t="shared" ca="1" si="1184"/>
        <v>-712089.99755202793</v>
      </c>
      <c r="X610" s="343">
        <f t="shared" ca="1" si="1184"/>
        <v>-754329.72085391299</v>
      </c>
      <c r="Y610" s="343">
        <f t="shared" ca="1" si="1184"/>
        <v>-770876.26520706329</v>
      </c>
      <c r="Z610" s="343">
        <f t="shared" ca="1" si="1184"/>
        <v>-786628.38895987452</v>
      </c>
      <c r="AA610" s="343">
        <f t="shared" ca="1" si="1184"/>
        <v>-828569.14543079596</v>
      </c>
      <c r="AB610" s="343">
        <f t="shared" ca="1" si="1184"/>
        <v>-836268.08711590245</v>
      </c>
      <c r="AC610" s="343">
        <f t="shared" ca="1" si="1184"/>
        <v>-843718.19984633022</v>
      </c>
      <c r="AD610" s="343">
        <f t="shared" ca="1" si="1184"/>
        <v>-887020.82899381709</v>
      </c>
      <c r="AE610" s="343">
        <f t="shared" ca="1" si="1184"/>
        <v>-896709.26401175046</v>
      </c>
      <c r="AF610" s="343">
        <f t="shared" ca="1" si="1184"/>
        <v>-927322.28730528243</v>
      </c>
      <c r="AG610" s="343">
        <f t="shared" ca="1" si="1184"/>
        <v>-959870.30712329503</v>
      </c>
      <c r="AH610" s="343">
        <f t="shared" ca="1" si="1184"/>
        <v>-979570.56790237338</v>
      </c>
      <c r="AI610" s="343">
        <f t="shared" ca="1" si="1184"/>
        <v>-971916.40836321132</v>
      </c>
      <c r="AJ610" s="343">
        <f t="shared" ca="1" si="1184"/>
        <v>-1019719.4627776633</v>
      </c>
      <c r="AK610" s="343">
        <f t="shared" ca="1" si="1184"/>
        <v>-1005890.0241146999</v>
      </c>
      <c r="AL610" s="343">
        <f t="shared" ca="1" si="1184"/>
        <v>-986851.3018864427</v>
      </c>
      <c r="AM610" s="343">
        <f t="shared" ca="1" si="1184"/>
        <v>-1028502.2719299505</v>
      </c>
      <c r="AN610" s="343">
        <f t="shared" ca="1" si="1184"/>
        <v>-987935.97674121533</v>
      </c>
      <c r="AO610" s="343">
        <f t="shared" ca="1" si="1184"/>
        <v>-952804.65958133806</v>
      </c>
      <c r="AP610" s="343">
        <f t="shared" ca="1" si="1184"/>
        <v>-986156.26023634453</v>
      </c>
      <c r="AQ610" s="343">
        <f t="shared" ca="1" si="1184"/>
        <v>-683279.36773629824</v>
      </c>
      <c r="AR610" s="343">
        <f t="shared" ca="1" si="1184"/>
        <v>940242.51181968662</v>
      </c>
      <c r="AS610" s="343">
        <f t="shared" ca="1" si="1184"/>
        <v>961240.3757997707</v>
      </c>
      <c r="AT610" s="343">
        <f t="shared" ca="1" si="1184"/>
        <v>974379.64212487615</v>
      </c>
      <c r="AU610" s="343">
        <f t="shared" ca="1" si="1184"/>
        <v>1113681.623695726</v>
      </c>
      <c r="AV610" s="343">
        <f t="shared" ca="1" si="1184"/>
        <v>1085553.1809262785</v>
      </c>
      <c r="AW610" s="343">
        <f t="shared" ca="1" si="1184"/>
        <v>1163081.7476425518</v>
      </c>
      <c r="AX610" s="343">
        <f t="shared" ca="1" si="1184"/>
        <v>1394646.0927270469</v>
      </c>
      <c r="AY610" s="343">
        <f t="shared" ca="1" si="1184"/>
        <v>1384870.5453763632</v>
      </c>
      <c r="AZ610" s="343">
        <f t="shared" ca="1" si="1184"/>
        <v>1393376.4179016158</v>
      </c>
      <c r="BA610" s="343">
        <f t="shared" ca="1" si="1184"/>
        <v>1568818.778241093</v>
      </c>
      <c r="BB610" s="343">
        <f t="shared" ca="1" si="1184"/>
        <v>1519941.8924921686</v>
      </c>
      <c r="BC610" s="343">
        <f t="shared" ca="1" si="1184"/>
        <v>1213150.0357968884</v>
      </c>
      <c r="BD610" s="343">
        <f t="shared" ca="1" si="1184"/>
        <v>1607313.2526308084</v>
      </c>
      <c r="BE610" s="343">
        <f t="shared" ca="1" si="1184"/>
        <v>1988914.833851262</v>
      </c>
      <c r="BF610" s="343">
        <f t="shared" ca="1" si="1184"/>
        <v>2196879.6786403847</v>
      </c>
      <c r="BG610" s="343">
        <f t="shared" ca="1" si="1184"/>
        <v>2575818.2324219504</v>
      </c>
      <c r="BH610" s="343">
        <f t="shared" ca="1" si="1184"/>
        <v>2718181.9160497347</v>
      </c>
      <c r="BI610" s="343">
        <f t="shared" ca="1" si="1184"/>
        <v>2999278.5527856136</v>
      </c>
      <c r="BJ610" s="343">
        <f t="shared" ca="1" si="1184"/>
        <v>3527148.0968823023</v>
      </c>
      <c r="BK610" s="343">
        <f t="shared" ca="1" si="1184"/>
        <v>3828974.098307908</v>
      </c>
      <c r="BL610" s="343">
        <f t="shared" ca="1" si="1184"/>
        <v>3857394.5439136531</v>
      </c>
      <c r="BM610" s="343">
        <f t="shared" ca="1" si="1184"/>
        <v>4352361.2436102107</v>
      </c>
      <c r="BN610" s="343">
        <f t="shared" ca="1" si="1184"/>
        <v>4441021.5279464889</v>
      </c>
      <c r="BO610" s="343">
        <f t="shared" ca="1" si="1184"/>
        <v>4268363.8598049022</v>
      </c>
      <c r="BP610" s="343">
        <f t="shared" ca="1" si="1184"/>
        <v>5020796.9315860095</v>
      </c>
      <c r="BQ610" s="343">
        <f t="shared" ca="1" si="1184"/>
        <v>5618340.0501108095</v>
      </c>
      <c r="BR610" s="343">
        <f t="shared" ca="1" si="1184"/>
        <v>5977120.2196973348</v>
      </c>
      <c r="BS610" s="343">
        <f t="shared" ca="1" si="1184"/>
        <v>6584028.6946837157</v>
      </c>
      <c r="BT610" s="343">
        <f t="shared" ca="1" si="1184"/>
        <v>6847802.4213733822</v>
      </c>
      <c r="BU610" s="343">
        <f t="shared" ca="1" si="1184"/>
        <v>7330091.2085024519</v>
      </c>
      <c r="BV610" s="343">
        <f t="shared" ca="1" si="1184"/>
        <v>8149951.1111870082</v>
      </c>
      <c r="BW610" s="343">
        <f t="shared" ca="1" si="1184"/>
        <v>8644040.4116498809</v>
      </c>
      <c r="BX610" s="343">
        <f t="shared" ca="1" si="1184"/>
        <v>8769439.5676797088</v>
      </c>
      <c r="BY610" s="343">
        <f t="shared" ca="1" si="1184"/>
        <v>9548980.9625315461</v>
      </c>
      <c r="BZ610" s="343">
        <f t="shared" ca="1" si="1184"/>
        <v>9730181.8310063668</v>
      </c>
      <c r="CA610" s="343">
        <f t="shared" ca="1" si="1184"/>
        <v>9621447.7193237077</v>
      </c>
      <c r="CB610" s="343">
        <f t="shared" ref="CB610:CM610" ca="1" si="1185">SUM(CB608:CB609)</f>
        <v>10811376.270136429</v>
      </c>
      <c r="CC610" s="343">
        <f t="shared" ca="1" si="1185"/>
        <v>11801495.736720894</v>
      </c>
      <c r="CD610" s="343">
        <f t="shared" ca="1" si="1185"/>
        <v>12547642.172817348</v>
      </c>
      <c r="CE610" s="343">
        <f t="shared" ca="1" si="1185"/>
        <v>13525942.446550725</v>
      </c>
      <c r="CF610" s="343">
        <f t="shared" ca="1" si="1185"/>
        <v>14006944.808030885</v>
      </c>
      <c r="CG610" s="343">
        <f t="shared" ca="1" si="1185"/>
        <v>14921904.951595813</v>
      </c>
      <c r="CH610" s="343">
        <f t="shared" ca="1" si="1185"/>
        <v>16249994.024277132</v>
      </c>
      <c r="CI610" s="343">
        <f t="shared" ca="1" si="1185"/>
        <v>16894025.730693717</v>
      </c>
      <c r="CJ610" s="343">
        <f t="shared" ca="1" si="1185"/>
        <v>17364728.701065667</v>
      </c>
      <c r="CK610" s="343">
        <f t="shared" ca="1" si="1185"/>
        <v>18576632.296198029</v>
      </c>
      <c r="CL610" s="343">
        <f t="shared" ca="1" si="1185"/>
        <v>18947769.937924646</v>
      </c>
      <c r="CM610" s="343">
        <f t="shared" ca="1" si="1185"/>
        <v>18914967.13292757</v>
      </c>
      <c r="CN610" s="71"/>
      <c r="CO610" s="71"/>
      <c r="CP610" s="71"/>
      <c r="CQ610" s="71"/>
      <c r="CR610" s="71"/>
      <c r="CS610" s="71"/>
      <c r="CT610" s="71"/>
    </row>
    <row r="611" spans="1:103" hidden="1" outlineLevel="1" x14ac:dyDescent="0.45">
      <c r="A611" s="71"/>
      <c r="B611" s="297"/>
    </row>
    <row r="612" spans="1:103" ht="15" hidden="1" outlineLevel="2" thickTop="1" thickBot="1" x14ac:dyDescent="0.5">
      <c r="A612" s="71"/>
      <c r="B612" s="297"/>
      <c r="D612" s="274" t="s">
        <v>396</v>
      </c>
      <c r="E612" s="274"/>
      <c r="F612" s="274"/>
      <c r="G612" s="274"/>
      <c r="H612" s="274">
        <f t="shared" ref="H612:O612" si="1186">H610-H580</f>
        <v>0</v>
      </c>
      <c r="I612" s="274">
        <f t="shared" si="1186"/>
        <v>0</v>
      </c>
      <c r="J612" s="274">
        <f t="shared" si="1186"/>
        <v>0</v>
      </c>
      <c r="K612" s="274">
        <f t="shared" si="1186"/>
        <v>0</v>
      </c>
      <c r="L612" s="274">
        <f t="shared" si="1186"/>
        <v>0</v>
      </c>
      <c r="M612" s="274">
        <f t="shared" si="1186"/>
        <v>0</v>
      </c>
      <c r="N612" s="274">
        <f t="shared" si="1186"/>
        <v>0</v>
      </c>
      <c r="O612" s="274">
        <f t="shared" si="1186"/>
        <v>0</v>
      </c>
      <c r="P612" s="274">
        <f ca="1">P610-P580</f>
        <v>0</v>
      </c>
      <c r="Q612" s="274">
        <f t="shared" ref="Q612:CR612" ca="1" si="1187">Q610-Q580</f>
        <v>0</v>
      </c>
      <c r="R612" s="274">
        <f t="shared" ca="1" si="1187"/>
        <v>0</v>
      </c>
      <c r="S612" s="274">
        <f t="shared" ca="1" si="1187"/>
        <v>0</v>
      </c>
      <c r="T612" s="274">
        <f t="shared" ca="1" si="1187"/>
        <v>0</v>
      </c>
      <c r="U612" s="274">
        <f t="shared" ca="1" si="1187"/>
        <v>0</v>
      </c>
      <c r="V612" s="274">
        <f t="shared" ca="1" si="1187"/>
        <v>0</v>
      </c>
      <c r="W612" s="274">
        <f t="shared" ca="1" si="1187"/>
        <v>0</v>
      </c>
      <c r="X612" s="274">
        <f t="shared" ca="1" si="1187"/>
        <v>0</v>
      </c>
      <c r="Y612" s="274">
        <f t="shared" ca="1" si="1187"/>
        <v>0</v>
      </c>
      <c r="Z612" s="274">
        <f t="shared" ca="1" si="1187"/>
        <v>0</v>
      </c>
      <c r="AA612" s="274">
        <f t="shared" ca="1" si="1187"/>
        <v>0</v>
      </c>
      <c r="AB612" s="274">
        <f t="shared" ca="1" si="1187"/>
        <v>0</v>
      </c>
      <c r="AC612" s="274">
        <f t="shared" ca="1" si="1187"/>
        <v>0</v>
      </c>
      <c r="AD612" s="274">
        <f t="shared" ca="1" si="1187"/>
        <v>0</v>
      </c>
      <c r="AE612" s="274">
        <f t="shared" ca="1" si="1187"/>
        <v>0</v>
      </c>
      <c r="AF612" s="274">
        <f t="shared" ca="1" si="1187"/>
        <v>0</v>
      </c>
      <c r="AG612" s="274">
        <f t="shared" ca="1" si="1187"/>
        <v>0</v>
      </c>
      <c r="AH612" s="274">
        <f t="shared" ca="1" si="1187"/>
        <v>0</v>
      </c>
      <c r="AI612" s="274">
        <f t="shared" ca="1" si="1187"/>
        <v>0</v>
      </c>
      <c r="AJ612" s="274">
        <f t="shared" ca="1" si="1187"/>
        <v>0</v>
      </c>
      <c r="AK612" s="274">
        <f t="shared" ca="1" si="1187"/>
        <v>0</v>
      </c>
      <c r="AL612" s="274">
        <f t="shared" ca="1" si="1187"/>
        <v>0</v>
      </c>
      <c r="AM612" s="274">
        <f t="shared" ca="1" si="1187"/>
        <v>0</v>
      </c>
      <c r="AN612" s="274">
        <f t="shared" ca="1" si="1187"/>
        <v>0</v>
      </c>
      <c r="AO612" s="274">
        <f t="shared" ca="1" si="1187"/>
        <v>0</v>
      </c>
      <c r="AP612" s="274">
        <f t="shared" ca="1" si="1187"/>
        <v>0</v>
      </c>
      <c r="AQ612" s="274">
        <f t="shared" ca="1" si="1187"/>
        <v>-1340210.1677362975</v>
      </c>
      <c r="AR612" s="274">
        <f t="shared" ca="1" si="1187"/>
        <v>6591.4442043715389</v>
      </c>
      <c r="AS612" s="274">
        <f t="shared" ca="1" si="1187"/>
        <v>4814.4471331079258</v>
      </c>
      <c r="AT612" s="274">
        <f t="shared" ca="1" si="1187"/>
        <v>4114.7545362981036</v>
      </c>
      <c r="AU612" s="274">
        <f t="shared" ca="1" si="1187"/>
        <v>2759.7942694590893</v>
      </c>
      <c r="AV612" s="274">
        <f t="shared" ca="1" si="1187"/>
        <v>2715.369342677528</v>
      </c>
      <c r="AW612" s="274">
        <f t="shared" ca="1" si="1187"/>
        <v>2015.6767458675895</v>
      </c>
      <c r="AX612" s="274">
        <f t="shared" ca="1" si="1187"/>
        <v>1315.9841490581166</v>
      </c>
      <c r="AY612" s="274">
        <f t="shared" ca="1" si="1187"/>
        <v>7102.3308623598423</v>
      </c>
      <c r="AZ612" s="274">
        <f t="shared" ca="1" si="1187"/>
        <v>-83.401044561993331</v>
      </c>
      <c r="BA612" s="274">
        <f t="shared" ca="1" si="1187"/>
        <v>993.90342989144847</v>
      </c>
      <c r="BB612" s="274">
        <f t="shared" ca="1" si="1187"/>
        <v>-555.41589161637239</v>
      </c>
      <c r="BC612" s="274">
        <f t="shared" ca="1" si="1187"/>
        <v>1682.4897950056475</v>
      </c>
      <c r="BD612" s="274">
        <f ca="1">BD610-BD580</f>
        <v>-10137.4744504767</v>
      </c>
      <c r="BE612" s="274">
        <f t="shared" ca="1" si="1187"/>
        <v>-15569.050404150505</v>
      </c>
      <c r="BF612" s="274">
        <f t="shared" ca="1" si="1187"/>
        <v>-17832.207051514182</v>
      </c>
      <c r="BG612" s="274">
        <f t="shared" ca="1" si="1187"/>
        <v>-22056.766126594041</v>
      </c>
      <c r="BH612" s="274">
        <f t="shared" ca="1" si="1187"/>
        <v>-22358.520346242003</v>
      </c>
      <c r="BI612" s="274">
        <f t="shared" ca="1" si="1187"/>
        <v>-24621.676993607078</v>
      </c>
      <c r="BJ612" s="274">
        <f t="shared" ca="1" si="1187"/>
        <v>-26884.83364097029</v>
      </c>
      <c r="BK612" s="274">
        <f t="shared" ca="1" si="1187"/>
        <v>-9433.3812712971121</v>
      </c>
      <c r="BL612" s="274">
        <f t="shared" ca="1" si="1187"/>
        <v>-31411.146935699973</v>
      </c>
      <c r="BM612" s="274">
        <f t="shared" ca="1" si="1187"/>
        <v>-28242.727629389614</v>
      </c>
      <c r="BN612" s="274">
        <f t="shared" ca="1" si="1187"/>
        <v>-33095.941328736022</v>
      </c>
      <c r="BO612" s="274">
        <f t="shared" ca="1" si="1187"/>
        <v>-26331.617571614683</v>
      </c>
      <c r="BP612" s="274">
        <f t="shared" ca="1" si="1187"/>
        <v>-30520.750119765289</v>
      </c>
      <c r="BQ612" s="274">
        <f t="shared" ca="1" si="1187"/>
        <v>-37991.750060887076</v>
      </c>
      <c r="BR612" s="274">
        <f t="shared" ca="1" si="1187"/>
        <v>-39746.42123703938</v>
      </c>
      <c r="BS612" s="274">
        <f t="shared" ca="1" si="1187"/>
        <v>-44651.701991699636</v>
      </c>
      <c r="BT612" s="274">
        <f t="shared" ca="1" si="1187"/>
        <v>-43255.763589337468</v>
      </c>
      <c r="BU612" s="274">
        <f t="shared" ca="1" si="1187"/>
        <v>-45010.434765488841</v>
      </c>
      <c r="BV612" s="274">
        <f t="shared" ca="1" si="1187"/>
        <v>-46765.105941639282</v>
      </c>
      <c r="BW612" s="274">
        <f t="shared" ca="1" si="1187"/>
        <v>-20195.485065439716</v>
      </c>
      <c r="BX612" s="274">
        <f t="shared" ca="1" si="1187"/>
        <v>-50274.448293941095</v>
      </c>
      <c r="BY612" s="274">
        <f t="shared" ca="1" si="1187"/>
        <v>-44558.119528971612</v>
      </c>
      <c r="BZ612" s="274">
        <f t="shared" ca="1" si="1187"/>
        <v>-49950.808943677694</v>
      </c>
      <c r="CA612" s="274">
        <f t="shared" ca="1" si="1187"/>
        <v>-39816.608084084466</v>
      </c>
      <c r="CB612" s="274">
        <f t="shared" ca="1" si="1187"/>
        <v>-44814.063525088131</v>
      </c>
      <c r="CC612" s="274">
        <f t="shared" ca="1" si="1187"/>
        <v>-53307.187498945743</v>
      </c>
      <c r="CD612" s="274">
        <f t="shared" ca="1" si="1187"/>
        <v>-54297.318532167003</v>
      </c>
      <c r="CE612" s="274">
        <f t="shared" ca="1" si="1187"/>
        <v>-59203.967874577269</v>
      </c>
      <c r="CF612" s="274">
        <f t="shared" ca="1" si="1187"/>
        <v>-56277.580598613247</v>
      </c>
      <c r="CG612" s="274">
        <f t="shared" ca="1" si="1187"/>
        <v>-57267.71163183637</v>
      </c>
      <c r="CH612" s="274">
        <f t="shared" ca="1" si="1187"/>
        <v>-58257.842665057629</v>
      </c>
      <c r="CI612" s="274">
        <f t="shared" ca="1" si="1187"/>
        <v>-26155.594276823103</v>
      </c>
      <c r="CJ612" s="274">
        <f t="shared" ca="1" si="1187"/>
        <v>-60238.104731500149</v>
      </c>
      <c r="CK612" s="274">
        <f t="shared" ca="1" si="1187"/>
        <v>-52735.111790861934</v>
      </c>
      <c r="CL612" s="274">
        <f t="shared" ca="1" si="1187"/>
        <v>-57916.7975313887</v>
      </c>
      <c r="CM612" s="274">
        <f t="shared" ca="1" si="1187"/>
        <v>-45782.191646460444</v>
      </c>
      <c r="CN612" s="274">
        <f t="shared" si="1187"/>
        <v>0</v>
      </c>
      <c r="CO612" s="274">
        <f t="shared" si="1187"/>
        <v>0</v>
      </c>
      <c r="CP612" s="274">
        <f t="shared" si="1187"/>
        <v>0</v>
      </c>
      <c r="CQ612" s="274">
        <f t="shared" si="1187"/>
        <v>0</v>
      </c>
      <c r="CR612" s="274">
        <f t="shared" si="1187"/>
        <v>0</v>
      </c>
      <c r="CS612" s="274">
        <f>CS610-CS580</f>
        <v>0</v>
      </c>
      <c r="CT612" s="274">
        <f>CT610-CT580</f>
        <v>0</v>
      </c>
    </row>
    <row r="613" spans="1:103" hidden="1" outlineLevel="1" x14ac:dyDescent="0.45">
      <c r="A613" s="71"/>
      <c r="B613" s="297"/>
    </row>
    <row r="614" spans="1:103" hidden="1" outlineLevel="1" x14ac:dyDescent="0.45">
      <c r="A614" s="71" t="s">
        <v>617</v>
      </c>
      <c r="B614" s="297"/>
      <c r="D614" s="75" t="s">
        <v>397</v>
      </c>
      <c r="E614" s="392"/>
      <c r="H614" s="392">
        <f t="shared" ref="H614:O614" si="1188">G614+H606</f>
        <v>-55835.662281471996</v>
      </c>
      <c r="I614" s="392">
        <f t="shared" si="1188"/>
        <v>-102730.742538864</v>
      </c>
      <c r="J614" s="392">
        <f t="shared" si="1188"/>
        <v>-148675.82279625599</v>
      </c>
      <c r="K614" s="392">
        <f t="shared" si="1188"/>
        <v>-193044.092688832</v>
      </c>
      <c r="L614" s="392">
        <f t="shared" si="1188"/>
        <v>-236768.51918140799</v>
      </c>
      <c r="M614" s="392">
        <f t="shared" si="1188"/>
        <v>-281372.94567398401</v>
      </c>
      <c r="N614" s="392">
        <f t="shared" si="1188"/>
        <v>-324374.10334248003</v>
      </c>
      <c r="O614" s="392">
        <f t="shared" si="1188"/>
        <v>-382059.80843875738</v>
      </c>
      <c r="P614" s="392">
        <f ca="1">O614+P606</f>
        <v>-454209.37689503469</v>
      </c>
      <c r="Q614" s="392">
        <f t="shared" ref="Q614:CO614" ca="1" si="1189">P614+Q606</f>
        <v>-506700.88269198325</v>
      </c>
      <c r="R614" s="392">
        <f t="shared" ca="1" si="1189"/>
        <v>-558093.96612340177</v>
      </c>
      <c r="S614" s="392">
        <f t="shared" ca="1" si="1189"/>
        <v>-595743.6334070951</v>
      </c>
      <c r="T614" s="392">
        <f t="shared" ca="1" si="1189"/>
        <v>-631222.13627032563</v>
      </c>
      <c r="U614" s="392">
        <f t="shared" ca="1" si="1189"/>
        <v>-667372.81281361915</v>
      </c>
      <c r="V614" s="392">
        <f t="shared" ca="1" si="1189"/>
        <v>-693941.95147822588</v>
      </c>
      <c r="W614" s="392">
        <f t="shared" ca="1" si="1189"/>
        <v>-712089.99755202793</v>
      </c>
      <c r="X614" s="392">
        <f t="shared" ca="1" si="1189"/>
        <v>-754329.72085391299</v>
      </c>
      <c r="Y614" s="392">
        <f t="shared" ca="1" si="1189"/>
        <v>-770876.26520706329</v>
      </c>
      <c r="Z614" s="392">
        <f t="shared" ca="1" si="1189"/>
        <v>-786628.38895987452</v>
      </c>
      <c r="AA614" s="392">
        <f t="shared" ca="1" si="1189"/>
        <v>-828569.14543079596</v>
      </c>
      <c r="AB614" s="392">
        <f t="shared" ca="1" si="1189"/>
        <v>-836268.08711590245</v>
      </c>
      <c r="AC614" s="392">
        <f t="shared" ca="1" si="1189"/>
        <v>-843718.19984633022</v>
      </c>
      <c r="AD614" s="392">
        <f t="shared" ca="1" si="1189"/>
        <v>-887020.82899381709</v>
      </c>
      <c r="AE614" s="392">
        <f t="shared" ca="1" si="1189"/>
        <v>-896709.26401175046</v>
      </c>
      <c r="AF614" s="392">
        <f t="shared" ca="1" si="1189"/>
        <v>-927322.28730528243</v>
      </c>
      <c r="AG614" s="392">
        <f t="shared" ca="1" si="1189"/>
        <v>-959870.30712329503</v>
      </c>
      <c r="AH614" s="392">
        <f t="shared" ca="1" si="1189"/>
        <v>-979570.56790237338</v>
      </c>
      <c r="AI614" s="392">
        <f t="shared" ca="1" si="1189"/>
        <v>-971916.40836321132</v>
      </c>
      <c r="AJ614" s="392">
        <f t="shared" ca="1" si="1189"/>
        <v>-1019719.4627776633</v>
      </c>
      <c r="AK614" s="392">
        <f t="shared" ca="1" si="1189"/>
        <v>-1005890.0241146999</v>
      </c>
      <c r="AL614" s="392">
        <f t="shared" ca="1" si="1189"/>
        <v>-986851.3018864427</v>
      </c>
      <c r="AM614" s="392">
        <f t="shared" ca="1" si="1189"/>
        <v>-1028502.2719299505</v>
      </c>
      <c r="AN614" s="392">
        <f t="shared" ca="1" si="1189"/>
        <v>-987935.97674121533</v>
      </c>
      <c r="AO614" s="392">
        <f t="shared" ca="1" si="1189"/>
        <v>-952804.65958133806</v>
      </c>
      <c r="AP614" s="392">
        <f t="shared" ca="1" si="1189"/>
        <v>-986156.26023634453</v>
      </c>
      <c r="AQ614" s="392">
        <f t="shared" ca="1" si="1189"/>
        <v>-683279.36773629824</v>
      </c>
      <c r="AR614" s="392">
        <f t="shared" ca="1" si="1189"/>
        <v>-399967.65591661155</v>
      </c>
      <c r="AS614" s="392">
        <f t="shared" ca="1" si="1189"/>
        <v>-378969.79193652753</v>
      </c>
      <c r="AT614" s="392">
        <f t="shared" ca="1" si="1189"/>
        <v>-365830.52561142202</v>
      </c>
      <c r="AU614" s="392">
        <f t="shared" ca="1" si="1189"/>
        <v>-226528.54404057201</v>
      </c>
      <c r="AV614" s="392">
        <f t="shared" ca="1" si="1189"/>
        <v>-254656.98681001956</v>
      </c>
      <c r="AW614" s="392">
        <f t="shared" ca="1" si="1189"/>
        <v>-177128.42009374627</v>
      </c>
      <c r="AX614" s="392">
        <f t="shared" ca="1" si="1189"/>
        <v>54435.924990748754</v>
      </c>
      <c r="AY614" s="392">
        <f t="shared" ca="1" si="1189"/>
        <v>44660.377640064937</v>
      </c>
      <c r="AZ614" s="392">
        <f t="shared" ca="1" si="1189"/>
        <v>53166.250165317673</v>
      </c>
      <c r="BA614" s="392">
        <f t="shared" ca="1" si="1189"/>
        <v>228608.61050479484</v>
      </c>
      <c r="BB614" s="392">
        <f t="shared" ca="1" si="1189"/>
        <v>179731.72475587041</v>
      </c>
      <c r="BC614" s="392">
        <f t="shared" ca="1" si="1189"/>
        <v>-127060.13193940977</v>
      </c>
      <c r="BD614" s="392">
        <f t="shared" ca="1" si="1189"/>
        <v>267103.08489451016</v>
      </c>
      <c r="BE614" s="392">
        <f t="shared" ca="1" si="1189"/>
        <v>648704.66611496382</v>
      </c>
      <c r="BF614" s="392">
        <f t="shared" ca="1" si="1189"/>
        <v>856669.51090408652</v>
      </c>
      <c r="BG614" s="392">
        <f t="shared" ca="1" si="1189"/>
        <v>1235608.0646856525</v>
      </c>
      <c r="BH614" s="392">
        <f t="shared" ca="1" si="1189"/>
        <v>1377971.7483134368</v>
      </c>
      <c r="BI614" s="392">
        <f t="shared" ca="1" si="1189"/>
        <v>1659068.3850493156</v>
      </c>
      <c r="BJ614" s="392">
        <f t="shared" ca="1" si="1189"/>
        <v>2186937.9291460044</v>
      </c>
      <c r="BK614" s="392">
        <f t="shared" ca="1" si="1189"/>
        <v>2488763.9305716101</v>
      </c>
      <c r="BL614" s="392">
        <f t="shared" ca="1" si="1189"/>
        <v>2517184.3761773552</v>
      </c>
      <c r="BM614" s="392">
        <f t="shared" ca="1" si="1189"/>
        <v>3012151.0758739132</v>
      </c>
      <c r="BN614" s="392">
        <f t="shared" ca="1" si="1189"/>
        <v>3100811.360210191</v>
      </c>
      <c r="BO614" s="392">
        <f t="shared" ca="1" si="1189"/>
        <v>2928153.6920686038</v>
      </c>
      <c r="BP614" s="392">
        <f t="shared" ca="1" si="1189"/>
        <v>3680586.763849711</v>
      </c>
      <c r="BQ614" s="392">
        <f t="shared" ca="1" si="1189"/>
        <v>4278129.882374512</v>
      </c>
      <c r="BR614" s="392">
        <f t="shared" ca="1" si="1189"/>
        <v>4636910.0519610373</v>
      </c>
      <c r="BS614" s="392">
        <f t="shared" ca="1" si="1189"/>
        <v>5243818.5269474182</v>
      </c>
      <c r="BT614" s="392">
        <f t="shared" ca="1" si="1189"/>
        <v>5507592.2536370847</v>
      </c>
      <c r="BU614" s="392">
        <f t="shared" ca="1" si="1189"/>
        <v>5989881.0407661544</v>
      </c>
      <c r="BV614" s="392">
        <f t="shared" ca="1" si="1189"/>
        <v>6809740.9434507107</v>
      </c>
      <c r="BW614" s="392">
        <f t="shared" ca="1" si="1189"/>
        <v>7303830.2439135825</v>
      </c>
      <c r="BX614" s="392">
        <f t="shared" ca="1" si="1189"/>
        <v>7429229.3999434104</v>
      </c>
      <c r="BY614" s="392">
        <f t="shared" ca="1" si="1189"/>
        <v>8208770.7947952477</v>
      </c>
      <c r="BZ614" s="392">
        <f t="shared" ca="1" si="1189"/>
        <v>8389971.6632700693</v>
      </c>
      <c r="CA614" s="392">
        <f t="shared" ca="1" si="1189"/>
        <v>8281237.5515874093</v>
      </c>
      <c r="CB614" s="392">
        <f t="shared" ca="1" si="1189"/>
        <v>9471166.1024001315</v>
      </c>
      <c r="CC614" s="392">
        <f t="shared" ca="1" si="1189"/>
        <v>10461285.568984596</v>
      </c>
      <c r="CD614" s="392">
        <f t="shared" ca="1" si="1189"/>
        <v>11207432.00508105</v>
      </c>
      <c r="CE614" s="392">
        <f t="shared" ca="1" si="1189"/>
        <v>12185732.278814428</v>
      </c>
      <c r="CF614" s="392">
        <f t="shared" ca="1" si="1189"/>
        <v>12666734.640294589</v>
      </c>
      <c r="CG614" s="392">
        <f t="shared" ca="1" si="1189"/>
        <v>13581694.783859517</v>
      </c>
      <c r="CH614" s="392">
        <f t="shared" ca="1" si="1189"/>
        <v>14909783.856540836</v>
      </c>
      <c r="CI614" s="392">
        <f t="shared" ca="1" si="1189"/>
        <v>15553815.562957421</v>
      </c>
      <c r="CJ614" s="392">
        <f t="shared" ca="1" si="1189"/>
        <v>16024518.533329371</v>
      </c>
      <c r="CK614" s="392">
        <f t="shared" ca="1" si="1189"/>
        <v>17236422.128461733</v>
      </c>
      <c r="CL614" s="392">
        <f t="shared" ca="1" si="1189"/>
        <v>17607559.77018835</v>
      </c>
      <c r="CM614" s="392">
        <f t="shared" ca="1" si="1189"/>
        <v>17574756.965191275</v>
      </c>
      <c r="CN614" s="392">
        <f ca="1">BO614+CN606</f>
        <v>2332410.0586615088</v>
      </c>
      <c r="CO614" s="392">
        <f t="shared" ca="1" si="1189"/>
        <v>2031444.4280568534</v>
      </c>
      <c r="CP614" s="392">
        <f ca="1">CO614+CP606</f>
        <v>2244874.3243323057</v>
      </c>
      <c r="CQ614" s="392">
        <f ca="1">CP614+CQ606</f>
        <v>2801093.5601291945</v>
      </c>
      <c r="CR614" s="392">
        <f ca="1">CQ614+CR606</f>
        <v>5856307.3841372086</v>
      </c>
      <c r="CS614" s="392">
        <f ca="1">CR614+CS606</f>
        <v>11209391.243656013</v>
      </c>
      <c r="CT614" s="392">
        <f ca="1">CS614+CT606</f>
        <v>20502910.657259874</v>
      </c>
    </row>
    <row r="615" spans="1:103" hidden="1" outlineLevel="1" x14ac:dyDescent="0.45">
      <c r="A615" s="71"/>
      <c r="B615" s="297"/>
      <c r="E615" s="392"/>
      <c r="J615" s="392"/>
      <c r="K615" s="392"/>
      <c r="L615" s="392"/>
      <c r="M615" s="392"/>
      <c r="N615" s="392"/>
      <c r="O615" s="392"/>
      <c r="P615" s="392"/>
      <c r="Q615" s="392"/>
      <c r="R615" s="392"/>
      <c r="S615" s="392"/>
      <c r="T615" s="392"/>
      <c r="U615" s="392"/>
      <c r="V615" s="392"/>
      <c r="W615" s="392"/>
      <c r="X615" s="392"/>
      <c r="Y615" s="392"/>
      <c r="Z615" s="392"/>
      <c r="AA615" s="392"/>
      <c r="AB615" s="392"/>
      <c r="AC615" s="392"/>
      <c r="AD615" s="392"/>
      <c r="AE615" s="392"/>
      <c r="AF615" s="392"/>
      <c r="AG615" s="392"/>
      <c r="AH615" s="392"/>
      <c r="AI615" s="392"/>
      <c r="AJ615" s="392"/>
      <c r="AK615" s="392"/>
      <c r="AL615" s="392"/>
      <c r="AM615" s="392"/>
      <c r="AN615" s="392"/>
      <c r="AO615" s="392"/>
      <c r="AP615" s="392"/>
      <c r="AQ615" s="392"/>
      <c r="AR615" s="392"/>
      <c r="AS615" s="392"/>
      <c r="AT615" s="392"/>
      <c r="AU615" s="392"/>
      <c r="AV615" s="392"/>
      <c r="AW615" s="392"/>
      <c r="AX615" s="392"/>
      <c r="AY615" s="392"/>
      <c r="AZ615" s="392"/>
      <c r="BA615" s="392"/>
      <c r="BB615" s="392"/>
      <c r="BC615" s="392"/>
      <c r="BD615" s="392"/>
      <c r="BE615" s="392"/>
      <c r="BF615" s="392"/>
      <c r="BG615" s="392"/>
      <c r="BH615" s="392"/>
      <c r="BI615" s="392"/>
      <c r="BJ615" s="392"/>
      <c r="BK615" s="392"/>
      <c r="BL615" s="392"/>
      <c r="BM615" s="392"/>
      <c r="BN615" s="392"/>
      <c r="BO615" s="392"/>
      <c r="BP615" s="392"/>
      <c r="BQ615" s="392"/>
      <c r="BR615" s="392"/>
      <c r="BS615" s="392"/>
      <c r="BT615" s="392"/>
      <c r="BU615" s="392"/>
      <c r="BV615" s="392"/>
      <c r="BW615" s="392"/>
      <c r="BX615" s="392"/>
      <c r="BY615" s="392"/>
      <c r="BZ615" s="392"/>
      <c r="CA615" s="392"/>
      <c r="CB615" s="392"/>
      <c r="CC615" s="392"/>
      <c r="CD615" s="392"/>
      <c r="CE615" s="392"/>
      <c r="CF615" s="392"/>
      <c r="CG615" s="392"/>
      <c r="CH615" s="392"/>
      <c r="CI615" s="392"/>
      <c r="CJ615" s="392"/>
      <c r="CK615" s="392"/>
      <c r="CL615" s="392"/>
      <c r="CM615" s="392"/>
      <c r="CN615" s="392"/>
      <c r="CO615" s="392"/>
    </row>
    <row r="616" spans="1:103" s="81" customFormat="1" hidden="1" outlineLevel="1" x14ac:dyDescent="0.45">
      <c r="A616" s="71"/>
      <c r="B616" s="297"/>
      <c r="D616" s="275" t="s">
        <v>479</v>
      </c>
      <c r="E616" s="275"/>
      <c r="F616" s="275"/>
      <c r="G616" s="275"/>
      <c r="H616" s="275"/>
      <c r="I616" s="275"/>
      <c r="J616" s="275"/>
      <c r="K616" s="275"/>
      <c r="L616" s="275"/>
      <c r="M616" s="275"/>
      <c r="N616" s="275"/>
      <c r="O616" s="275"/>
      <c r="P616" s="275"/>
      <c r="Q616" s="275"/>
      <c r="R616" s="275"/>
      <c r="S616" s="275"/>
      <c r="T616" s="275"/>
      <c r="U616" s="275"/>
      <c r="V616" s="275"/>
      <c r="W616" s="275"/>
      <c r="X616" s="275"/>
      <c r="Y616" s="275"/>
      <c r="Z616" s="275"/>
      <c r="AA616" s="275"/>
      <c r="AB616" s="275"/>
      <c r="AC616" s="275"/>
      <c r="AD616" s="275"/>
      <c r="AE616" s="275"/>
      <c r="AF616" s="275"/>
      <c r="AG616" s="275"/>
      <c r="AH616" s="275"/>
      <c r="AI616" s="275"/>
      <c r="AJ616" s="275"/>
      <c r="AK616" s="275"/>
      <c r="AL616" s="275"/>
      <c r="AM616" s="275"/>
      <c r="AN616" s="275"/>
      <c r="AO616" s="275"/>
      <c r="AP616" s="275"/>
      <c r="AQ616" s="275"/>
      <c r="AR616" s="275"/>
      <c r="AS616" s="275"/>
      <c r="AT616" s="275"/>
      <c r="AU616" s="275"/>
      <c r="AV616" s="275"/>
      <c r="AW616" s="275"/>
      <c r="AX616" s="275"/>
      <c r="AY616" s="275"/>
      <c r="AZ616" s="275"/>
      <c r="BA616" s="275"/>
      <c r="BB616" s="275"/>
      <c r="BC616" s="275"/>
      <c r="BD616" s="275"/>
      <c r="BE616" s="275"/>
      <c r="BF616" s="275"/>
      <c r="BG616" s="275"/>
      <c r="BH616" s="275"/>
      <c r="BI616" s="275"/>
      <c r="BJ616" s="275"/>
      <c r="BK616" s="275"/>
      <c r="BL616" s="275"/>
      <c r="BM616" s="275"/>
      <c r="BN616" s="275"/>
      <c r="BO616" s="275"/>
      <c r="BP616" s="275"/>
      <c r="BQ616" s="275"/>
      <c r="BR616" s="275"/>
      <c r="BS616" s="275"/>
      <c r="BT616" s="275"/>
      <c r="BU616" s="275"/>
      <c r="BV616" s="275"/>
      <c r="BW616" s="275"/>
      <c r="BX616" s="275"/>
      <c r="BY616" s="275"/>
      <c r="BZ616" s="275"/>
      <c r="CA616" s="275"/>
      <c r="CB616" s="275"/>
      <c r="CC616" s="275"/>
      <c r="CD616" s="275"/>
      <c r="CE616" s="275"/>
      <c r="CF616" s="275"/>
      <c r="CG616" s="275"/>
      <c r="CH616" s="275"/>
      <c r="CI616" s="275"/>
      <c r="CJ616" s="275"/>
      <c r="CK616" s="275"/>
      <c r="CL616" s="275"/>
      <c r="CM616" s="275"/>
      <c r="CN616" s="275"/>
      <c r="CO616" s="275"/>
      <c r="CP616" s="275"/>
      <c r="CQ616" s="275"/>
      <c r="CR616" s="275"/>
      <c r="CS616" s="275"/>
      <c r="CT616" s="275"/>
      <c r="CY616" s="268"/>
    </row>
    <row r="617" spans="1:103" s="81" customFormat="1" hidden="1" outlineLevel="1" x14ac:dyDescent="0.45">
      <c r="A617" s="71"/>
      <c r="B617" s="297"/>
      <c r="CY617" s="268"/>
    </row>
    <row r="618" spans="1:103" s="81" customFormat="1" hidden="1" outlineLevel="2" x14ac:dyDescent="0.45">
      <c r="A618" s="71"/>
      <c r="B618" s="297"/>
      <c r="D618" s="81" t="s">
        <v>410</v>
      </c>
      <c r="F618" s="81" t="s">
        <v>195</v>
      </c>
      <c r="H618" s="398"/>
      <c r="I618" s="398"/>
      <c r="J618" s="398"/>
      <c r="K618" s="398"/>
      <c r="L618" s="398"/>
      <c r="M618" s="398"/>
      <c r="N618" s="398"/>
      <c r="O618" s="398"/>
      <c r="P618" s="398">
        <f t="shared" ref="P618:AU618" si="1190">SUMIF($CY$2:$CY$570,"FTE",P$2:P$570)</f>
        <v>28</v>
      </c>
      <c r="Q618" s="398">
        <f t="shared" si="1190"/>
        <v>28</v>
      </c>
      <c r="R618" s="398">
        <f t="shared" si="1190"/>
        <v>30</v>
      </c>
      <c r="S618" s="398">
        <f t="shared" si="1190"/>
        <v>30</v>
      </c>
      <c r="T618" s="398">
        <f t="shared" ca="1" si="1190"/>
        <v>29</v>
      </c>
      <c r="U618" s="398">
        <f t="shared" ca="1" si="1190"/>
        <v>29</v>
      </c>
      <c r="V618" s="398">
        <f t="shared" ca="1" si="1190"/>
        <v>29</v>
      </c>
      <c r="W618" s="398">
        <f t="shared" ca="1" si="1190"/>
        <v>31</v>
      </c>
      <c r="X618" s="398">
        <f t="shared" ca="1" si="1190"/>
        <v>31</v>
      </c>
      <c r="Y618" s="398">
        <f t="shared" ca="1" si="1190"/>
        <v>31</v>
      </c>
      <c r="Z618" s="398">
        <f t="shared" ca="1" si="1190"/>
        <v>32</v>
      </c>
      <c r="AA618" s="398">
        <f t="shared" ca="1" si="1190"/>
        <v>33</v>
      </c>
      <c r="AB618" s="398">
        <f t="shared" ca="1" si="1190"/>
        <v>35</v>
      </c>
      <c r="AC618" s="398">
        <f t="shared" ca="1" si="1190"/>
        <v>35</v>
      </c>
      <c r="AD618" s="398">
        <f t="shared" ca="1" si="1190"/>
        <v>39</v>
      </c>
      <c r="AE618" s="398">
        <f t="shared" ca="1" si="1190"/>
        <v>37</v>
      </c>
      <c r="AF618" s="398">
        <f t="shared" ca="1" si="1190"/>
        <v>41</v>
      </c>
      <c r="AG618" s="398">
        <f t="shared" ca="1" si="1190"/>
        <v>41</v>
      </c>
      <c r="AH618" s="398">
        <f t="shared" ca="1" si="1190"/>
        <v>43</v>
      </c>
      <c r="AI618" s="398">
        <f t="shared" ca="1" si="1190"/>
        <v>45</v>
      </c>
      <c r="AJ618" s="398">
        <f t="shared" ca="1" si="1190"/>
        <v>45</v>
      </c>
      <c r="AK618" s="398">
        <f t="shared" ca="1" si="1190"/>
        <v>45</v>
      </c>
      <c r="AL618" s="398">
        <f t="shared" ca="1" si="1190"/>
        <v>45</v>
      </c>
      <c r="AM618" s="398">
        <f t="shared" ca="1" si="1190"/>
        <v>44</v>
      </c>
      <c r="AN618" s="398">
        <f t="shared" ca="1" si="1190"/>
        <v>50</v>
      </c>
      <c r="AO618" s="398">
        <f t="shared" ca="1" si="1190"/>
        <v>50</v>
      </c>
      <c r="AP618" s="398">
        <f t="shared" ca="1" si="1190"/>
        <v>52</v>
      </c>
      <c r="AQ618" s="398">
        <f t="shared" ca="1" si="1190"/>
        <v>50</v>
      </c>
      <c r="AR618" s="398">
        <f t="shared" ca="1" si="1190"/>
        <v>51</v>
      </c>
      <c r="AS618" s="398">
        <f t="shared" ca="1" si="1190"/>
        <v>55</v>
      </c>
      <c r="AT618" s="398">
        <f t="shared" ca="1" si="1190"/>
        <v>55</v>
      </c>
      <c r="AU618" s="398">
        <f t="shared" ca="1" si="1190"/>
        <v>55</v>
      </c>
      <c r="AV618" s="398">
        <f t="shared" ref="AV618:CA618" ca="1" si="1191">SUMIF($CY$2:$CY$570,"FTE",AV$2:AV$570)</f>
        <v>55</v>
      </c>
      <c r="AW618" s="398">
        <f t="shared" ca="1" si="1191"/>
        <v>55</v>
      </c>
      <c r="AX618" s="398">
        <f t="shared" ca="1" si="1191"/>
        <v>55</v>
      </c>
      <c r="AY618" s="398">
        <f t="shared" ca="1" si="1191"/>
        <v>53</v>
      </c>
      <c r="AZ618" s="398">
        <f t="shared" ca="1" si="1191"/>
        <v>59</v>
      </c>
      <c r="BA618" s="398">
        <f t="shared" ca="1" si="1191"/>
        <v>59</v>
      </c>
      <c r="BB618" s="398">
        <f t="shared" ca="1" si="1191"/>
        <v>61</v>
      </c>
      <c r="BC618" s="398">
        <f t="shared" ca="1" si="1191"/>
        <v>59</v>
      </c>
      <c r="BD618" s="398">
        <f t="shared" ca="1" si="1191"/>
        <v>38</v>
      </c>
      <c r="BE618" s="398">
        <f t="shared" ca="1" si="1191"/>
        <v>40</v>
      </c>
      <c r="BF618" s="398">
        <f t="shared" ca="1" si="1191"/>
        <v>40</v>
      </c>
      <c r="BG618" s="398">
        <f t="shared" ca="1" si="1191"/>
        <v>42</v>
      </c>
      <c r="BH618" s="398">
        <f t="shared" ca="1" si="1191"/>
        <v>42</v>
      </c>
      <c r="BI618" s="398">
        <f t="shared" ca="1" si="1191"/>
        <v>42</v>
      </c>
      <c r="BJ618" s="398">
        <f t="shared" ca="1" si="1191"/>
        <v>44</v>
      </c>
      <c r="BK618" s="398">
        <f t="shared" ca="1" si="1191"/>
        <v>40</v>
      </c>
      <c r="BL618" s="398">
        <f t="shared" ca="1" si="1191"/>
        <v>44</v>
      </c>
      <c r="BM618" s="398">
        <f t="shared" ca="1" si="1191"/>
        <v>46</v>
      </c>
      <c r="BN618" s="398">
        <f t="shared" ca="1" si="1191"/>
        <v>48</v>
      </c>
      <c r="BO618" s="398">
        <f t="shared" ca="1" si="1191"/>
        <v>46</v>
      </c>
      <c r="BP618" s="398">
        <f t="shared" ca="1" si="1191"/>
        <v>48</v>
      </c>
      <c r="BQ618" s="398">
        <f t="shared" ca="1" si="1191"/>
        <v>48</v>
      </c>
      <c r="BR618" s="398">
        <f t="shared" ca="1" si="1191"/>
        <v>50</v>
      </c>
      <c r="BS618" s="398">
        <f t="shared" ca="1" si="1191"/>
        <v>50</v>
      </c>
      <c r="BT618" s="398">
        <f t="shared" ca="1" si="1191"/>
        <v>52</v>
      </c>
      <c r="BU618" s="398">
        <f t="shared" ca="1" si="1191"/>
        <v>52</v>
      </c>
      <c r="BV618" s="398">
        <f t="shared" ca="1" si="1191"/>
        <v>54</v>
      </c>
      <c r="BW618" s="398">
        <f t="shared" ca="1" si="1191"/>
        <v>54</v>
      </c>
      <c r="BX618" s="398">
        <f t="shared" ca="1" si="1191"/>
        <v>56</v>
      </c>
      <c r="BY618" s="398">
        <f t="shared" ca="1" si="1191"/>
        <v>58</v>
      </c>
      <c r="BZ618" s="398">
        <f t="shared" ca="1" si="1191"/>
        <v>60</v>
      </c>
      <c r="CA618" s="398">
        <f t="shared" ca="1" si="1191"/>
        <v>60</v>
      </c>
      <c r="CB618" s="398">
        <f t="shared" ref="CB618:CM618" ca="1" si="1192">SUMIF($CY$2:$CY$570,"FTE",CB$2:CB$570)</f>
        <v>70</v>
      </c>
      <c r="CC618" s="398">
        <f t="shared" ca="1" si="1192"/>
        <v>72</v>
      </c>
      <c r="CD618" s="398">
        <f t="shared" ca="1" si="1192"/>
        <v>74</v>
      </c>
      <c r="CE618" s="398">
        <f t="shared" ca="1" si="1192"/>
        <v>74</v>
      </c>
      <c r="CF618" s="398">
        <f t="shared" ca="1" si="1192"/>
        <v>76</v>
      </c>
      <c r="CG618" s="398">
        <f t="shared" ca="1" si="1192"/>
        <v>78</v>
      </c>
      <c r="CH618" s="398">
        <f t="shared" ca="1" si="1192"/>
        <v>80</v>
      </c>
      <c r="CI618" s="398">
        <f t="shared" ca="1" si="1192"/>
        <v>74</v>
      </c>
      <c r="CJ618" s="398">
        <f t="shared" ca="1" si="1192"/>
        <v>82</v>
      </c>
      <c r="CK618" s="398">
        <f t="shared" ca="1" si="1192"/>
        <v>84</v>
      </c>
      <c r="CL618" s="398">
        <f t="shared" ca="1" si="1192"/>
        <v>86</v>
      </c>
      <c r="CM618" s="398">
        <f t="shared" ca="1" si="1192"/>
        <v>86</v>
      </c>
      <c r="CY618" s="268"/>
    </row>
    <row r="619" spans="1:103" s="81" customFormat="1" hidden="1" outlineLevel="2" x14ac:dyDescent="0.45">
      <c r="A619" s="71"/>
      <c r="B619" s="297"/>
      <c r="D619" s="81" t="s">
        <v>419</v>
      </c>
      <c r="F619" s="81" t="s">
        <v>195</v>
      </c>
      <c r="H619" s="398"/>
      <c r="I619" s="398"/>
      <c r="J619" s="398"/>
      <c r="K619" s="398"/>
      <c r="L619" s="398"/>
      <c r="M619" s="398"/>
      <c r="N619" s="398"/>
      <c r="O619" s="398"/>
      <c r="P619" s="398">
        <f t="shared" ref="P619:AU619" si="1193">AVERAGEIF($H$9:$CM$9,P$9,$H$618:$CM$618)</f>
        <v>29</v>
      </c>
      <c r="Q619" s="398">
        <f t="shared" si="1193"/>
        <v>29</v>
      </c>
      <c r="R619" s="398">
        <f t="shared" si="1193"/>
        <v>29</v>
      </c>
      <c r="S619" s="398">
        <f t="shared" si="1193"/>
        <v>29</v>
      </c>
      <c r="T619" s="398">
        <f t="shared" ca="1" si="1193"/>
        <v>32.583333333333336</v>
      </c>
      <c r="U619" s="398">
        <f t="shared" ca="1" si="1193"/>
        <v>32.583333333333336</v>
      </c>
      <c r="V619" s="398">
        <f t="shared" ca="1" si="1193"/>
        <v>32.583333333333336</v>
      </c>
      <c r="W619" s="398">
        <f t="shared" ca="1" si="1193"/>
        <v>32.583333333333336</v>
      </c>
      <c r="X619" s="398">
        <f t="shared" ca="1" si="1193"/>
        <v>32.583333333333336</v>
      </c>
      <c r="Y619" s="398">
        <f t="shared" ca="1" si="1193"/>
        <v>32.583333333333336</v>
      </c>
      <c r="Z619" s="398">
        <f t="shared" ca="1" si="1193"/>
        <v>32.583333333333336</v>
      </c>
      <c r="AA619" s="398">
        <f t="shared" ca="1" si="1193"/>
        <v>32.583333333333336</v>
      </c>
      <c r="AB619" s="398">
        <f t="shared" ca="1" si="1193"/>
        <v>32.583333333333336</v>
      </c>
      <c r="AC619" s="398">
        <f t="shared" ca="1" si="1193"/>
        <v>32.583333333333336</v>
      </c>
      <c r="AD619" s="398">
        <f t="shared" ca="1" si="1193"/>
        <v>32.583333333333336</v>
      </c>
      <c r="AE619" s="398">
        <f t="shared" ca="1" si="1193"/>
        <v>32.583333333333336</v>
      </c>
      <c r="AF619" s="398">
        <f t="shared" ca="1" si="1193"/>
        <v>45.916666666666664</v>
      </c>
      <c r="AG619" s="398">
        <f t="shared" ca="1" si="1193"/>
        <v>45.916666666666664</v>
      </c>
      <c r="AH619" s="398">
        <f t="shared" ca="1" si="1193"/>
        <v>45.916666666666664</v>
      </c>
      <c r="AI619" s="398">
        <f t="shared" ca="1" si="1193"/>
        <v>45.916666666666664</v>
      </c>
      <c r="AJ619" s="398">
        <f t="shared" ca="1" si="1193"/>
        <v>45.916666666666664</v>
      </c>
      <c r="AK619" s="398">
        <f t="shared" ca="1" si="1193"/>
        <v>45.916666666666664</v>
      </c>
      <c r="AL619" s="398">
        <f t="shared" ca="1" si="1193"/>
        <v>45.916666666666664</v>
      </c>
      <c r="AM619" s="398">
        <f t="shared" ca="1" si="1193"/>
        <v>45.916666666666664</v>
      </c>
      <c r="AN619" s="398">
        <f t="shared" ca="1" si="1193"/>
        <v>45.916666666666664</v>
      </c>
      <c r="AO619" s="398">
        <f t="shared" ca="1" si="1193"/>
        <v>45.916666666666664</v>
      </c>
      <c r="AP619" s="398">
        <f t="shared" ca="1" si="1193"/>
        <v>45.916666666666664</v>
      </c>
      <c r="AQ619" s="398">
        <f t="shared" ca="1" si="1193"/>
        <v>45.916666666666664</v>
      </c>
      <c r="AR619" s="398">
        <f t="shared" ca="1" si="1193"/>
        <v>56</v>
      </c>
      <c r="AS619" s="398">
        <f t="shared" ca="1" si="1193"/>
        <v>56</v>
      </c>
      <c r="AT619" s="398">
        <f t="shared" ca="1" si="1193"/>
        <v>56</v>
      </c>
      <c r="AU619" s="398">
        <f t="shared" ca="1" si="1193"/>
        <v>56</v>
      </c>
      <c r="AV619" s="398">
        <f t="shared" ref="AV619:CA619" ca="1" si="1194">AVERAGEIF($H$9:$CM$9,AV$9,$H$618:$CM$618)</f>
        <v>56</v>
      </c>
      <c r="AW619" s="398">
        <f t="shared" ca="1" si="1194"/>
        <v>56</v>
      </c>
      <c r="AX619" s="398">
        <f t="shared" ca="1" si="1194"/>
        <v>56</v>
      </c>
      <c r="AY619" s="398">
        <f t="shared" ca="1" si="1194"/>
        <v>56</v>
      </c>
      <c r="AZ619" s="398">
        <f t="shared" ca="1" si="1194"/>
        <v>56</v>
      </c>
      <c r="BA619" s="398">
        <f t="shared" ca="1" si="1194"/>
        <v>56</v>
      </c>
      <c r="BB619" s="398">
        <f t="shared" ca="1" si="1194"/>
        <v>56</v>
      </c>
      <c r="BC619" s="398">
        <f t="shared" ca="1" si="1194"/>
        <v>56</v>
      </c>
      <c r="BD619" s="398">
        <f t="shared" ca="1" si="1194"/>
        <v>42.666666666666664</v>
      </c>
      <c r="BE619" s="398">
        <f t="shared" ca="1" si="1194"/>
        <v>42.666666666666664</v>
      </c>
      <c r="BF619" s="398">
        <f t="shared" ca="1" si="1194"/>
        <v>42.666666666666664</v>
      </c>
      <c r="BG619" s="398">
        <f t="shared" ca="1" si="1194"/>
        <v>42.666666666666664</v>
      </c>
      <c r="BH619" s="398">
        <f t="shared" ca="1" si="1194"/>
        <v>42.666666666666664</v>
      </c>
      <c r="BI619" s="398">
        <f t="shared" ca="1" si="1194"/>
        <v>42.666666666666664</v>
      </c>
      <c r="BJ619" s="398">
        <f t="shared" ca="1" si="1194"/>
        <v>42.666666666666664</v>
      </c>
      <c r="BK619" s="398">
        <f t="shared" ca="1" si="1194"/>
        <v>42.666666666666664</v>
      </c>
      <c r="BL619" s="398">
        <f t="shared" ca="1" si="1194"/>
        <v>42.666666666666664</v>
      </c>
      <c r="BM619" s="398">
        <f t="shared" ca="1" si="1194"/>
        <v>42.666666666666664</v>
      </c>
      <c r="BN619" s="398">
        <f t="shared" ca="1" si="1194"/>
        <v>42.666666666666664</v>
      </c>
      <c r="BO619" s="398">
        <f t="shared" ca="1" si="1194"/>
        <v>42.666666666666664</v>
      </c>
      <c r="BP619" s="398">
        <f t="shared" ca="1" si="1194"/>
        <v>53.5</v>
      </c>
      <c r="BQ619" s="398">
        <f t="shared" ca="1" si="1194"/>
        <v>53.5</v>
      </c>
      <c r="BR619" s="398">
        <f t="shared" ca="1" si="1194"/>
        <v>53.5</v>
      </c>
      <c r="BS619" s="398">
        <f t="shared" ca="1" si="1194"/>
        <v>53.5</v>
      </c>
      <c r="BT619" s="398">
        <f t="shared" ca="1" si="1194"/>
        <v>53.5</v>
      </c>
      <c r="BU619" s="398">
        <f t="shared" ca="1" si="1194"/>
        <v>53.5</v>
      </c>
      <c r="BV619" s="398">
        <f t="shared" ca="1" si="1194"/>
        <v>53.5</v>
      </c>
      <c r="BW619" s="398">
        <f t="shared" ca="1" si="1194"/>
        <v>53.5</v>
      </c>
      <c r="BX619" s="398">
        <f t="shared" ca="1" si="1194"/>
        <v>53.5</v>
      </c>
      <c r="BY619" s="398">
        <f t="shared" ca="1" si="1194"/>
        <v>53.5</v>
      </c>
      <c r="BZ619" s="398">
        <f t="shared" ca="1" si="1194"/>
        <v>53.5</v>
      </c>
      <c r="CA619" s="398">
        <f t="shared" ca="1" si="1194"/>
        <v>53.5</v>
      </c>
      <c r="CB619" s="398">
        <f t="shared" ref="CB619:CM619" ca="1" si="1195">AVERAGEIF($H$9:$CM$9,CB$9,$H$618:$CM$618)</f>
        <v>78</v>
      </c>
      <c r="CC619" s="398">
        <f t="shared" ca="1" si="1195"/>
        <v>78</v>
      </c>
      <c r="CD619" s="398">
        <f t="shared" ca="1" si="1195"/>
        <v>78</v>
      </c>
      <c r="CE619" s="398">
        <f t="shared" ca="1" si="1195"/>
        <v>78</v>
      </c>
      <c r="CF619" s="398">
        <f t="shared" ca="1" si="1195"/>
        <v>78</v>
      </c>
      <c r="CG619" s="398">
        <f t="shared" ca="1" si="1195"/>
        <v>78</v>
      </c>
      <c r="CH619" s="398">
        <f t="shared" ca="1" si="1195"/>
        <v>78</v>
      </c>
      <c r="CI619" s="398">
        <f t="shared" ca="1" si="1195"/>
        <v>78</v>
      </c>
      <c r="CJ619" s="398">
        <f t="shared" ca="1" si="1195"/>
        <v>78</v>
      </c>
      <c r="CK619" s="398">
        <f t="shared" ca="1" si="1195"/>
        <v>78</v>
      </c>
      <c r="CL619" s="398">
        <f t="shared" ca="1" si="1195"/>
        <v>78</v>
      </c>
      <c r="CM619" s="398">
        <f t="shared" ca="1" si="1195"/>
        <v>78</v>
      </c>
      <c r="CY619" s="268"/>
    </row>
    <row r="620" spans="1:103" s="81" customFormat="1" hidden="1" outlineLevel="2" x14ac:dyDescent="0.45">
      <c r="A620" s="71"/>
      <c r="B620" s="297"/>
      <c r="CY620" s="268"/>
    </row>
    <row r="621" spans="1:103" s="81" customFormat="1" hidden="1" outlineLevel="2" x14ac:dyDescent="0.45">
      <c r="A621" s="71"/>
      <c r="B621" s="297"/>
      <c r="D621" s="276" t="s">
        <v>401</v>
      </c>
      <c r="J621" s="399"/>
      <c r="CY621" s="268"/>
    </row>
    <row r="622" spans="1:103" s="81" customFormat="1" hidden="1" outlineLevel="2" x14ac:dyDescent="0.45">
      <c r="A622" s="71"/>
      <c r="B622" s="297"/>
      <c r="D622" s="277" t="s">
        <v>412</v>
      </c>
      <c r="F622" s="370" t="str">
        <f>VLOOKUP($D622,assumption_lookup,MATCH("Unit",assumption_heading,0),0)</f>
        <v>£/fte</v>
      </c>
      <c r="P622" s="400">
        <f t="shared" ref="P622:BC622" si="1196">VLOOKUP($D622,assumption_lookup,MATCH(P$9,assumption_heading,0),0)</f>
        <v>1000</v>
      </c>
      <c r="Q622" s="400">
        <f t="shared" si="1196"/>
        <v>1000</v>
      </c>
      <c r="R622" s="400">
        <f t="shared" si="1196"/>
        <v>1000</v>
      </c>
      <c r="S622" s="400">
        <f t="shared" si="1196"/>
        <v>1000</v>
      </c>
      <c r="T622" s="400">
        <f t="shared" si="1196"/>
        <v>1000</v>
      </c>
      <c r="U622" s="400">
        <f t="shared" si="1196"/>
        <v>1000</v>
      </c>
      <c r="V622" s="400">
        <f t="shared" si="1196"/>
        <v>1000</v>
      </c>
      <c r="W622" s="400">
        <f t="shared" si="1196"/>
        <v>1000</v>
      </c>
      <c r="X622" s="400">
        <f t="shared" si="1196"/>
        <v>1000</v>
      </c>
      <c r="Y622" s="400">
        <f t="shared" si="1196"/>
        <v>1000</v>
      </c>
      <c r="Z622" s="400">
        <f t="shared" si="1196"/>
        <v>1000</v>
      </c>
      <c r="AA622" s="400">
        <f t="shared" si="1196"/>
        <v>1000</v>
      </c>
      <c r="AB622" s="400">
        <f t="shared" si="1196"/>
        <v>1000</v>
      </c>
      <c r="AC622" s="400">
        <f t="shared" si="1196"/>
        <v>1000</v>
      </c>
      <c r="AD622" s="400">
        <f t="shared" si="1196"/>
        <v>1000</v>
      </c>
      <c r="AE622" s="400">
        <f t="shared" si="1196"/>
        <v>1000</v>
      </c>
      <c r="AF622" s="400">
        <f t="shared" si="1196"/>
        <v>1000</v>
      </c>
      <c r="AG622" s="400">
        <f t="shared" si="1196"/>
        <v>1000</v>
      </c>
      <c r="AH622" s="400">
        <f t="shared" si="1196"/>
        <v>1000</v>
      </c>
      <c r="AI622" s="400">
        <f t="shared" si="1196"/>
        <v>1000</v>
      </c>
      <c r="AJ622" s="400">
        <f t="shared" si="1196"/>
        <v>1000</v>
      </c>
      <c r="AK622" s="400">
        <f t="shared" si="1196"/>
        <v>1000</v>
      </c>
      <c r="AL622" s="400">
        <f t="shared" si="1196"/>
        <v>1000</v>
      </c>
      <c r="AM622" s="400">
        <f t="shared" si="1196"/>
        <v>1000</v>
      </c>
      <c r="AN622" s="400">
        <f t="shared" si="1196"/>
        <v>1000</v>
      </c>
      <c r="AO622" s="400">
        <f t="shared" si="1196"/>
        <v>1000</v>
      </c>
      <c r="AP622" s="400">
        <f t="shared" si="1196"/>
        <v>1000</v>
      </c>
      <c r="AQ622" s="400">
        <f t="shared" si="1196"/>
        <v>1000</v>
      </c>
      <c r="AR622" s="400">
        <f t="shared" si="1196"/>
        <v>1000</v>
      </c>
      <c r="AS622" s="400">
        <f t="shared" si="1196"/>
        <v>1000</v>
      </c>
      <c r="AT622" s="400">
        <f t="shared" si="1196"/>
        <v>1000</v>
      </c>
      <c r="AU622" s="400">
        <f t="shared" si="1196"/>
        <v>1000</v>
      </c>
      <c r="AV622" s="400">
        <f t="shared" si="1196"/>
        <v>1000</v>
      </c>
      <c r="AW622" s="400">
        <f t="shared" si="1196"/>
        <v>1000</v>
      </c>
      <c r="AX622" s="400">
        <f t="shared" si="1196"/>
        <v>1000</v>
      </c>
      <c r="AY622" s="400">
        <f t="shared" si="1196"/>
        <v>1000</v>
      </c>
      <c r="AZ622" s="400">
        <f t="shared" si="1196"/>
        <v>1000</v>
      </c>
      <c r="BA622" s="400">
        <f t="shared" si="1196"/>
        <v>1000</v>
      </c>
      <c r="BB622" s="400">
        <f t="shared" si="1196"/>
        <v>1000</v>
      </c>
      <c r="BC622" s="400">
        <f t="shared" si="1196"/>
        <v>1000</v>
      </c>
      <c r="BD622" s="400">
        <f>VLOOKUP($D622,assumption_lookup,MATCH(BD$9,assumption_heading,0),0)</f>
        <v>1000</v>
      </c>
      <c r="BE622" s="400">
        <f t="shared" ref="BE622:CM622" si="1197">VLOOKUP($D622,assumption_lookup,MATCH(BE$9,assumption_heading,0),0)</f>
        <v>1000</v>
      </c>
      <c r="BF622" s="400">
        <f t="shared" si="1197"/>
        <v>1000</v>
      </c>
      <c r="BG622" s="400">
        <f t="shared" si="1197"/>
        <v>1000</v>
      </c>
      <c r="BH622" s="400">
        <f t="shared" si="1197"/>
        <v>1000</v>
      </c>
      <c r="BI622" s="400">
        <f t="shared" si="1197"/>
        <v>1000</v>
      </c>
      <c r="BJ622" s="400">
        <f t="shared" si="1197"/>
        <v>1000</v>
      </c>
      <c r="BK622" s="400">
        <f t="shared" si="1197"/>
        <v>1000</v>
      </c>
      <c r="BL622" s="400">
        <f t="shared" si="1197"/>
        <v>1000</v>
      </c>
      <c r="BM622" s="400">
        <f t="shared" si="1197"/>
        <v>1000</v>
      </c>
      <c r="BN622" s="400">
        <f t="shared" si="1197"/>
        <v>1000</v>
      </c>
      <c r="BO622" s="400">
        <f t="shared" si="1197"/>
        <v>1000</v>
      </c>
      <c r="BP622" s="400">
        <f t="shared" si="1197"/>
        <v>1000</v>
      </c>
      <c r="BQ622" s="400">
        <f t="shared" si="1197"/>
        <v>1000</v>
      </c>
      <c r="BR622" s="400">
        <f t="shared" si="1197"/>
        <v>1000</v>
      </c>
      <c r="BS622" s="400">
        <f t="shared" si="1197"/>
        <v>1000</v>
      </c>
      <c r="BT622" s="400">
        <f t="shared" si="1197"/>
        <v>1000</v>
      </c>
      <c r="BU622" s="400">
        <f t="shared" si="1197"/>
        <v>1000</v>
      </c>
      <c r="BV622" s="400">
        <f t="shared" si="1197"/>
        <v>1000</v>
      </c>
      <c r="BW622" s="400">
        <f t="shared" si="1197"/>
        <v>1000</v>
      </c>
      <c r="BX622" s="400">
        <f t="shared" si="1197"/>
        <v>1000</v>
      </c>
      <c r="BY622" s="400">
        <f t="shared" si="1197"/>
        <v>1000</v>
      </c>
      <c r="BZ622" s="400">
        <f t="shared" si="1197"/>
        <v>1000</v>
      </c>
      <c r="CA622" s="400">
        <f t="shared" si="1197"/>
        <v>1000</v>
      </c>
      <c r="CB622" s="400">
        <f t="shared" si="1197"/>
        <v>1000</v>
      </c>
      <c r="CC622" s="400">
        <f t="shared" si="1197"/>
        <v>1000</v>
      </c>
      <c r="CD622" s="400">
        <f t="shared" si="1197"/>
        <v>1000</v>
      </c>
      <c r="CE622" s="400">
        <f t="shared" si="1197"/>
        <v>1000</v>
      </c>
      <c r="CF622" s="400">
        <f t="shared" si="1197"/>
        <v>1000</v>
      </c>
      <c r="CG622" s="400">
        <f t="shared" si="1197"/>
        <v>1000</v>
      </c>
      <c r="CH622" s="400">
        <f t="shared" si="1197"/>
        <v>1000</v>
      </c>
      <c r="CI622" s="400">
        <f t="shared" si="1197"/>
        <v>1000</v>
      </c>
      <c r="CJ622" s="400">
        <f t="shared" si="1197"/>
        <v>1000</v>
      </c>
      <c r="CK622" s="400">
        <f t="shared" si="1197"/>
        <v>1000</v>
      </c>
      <c r="CL622" s="400">
        <f t="shared" si="1197"/>
        <v>1000</v>
      </c>
      <c r="CM622" s="400">
        <f t="shared" si="1197"/>
        <v>1000</v>
      </c>
      <c r="CY622" s="268"/>
    </row>
    <row r="623" spans="1:103" s="81" customFormat="1" hidden="1" outlineLevel="2" x14ac:dyDescent="0.45">
      <c r="A623" s="71"/>
      <c r="B623" s="297"/>
      <c r="D623" s="81" t="s">
        <v>402</v>
      </c>
      <c r="F623" s="81" t="s">
        <v>164</v>
      </c>
      <c r="P623" s="375">
        <f>O626</f>
        <v>0</v>
      </c>
      <c r="Q623" s="375">
        <f t="shared" ref="Q623:CB623" si="1198">P626</f>
        <v>29000</v>
      </c>
      <c r="R623" s="375">
        <f t="shared" si="1198"/>
        <v>29000</v>
      </c>
      <c r="S623" s="375">
        <f t="shared" si="1198"/>
        <v>29000</v>
      </c>
      <c r="T623" s="375">
        <f t="shared" si="1198"/>
        <v>29000</v>
      </c>
      <c r="U623" s="375">
        <f t="shared" ca="1" si="1198"/>
        <v>32583.333333333336</v>
      </c>
      <c r="V623" s="375">
        <f t="shared" ca="1" si="1198"/>
        <v>32583.333333333336</v>
      </c>
      <c r="W623" s="375">
        <f t="shared" ca="1" si="1198"/>
        <v>32583.333333333336</v>
      </c>
      <c r="X623" s="375">
        <f t="shared" ca="1" si="1198"/>
        <v>32583.333333333336</v>
      </c>
      <c r="Y623" s="375">
        <f t="shared" ca="1" si="1198"/>
        <v>32583.333333333336</v>
      </c>
      <c r="Z623" s="375">
        <f t="shared" ca="1" si="1198"/>
        <v>32583.333333333336</v>
      </c>
      <c r="AA623" s="375">
        <f t="shared" ca="1" si="1198"/>
        <v>32583.333333333336</v>
      </c>
      <c r="AB623" s="375">
        <f t="shared" ca="1" si="1198"/>
        <v>32583.333333333336</v>
      </c>
      <c r="AC623" s="375">
        <f t="shared" ca="1" si="1198"/>
        <v>32583.333333333336</v>
      </c>
      <c r="AD623" s="375">
        <f t="shared" ca="1" si="1198"/>
        <v>32583.333333333336</v>
      </c>
      <c r="AE623" s="375">
        <f t="shared" ca="1" si="1198"/>
        <v>32583.333333333336</v>
      </c>
      <c r="AF623" s="375">
        <f t="shared" ca="1" si="1198"/>
        <v>32583.333333333336</v>
      </c>
      <c r="AG623" s="375">
        <f t="shared" ca="1" si="1198"/>
        <v>45916.666666666664</v>
      </c>
      <c r="AH623" s="375">
        <f t="shared" ca="1" si="1198"/>
        <v>45916.666666666664</v>
      </c>
      <c r="AI623" s="375">
        <f t="shared" ca="1" si="1198"/>
        <v>45916.666666666664</v>
      </c>
      <c r="AJ623" s="375">
        <f t="shared" ca="1" si="1198"/>
        <v>45916.666666666664</v>
      </c>
      <c r="AK623" s="375">
        <f t="shared" ca="1" si="1198"/>
        <v>45916.666666666664</v>
      </c>
      <c r="AL623" s="375">
        <f t="shared" ca="1" si="1198"/>
        <v>45916.666666666664</v>
      </c>
      <c r="AM623" s="375">
        <f t="shared" ca="1" si="1198"/>
        <v>45916.666666666664</v>
      </c>
      <c r="AN623" s="375">
        <f t="shared" ca="1" si="1198"/>
        <v>45916.666666666664</v>
      </c>
      <c r="AO623" s="375">
        <f t="shared" ca="1" si="1198"/>
        <v>45916.666666666664</v>
      </c>
      <c r="AP623" s="375">
        <f t="shared" ca="1" si="1198"/>
        <v>45916.666666666664</v>
      </c>
      <c r="AQ623" s="375">
        <f t="shared" ca="1" si="1198"/>
        <v>45916.666666666664</v>
      </c>
      <c r="AR623" s="375">
        <f t="shared" si="1198"/>
        <v>55385.85</v>
      </c>
      <c r="AS623" s="375">
        <f t="shared" ca="1" si="1198"/>
        <v>56000</v>
      </c>
      <c r="AT623" s="375">
        <f t="shared" ca="1" si="1198"/>
        <v>56000</v>
      </c>
      <c r="AU623" s="375">
        <f t="shared" ca="1" si="1198"/>
        <v>56000</v>
      </c>
      <c r="AV623" s="375">
        <f t="shared" ca="1" si="1198"/>
        <v>56000</v>
      </c>
      <c r="AW623" s="375">
        <f t="shared" ca="1" si="1198"/>
        <v>56000</v>
      </c>
      <c r="AX623" s="375">
        <f t="shared" ca="1" si="1198"/>
        <v>56000</v>
      </c>
      <c r="AY623" s="375">
        <f t="shared" ca="1" si="1198"/>
        <v>56000</v>
      </c>
      <c r="AZ623" s="375">
        <f t="shared" ca="1" si="1198"/>
        <v>56000</v>
      </c>
      <c r="BA623" s="375">
        <f t="shared" ca="1" si="1198"/>
        <v>56000</v>
      </c>
      <c r="BB623" s="375">
        <f t="shared" ca="1" si="1198"/>
        <v>56000</v>
      </c>
      <c r="BC623" s="375">
        <f t="shared" ca="1" si="1198"/>
        <v>56000</v>
      </c>
      <c r="BD623" s="375">
        <f t="shared" ca="1" si="1198"/>
        <v>56000</v>
      </c>
      <c r="BE623" s="375">
        <f t="shared" ca="1" si="1198"/>
        <v>42666.666666666664</v>
      </c>
      <c r="BF623" s="375">
        <f t="shared" ca="1" si="1198"/>
        <v>42666.666666666664</v>
      </c>
      <c r="BG623" s="375">
        <f t="shared" ca="1" si="1198"/>
        <v>42666.666666666664</v>
      </c>
      <c r="BH623" s="375">
        <f t="shared" ca="1" si="1198"/>
        <v>42666.666666666664</v>
      </c>
      <c r="BI623" s="375">
        <f t="shared" ca="1" si="1198"/>
        <v>42666.666666666664</v>
      </c>
      <c r="BJ623" s="375">
        <f t="shared" ca="1" si="1198"/>
        <v>42666.666666666664</v>
      </c>
      <c r="BK623" s="375">
        <f t="shared" ca="1" si="1198"/>
        <v>42666.666666666664</v>
      </c>
      <c r="BL623" s="375">
        <f t="shared" ca="1" si="1198"/>
        <v>42666.666666666664</v>
      </c>
      <c r="BM623" s="375">
        <f t="shared" ca="1" si="1198"/>
        <v>42666.666666666664</v>
      </c>
      <c r="BN623" s="375">
        <f t="shared" ca="1" si="1198"/>
        <v>42666.666666666664</v>
      </c>
      <c r="BO623" s="375">
        <f t="shared" ca="1" si="1198"/>
        <v>42666.666666666664</v>
      </c>
      <c r="BP623" s="375">
        <f t="shared" ca="1" si="1198"/>
        <v>42666.666666666664</v>
      </c>
      <c r="BQ623" s="375">
        <f t="shared" ca="1" si="1198"/>
        <v>53500</v>
      </c>
      <c r="BR623" s="375">
        <f t="shared" ca="1" si="1198"/>
        <v>53500</v>
      </c>
      <c r="BS623" s="375">
        <f t="shared" ca="1" si="1198"/>
        <v>53500</v>
      </c>
      <c r="BT623" s="375">
        <f t="shared" ca="1" si="1198"/>
        <v>53500</v>
      </c>
      <c r="BU623" s="375">
        <f t="shared" ca="1" si="1198"/>
        <v>53500</v>
      </c>
      <c r="BV623" s="375">
        <f t="shared" ca="1" si="1198"/>
        <v>53500</v>
      </c>
      <c r="BW623" s="375">
        <f t="shared" ca="1" si="1198"/>
        <v>53500</v>
      </c>
      <c r="BX623" s="375">
        <f t="shared" ca="1" si="1198"/>
        <v>53500</v>
      </c>
      <c r="BY623" s="375">
        <f t="shared" ca="1" si="1198"/>
        <v>53500</v>
      </c>
      <c r="BZ623" s="375">
        <f t="shared" ca="1" si="1198"/>
        <v>53500</v>
      </c>
      <c r="CA623" s="375">
        <f t="shared" ca="1" si="1198"/>
        <v>53500</v>
      </c>
      <c r="CB623" s="375">
        <f t="shared" ca="1" si="1198"/>
        <v>53500</v>
      </c>
      <c r="CC623" s="375">
        <f t="shared" ref="CC623:CM623" ca="1" si="1199">CB626</f>
        <v>78000</v>
      </c>
      <c r="CD623" s="375">
        <f t="shared" ca="1" si="1199"/>
        <v>78000</v>
      </c>
      <c r="CE623" s="375">
        <f t="shared" ca="1" si="1199"/>
        <v>78000</v>
      </c>
      <c r="CF623" s="375">
        <f t="shared" ca="1" si="1199"/>
        <v>78000</v>
      </c>
      <c r="CG623" s="375">
        <f t="shared" ca="1" si="1199"/>
        <v>78000</v>
      </c>
      <c r="CH623" s="375">
        <f t="shared" ca="1" si="1199"/>
        <v>78000</v>
      </c>
      <c r="CI623" s="375">
        <f t="shared" ca="1" si="1199"/>
        <v>78000</v>
      </c>
      <c r="CJ623" s="375">
        <f t="shared" ca="1" si="1199"/>
        <v>78000</v>
      </c>
      <c r="CK623" s="375">
        <f t="shared" ca="1" si="1199"/>
        <v>78000</v>
      </c>
      <c r="CL623" s="375">
        <f t="shared" ca="1" si="1199"/>
        <v>78000</v>
      </c>
      <c r="CM623" s="375">
        <f t="shared" ca="1" si="1199"/>
        <v>78000</v>
      </c>
      <c r="CY623" s="268"/>
    </row>
    <row r="624" spans="1:103" s="81" customFormat="1" hidden="1" outlineLevel="2" x14ac:dyDescent="0.45">
      <c r="A624" s="71"/>
      <c r="B624" s="297"/>
      <c r="D624" s="81" t="s">
        <v>399</v>
      </c>
      <c r="F624" s="81" t="s">
        <v>164</v>
      </c>
      <c r="P624" s="375">
        <f>IF(P$626&gt;P$623,P$626-P$623,0)</f>
        <v>29000</v>
      </c>
      <c r="Q624" s="375">
        <f>IF(Q$626&gt;Q$623,Q$626-Q$623,0)</f>
        <v>0</v>
      </c>
      <c r="R624" s="375">
        <f t="shared" ref="R624:BC624" si="1200">IF(R$626&gt;R$623,R$626-R$623,0)</f>
        <v>0</v>
      </c>
      <c r="S624" s="375">
        <f t="shared" si="1200"/>
        <v>0</v>
      </c>
      <c r="T624" s="375">
        <f t="shared" ca="1" si="1200"/>
        <v>3583.3333333333358</v>
      </c>
      <c r="U624" s="375">
        <f t="shared" ca="1" si="1200"/>
        <v>0</v>
      </c>
      <c r="V624" s="375">
        <f t="shared" ca="1" si="1200"/>
        <v>0</v>
      </c>
      <c r="W624" s="375">
        <f t="shared" ca="1" si="1200"/>
        <v>0</v>
      </c>
      <c r="X624" s="375">
        <f t="shared" ca="1" si="1200"/>
        <v>0</v>
      </c>
      <c r="Y624" s="375">
        <f t="shared" ca="1" si="1200"/>
        <v>0</v>
      </c>
      <c r="Z624" s="375">
        <f t="shared" ca="1" si="1200"/>
        <v>0</v>
      </c>
      <c r="AA624" s="375">
        <f t="shared" ca="1" si="1200"/>
        <v>0</v>
      </c>
      <c r="AB624" s="375">
        <f t="shared" ca="1" si="1200"/>
        <v>0</v>
      </c>
      <c r="AC624" s="375">
        <f t="shared" ca="1" si="1200"/>
        <v>0</v>
      </c>
      <c r="AD624" s="375">
        <f t="shared" ca="1" si="1200"/>
        <v>0</v>
      </c>
      <c r="AE624" s="375">
        <f t="shared" ca="1" si="1200"/>
        <v>0</v>
      </c>
      <c r="AF624" s="375">
        <f t="shared" ca="1" si="1200"/>
        <v>13333.333333333328</v>
      </c>
      <c r="AG624" s="375">
        <f t="shared" ca="1" si="1200"/>
        <v>0</v>
      </c>
      <c r="AH624" s="375">
        <f t="shared" ca="1" si="1200"/>
        <v>0</v>
      </c>
      <c r="AI624" s="375">
        <f t="shared" ca="1" si="1200"/>
        <v>0</v>
      </c>
      <c r="AJ624" s="375">
        <f t="shared" ca="1" si="1200"/>
        <v>0</v>
      </c>
      <c r="AK624" s="375">
        <f t="shared" ca="1" si="1200"/>
        <v>0</v>
      </c>
      <c r="AL624" s="375">
        <f t="shared" ca="1" si="1200"/>
        <v>0</v>
      </c>
      <c r="AM624" s="375">
        <f t="shared" ca="1" si="1200"/>
        <v>0</v>
      </c>
      <c r="AN624" s="375">
        <f t="shared" ca="1" si="1200"/>
        <v>0</v>
      </c>
      <c r="AO624" s="375">
        <f t="shared" ca="1" si="1200"/>
        <v>0</v>
      </c>
      <c r="AP624" s="375">
        <f t="shared" ca="1" si="1200"/>
        <v>0</v>
      </c>
      <c r="AQ624" s="375">
        <f t="shared" ca="1" si="1200"/>
        <v>9469.1833333333343</v>
      </c>
      <c r="AR624" s="375">
        <f t="shared" ca="1" si="1200"/>
        <v>614.15000000000146</v>
      </c>
      <c r="AS624" s="375">
        <f t="shared" ca="1" si="1200"/>
        <v>0</v>
      </c>
      <c r="AT624" s="375">
        <f t="shared" ca="1" si="1200"/>
        <v>0</v>
      </c>
      <c r="AU624" s="375">
        <f t="shared" ca="1" si="1200"/>
        <v>0</v>
      </c>
      <c r="AV624" s="375">
        <f t="shared" ca="1" si="1200"/>
        <v>0</v>
      </c>
      <c r="AW624" s="375">
        <f t="shared" ca="1" si="1200"/>
        <v>0</v>
      </c>
      <c r="AX624" s="375">
        <f t="shared" ca="1" si="1200"/>
        <v>0</v>
      </c>
      <c r="AY624" s="375">
        <f t="shared" ca="1" si="1200"/>
        <v>0</v>
      </c>
      <c r="AZ624" s="375">
        <f t="shared" ca="1" si="1200"/>
        <v>0</v>
      </c>
      <c r="BA624" s="375">
        <f t="shared" ca="1" si="1200"/>
        <v>0</v>
      </c>
      <c r="BB624" s="375">
        <f t="shared" ca="1" si="1200"/>
        <v>0</v>
      </c>
      <c r="BC624" s="375">
        <f t="shared" ca="1" si="1200"/>
        <v>0</v>
      </c>
      <c r="BD624" s="375">
        <f t="shared" ref="BD624:CC624" ca="1" si="1201">IF(BD$626&gt;BD$623,BD$626-BD$623,0)</f>
        <v>0</v>
      </c>
      <c r="BE624" s="375">
        <f t="shared" ca="1" si="1201"/>
        <v>0</v>
      </c>
      <c r="BF624" s="375">
        <f t="shared" ca="1" si="1201"/>
        <v>0</v>
      </c>
      <c r="BG624" s="375">
        <f t="shared" ca="1" si="1201"/>
        <v>0</v>
      </c>
      <c r="BH624" s="375">
        <f t="shared" ca="1" si="1201"/>
        <v>0</v>
      </c>
      <c r="BI624" s="375">
        <f t="shared" ca="1" si="1201"/>
        <v>0</v>
      </c>
      <c r="BJ624" s="375">
        <f t="shared" ca="1" si="1201"/>
        <v>0</v>
      </c>
      <c r="BK624" s="375">
        <f t="shared" ca="1" si="1201"/>
        <v>0</v>
      </c>
      <c r="BL624" s="375">
        <f t="shared" ca="1" si="1201"/>
        <v>0</v>
      </c>
      <c r="BM624" s="375">
        <f t="shared" ca="1" si="1201"/>
        <v>0</v>
      </c>
      <c r="BN624" s="375">
        <f t="shared" ca="1" si="1201"/>
        <v>0</v>
      </c>
      <c r="BO624" s="375">
        <f t="shared" ca="1" si="1201"/>
        <v>0</v>
      </c>
      <c r="BP624" s="375">
        <f t="shared" ca="1" si="1201"/>
        <v>10833.333333333336</v>
      </c>
      <c r="BQ624" s="375">
        <f t="shared" ca="1" si="1201"/>
        <v>0</v>
      </c>
      <c r="BR624" s="375">
        <f t="shared" ca="1" si="1201"/>
        <v>0</v>
      </c>
      <c r="BS624" s="375">
        <f t="shared" ca="1" si="1201"/>
        <v>0</v>
      </c>
      <c r="BT624" s="375">
        <f t="shared" ca="1" si="1201"/>
        <v>0</v>
      </c>
      <c r="BU624" s="375">
        <f t="shared" ca="1" si="1201"/>
        <v>0</v>
      </c>
      <c r="BV624" s="375">
        <f t="shared" ca="1" si="1201"/>
        <v>0</v>
      </c>
      <c r="BW624" s="375">
        <f t="shared" ca="1" si="1201"/>
        <v>0</v>
      </c>
      <c r="BX624" s="375">
        <f t="shared" ca="1" si="1201"/>
        <v>0</v>
      </c>
      <c r="BY624" s="375">
        <f t="shared" ca="1" si="1201"/>
        <v>0</v>
      </c>
      <c r="BZ624" s="375">
        <f t="shared" ca="1" si="1201"/>
        <v>0</v>
      </c>
      <c r="CA624" s="375">
        <f t="shared" ca="1" si="1201"/>
        <v>0</v>
      </c>
      <c r="CB624" s="375">
        <f t="shared" ca="1" si="1201"/>
        <v>24500</v>
      </c>
      <c r="CC624" s="375">
        <f t="shared" ca="1" si="1201"/>
        <v>0</v>
      </c>
      <c r="CD624" s="375">
        <f t="shared" ref="CD624:CM624" ca="1" si="1202">IF(CD$626&gt;CD$623,CD$626-CD$623,0)</f>
        <v>0</v>
      </c>
      <c r="CE624" s="375">
        <f t="shared" ca="1" si="1202"/>
        <v>0</v>
      </c>
      <c r="CF624" s="375">
        <f t="shared" ca="1" si="1202"/>
        <v>0</v>
      </c>
      <c r="CG624" s="375">
        <f t="shared" ca="1" si="1202"/>
        <v>0</v>
      </c>
      <c r="CH624" s="375">
        <f t="shared" ca="1" si="1202"/>
        <v>0</v>
      </c>
      <c r="CI624" s="375">
        <f t="shared" ca="1" si="1202"/>
        <v>0</v>
      </c>
      <c r="CJ624" s="375">
        <f t="shared" ca="1" si="1202"/>
        <v>0</v>
      </c>
      <c r="CK624" s="375">
        <f t="shared" ca="1" si="1202"/>
        <v>0</v>
      </c>
      <c r="CL624" s="375">
        <f t="shared" ca="1" si="1202"/>
        <v>0</v>
      </c>
      <c r="CM624" s="375">
        <f t="shared" ca="1" si="1202"/>
        <v>0</v>
      </c>
      <c r="CN624" s="375">
        <f t="shared" ref="CN624:CT625" si="1203">SUMIF($H$9:$CM$9,CN$3,$H624:$CM624)</f>
        <v>29000</v>
      </c>
      <c r="CO624" s="375">
        <f t="shared" ca="1" si="1203"/>
        <v>3583.3333333333358</v>
      </c>
      <c r="CP624" s="375">
        <f t="shared" ca="1" si="1203"/>
        <v>22802.516666666663</v>
      </c>
      <c r="CQ624" s="375">
        <f t="shared" ca="1" si="1203"/>
        <v>614.15000000000146</v>
      </c>
      <c r="CR624" s="375">
        <f t="shared" ca="1" si="1203"/>
        <v>0</v>
      </c>
      <c r="CS624" s="375">
        <f t="shared" ca="1" si="1203"/>
        <v>10833.333333333336</v>
      </c>
      <c r="CT624" s="375">
        <f t="shared" ca="1" si="1203"/>
        <v>24500</v>
      </c>
      <c r="CY624" s="268"/>
    </row>
    <row r="625" spans="1:103" s="81" customFormat="1" hidden="1" outlineLevel="2" x14ac:dyDescent="0.45">
      <c r="A625" s="71"/>
      <c r="B625" s="297"/>
      <c r="D625" s="82"/>
      <c r="E625" s="82"/>
      <c r="F625" s="82"/>
      <c r="G625" s="82"/>
      <c r="H625" s="82"/>
      <c r="I625" s="82"/>
      <c r="J625" s="82"/>
      <c r="K625" s="82"/>
      <c r="L625" s="82"/>
      <c r="M625" s="82"/>
      <c r="N625" s="82"/>
      <c r="O625" s="82"/>
      <c r="P625" s="401"/>
      <c r="Q625" s="401"/>
      <c r="R625" s="401"/>
      <c r="S625" s="401"/>
      <c r="T625" s="401"/>
      <c r="U625" s="401"/>
      <c r="V625" s="401"/>
      <c r="W625" s="401"/>
      <c r="X625" s="401"/>
      <c r="Y625" s="401"/>
      <c r="Z625" s="401"/>
      <c r="AA625" s="401"/>
      <c r="AB625" s="401"/>
      <c r="AC625" s="401"/>
      <c r="AD625" s="401"/>
      <c r="AE625" s="401"/>
      <c r="AF625" s="401"/>
      <c r="AG625" s="401"/>
      <c r="AH625" s="401"/>
      <c r="AI625" s="401"/>
      <c r="AJ625" s="401"/>
      <c r="AK625" s="401"/>
      <c r="AL625" s="401"/>
      <c r="AM625" s="401"/>
      <c r="AN625" s="401"/>
      <c r="AO625" s="401"/>
      <c r="AP625" s="401"/>
      <c r="AQ625" s="401"/>
      <c r="AR625" s="401"/>
      <c r="AS625" s="401"/>
      <c r="AT625" s="401"/>
      <c r="AU625" s="401"/>
      <c r="AV625" s="401"/>
      <c r="AW625" s="401"/>
      <c r="AX625" s="401"/>
      <c r="AY625" s="401"/>
      <c r="AZ625" s="401"/>
      <c r="BA625" s="401"/>
      <c r="BB625" s="401"/>
      <c r="BC625" s="401"/>
      <c r="BD625" s="401"/>
      <c r="BE625" s="401"/>
      <c r="BF625" s="401"/>
      <c r="BG625" s="401"/>
      <c r="BH625" s="401"/>
      <c r="BI625" s="401"/>
      <c r="BJ625" s="401"/>
      <c r="BK625" s="401"/>
      <c r="BL625" s="401"/>
      <c r="BM625" s="401"/>
      <c r="BN625" s="401"/>
      <c r="BO625" s="401"/>
      <c r="BP625" s="401"/>
      <c r="BQ625" s="401"/>
      <c r="BR625" s="401"/>
      <c r="BS625" s="401"/>
      <c r="BT625" s="401"/>
      <c r="BU625" s="401"/>
      <c r="BV625" s="401"/>
      <c r="BW625" s="401"/>
      <c r="BX625" s="401"/>
      <c r="BY625" s="401"/>
      <c r="BZ625" s="401"/>
      <c r="CA625" s="401"/>
      <c r="CB625" s="401"/>
      <c r="CC625" s="401"/>
      <c r="CD625" s="401"/>
      <c r="CE625" s="401"/>
      <c r="CF625" s="401"/>
      <c r="CG625" s="401"/>
      <c r="CH625" s="401"/>
      <c r="CI625" s="401"/>
      <c r="CJ625" s="401"/>
      <c r="CK625" s="401"/>
      <c r="CL625" s="401"/>
      <c r="CM625" s="401"/>
      <c r="CN625" s="375">
        <f t="shared" si="1203"/>
        <v>0</v>
      </c>
      <c r="CO625" s="375">
        <f t="shared" si="1203"/>
        <v>0</v>
      </c>
      <c r="CP625" s="375">
        <f t="shared" si="1203"/>
        <v>0</v>
      </c>
      <c r="CQ625" s="375">
        <f t="shared" si="1203"/>
        <v>0</v>
      </c>
      <c r="CR625" s="375">
        <f t="shared" si="1203"/>
        <v>0</v>
      </c>
      <c r="CS625" s="375">
        <f t="shared" si="1203"/>
        <v>0</v>
      </c>
      <c r="CT625" s="375">
        <f t="shared" si="1203"/>
        <v>0</v>
      </c>
      <c r="CY625" s="268"/>
    </row>
    <row r="626" spans="1:103" s="81" customFormat="1" hidden="1" outlineLevel="2" x14ac:dyDescent="0.45">
      <c r="A626" s="71"/>
      <c r="B626" s="297"/>
      <c r="D626" s="278" t="s">
        <v>403</v>
      </c>
      <c r="E626" s="402"/>
      <c r="F626" s="402" t="s">
        <v>164</v>
      </c>
      <c r="G626" s="402"/>
      <c r="H626" s="402"/>
      <c r="I626" s="402"/>
      <c r="J626" s="402"/>
      <c r="K626" s="402"/>
      <c r="L626" s="402"/>
      <c r="M626" s="402"/>
      <c r="N626" s="402"/>
      <c r="O626" s="403">
        <f>O575</f>
        <v>0</v>
      </c>
      <c r="P626" s="404">
        <f>P622*P619</f>
        <v>29000</v>
      </c>
      <c r="Q626" s="404">
        <f>Q622*Q619</f>
        <v>29000</v>
      </c>
      <c r="R626" s="404">
        <f t="shared" ref="R626:CC626" si="1204">R622*R619</f>
        <v>29000</v>
      </c>
      <c r="S626" s="404">
        <f t="shared" si="1204"/>
        <v>29000</v>
      </c>
      <c r="T626" s="404">
        <f ca="1">T622*T619</f>
        <v>32583.333333333336</v>
      </c>
      <c r="U626" s="404">
        <f t="shared" ca="1" si="1204"/>
        <v>32583.333333333336</v>
      </c>
      <c r="V626" s="404">
        <f t="shared" ca="1" si="1204"/>
        <v>32583.333333333336</v>
      </c>
      <c r="W626" s="404">
        <f t="shared" ca="1" si="1204"/>
        <v>32583.333333333336</v>
      </c>
      <c r="X626" s="404">
        <f t="shared" ca="1" si="1204"/>
        <v>32583.333333333336</v>
      </c>
      <c r="Y626" s="404">
        <f t="shared" ca="1" si="1204"/>
        <v>32583.333333333336</v>
      </c>
      <c r="Z626" s="404">
        <f t="shared" ca="1" si="1204"/>
        <v>32583.333333333336</v>
      </c>
      <c r="AA626" s="404">
        <f t="shared" ca="1" si="1204"/>
        <v>32583.333333333336</v>
      </c>
      <c r="AB626" s="404">
        <f t="shared" ca="1" si="1204"/>
        <v>32583.333333333336</v>
      </c>
      <c r="AC626" s="404">
        <f t="shared" ca="1" si="1204"/>
        <v>32583.333333333336</v>
      </c>
      <c r="AD626" s="404">
        <f t="shared" ca="1" si="1204"/>
        <v>32583.333333333336</v>
      </c>
      <c r="AE626" s="404">
        <f t="shared" ca="1" si="1204"/>
        <v>32583.333333333336</v>
      </c>
      <c r="AF626" s="404">
        <f t="shared" ca="1" si="1204"/>
        <v>45916.666666666664</v>
      </c>
      <c r="AG626" s="404">
        <f t="shared" ca="1" si="1204"/>
        <v>45916.666666666664</v>
      </c>
      <c r="AH626" s="404">
        <f t="shared" ca="1" si="1204"/>
        <v>45916.666666666664</v>
      </c>
      <c r="AI626" s="404">
        <f t="shared" ca="1" si="1204"/>
        <v>45916.666666666664</v>
      </c>
      <c r="AJ626" s="404">
        <f t="shared" ca="1" si="1204"/>
        <v>45916.666666666664</v>
      </c>
      <c r="AK626" s="404">
        <f t="shared" ca="1" si="1204"/>
        <v>45916.666666666664</v>
      </c>
      <c r="AL626" s="404">
        <f t="shared" ca="1" si="1204"/>
        <v>45916.666666666664</v>
      </c>
      <c r="AM626" s="404">
        <f t="shared" ca="1" si="1204"/>
        <v>45916.666666666664</v>
      </c>
      <c r="AN626" s="404">
        <f t="shared" ca="1" si="1204"/>
        <v>45916.666666666664</v>
      </c>
      <c r="AO626" s="404">
        <f t="shared" ca="1" si="1204"/>
        <v>45916.666666666664</v>
      </c>
      <c r="AP626" s="404">
        <f t="shared" ca="1" si="1204"/>
        <v>45916.666666666664</v>
      </c>
      <c r="AQ626" s="397">
        <f>Assumptions!D249</f>
        <v>55385.85</v>
      </c>
      <c r="AR626" s="404">
        <f t="shared" ca="1" si="1204"/>
        <v>56000</v>
      </c>
      <c r="AS626" s="404">
        <f t="shared" ca="1" si="1204"/>
        <v>56000</v>
      </c>
      <c r="AT626" s="404">
        <f t="shared" ca="1" si="1204"/>
        <v>56000</v>
      </c>
      <c r="AU626" s="404">
        <f t="shared" ca="1" si="1204"/>
        <v>56000</v>
      </c>
      <c r="AV626" s="404">
        <f t="shared" ca="1" si="1204"/>
        <v>56000</v>
      </c>
      <c r="AW626" s="404">
        <f t="shared" ca="1" si="1204"/>
        <v>56000</v>
      </c>
      <c r="AX626" s="404">
        <f t="shared" ca="1" si="1204"/>
        <v>56000</v>
      </c>
      <c r="AY626" s="404">
        <f t="shared" ca="1" si="1204"/>
        <v>56000</v>
      </c>
      <c r="AZ626" s="404">
        <f t="shared" ca="1" si="1204"/>
        <v>56000</v>
      </c>
      <c r="BA626" s="404">
        <f t="shared" ca="1" si="1204"/>
        <v>56000</v>
      </c>
      <c r="BB626" s="404">
        <f t="shared" ca="1" si="1204"/>
        <v>56000</v>
      </c>
      <c r="BC626" s="404">
        <f t="shared" ca="1" si="1204"/>
        <v>56000</v>
      </c>
      <c r="BD626" s="404">
        <f t="shared" ca="1" si="1204"/>
        <v>42666.666666666664</v>
      </c>
      <c r="BE626" s="404">
        <f t="shared" ca="1" si="1204"/>
        <v>42666.666666666664</v>
      </c>
      <c r="BF626" s="404">
        <f t="shared" ca="1" si="1204"/>
        <v>42666.666666666664</v>
      </c>
      <c r="BG626" s="404">
        <f t="shared" ca="1" si="1204"/>
        <v>42666.666666666664</v>
      </c>
      <c r="BH626" s="404">
        <f t="shared" ca="1" si="1204"/>
        <v>42666.666666666664</v>
      </c>
      <c r="BI626" s="404">
        <f t="shared" ca="1" si="1204"/>
        <v>42666.666666666664</v>
      </c>
      <c r="BJ626" s="404">
        <f t="shared" ca="1" si="1204"/>
        <v>42666.666666666664</v>
      </c>
      <c r="BK626" s="404">
        <f t="shared" ca="1" si="1204"/>
        <v>42666.666666666664</v>
      </c>
      <c r="BL626" s="404">
        <f t="shared" ca="1" si="1204"/>
        <v>42666.666666666664</v>
      </c>
      <c r="BM626" s="404">
        <f t="shared" ca="1" si="1204"/>
        <v>42666.666666666664</v>
      </c>
      <c r="BN626" s="404">
        <f t="shared" ca="1" si="1204"/>
        <v>42666.666666666664</v>
      </c>
      <c r="BO626" s="404">
        <f t="shared" ca="1" si="1204"/>
        <v>42666.666666666664</v>
      </c>
      <c r="BP626" s="404">
        <f t="shared" ca="1" si="1204"/>
        <v>53500</v>
      </c>
      <c r="BQ626" s="404">
        <f t="shared" ca="1" si="1204"/>
        <v>53500</v>
      </c>
      <c r="BR626" s="404">
        <f t="shared" ca="1" si="1204"/>
        <v>53500</v>
      </c>
      <c r="BS626" s="404">
        <f t="shared" ca="1" si="1204"/>
        <v>53500</v>
      </c>
      <c r="BT626" s="404">
        <f t="shared" ca="1" si="1204"/>
        <v>53500</v>
      </c>
      <c r="BU626" s="404">
        <f t="shared" ca="1" si="1204"/>
        <v>53500</v>
      </c>
      <c r="BV626" s="404">
        <f t="shared" ca="1" si="1204"/>
        <v>53500</v>
      </c>
      <c r="BW626" s="404">
        <f t="shared" ca="1" si="1204"/>
        <v>53500</v>
      </c>
      <c r="BX626" s="404">
        <f t="shared" ca="1" si="1204"/>
        <v>53500</v>
      </c>
      <c r="BY626" s="404">
        <f t="shared" ca="1" si="1204"/>
        <v>53500</v>
      </c>
      <c r="BZ626" s="404">
        <f t="shared" ca="1" si="1204"/>
        <v>53500</v>
      </c>
      <c r="CA626" s="404">
        <f t="shared" ca="1" si="1204"/>
        <v>53500</v>
      </c>
      <c r="CB626" s="404">
        <f t="shared" ca="1" si="1204"/>
        <v>78000</v>
      </c>
      <c r="CC626" s="404">
        <f t="shared" ca="1" si="1204"/>
        <v>78000</v>
      </c>
      <c r="CD626" s="404">
        <f t="shared" ref="CD626:CM626" ca="1" si="1205">CD622*CD619</f>
        <v>78000</v>
      </c>
      <c r="CE626" s="404">
        <f t="shared" ca="1" si="1205"/>
        <v>78000</v>
      </c>
      <c r="CF626" s="404">
        <f t="shared" ca="1" si="1205"/>
        <v>78000</v>
      </c>
      <c r="CG626" s="404">
        <f t="shared" ca="1" si="1205"/>
        <v>78000</v>
      </c>
      <c r="CH626" s="404">
        <f t="shared" ca="1" si="1205"/>
        <v>78000</v>
      </c>
      <c r="CI626" s="404">
        <f t="shared" ca="1" si="1205"/>
        <v>78000</v>
      </c>
      <c r="CJ626" s="404">
        <f t="shared" ca="1" si="1205"/>
        <v>78000</v>
      </c>
      <c r="CK626" s="404">
        <f t="shared" ca="1" si="1205"/>
        <v>78000</v>
      </c>
      <c r="CL626" s="404">
        <f t="shared" ca="1" si="1205"/>
        <v>78000</v>
      </c>
      <c r="CM626" s="404">
        <f t="shared" ca="1" si="1205"/>
        <v>78000</v>
      </c>
      <c r="CY626" s="268"/>
    </row>
    <row r="627" spans="1:103" s="81" customFormat="1" hidden="1" outlineLevel="2" x14ac:dyDescent="0.45">
      <c r="A627" s="71"/>
      <c r="B627" s="297"/>
      <c r="J627" s="399"/>
      <c r="CY627" s="268"/>
    </row>
    <row r="628" spans="1:103" s="81" customFormat="1" hidden="1" outlineLevel="2" x14ac:dyDescent="0.45">
      <c r="A628" s="71"/>
      <c r="B628" s="297"/>
      <c r="D628" s="81" t="s">
        <v>404</v>
      </c>
      <c r="F628" s="81" t="s">
        <v>164</v>
      </c>
      <c r="H628" s="375"/>
      <c r="I628" s="375"/>
      <c r="J628" s="375"/>
      <c r="K628" s="375"/>
      <c r="L628" s="375"/>
      <c r="M628" s="375"/>
      <c r="N628" s="375"/>
      <c r="O628" s="375"/>
      <c r="P628" s="375">
        <f>O632</f>
        <v>0</v>
      </c>
      <c r="Q628" s="375">
        <f t="shared" ref="Q628:CB628" si="1206">P632</f>
        <v>0</v>
      </c>
      <c r="R628" s="375">
        <f t="shared" si="1206"/>
        <v>604.16666666666663</v>
      </c>
      <c r="S628" s="375">
        <f t="shared" si="1206"/>
        <v>1195.7465277777778</v>
      </c>
      <c r="T628" s="375">
        <f t="shared" si="1206"/>
        <v>1775.0018084490741</v>
      </c>
      <c r="U628" s="375">
        <f t="shared" si="1206"/>
        <v>2342.1892707730517</v>
      </c>
      <c r="V628" s="375">
        <f t="shared" ca="1" si="1206"/>
        <v>2972.2131054097244</v>
      </c>
      <c r="W628" s="375">
        <f t="shared" ca="1" si="1206"/>
        <v>3589.1114434914662</v>
      </c>
      <c r="X628" s="375">
        <f t="shared" ca="1" si="1206"/>
        <v>4193.157732863172</v>
      </c>
      <c r="Y628" s="375">
        <f t="shared" ca="1" si="1206"/>
        <v>4784.6197245396334</v>
      </c>
      <c r="Z628" s="375">
        <f t="shared" ca="1" si="1206"/>
        <v>5363.759591389502</v>
      </c>
      <c r="AA628" s="375">
        <f t="shared" ca="1" si="1206"/>
        <v>5930.834044346665</v>
      </c>
      <c r="AB628" s="375">
        <f t="shared" ca="1" si="1206"/>
        <v>6486.0944462005536</v>
      </c>
      <c r="AC628" s="375">
        <f t="shared" ca="1" si="1206"/>
        <v>7029.7869230158203</v>
      </c>
      <c r="AD628" s="375">
        <f t="shared" ca="1" si="1206"/>
        <v>7562.1524732307689</v>
      </c>
      <c r="AE628" s="375">
        <f t="shared" ca="1" si="1206"/>
        <v>8083.4270744829055</v>
      </c>
      <c r="AF628" s="375">
        <f t="shared" ca="1" si="1206"/>
        <v>8593.8417882089561</v>
      </c>
      <c r="AG628" s="375">
        <f t="shared" ca="1" si="1206"/>
        <v>9093.6228620657148</v>
      </c>
      <c r="AH628" s="375">
        <f t="shared" ca="1" si="1206"/>
        <v>9860.7696079949019</v>
      </c>
      <c r="AI628" s="375">
        <f t="shared" ca="1" si="1206"/>
        <v>10611.934130050564</v>
      </c>
      <c r="AJ628" s="375">
        <f t="shared" ca="1" si="1206"/>
        <v>11347.449391230066</v>
      </c>
      <c r="AK628" s="375">
        <f t="shared" ca="1" si="1206"/>
        <v>12067.641417801662</v>
      </c>
      <c r="AL628" s="375">
        <f t="shared" ca="1" si="1206"/>
        <v>12772.829443819683</v>
      </c>
      <c r="AM628" s="375">
        <f t="shared" ca="1" si="1206"/>
        <v>13463.326052628994</v>
      </c>
      <c r="AN628" s="375">
        <f t="shared" ca="1" si="1206"/>
        <v>14139.437315421446</v>
      </c>
      <c r="AO628" s="375">
        <f t="shared" ca="1" si="1206"/>
        <v>14801.462926905722</v>
      </c>
      <c r="AP628" s="375">
        <f t="shared" ca="1" si="1206"/>
        <v>15449.696338150741</v>
      </c>
      <c r="AQ628" s="375">
        <f t="shared" ca="1" si="1206"/>
        <v>16084.424886661489</v>
      </c>
      <c r="AR628" s="375">
        <f t="shared" si="1206"/>
        <v>35769</v>
      </c>
      <c r="AS628" s="375">
        <f t="shared" si="1206"/>
        <v>36177.684374999997</v>
      </c>
      <c r="AT628" s="375">
        <f t="shared" ca="1" si="1206"/>
        <v>36590.649283854167</v>
      </c>
      <c r="AU628" s="375">
        <f t="shared" ca="1" si="1206"/>
        <v>36995.010757107208</v>
      </c>
      <c r="AV628" s="375">
        <f t="shared" ca="1" si="1206"/>
        <v>37390.948033000808</v>
      </c>
      <c r="AW628" s="375">
        <f t="shared" ca="1" si="1206"/>
        <v>37778.636615646625</v>
      </c>
      <c r="AX628" s="375">
        <f t="shared" ca="1" si="1206"/>
        <v>38158.24835282065</v>
      </c>
      <c r="AY628" s="375">
        <f t="shared" ca="1" si="1206"/>
        <v>38529.95151213689</v>
      </c>
      <c r="AZ628" s="375">
        <f t="shared" ca="1" si="1206"/>
        <v>38893.910855634036</v>
      </c>
      <c r="BA628" s="375">
        <f t="shared" ca="1" si="1206"/>
        <v>39250.287712808327</v>
      </c>
      <c r="BB628" s="375">
        <f t="shared" ca="1" si="1206"/>
        <v>39599.24005212482</v>
      </c>
      <c r="BC628" s="375">
        <f t="shared" ca="1" si="1206"/>
        <v>39940.922551038886</v>
      </c>
      <c r="BD628" s="375">
        <f t="shared" ca="1" si="1206"/>
        <v>40275.486664558906</v>
      </c>
      <c r="BE628" s="375">
        <f t="shared" ca="1" si="1206"/>
        <v>40603.080692380594</v>
      </c>
      <c r="BF628" s="375">
        <f t="shared" ca="1" si="1206"/>
        <v>40646.072066844885</v>
      </c>
      <c r="BG628" s="375">
        <f t="shared" ca="1" si="1206"/>
        <v>40688.167787674509</v>
      </c>
      <c r="BH628" s="375">
        <f t="shared" ca="1" si="1206"/>
        <v>40729.386514320177</v>
      </c>
      <c r="BI628" s="375">
        <f t="shared" ca="1" si="1206"/>
        <v>40769.746517494059</v>
      </c>
      <c r="BJ628" s="375">
        <f t="shared" ca="1" si="1206"/>
        <v>40809.265687268489</v>
      </c>
      <c r="BK628" s="375">
        <f t="shared" ca="1" si="1206"/>
        <v>40847.961541005949</v>
      </c>
      <c r="BL628" s="375">
        <f t="shared" ca="1" si="1206"/>
        <v>40885.851231123881</v>
      </c>
      <c r="BM628" s="375">
        <f t="shared" ca="1" si="1206"/>
        <v>40922.95155269769</v>
      </c>
      <c r="BN628" s="375">
        <f t="shared" ca="1" si="1206"/>
        <v>40959.278950905376</v>
      </c>
      <c r="BO628" s="375">
        <f t="shared" ca="1" si="1206"/>
        <v>40994.849528317071</v>
      </c>
      <c r="BP628" s="375">
        <f t="shared" ca="1" si="1206"/>
        <v>41029.67905203269</v>
      </c>
      <c r="BQ628" s="375">
        <f t="shared" ca="1" si="1206"/>
        <v>41063.782960670898</v>
      </c>
      <c r="BR628" s="375">
        <f t="shared" ca="1" si="1206"/>
        <v>41322.870815656919</v>
      </c>
      <c r="BS628" s="375">
        <f t="shared" ca="1" si="1206"/>
        <v>41576.561006997399</v>
      </c>
      <c r="BT628" s="375">
        <f t="shared" ca="1" si="1206"/>
        <v>41824.965986018287</v>
      </c>
      <c r="BU628" s="375">
        <f t="shared" ca="1" si="1206"/>
        <v>42068.19586130957</v>
      </c>
      <c r="BV628" s="375">
        <f t="shared" ca="1" si="1206"/>
        <v>42306.358447532286</v>
      </c>
      <c r="BW628" s="375">
        <f t="shared" ca="1" si="1206"/>
        <v>42539.559313208694</v>
      </c>
      <c r="BX628" s="375">
        <f t="shared" ca="1" si="1206"/>
        <v>42767.901827516849</v>
      </c>
      <c r="BY628" s="375">
        <f t="shared" ca="1" si="1206"/>
        <v>42991.487206110251</v>
      </c>
      <c r="BZ628" s="375">
        <f t="shared" ca="1" si="1206"/>
        <v>43210.414555982956</v>
      </c>
      <c r="CA628" s="375">
        <f t="shared" ca="1" si="1206"/>
        <v>43424.780919399978</v>
      </c>
      <c r="CB628" s="375">
        <f t="shared" ca="1" si="1206"/>
        <v>43634.68131691248</v>
      </c>
      <c r="CC628" s="375">
        <f t="shared" ref="CC628:CM628" ca="1" si="1207">CB632</f>
        <v>43840.208789476805</v>
      </c>
      <c r="CD628" s="375">
        <f t="shared" ca="1" si="1207"/>
        <v>44551.871106362705</v>
      </c>
      <c r="CE628" s="375">
        <f t="shared" ca="1" si="1207"/>
        <v>45248.707124980152</v>
      </c>
      <c r="CF628" s="375">
        <f t="shared" ca="1" si="1207"/>
        <v>45931.025726543063</v>
      </c>
      <c r="CG628" s="375">
        <f t="shared" ca="1" si="1207"/>
        <v>46599.129357240083</v>
      </c>
      <c r="CH628" s="375">
        <f t="shared" ca="1" si="1207"/>
        <v>47253.314162297582</v>
      </c>
      <c r="CI628" s="375">
        <f t="shared" ca="1" si="1207"/>
        <v>47893.870117249717</v>
      </c>
      <c r="CJ628" s="375">
        <f t="shared" ca="1" si="1207"/>
        <v>48521.08115647368</v>
      </c>
      <c r="CK628" s="375">
        <f t="shared" ca="1" si="1207"/>
        <v>49135.225299047146</v>
      </c>
      <c r="CL628" s="375">
        <f t="shared" ca="1" si="1207"/>
        <v>49736.574771983665</v>
      </c>
      <c r="CM628" s="375">
        <f t="shared" ca="1" si="1207"/>
        <v>50325.39613090067</v>
      </c>
      <c r="CY628" s="268"/>
    </row>
    <row r="629" spans="1:103" s="81" customFormat="1" hidden="1" outlineLevel="2" x14ac:dyDescent="0.45">
      <c r="A629" s="71"/>
      <c r="B629" s="297"/>
      <c r="D629" s="279" t="s">
        <v>417</v>
      </c>
      <c r="F629" s="370" t="str">
        <f>VLOOKUP($D629,assumption_lookup,MATCH("Unit",assumption_heading,0),0)</f>
        <v>% (db)</v>
      </c>
      <c r="H629" s="375"/>
      <c r="I629" s="375"/>
      <c r="J629" s="375"/>
      <c r="K629" s="375"/>
      <c r="L629" s="375"/>
      <c r="M629" s="375"/>
      <c r="N629" s="375"/>
      <c r="O629" s="375"/>
      <c r="P629" s="405">
        <f t="shared" ref="P629:CB629" si="1208">VLOOKUP($D629,assumption_lookup,MATCH(P$9,assumption_heading,0),0)</f>
        <v>0.25</v>
      </c>
      <c r="Q629" s="405">
        <f t="shared" si="1208"/>
        <v>0.25</v>
      </c>
      <c r="R629" s="405">
        <f t="shared" si="1208"/>
        <v>0.25</v>
      </c>
      <c r="S629" s="405">
        <f t="shared" si="1208"/>
        <v>0.25</v>
      </c>
      <c r="T629" s="405">
        <f t="shared" si="1208"/>
        <v>0.25</v>
      </c>
      <c r="U629" s="405">
        <f t="shared" si="1208"/>
        <v>0.25</v>
      </c>
      <c r="V629" s="405">
        <f t="shared" si="1208"/>
        <v>0.25</v>
      </c>
      <c r="W629" s="405">
        <f t="shared" si="1208"/>
        <v>0.25</v>
      </c>
      <c r="X629" s="405">
        <f t="shared" si="1208"/>
        <v>0.25</v>
      </c>
      <c r="Y629" s="405">
        <f t="shared" si="1208"/>
        <v>0.25</v>
      </c>
      <c r="Z629" s="405">
        <f t="shared" si="1208"/>
        <v>0.25</v>
      </c>
      <c r="AA629" s="405">
        <f t="shared" si="1208"/>
        <v>0.25</v>
      </c>
      <c r="AB629" s="405">
        <f t="shared" si="1208"/>
        <v>0.25</v>
      </c>
      <c r="AC629" s="405">
        <f t="shared" si="1208"/>
        <v>0.25</v>
      </c>
      <c r="AD629" s="405">
        <f t="shared" si="1208"/>
        <v>0.25</v>
      </c>
      <c r="AE629" s="405">
        <f t="shared" si="1208"/>
        <v>0.25</v>
      </c>
      <c r="AF629" s="405">
        <f t="shared" si="1208"/>
        <v>0.25</v>
      </c>
      <c r="AG629" s="405">
        <f t="shared" si="1208"/>
        <v>0.25</v>
      </c>
      <c r="AH629" s="405">
        <f t="shared" si="1208"/>
        <v>0.25</v>
      </c>
      <c r="AI629" s="405">
        <f t="shared" si="1208"/>
        <v>0.25</v>
      </c>
      <c r="AJ629" s="405">
        <f t="shared" si="1208"/>
        <v>0.25</v>
      </c>
      <c r="AK629" s="405">
        <f t="shared" si="1208"/>
        <v>0.25</v>
      </c>
      <c r="AL629" s="405">
        <f t="shared" si="1208"/>
        <v>0.25</v>
      </c>
      <c r="AM629" s="405">
        <f t="shared" si="1208"/>
        <v>0.25</v>
      </c>
      <c r="AN629" s="405">
        <f t="shared" si="1208"/>
        <v>0.25</v>
      </c>
      <c r="AO629" s="405">
        <f t="shared" si="1208"/>
        <v>0.25</v>
      </c>
      <c r="AP629" s="405">
        <f t="shared" si="1208"/>
        <v>0.25</v>
      </c>
      <c r="AQ629" s="405">
        <f t="shared" si="1208"/>
        <v>0.25</v>
      </c>
      <c r="AR629" s="405">
        <f t="shared" si="1208"/>
        <v>0.25</v>
      </c>
      <c r="AS629" s="405">
        <f t="shared" si="1208"/>
        <v>0.25</v>
      </c>
      <c r="AT629" s="405">
        <f t="shared" si="1208"/>
        <v>0.25</v>
      </c>
      <c r="AU629" s="405">
        <f t="shared" si="1208"/>
        <v>0.25</v>
      </c>
      <c r="AV629" s="405">
        <f t="shared" si="1208"/>
        <v>0.25</v>
      </c>
      <c r="AW629" s="405">
        <f t="shared" si="1208"/>
        <v>0.25</v>
      </c>
      <c r="AX629" s="405">
        <f t="shared" si="1208"/>
        <v>0.25</v>
      </c>
      <c r="AY629" s="405">
        <f t="shared" si="1208"/>
        <v>0.25</v>
      </c>
      <c r="AZ629" s="405">
        <f t="shared" si="1208"/>
        <v>0.25</v>
      </c>
      <c r="BA629" s="405">
        <f t="shared" si="1208"/>
        <v>0.25</v>
      </c>
      <c r="BB629" s="405">
        <f t="shared" si="1208"/>
        <v>0.25</v>
      </c>
      <c r="BC629" s="405">
        <f t="shared" si="1208"/>
        <v>0.25</v>
      </c>
      <c r="BD629" s="405">
        <f t="shared" si="1208"/>
        <v>0.25</v>
      </c>
      <c r="BE629" s="405">
        <f t="shared" si="1208"/>
        <v>0.25</v>
      </c>
      <c r="BF629" s="405">
        <f t="shared" si="1208"/>
        <v>0.25</v>
      </c>
      <c r="BG629" s="405">
        <f t="shared" si="1208"/>
        <v>0.25</v>
      </c>
      <c r="BH629" s="405">
        <f t="shared" si="1208"/>
        <v>0.25</v>
      </c>
      <c r="BI629" s="405">
        <f t="shared" si="1208"/>
        <v>0.25</v>
      </c>
      <c r="BJ629" s="405">
        <f t="shared" si="1208"/>
        <v>0.25</v>
      </c>
      <c r="BK629" s="405">
        <f t="shared" si="1208"/>
        <v>0.25</v>
      </c>
      <c r="BL629" s="405">
        <f t="shared" si="1208"/>
        <v>0.25</v>
      </c>
      <c r="BM629" s="405">
        <f t="shared" si="1208"/>
        <v>0.25</v>
      </c>
      <c r="BN629" s="405">
        <f t="shared" si="1208"/>
        <v>0.25</v>
      </c>
      <c r="BO629" s="405">
        <f t="shared" si="1208"/>
        <v>0.25</v>
      </c>
      <c r="BP629" s="405">
        <f t="shared" si="1208"/>
        <v>0.25</v>
      </c>
      <c r="BQ629" s="405">
        <f t="shared" si="1208"/>
        <v>0.25</v>
      </c>
      <c r="BR629" s="405">
        <f t="shared" si="1208"/>
        <v>0.25</v>
      </c>
      <c r="BS629" s="405">
        <f t="shared" si="1208"/>
        <v>0.25</v>
      </c>
      <c r="BT629" s="405">
        <f t="shared" si="1208"/>
        <v>0.25</v>
      </c>
      <c r="BU629" s="405">
        <f t="shared" si="1208"/>
        <v>0.25</v>
      </c>
      <c r="BV629" s="405">
        <f t="shared" si="1208"/>
        <v>0.25</v>
      </c>
      <c r="BW629" s="405">
        <f t="shared" si="1208"/>
        <v>0.25</v>
      </c>
      <c r="BX629" s="405">
        <f t="shared" si="1208"/>
        <v>0.25</v>
      </c>
      <c r="BY629" s="405">
        <f t="shared" si="1208"/>
        <v>0.25</v>
      </c>
      <c r="BZ629" s="405">
        <f t="shared" si="1208"/>
        <v>0.25</v>
      </c>
      <c r="CA629" s="405">
        <f t="shared" si="1208"/>
        <v>0.25</v>
      </c>
      <c r="CB629" s="405">
        <f t="shared" si="1208"/>
        <v>0.25</v>
      </c>
      <c r="CC629" s="405">
        <f t="shared" ref="CC629:CM629" si="1209">VLOOKUP($D629,assumption_lookup,MATCH(CC$9,assumption_heading,0),0)</f>
        <v>0.25</v>
      </c>
      <c r="CD629" s="405">
        <f t="shared" si="1209"/>
        <v>0.25</v>
      </c>
      <c r="CE629" s="405">
        <f t="shared" si="1209"/>
        <v>0.25</v>
      </c>
      <c r="CF629" s="405">
        <f t="shared" si="1209"/>
        <v>0.25</v>
      </c>
      <c r="CG629" s="405">
        <f t="shared" si="1209"/>
        <v>0.25</v>
      </c>
      <c r="CH629" s="405">
        <f t="shared" si="1209"/>
        <v>0.25</v>
      </c>
      <c r="CI629" s="405">
        <f t="shared" si="1209"/>
        <v>0.25</v>
      </c>
      <c r="CJ629" s="405">
        <f t="shared" si="1209"/>
        <v>0.25</v>
      </c>
      <c r="CK629" s="405">
        <f t="shared" si="1209"/>
        <v>0.25</v>
      </c>
      <c r="CL629" s="405">
        <f t="shared" si="1209"/>
        <v>0.25</v>
      </c>
      <c r="CM629" s="405">
        <f t="shared" si="1209"/>
        <v>0.25</v>
      </c>
      <c r="CY629" s="268"/>
    </row>
    <row r="630" spans="1:103" s="81" customFormat="1" hidden="1" outlineLevel="2" x14ac:dyDescent="0.45">
      <c r="A630" s="71"/>
      <c r="B630" s="297"/>
      <c r="D630" s="81" t="s">
        <v>39</v>
      </c>
      <c r="F630" s="81" t="s">
        <v>164</v>
      </c>
      <c r="H630" s="375"/>
      <c r="I630" s="375"/>
      <c r="J630" s="375"/>
      <c r="K630" s="375"/>
      <c r="L630" s="375"/>
      <c r="M630" s="375"/>
      <c r="N630" s="375"/>
      <c r="O630" s="375"/>
      <c r="P630" s="375">
        <f>O634*P629/12</f>
        <v>0</v>
      </c>
      <c r="Q630" s="398">
        <f>P634*Q629/12</f>
        <v>604.16666666666663</v>
      </c>
      <c r="R630" s="375">
        <f t="shared" ref="R630:CC630" si="1210">Q634*R629/12</f>
        <v>591.57986111111109</v>
      </c>
      <c r="S630" s="375">
        <f t="shared" si="1210"/>
        <v>579.2552806712963</v>
      </c>
      <c r="T630" s="375">
        <f t="shared" si="1210"/>
        <v>567.18746232397768</v>
      </c>
      <c r="U630" s="375">
        <f t="shared" ca="1" si="1210"/>
        <v>630.02383463667263</v>
      </c>
      <c r="V630" s="375">
        <f t="shared" ca="1" si="1210"/>
        <v>616.89833808174183</v>
      </c>
      <c r="W630" s="375">
        <f t="shared" ca="1" si="1210"/>
        <v>604.0462893717056</v>
      </c>
      <c r="X630" s="375">
        <f t="shared" ca="1" si="1210"/>
        <v>591.46199167646171</v>
      </c>
      <c r="Y630" s="375">
        <f t="shared" ca="1" si="1210"/>
        <v>579.13986684986878</v>
      </c>
      <c r="Z630" s="375">
        <f t="shared" ca="1" si="1210"/>
        <v>567.0744529571632</v>
      </c>
      <c r="AA630" s="375">
        <f t="shared" ca="1" si="1210"/>
        <v>555.26040185388899</v>
      </c>
      <c r="AB630" s="375">
        <f t="shared" ca="1" si="1210"/>
        <v>543.69247681526633</v>
      </c>
      <c r="AC630" s="375">
        <f t="shared" ca="1" si="1210"/>
        <v>532.36555021494826</v>
      </c>
      <c r="AD630" s="375">
        <f t="shared" ca="1" si="1210"/>
        <v>521.27460125213679</v>
      </c>
      <c r="AE630" s="375">
        <f t="shared" ca="1" si="1210"/>
        <v>510.41471372605065</v>
      </c>
      <c r="AF630" s="375">
        <f t="shared" ca="1" si="1210"/>
        <v>499.78107385675793</v>
      </c>
      <c r="AG630" s="375">
        <f t="shared" ca="1" si="1210"/>
        <v>767.14674592918652</v>
      </c>
      <c r="AH630" s="375">
        <f t="shared" ca="1" si="1210"/>
        <v>751.16452205566168</v>
      </c>
      <c r="AI630" s="375">
        <f t="shared" ca="1" si="1210"/>
        <v>735.51526117950209</v>
      </c>
      <c r="AJ630" s="375">
        <f t="shared" ca="1" si="1210"/>
        <v>720.19202657159576</v>
      </c>
      <c r="AK630" s="375">
        <f t="shared" ca="1" si="1210"/>
        <v>705.18802601802088</v>
      </c>
      <c r="AL630" s="375">
        <f t="shared" ca="1" si="1210"/>
        <v>690.49660880931208</v>
      </c>
      <c r="AM630" s="375">
        <f t="shared" ca="1" si="1210"/>
        <v>676.11126279245138</v>
      </c>
      <c r="AN630" s="375">
        <f t="shared" ca="1" si="1210"/>
        <v>662.02561148427537</v>
      </c>
      <c r="AO630" s="375">
        <f t="shared" ca="1" si="1210"/>
        <v>648.23341124501962</v>
      </c>
      <c r="AP630" s="375">
        <f t="shared" ca="1" si="1210"/>
        <v>634.7285485107484</v>
      </c>
      <c r="AQ630" s="375">
        <f t="shared" ca="1" si="1210"/>
        <v>621.50503708344115</v>
      </c>
      <c r="AR630" s="375">
        <f t="shared" si="1210"/>
        <v>408.68437499999999</v>
      </c>
      <c r="AS630" s="375">
        <f t="shared" ca="1" si="1210"/>
        <v>412.96490885416671</v>
      </c>
      <c r="AT630" s="375">
        <f t="shared" ca="1" si="1210"/>
        <v>404.36147325303818</v>
      </c>
      <c r="AU630" s="375">
        <f t="shared" ca="1" si="1210"/>
        <v>395.93727589359986</v>
      </c>
      <c r="AV630" s="375">
        <f t="shared" ca="1" si="1210"/>
        <v>387.6885826458165</v>
      </c>
      <c r="AW630" s="375">
        <f t="shared" ca="1" si="1210"/>
        <v>379.61173717402863</v>
      </c>
      <c r="AX630" s="375">
        <f t="shared" ca="1" si="1210"/>
        <v>371.70315931623645</v>
      </c>
      <c r="AY630" s="375">
        <f t="shared" ca="1" si="1210"/>
        <v>363.95934349714815</v>
      </c>
      <c r="AZ630" s="375">
        <f t="shared" ca="1" si="1210"/>
        <v>356.37685717429093</v>
      </c>
      <c r="BA630" s="375">
        <f t="shared" ca="1" si="1210"/>
        <v>348.95233931649318</v>
      </c>
      <c r="BB630" s="398">
        <f ca="1">BA634*BB629/12</f>
        <v>341.68249891406623</v>
      </c>
      <c r="BC630" s="375">
        <f t="shared" ca="1" si="1210"/>
        <v>334.56411352002323</v>
      </c>
      <c r="BD630" s="375">
        <f t="shared" ca="1" si="1210"/>
        <v>327.59402782168945</v>
      </c>
      <c r="BE630" s="375">
        <f t="shared" ca="1" si="1210"/>
        <v>42.991374464293131</v>
      </c>
      <c r="BF630" s="375">
        <f t="shared" ca="1" si="1210"/>
        <v>42.095720829620404</v>
      </c>
      <c r="BG630" s="375">
        <f t="shared" ca="1" si="1210"/>
        <v>41.218726645669904</v>
      </c>
      <c r="BH630" s="375">
        <f t="shared" ca="1" si="1210"/>
        <v>40.360003173885161</v>
      </c>
      <c r="BI630" s="375">
        <f t="shared" ca="1" si="1210"/>
        <v>39.51916977442928</v>
      </c>
      <c r="BJ630" s="375">
        <f t="shared" ca="1" si="1210"/>
        <v>38.695853737461981</v>
      </c>
      <c r="BK630" s="375">
        <f t="shared" ca="1" si="1210"/>
        <v>37.889690117931572</v>
      </c>
      <c r="BL630" s="375">
        <f t="shared" ca="1" si="1210"/>
        <v>37.100321573807982</v>
      </c>
      <c r="BM630" s="375">
        <f t="shared" ca="1" si="1210"/>
        <v>36.327398207686961</v>
      </c>
      <c r="BN630" s="375">
        <f t="shared" ca="1" si="1210"/>
        <v>35.570577411693499</v>
      </c>
      <c r="BO630" s="375">
        <f t="shared" ca="1" si="1210"/>
        <v>34.829523715616538</v>
      </c>
      <c r="BP630" s="375">
        <f t="shared" ca="1" si="1210"/>
        <v>34.103908638207791</v>
      </c>
      <c r="BQ630" s="375">
        <f t="shared" ca="1" si="1210"/>
        <v>259.08785498602293</v>
      </c>
      <c r="BR630" s="375">
        <f t="shared" ca="1" si="1210"/>
        <v>253.69019134048085</v>
      </c>
      <c r="BS630" s="375">
        <f t="shared" ca="1" si="1210"/>
        <v>248.40497902088751</v>
      </c>
      <c r="BT630" s="375">
        <f t="shared" ca="1" si="1210"/>
        <v>243.22987529128568</v>
      </c>
      <c r="BU630" s="375">
        <f t="shared" ca="1" si="1210"/>
        <v>238.16258622271729</v>
      </c>
      <c r="BV630" s="375">
        <f t="shared" ca="1" si="1210"/>
        <v>233.2008656764107</v>
      </c>
      <c r="BW630" s="375">
        <f t="shared" ca="1" si="1210"/>
        <v>228.3425143081522</v>
      </c>
      <c r="BX630" s="375">
        <f t="shared" ca="1" si="1210"/>
        <v>223.58537859339899</v>
      </c>
      <c r="BY630" s="375">
        <f t="shared" ca="1" si="1210"/>
        <v>218.9273498727031</v>
      </c>
      <c r="BZ630" s="375">
        <f t="shared" ca="1" si="1210"/>
        <v>214.36636341702174</v>
      </c>
      <c r="CA630" s="375">
        <f t="shared" ca="1" si="1210"/>
        <v>209.90039751250046</v>
      </c>
      <c r="CB630" s="375">
        <f t="shared" ca="1" si="1210"/>
        <v>205.52747256432335</v>
      </c>
      <c r="CC630" s="375">
        <f t="shared" ca="1" si="1210"/>
        <v>711.66231688589994</v>
      </c>
      <c r="CD630" s="375">
        <f t="shared" ref="CD630:CM630" ca="1" si="1211">CC634*CD629/12</f>
        <v>696.83601861744364</v>
      </c>
      <c r="CE630" s="375">
        <f t="shared" ca="1" si="1211"/>
        <v>682.3186015629135</v>
      </c>
      <c r="CF630" s="375">
        <f t="shared" ca="1" si="1211"/>
        <v>668.10363069701953</v>
      </c>
      <c r="CG630" s="375">
        <f t="shared" ca="1" si="1211"/>
        <v>654.18480505749824</v>
      </c>
      <c r="CH630" s="375">
        <f t="shared" ca="1" si="1211"/>
        <v>640.55595495213367</v>
      </c>
      <c r="CI630" s="375">
        <f t="shared" ca="1" si="1211"/>
        <v>627.21103922396424</v>
      </c>
      <c r="CJ630" s="375">
        <f t="shared" ca="1" si="1211"/>
        <v>614.14414257346505</v>
      </c>
      <c r="CK630" s="375">
        <f t="shared" ca="1" si="1211"/>
        <v>601.34947293651783</v>
      </c>
      <c r="CL630" s="375">
        <f t="shared" ca="1" si="1211"/>
        <v>588.82135891700693</v>
      </c>
      <c r="CM630" s="375">
        <f t="shared" ca="1" si="1211"/>
        <v>576.55424727290267</v>
      </c>
      <c r="CN630" s="375">
        <f t="shared" ref="CN630:CT630" si="1212">SUMIF($H$9:$CM$9,CN$3,$H630:$CM630)</f>
        <v>1775.0018084490741</v>
      </c>
      <c r="CO630" s="375">
        <f t="shared" ca="1" si="1212"/>
        <v>6818.8399797598831</v>
      </c>
      <c r="CP630" s="375">
        <f t="shared" ca="1" si="1212"/>
        <v>8112.0881355359734</v>
      </c>
      <c r="CQ630" s="375">
        <f t="shared" ca="1" si="1212"/>
        <v>4506.4866645589073</v>
      </c>
      <c r="CR630" s="375">
        <f t="shared" ca="1" si="1212"/>
        <v>754.19238747378597</v>
      </c>
      <c r="CS630" s="375">
        <f t="shared" ca="1" si="1212"/>
        <v>2605.002264879789</v>
      </c>
      <c r="CT630" s="375">
        <f t="shared" ca="1" si="1212"/>
        <v>7267.2690612610886</v>
      </c>
      <c r="CY630" s="268"/>
    </row>
    <row r="631" spans="1:103" s="81" customFormat="1" hidden="1" outlineLevel="2" x14ac:dyDescent="0.45">
      <c r="A631" s="71"/>
      <c r="B631" s="297"/>
      <c r="D631" s="81" t="s">
        <v>400</v>
      </c>
      <c r="F631" s="81" t="s">
        <v>164</v>
      </c>
      <c r="H631" s="375"/>
      <c r="I631" s="375"/>
      <c r="J631" s="375"/>
      <c r="K631" s="375"/>
      <c r="L631" s="375"/>
      <c r="M631" s="375"/>
      <c r="N631" s="375"/>
      <c r="O631" s="375"/>
      <c r="P631" s="375"/>
      <c r="Q631" s="375"/>
      <c r="R631" s="375"/>
      <c r="S631" s="375"/>
      <c r="T631" s="375"/>
      <c r="U631" s="375"/>
      <c r="V631" s="375"/>
      <c r="W631" s="375"/>
      <c r="X631" s="375"/>
      <c r="Y631" s="375"/>
      <c r="Z631" s="375"/>
      <c r="AA631" s="375"/>
      <c r="AB631" s="375"/>
      <c r="AC631" s="375"/>
      <c r="AD631" s="375"/>
      <c r="AE631" s="375"/>
      <c r="AF631" s="375"/>
      <c r="AG631" s="375"/>
      <c r="AH631" s="375"/>
      <c r="AI631" s="375"/>
      <c r="AJ631" s="375"/>
      <c r="AK631" s="375"/>
      <c r="AL631" s="375"/>
      <c r="AM631" s="375"/>
      <c r="AN631" s="375"/>
      <c r="AO631" s="375"/>
      <c r="AP631" s="375"/>
      <c r="AQ631" s="375"/>
      <c r="AR631" s="375"/>
      <c r="AS631" s="375"/>
      <c r="AT631" s="375"/>
      <c r="AU631" s="375"/>
      <c r="AV631" s="375"/>
      <c r="AW631" s="375"/>
      <c r="AX631" s="375"/>
      <c r="AY631" s="375"/>
      <c r="AZ631" s="375"/>
      <c r="BA631" s="375"/>
      <c r="BB631" s="375"/>
      <c r="BC631" s="375"/>
      <c r="BD631" s="375"/>
      <c r="BE631" s="375"/>
      <c r="BF631" s="375"/>
      <c r="BG631" s="375"/>
      <c r="BH631" s="375"/>
      <c r="BI631" s="375"/>
      <c r="BJ631" s="375"/>
      <c r="BK631" s="375"/>
      <c r="BL631" s="375"/>
      <c r="BM631" s="375"/>
      <c r="BN631" s="375"/>
      <c r="BO631" s="375"/>
      <c r="BP631" s="375"/>
      <c r="BQ631" s="375"/>
      <c r="BR631" s="375"/>
      <c r="BS631" s="375"/>
      <c r="BT631" s="375"/>
      <c r="BU631" s="375"/>
      <c r="BV631" s="375"/>
      <c r="BW631" s="375"/>
      <c r="BX631" s="375"/>
      <c r="BY631" s="375"/>
      <c r="BZ631" s="375"/>
      <c r="CA631" s="375"/>
      <c r="CB631" s="375"/>
      <c r="CC631" s="375"/>
      <c r="CD631" s="375"/>
      <c r="CE631" s="375"/>
      <c r="CF631" s="375"/>
      <c r="CG631" s="375"/>
      <c r="CH631" s="375"/>
      <c r="CI631" s="375"/>
      <c r="CJ631" s="375"/>
      <c r="CK631" s="375"/>
      <c r="CL631" s="375"/>
      <c r="CM631" s="375"/>
      <c r="CY631" s="268"/>
    </row>
    <row r="632" spans="1:103" s="276" customFormat="1" hidden="1" outlineLevel="2" x14ac:dyDescent="0.45">
      <c r="A632" s="72"/>
      <c r="B632" s="297"/>
      <c r="D632" s="278" t="s">
        <v>405</v>
      </c>
      <c r="E632" s="278"/>
      <c r="F632" s="402" t="s">
        <v>164</v>
      </c>
      <c r="G632" s="278"/>
      <c r="H632" s="406"/>
      <c r="I632" s="406"/>
      <c r="J632" s="406"/>
      <c r="K632" s="406"/>
      <c r="L632" s="406"/>
      <c r="M632" s="406"/>
      <c r="N632" s="406"/>
      <c r="O632" s="406"/>
      <c r="P632" s="406">
        <f>SUM(P628,P630:P631)</f>
        <v>0</v>
      </c>
      <c r="Q632" s="406">
        <f t="shared" ref="Q632:CB632" si="1213">SUM(Q628,Q630:Q631)</f>
        <v>604.16666666666663</v>
      </c>
      <c r="R632" s="406">
        <f t="shared" si="1213"/>
        <v>1195.7465277777778</v>
      </c>
      <c r="S632" s="406">
        <f t="shared" si="1213"/>
        <v>1775.0018084490741</v>
      </c>
      <c r="T632" s="406">
        <f t="shared" si="1213"/>
        <v>2342.1892707730517</v>
      </c>
      <c r="U632" s="406">
        <f t="shared" ca="1" si="1213"/>
        <v>2972.2131054097244</v>
      </c>
      <c r="V632" s="406">
        <f t="shared" ca="1" si="1213"/>
        <v>3589.1114434914662</v>
      </c>
      <c r="W632" s="406">
        <f t="shared" ca="1" si="1213"/>
        <v>4193.157732863172</v>
      </c>
      <c r="X632" s="406">
        <f t="shared" ca="1" si="1213"/>
        <v>4784.6197245396334</v>
      </c>
      <c r="Y632" s="406">
        <f t="shared" ca="1" si="1213"/>
        <v>5363.759591389502</v>
      </c>
      <c r="Z632" s="406">
        <f t="shared" ca="1" si="1213"/>
        <v>5930.834044346665</v>
      </c>
      <c r="AA632" s="406">
        <f t="shared" ca="1" si="1213"/>
        <v>6486.0944462005536</v>
      </c>
      <c r="AB632" s="406">
        <f t="shared" ca="1" si="1213"/>
        <v>7029.7869230158203</v>
      </c>
      <c r="AC632" s="406">
        <f t="shared" ca="1" si="1213"/>
        <v>7562.1524732307689</v>
      </c>
      <c r="AD632" s="406">
        <f t="shared" ca="1" si="1213"/>
        <v>8083.4270744829055</v>
      </c>
      <c r="AE632" s="406">
        <f t="shared" ca="1" si="1213"/>
        <v>8593.8417882089561</v>
      </c>
      <c r="AF632" s="406">
        <f t="shared" ca="1" si="1213"/>
        <v>9093.6228620657148</v>
      </c>
      <c r="AG632" s="406">
        <f t="shared" ca="1" si="1213"/>
        <v>9860.7696079949019</v>
      </c>
      <c r="AH632" s="406">
        <f t="shared" ca="1" si="1213"/>
        <v>10611.934130050564</v>
      </c>
      <c r="AI632" s="406">
        <f t="shared" ca="1" si="1213"/>
        <v>11347.449391230066</v>
      </c>
      <c r="AJ632" s="406">
        <f t="shared" ca="1" si="1213"/>
        <v>12067.641417801662</v>
      </c>
      <c r="AK632" s="406">
        <f t="shared" ca="1" si="1213"/>
        <v>12772.829443819683</v>
      </c>
      <c r="AL632" s="406">
        <f t="shared" ca="1" si="1213"/>
        <v>13463.326052628994</v>
      </c>
      <c r="AM632" s="406">
        <f t="shared" ca="1" si="1213"/>
        <v>14139.437315421446</v>
      </c>
      <c r="AN632" s="406">
        <f t="shared" ca="1" si="1213"/>
        <v>14801.462926905722</v>
      </c>
      <c r="AO632" s="406">
        <f t="shared" ca="1" si="1213"/>
        <v>15449.696338150741</v>
      </c>
      <c r="AP632" s="406">
        <f t="shared" ca="1" si="1213"/>
        <v>16084.424886661489</v>
      </c>
      <c r="AQ632" s="397">
        <f>Assumptions!D250</f>
        <v>35769</v>
      </c>
      <c r="AR632" s="406">
        <f t="shared" si="1213"/>
        <v>36177.684374999997</v>
      </c>
      <c r="AS632" s="406">
        <f t="shared" ca="1" si="1213"/>
        <v>36590.649283854167</v>
      </c>
      <c r="AT632" s="406">
        <f t="shared" ca="1" si="1213"/>
        <v>36995.010757107208</v>
      </c>
      <c r="AU632" s="406">
        <f t="shared" ca="1" si="1213"/>
        <v>37390.948033000808</v>
      </c>
      <c r="AV632" s="406">
        <f t="shared" ca="1" si="1213"/>
        <v>37778.636615646625</v>
      </c>
      <c r="AW632" s="406">
        <f t="shared" ca="1" si="1213"/>
        <v>38158.24835282065</v>
      </c>
      <c r="AX632" s="406">
        <f t="shared" ca="1" si="1213"/>
        <v>38529.95151213689</v>
      </c>
      <c r="AY632" s="406">
        <f t="shared" ca="1" si="1213"/>
        <v>38893.910855634036</v>
      </c>
      <c r="AZ632" s="406">
        <f t="shared" ca="1" si="1213"/>
        <v>39250.287712808327</v>
      </c>
      <c r="BA632" s="406">
        <f t="shared" ca="1" si="1213"/>
        <v>39599.24005212482</v>
      </c>
      <c r="BB632" s="406">
        <f t="shared" ca="1" si="1213"/>
        <v>39940.922551038886</v>
      </c>
      <c r="BC632" s="406">
        <f t="shared" ca="1" si="1213"/>
        <v>40275.486664558906</v>
      </c>
      <c r="BD632" s="406">
        <f t="shared" ca="1" si="1213"/>
        <v>40603.080692380594</v>
      </c>
      <c r="BE632" s="406">
        <f t="shared" ca="1" si="1213"/>
        <v>40646.072066844885</v>
      </c>
      <c r="BF632" s="406">
        <f t="shared" ca="1" si="1213"/>
        <v>40688.167787674509</v>
      </c>
      <c r="BG632" s="406">
        <f t="shared" ca="1" si="1213"/>
        <v>40729.386514320177</v>
      </c>
      <c r="BH632" s="406">
        <f t="shared" ca="1" si="1213"/>
        <v>40769.746517494059</v>
      </c>
      <c r="BI632" s="406">
        <f t="shared" ca="1" si="1213"/>
        <v>40809.265687268489</v>
      </c>
      <c r="BJ632" s="406">
        <f t="shared" ca="1" si="1213"/>
        <v>40847.961541005949</v>
      </c>
      <c r="BK632" s="406">
        <f t="shared" ca="1" si="1213"/>
        <v>40885.851231123881</v>
      </c>
      <c r="BL632" s="406">
        <f t="shared" ca="1" si="1213"/>
        <v>40922.95155269769</v>
      </c>
      <c r="BM632" s="406">
        <f t="shared" ca="1" si="1213"/>
        <v>40959.278950905376</v>
      </c>
      <c r="BN632" s="406">
        <f t="shared" ca="1" si="1213"/>
        <v>40994.849528317071</v>
      </c>
      <c r="BO632" s="406">
        <f t="shared" ca="1" si="1213"/>
        <v>41029.67905203269</v>
      </c>
      <c r="BP632" s="406">
        <f t="shared" ca="1" si="1213"/>
        <v>41063.782960670898</v>
      </c>
      <c r="BQ632" s="406">
        <f t="shared" ca="1" si="1213"/>
        <v>41322.870815656919</v>
      </c>
      <c r="BR632" s="406">
        <f t="shared" ca="1" si="1213"/>
        <v>41576.561006997399</v>
      </c>
      <c r="BS632" s="406">
        <f t="shared" ca="1" si="1213"/>
        <v>41824.965986018287</v>
      </c>
      <c r="BT632" s="406">
        <f t="shared" ca="1" si="1213"/>
        <v>42068.19586130957</v>
      </c>
      <c r="BU632" s="406">
        <f t="shared" ca="1" si="1213"/>
        <v>42306.358447532286</v>
      </c>
      <c r="BV632" s="406">
        <f t="shared" ca="1" si="1213"/>
        <v>42539.559313208694</v>
      </c>
      <c r="BW632" s="406">
        <f t="shared" ca="1" si="1213"/>
        <v>42767.901827516849</v>
      </c>
      <c r="BX632" s="406">
        <f t="shared" ca="1" si="1213"/>
        <v>42991.487206110251</v>
      </c>
      <c r="BY632" s="406">
        <f t="shared" ca="1" si="1213"/>
        <v>43210.414555982956</v>
      </c>
      <c r="BZ632" s="406">
        <f t="shared" ca="1" si="1213"/>
        <v>43424.780919399978</v>
      </c>
      <c r="CA632" s="406">
        <f t="shared" ca="1" si="1213"/>
        <v>43634.68131691248</v>
      </c>
      <c r="CB632" s="406">
        <f t="shared" ca="1" si="1213"/>
        <v>43840.208789476805</v>
      </c>
      <c r="CC632" s="406">
        <f t="shared" ref="CC632:CM632" ca="1" si="1214">SUM(CC628,CC630:CC631)</f>
        <v>44551.871106362705</v>
      </c>
      <c r="CD632" s="406">
        <f t="shared" ca="1" si="1214"/>
        <v>45248.707124980152</v>
      </c>
      <c r="CE632" s="406">
        <f t="shared" ca="1" si="1214"/>
        <v>45931.025726543063</v>
      </c>
      <c r="CF632" s="406">
        <f t="shared" ca="1" si="1214"/>
        <v>46599.129357240083</v>
      </c>
      <c r="CG632" s="406">
        <f t="shared" ca="1" si="1214"/>
        <v>47253.314162297582</v>
      </c>
      <c r="CH632" s="406">
        <f t="shared" ca="1" si="1214"/>
        <v>47893.870117249717</v>
      </c>
      <c r="CI632" s="406">
        <f t="shared" ca="1" si="1214"/>
        <v>48521.08115647368</v>
      </c>
      <c r="CJ632" s="406">
        <f t="shared" ca="1" si="1214"/>
        <v>49135.225299047146</v>
      </c>
      <c r="CK632" s="406">
        <f t="shared" ca="1" si="1214"/>
        <v>49736.574771983665</v>
      </c>
      <c r="CL632" s="406">
        <f t="shared" ca="1" si="1214"/>
        <v>50325.39613090067</v>
      </c>
      <c r="CM632" s="406">
        <f t="shared" ca="1" si="1214"/>
        <v>50901.950378173569</v>
      </c>
      <c r="CN632" s="81"/>
      <c r="CO632" s="81"/>
      <c r="CP632" s="81"/>
      <c r="CQ632" s="81"/>
      <c r="CR632" s="81"/>
      <c r="CS632" s="81"/>
      <c r="CT632" s="81"/>
      <c r="CY632" s="407"/>
    </row>
    <row r="633" spans="1:103" s="81" customFormat="1" hidden="1" outlineLevel="2" x14ac:dyDescent="0.45">
      <c r="A633" s="71"/>
      <c r="B633" s="297"/>
      <c r="J633" s="399"/>
      <c r="CY633" s="268"/>
    </row>
    <row r="634" spans="1:103" s="81" customFormat="1" hidden="1" outlineLevel="1" x14ac:dyDescent="0.45">
      <c r="A634" s="71"/>
      <c r="B634" s="297"/>
      <c r="D634" s="81" t="s">
        <v>406</v>
      </c>
      <c r="F634" s="81" t="s">
        <v>164</v>
      </c>
      <c r="J634" s="399"/>
      <c r="O634" s="408"/>
      <c r="P634" s="375">
        <f>P626-P632</f>
        <v>29000</v>
      </c>
      <c r="Q634" s="375">
        <f>Q626-Q632</f>
        <v>28395.833333333332</v>
      </c>
      <c r="R634" s="375">
        <f t="shared" ref="R634:CC634" si="1215">R626-R632</f>
        <v>27804.253472222223</v>
      </c>
      <c r="S634" s="375">
        <f t="shared" si="1215"/>
        <v>27224.998191550927</v>
      </c>
      <c r="T634" s="375">
        <f t="shared" ca="1" si="1215"/>
        <v>30241.144062560285</v>
      </c>
      <c r="U634" s="375">
        <f t="shared" ca="1" si="1215"/>
        <v>29611.120227923609</v>
      </c>
      <c r="V634" s="375">
        <f t="shared" ca="1" si="1215"/>
        <v>28994.221889841869</v>
      </c>
      <c r="W634" s="375">
        <f t="shared" ca="1" si="1215"/>
        <v>28390.175600470164</v>
      </c>
      <c r="X634" s="375">
        <f t="shared" ca="1" si="1215"/>
        <v>27798.713608793703</v>
      </c>
      <c r="Y634" s="375">
        <f t="shared" ca="1" si="1215"/>
        <v>27219.573741943834</v>
      </c>
      <c r="Z634" s="375">
        <f t="shared" ca="1" si="1215"/>
        <v>26652.49928898667</v>
      </c>
      <c r="AA634" s="375">
        <f t="shared" ca="1" si="1215"/>
        <v>26097.238887132782</v>
      </c>
      <c r="AB634" s="375">
        <f t="shared" ca="1" si="1215"/>
        <v>25553.546410317515</v>
      </c>
      <c r="AC634" s="375">
        <f t="shared" ca="1" si="1215"/>
        <v>25021.180860102566</v>
      </c>
      <c r="AD634" s="375">
        <f t="shared" ca="1" si="1215"/>
        <v>24499.906258850431</v>
      </c>
      <c r="AE634" s="375">
        <f t="shared" ca="1" si="1215"/>
        <v>23989.49154512438</v>
      </c>
      <c r="AF634" s="375">
        <f t="shared" ca="1" si="1215"/>
        <v>36823.043804600951</v>
      </c>
      <c r="AG634" s="375">
        <f t="shared" ca="1" si="1215"/>
        <v>36055.897058671762</v>
      </c>
      <c r="AH634" s="375">
        <f t="shared" ca="1" si="1215"/>
        <v>35304.732536616102</v>
      </c>
      <c r="AI634" s="375">
        <f t="shared" ca="1" si="1215"/>
        <v>34569.217275436597</v>
      </c>
      <c r="AJ634" s="375">
        <f t="shared" ca="1" si="1215"/>
        <v>33849.025248865</v>
      </c>
      <c r="AK634" s="375">
        <f t="shared" ca="1" si="1215"/>
        <v>33143.837222846982</v>
      </c>
      <c r="AL634" s="375">
        <f t="shared" ca="1" si="1215"/>
        <v>32453.340614037668</v>
      </c>
      <c r="AM634" s="375">
        <f t="shared" ca="1" si="1215"/>
        <v>31777.229351245216</v>
      </c>
      <c r="AN634" s="375">
        <f t="shared" ca="1" si="1215"/>
        <v>31115.203739760942</v>
      </c>
      <c r="AO634" s="375">
        <f t="shared" ca="1" si="1215"/>
        <v>30466.970328515923</v>
      </c>
      <c r="AP634" s="375">
        <f t="shared" ca="1" si="1215"/>
        <v>29832.241780005177</v>
      </c>
      <c r="AQ634" s="375">
        <f t="shared" si="1215"/>
        <v>19616.849999999999</v>
      </c>
      <c r="AR634" s="375">
        <f t="shared" ca="1" si="1215"/>
        <v>19822.315625000003</v>
      </c>
      <c r="AS634" s="375">
        <f t="shared" ca="1" si="1215"/>
        <v>19409.350716145833</v>
      </c>
      <c r="AT634" s="375">
        <f t="shared" ca="1" si="1215"/>
        <v>19004.989242892792</v>
      </c>
      <c r="AU634" s="375">
        <f t="shared" ca="1" si="1215"/>
        <v>18609.051966999192</v>
      </c>
      <c r="AV634" s="375">
        <f t="shared" ca="1" si="1215"/>
        <v>18221.363384353375</v>
      </c>
      <c r="AW634" s="375">
        <f t="shared" ca="1" si="1215"/>
        <v>17841.75164717935</v>
      </c>
      <c r="AX634" s="375">
        <f t="shared" ca="1" si="1215"/>
        <v>17470.04848786311</v>
      </c>
      <c r="AY634" s="375">
        <f t="shared" ca="1" si="1215"/>
        <v>17106.089144365964</v>
      </c>
      <c r="AZ634" s="375">
        <f t="shared" ca="1" si="1215"/>
        <v>16749.712287191673</v>
      </c>
      <c r="BA634" s="375">
        <f t="shared" ca="1" si="1215"/>
        <v>16400.75994787518</v>
      </c>
      <c r="BB634" s="375">
        <f t="shared" ca="1" si="1215"/>
        <v>16059.077448961114</v>
      </c>
      <c r="BC634" s="375">
        <f t="shared" ca="1" si="1215"/>
        <v>15724.513335441094</v>
      </c>
      <c r="BD634" s="375">
        <f t="shared" ca="1" si="1215"/>
        <v>2063.5859742860703</v>
      </c>
      <c r="BE634" s="375">
        <f t="shared" ca="1" si="1215"/>
        <v>2020.5945998217794</v>
      </c>
      <c r="BF634" s="375">
        <f t="shared" ca="1" si="1215"/>
        <v>1978.4988789921554</v>
      </c>
      <c r="BG634" s="375">
        <f t="shared" ca="1" si="1215"/>
        <v>1937.2801523464877</v>
      </c>
      <c r="BH634" s="375">
        <f t="shared" ca="1" si="1215"/>
        <v>1896.9201491726053</v>
      </c>
      <c r="BI634" s="375">
        <f t="shared" ca="1" si="1215"/>
        <v>1857.400979398175</v>
      </c>
      <c r="BJ634" s="375">
        <f t="shared" ca="1" si="1215"/>
        <v>1818.7051256607156</v>
      </c>
      <c r="BK634" s="375">
        <f t="shared" ca="1" si="1215"/>
        <v>1780.8154355427832</v>
      </c>
      <c r="BL634" s="375">
        <f t="shared" ca="1" si="1215"/>
        <v>1743.715113968974</v>
      </c>
      <c r="BM634" s="375">
        <f t="shared" ca="1" si="1215"/>
        <v>1707.3877157612878</v>
      </c>
      <c r="BN634" s="375">
        <f t="shared" ca="1" si="1215"/>
        <v>1671.8171383495937</v>
      </c>
      <c r="BO634" s="375">
        <f t="shared" ca="1" si="1215"/>
        <v>1636.9876146339739</v>
      </c>
      <c r="BP634" s="375">
        <f t="shared" ca="1" si="1215"/>
        <v>12436.217039329102</v>
      </c>
      <c r="BQ634" s="375">
        <f t="shared" ca="1" si="1215"/>
        <v>12177.129184343081</v>
      </c>
      <c r="BR634" s="375">
        <f t="shared" ca="1" si="1215"/>
        <v>11923.438993002601</v>
      </c>
      <c r="BS634" s="375">
        <f t="shared" ca="1" si="1215"/>
        <v>11675.034013981713</v>
      </c>
      <c r="BT634" s="375">
        <f t="shared" ca="1" si="1215"/>
        <v>11431.80413869043</v>
      </c>
      <c r="BU634" s="375">
        <f t="shared" ca="1" si="1215"/>
        <v>11193.641552467714</v>
      </c>
      <c r="BV634" s="375">
        <f t="shared" ca="1" si="1215"/>
        <v>10960.440686791306</v>
      </c>
      <c r="BW634" s="375">
        <f t="shared" ca="1" si="1215"/>
        <v>10732.098172483151</v>
      </c>
      <c r="BX634" s="375">
        <f t="shared" ca="1" si="1215"/>
        <v>10508.512793889749</v>
      </c>
      <c r="BY634" s="375">
        <f t="shared" ca="1" si="1215"/>
        <v>10289.585444017044</v>
      </c>
      <c r="BZ634" s="375">
        <f t="shared" ca="1" si="1215"/>
        <v>10075.219080600022</v>
      </c>
      <c r="CA634" s="375">
        <f t="shared" ca="1" si="1215"/>
        <v>9865.3186830875202</v>
      </c>
      <c r="CB634" s="375">
        <f t="shared" ca="1" si="1215"/>
        <v>34159.791210523195</v>
      </c>
      <c r="CC634" s="375">
        <f t="shared" ca="1" si="1215"/>
        <v>33448.128893637295</v>
      </c>
      <c r="CD634" s="375">
        <f t="shared" ref="CD634:CM634" ca="1" si="1216">CD626-CD632</f>
        <v>32751.292875019848</v>
      </c>
      <c r="CE634" s="375">
        <f t="shared" ca="1" si="1216"/>
        <v>32068.974273456937</v>
      </c>
      <c r="CF634" s="375">
        <f t="shared" ca="1" si="1216"/>
        <v>31400.870642759917</v>
      </c>
      <c r="CG634" s="375">
        <f t="shared" ca="1" si="1216"/>
        <v>30746.685837702418</v>
      </c>
      <c r="CH634" s="375">
        <f t="shared" ca="1" si="1216"/>
        <v>30106.129882750283</v>
      </c>
      <c r="CI634" s="375">
        <f t="shared" ca="1" si="1216"/>
        <v>29478.91884352632</v>
      </c>
      <c r="CJ634" s="375">
        <f t="shared" ca="1" si="1216"/>
        <v>28864.774700952854</v>
      </c>
      <c r="CK634" s="375">
        <f t="shared" ca="1" si="1216"/>
        <v>28263.425228016335</v>
      </c>
      <c r="CL634" s="375">
        <f t="shared" ca="1" si="1216"/>
        <v>27674.60386909933</v>
      </c>
      <c r="CM634" s="375">
        <f t="shared" ca="1" si="1216"/>
        <v>27098.049621826431</v>
      </c>
      <c r="CY634" s="268"/>
    </row>
    <row r="635" spans="1:103" s="81" customFormat="1" hidden="1" outlineLevel="1" x14ac:dyDescent="0.45">
      <c r="A635" s="71"/>
      <c r="B635" s="297"/>
      <c r="D635" s="81" t="s">
        <v>39</v>
      </c>
      <c r="F635" s="81" t="s">
        <v>164</v>
      </c>
      <c r="J635" s="399"/>
      <c r="O635" s="375"/>
      <c r="P635" s="375">
        <f t="shared" ref="P635:AT635" si="1217">P630</f>
        <v>0</v>
      </c>
      <c r="Q635" s="375">
        <f t="shared" si="1217"/>
        <v>604.16666666666663</v>
      </c>
      <c r="R635" s="375">
        <f t="shared" si="1217"/>
        <v>591.57986111111109</v>
      </c>
      <c r="S635" s="375">
        <f t="shared" si="1217"/>
        <v>579.2552806712963</v>
      </c>
      <c r="T635" s="375">
        <f t="shared" si="1217"/>
        <v>567.18746232397768</v>
      </c>
      <c r="U635" s="375">
        <f t="shared" ca="1" si="1217"/>
        <v>630.02383463667263</v>
      </c>
      <c r="V635" s="375">
        <f t="shared" ca="1" si="1217"/>
        <v>616.89833808174183</v>
      </c>
      <c r="W635" s="375">
        <f t="shared" ca="1" si="1217"/>
        <v>604.0462893717056</v>
      </c>
      <c r="X635" s="375">
        <f t="shared" ca="1" si="1217"/>
        <v>591.46199167646171</v>
      </c>
      <c r="Y635" s="375">
        <f t="shared" ca="1" si="1217"/>
        <v>579.13986684986878</v>
      </c>
      <c r="Z635" s="375">
        <f t="shared" ca="1" si="1217"/>
        <v>567.0744529571632</v>
      </c>
      <c r="AA635" s="375">
        <f t="shared" ca="1" si="1217"/>
        <v>555.26040185388899</v>
      </c>
      <c r="AB635" s="375">
        <f t="shared" ca="1" si="1217"/>
        <v>543.69247681526633</v>
      </c>
      <c r="AC635" s="375">
        <f t="shared" ca="1" si="1217"/>
        <v>532.36555021494826</v>
      </c>
      <c r="AD635" s="375">
        <f t="shared" ca="1" si="1217"/>
        <v>521.27460125213679</v>
      </c>
      <c r="AE635" s="375">
        <f t="shared" ca="1" si="1217"/>
        <v>510.41471372605065</v>
      </c>
      <c r="AF635" s="375">
        <f t="shared" ca="1" si="1217"/>
        <v>499.78107385675793</v>
      </c>
      <c r="AG635" s="375">
        <f t="shared" ca="1" si="1217"/>
        <v>767.14674592918652</v>
      </c>
      <c r="AH635" s="375">
        <f t="shared" ca="1" si="1217"/>
        <v>751.16452205566168</v>
      </c>
      <c r="AI635" s="375">
        <f t="shared" ca="1" si="1217"/>
        <v>735.51526117950209</v>
      </c>
      <c r="AJ635" s="375">
        <f t="shared" ca="1" si="1217"/>
        <v>720.19202657159576</v>
      </c>
      <c r="AK635" s="375">
        <f t="shared" ca="1" si="1217"/>
        <v>705.18802601802088</v>
      </c>
      <c r="AL635" s="375">
        <f t="shared" ca="1" si="1217"/>
        <v>690.49660880931208</v>
      </c>
      <c r="AM635" s="375">
        <f t="shared" ca="1" si="1217"/>
        <v>676.11126279245138</v>
      </c>
      <c r="AN635" s="375">
        <f t="shared" ca="1" si="1217"/>
        <v>662.02561148427537</v>
      </c>
      <c r="AO635" s="375">
        <f t="shared" ca="1" si="1217"/>
        <v>648.23341124501962</v>
      </c>
      <c r="AP635" s="375">
        <f t="shared" ca="1" si="1217"/>
        <v>634.7285485107484</v>
      </c>
      <c r="AQ635" s="375">
        <f t="shared" ca="1" si="1217"/>
        <v>621.50503708344115</v>
      </c>
      <c r="AR635" s="375">
        <f t="shared" si="1217"/>
        <v>408.68437499999999</v>
      </c>
      <c r="AS635" s="375">
        <f t="shared" ca="1" si="1217"/>
        <v>412.96490885416671</v>
      </c>
      <c r="AT635" s="375">
        <f t="shared" ca="1" si="1217"/>
        <v>404.36147325303818</v>
      </c>
      <c r="AU635" s="375">
        <f t="shared" ref="AU635:CM635" ca="1" si="1218">AU630</f>
        <v>395.93727589359986</v>
      </c>
      <c r="AV635" s="375">
        <f t="shared" ca="1" si="1218"/>
        <v>387.6885826458165</v>
      </c>
      <c r="AW635" s="375">
        <f t="shared" ca="1" si="1218"/>
        <v>379.61173717402863</v>
      </c>
      <c r="AX635" s="375">
        <f t="shared" ca="1" si="1218"/>
        <v>371.70315931623645</v>
      </c>
      <c r="AY635" s="375">
        <f t="shared" ca="1" si="1218"/>
        <v>363.95934349714815</v>
      </c>
      <c r="AZ635" s="375">
        <f t="shared" ca="1" si="1218"/>
        <v>356.37685717429093</v>
      </c>
      <c r="BA635" s="375">
        <f t="shared" ca="1" si="1218"/>
        <v>348.95233931649318</v>
      </c>
      <c r="BB635" s="375">
        <f t="shared" ca="1" si="1218"/>
        <v>341.68249891406623</v>
      </c>
      <c r="BC635" s="375">
        <f t="shared" ca="1" si="1218"/>
        <v>334.56411352002323</v>
      </c>
      <c r="BD635" s="375">
        <f t="shared" ca="1" si="1218"/>
        <v>327.59402782168945</v>
      </c>
      <c r="BE635" s="375">
        <f t="shared" ca="1" si="1218"/>
        <v>42.991374464293131</v>
      </c>
      <c r="BF635" s="375">
        <f t="shared" ca="1" si="1218"/>
        <v>42.095720829620404</v>
      </c>
      <c r="BG635" s="375">
        <f t="shared" ca="1" si="1218"/>
        <v>41.218726645669904</v>
      </c>
      <c r="BH635" s="375">
        <f t="shared" ca="1" si="1218"/>
        <v>40.360003173885161</v>
      </c>
      <c r="BI635" s="375">
        <f t="shared" ca="1" si="1218"/>
        <v>39.51916977442928</v>
      </c>
      <c r="BJ635" s="375">
        <f t="shared" ca="1" si="1218"/>
        <v>38.695853737461981</v>
      </c>
      <c r="BK635" s="375">
        <f t="shared" ca="1" si="1218"/>
        <v>37.889690117931572</v>
      </c>
      <c r="BL635" s="375">
        <f t="shared" ca="1" si="1218"/>
        <v>37.100321573807982</v>
      </c>
      <c r="BM635" s="375">
        <f t="shared" ca="1" si="1218"/>
        <v>36.327398207686961</v>
      </c>
      <c r="BN635" s="375">
        <f t="shared" ca="1" si="1218"/>
        <v>35.570577411693499</v>
      </c>
      <c r="BO635" s="375">
        <f t="shared" ca="1" si="1218"/>
        <v>34.829523715616538</v>
      </c>
      <c r="BP635" s="375">
        <f t="shared" ca="1" si="1218"/>
        <v>34.103908638207791</v>
      </c>
      <c r="BQ635" s="375">
        <f t="shared" ca="1" si="1218"/>
        <v>259.08785498602293</v>
      </c>
      <c r="BR635" s="375">
        <f t="shared" ca="1" si="1218"/>
        <v>253.69019134048085</v>
      </c>
      <c r="BS635" s="375">
        <f t="shared" ca="1" si="1218"/>
        <v>248.40497902088751</v>
      </c>
      <c r="BT635" s="375">
        <f t="shared" ca="1" si="1218"/>
        <v>243.22987529128568</v>
      </c>
      <c r="BU635" s="375">
        <f t="shared" ca="1" si="1218"/>
        <v>238.16258622271729</v>
      </c>
      <c r="BV635" s="375">
        <f t="shared" ca="1" si="1218"/>
        <v>233.2008656764107</v>
      </c>
      <c r="BW635" s="375">
        <f t="shared" ca="1" si="1218"/>
        <v>228.3425143081522</v>
      </c>
      <c r="BX635" s="375">
        <f t="shared" ca="1" si="1218"/>
        <v>223.58537859339899</v>
      </c>
      <c r="BY635" s="375">
        <f t="shared" ca="1" si="1218"/>
        <v>218.9273498727031</v>
      </c>
      <c r="BZ635" s="375">
        <f t="shared" ca="1" si="1218"/>
        <v>214.36636341702174</v>
      </c>
      <c r="CA635" s="375">
        <f t="shared" ca="1" si="1218"/>
        <v>209.90039751250046</v>
      </c>
      <c r="CB635" s="375">
        <f t="shared" ca="1" si="1218"/>
        <v>205.52747256432335</v>
      </c>
      <c r="CC635" s="375">
        <f t="shared" ca="1" si="1218"/>
        <v>711.66231688589994</v>
      </c>
      <c r="CD635" s="375">
        <f t="shared" ca="1" si="1218"/>
        <v>696.83601861744364</v>
      </c>
      <c r="CE635" s="375">
        <f t="shared" ca="1" si="1218"/>
        <v>682.3186015629135</v>
      </c>
      <c r="CF635" s="375">
        <f t="shared" ca="1" si="1218"/>
        <v>668.10363069701953</v>
      </c>
      <c r="CG635" s="375">
        <f t="shared" ca="1" si="1218"/>
        <v>654.18480505749824</v>
      </c>
      <c r="CH635" s="375">
        <f t="shared" ca="1" si="1218"/>
        <v>640.55595495213367</v>
      </c>
      <c r="CI635" s="375">
        <f t="shared" ca="1" si="1218"/>
        <v>627.21103922396424</v>
      </c>
      <c r="CJ635" s="375">
        <f t="shared" ca="1" si="1218"/>
        <v>614.14414257346505</v>
      </c>
      <c r="CK635" s="375">
        <f t="shared" ca="1" si="1218"/>
        <v>601.34947293651783</v>
      </c>
      <c r="CL635" s="375">
        <f t="shared" ca="1" si="1218"/>
        <v>588.82135891700693</v>
      </c>
      <c r="CM635" s="375">
        <f t="shared" ca="1" si="1218"/>
        <v>576.55424727290267</v>
      </c>
      <c r="CN635" s="375">
        <f t="shared" ref="CN635:CT636" si="1219">SUMIF($H$9:$CM$9,CN$3,$H635:$CM635)</f>
        <v>1775.0018084490741</v>
      </c>
      <c r="CO635" s="375">
        <f t="shared" ca="1" si="1219"/>
        <v>6818.8399797598831</v>
      </c>
      <c r="CP635" s="375">
        <f t="shared" ca="1" si="1219"/>
        <v>8112.0881355359734</v>
      </c>
      <c r="CQ635" s="375">
        <f t="shared" ca="1" si="1219"/>
        <v>4506.4866645589073</v>
      </c>
      <c r="CR635" s="375">
        <f t="shared" ca="1" si="1219"/>
        <v>754.19238747378597</v>
      </c>
      <c r="CS635" s="375">
        <f t="shared" ca="1" si="1219"/>
        <v>2605.002264879789</v>
      </c>
      <c r="CT635" s="375">
        <f t="shared" ca="1" si="1219"/>
        <v>7267.2690612610886</v>
      </c>
      <c r="CY635" s="268"/>
    </row>
    <row r="636" spans="1:103" s="81" customFormat="1" hidden="1" outlineLevel="1" x14ac:dyDescent="0.45">
      <c r="A636" s="71"/>
      <c r="B636" s="297"/>
      <c r="D636" s="81" t="s">
        <v>394</v>
      </c>
      <c r="F636" s="81" t="s">
        <v>164</v>
      </c>
      <c r="J636" s="399"/>
      <c r="O636" s="375"/>
      <c r="P636" s="375">
        <f>SUM(P624:P625)</f>
        <v>29000</v>
      </c>
      <c r="Q636" s="375">
        <f t="shared" ref="Q636:CB636" si="1220">SUM(Q624:Q625)</f>
        <v>0</v>
      </c>
      <c r="R636" s="375">
        <f t="shared" si="1220"/>
        <v>0</v>
      </c>
      <c r="S636" s="375">
        <f t="shared" si="1220"/>
        <v>0</v>
      </c>
      <c r="T636" s="375">
        <f t="shared" ca="1" si="1220"/>
        <v>3583.3333333333358</v>
      </c>
      <c r="U636" s="375">
        <f t="shared" ca="1" si="1220"/>
        <v>0</v>
      </c>
      <c r="V636" s="375">
        <f t="shared" ca="1" si="1220"/>
        <v>0</v>
      </c>
      <c r="W636" s="375">
        <f t="shared" ca="1" si="1220"/>
        <v>0</v>
      </c>
      <c r="X636" s="375">
        <f t="shared" ca="1" si="1220"/>
        <v>0</v>
      </c>
      <c r="Y636" s="375">
        <f t="shared" ca="1" si="1220"/>
        <v>0</v>
      </c>
      <c r="Z636" s="375">
        <f t="shared" ca="1" si="1220"/>
        <v>0</v>
      </c>
      <c r="AA636" s="375">
        <f t="shared" ca="1" si="1220"/>
        <v>0</v>
      </c>
      <c r="AB636" s="375">
        <f t="shared" ca="1" si="1220"/>
        <v>0</v>
      </c>
      <c r="AC636" s="375">
        <f t="shared" ca="1" si="1220"/>
        <v>0</v>
      </c>
      <c r="AD636" s="375">
        <f t="shared" ca="1" si="1220"/>
        <v>0</v>
      </c>
      <c r="AE636" s="375">
        <f t="shared" ca="1" si="1220"/>
        <v>0</v>
      </c>
      <c r="AF636" s="375">
        <f t="shared" ca="1" si="1220"/>
        <v>13333.333333333328</v>
      </c>
      <c r="AG636" s="375">
        <f t="shared" ca="1" si="1220"/>
        <v>0</v>
      </c>
      <c r="AH636" s="375">
        <f t="shared" ca="1" si="1220"/>
        <v>0</v>
      </c>
      <c r="AI636" s="375">
        <f t="shared" ca="1" si="1220"/>
        <v>0</v>
      </c>
      <c r="AJ636" s="375">
        <f t="shared" ca="1" si="1220"/>
        <v>0</v>
      </c>
      <c r="AK636" s="375">
        <f t="shared" ca="1" si="1220"/>
        <v>0</v>
      </c>
      <c r="AL636" s="375">
        <f t="shared" ca="1" si="1220"/>
        <v>0</v>
      </c>
      <c r="AM636" s="375">
        <f t="shared" ca="1" si="1220"/>
        <v>0</v>
      </c>
      <c r="AN636" s="375">
        <f t="shared" ca="1" si="1220"/>
        <v>0</v>
      </c>
      <c r="AO636" s="375">
        <f t="shared" ca="1" si="1220"/>
        <v>0</v>
      </c>
      <c r="AP636" s="375">
        <f t="shared" ca="1" si="1220"/>
        <v>0</v>
      </c>
      <c r="AQ636" s="375">
        <f t="shared" ca="1" si="1220"/>
        <v>9469.1833333333343</v>
      </c>
      <c r="AR636" s="375">
        <f t="shared" ca="1" si="1220"/>
        <v>614.15000000000146</v>
      </c>
      <c r="AS636" s="375">
        <f t="shared" ca="1" si="1220"/>
        <v>0</v>
      </c>
      <c r="AT636" s="375">
        <f t="shared" ca="1" si="1220"/>
        <v>0</v>
      </c>
      <c r="AU636" s="375">
        <f t="shared" ca="1" si="1220"/>
        <v>0</v>
      </c>
      <c r="AV636" s="375">
        <f t="shared" ca="1" si="1220"/>
        <v>0</v>
      </c>
      <c r="AW636" s="375">
        <f t="shared" ca="1" si="1220"/>
        <v>0</v>
      </c>
      <c r="AX636" s="375">
        <f t="shared" ca="1" si="1220"/>
        <v>0</v>
      </c>
      <c r="AY636" s="375">
        <f t="shared" ca="1" si="1220"/>
        <v>0</v>
      </c>
      <c r="AZ636" s="375">
        <f t="shared" ca="1" si="1220"/>
        <v>0</v>
      </c>
      <c r="BA636" s="375">
        <f t="shared" ca="1" si="1220"/>
        <v>0</v>
      </c>
      <c r="BB636" s="375">
        <f t="shared" ca="1" si="1220"/>
        <v>0</v>
      </c>
      <c r="BC636" s="375">
        <f t="shared" ca="1" si="1220"/>
        <v>0</v>
      </c>
      <c r="BD636" s="375">
        <f t="shared" ca="1" si="1220"/>
        <v>0</v>
      </c>
      <c r="BE636" s="375">
        <f t="shared" ca="1" si="1220"/>
        <v>0</v>
      </c>
      <c r="BF636" s="375">
        <f t="shared" ca="1" si="1220"/>
        <v>0</v>
      </c>
      <c r="BG636" s="375">
        <f t="shared" ca="1" si="1220"/>
        <v>0</v>
      </c>
      <c r="BH636" s="375">
        <f t="shared" ca="1" si="1220"/>
        <v>0</v>
      </c>
      <c r="BI636" s="375">
        <f t="shared" ca="1" si="1220"/>
        <v>0</v>
      </c>
      <c r="BJ636" s="375">
        <f t="shared" ca="1" si="1220"/>
        <v>0</v>
      </c>
      <c r="BK636" s="375">
        <f t="shared" ca="1" si="1220"/>
        <v>0</v>
      </c>
      <c r="BL636" s="375">
        <f t="shared" ca="1" si="1220"/>
        <v>0</v>
      </c>
      <c r="BM636" s="375">
        <f t="shared" ca="1" si="1220"/>
        <v>0</v>
      </c>
      <c r="BN636" s="375">
        <f t="shared" ca="1" si="1220"/>
        <v>0</v>
      </c>
      <c r="BO636" s="375">
        <f t="shared" ca="1" si="1220"/>
        <v>0</v>
      </c>
      <c r="BP636" s="375">
        <f t="shared" ca="1" si="1220"/>
        <v>10833.333333333336</v>
      </c>
      <c r="BQ636" s="375">
        <f t="shared" ca="1" si="1220"/>
        <v>0</v>
      </c>
      <c r="BR636" s="375">
        <f t="shared" ca="1" si="1220"/>
        <v>0</v>
      </c>
      <c r="BS636" s="375">
        <f t="shared" ca="1" si="1220"/>
        <v>0</v>
      </c>
      <c r="BT636" s="375">
        <f t="shared" ca="1" si="1220"/>
        <v>0</v>
      </c>
      <c r="BU636" s="375">
        <f t="shared" ca="1" si="1220"/>
        <v>0</v>
      </c>
      <c r="BV636" s="375">
        <f t="shared" ca="1" si="1220"/>
        <v>0</v>
      </c>
      <c r="BW636" s="375">
        <f t="shared" ca="1" si="1220"/>
        <v>0</v>
      </c>
      <c r="BX636" s="375">
        <f t="shared" ca="1" si="1220"/>
        <v>0</v>
      </c>
      <c r="BY636" s="375">
        <f t="shared" ca="1" si="1220"/>
        <v>0</v>
      </c>
      <c r="BZ636" s="375">
        <f t="shared" ca="1" si="1220"/>
        <v>0</v>
      </c>
      <c r="CA636" s="375">
        <f t="shared" ca="1" si="1220"/>
        <v>0</v>
      </c>
      <c r="CB636" s="375">
        <f t="shared" ca="1" si="1220"/>
        <v>24500</v>
      </c>
      <c r="CC636" s="375">
        <f t="shared" ref="CC636:CM636" ca="1" si="1221">SUM(CC624:CC625)</f>
        <v>0</v>
      </c>
      <c r="CD636" s="375">
        <f t="shared" ca="1" si="1221"/>
        <v>0</v>
      </c>
      <c r="CE636" s="375">
        <f t="shared" ca="1" si="1221"/>
        <v>0</v>
      </c>
      <c r="CF636" s="375">
        <f t="shared" ca="1" si="1221"/>
        <v>0</v>
      </c>
      <c r="CG636" s="375">
        <f t="shared" ca="1" si="1221"/>
        <v>0</v>
      </c>
      <c r="CH636" s="375">
        <f t="shared" ca="1" si="1221"/>
        <v>0</v>
      </c>
      <c r="CI636" s="375">
        <f t="shared" ca="1" si="1221"/>
        <v>0</v>
      </c>
      <c r="CJ636" s="375">
        <f t="shared" ca="1" si="1221"/>
        <v>0</v>
      </c>
      <c r="CK636" s="375">
        <f t="shared" ca="1" si="1221"/>
        <v>0</v>
      </c>
      <c r="CL636" s="375">
        <f t="shared" ca="1" si="1221"/>
        <v>0</v>
      </c>
      <c r="CM636" s="375">
        <f t="shared" ca="1" si="1221"/>
        <v>0</v>
      </c>
      <c r="CN636" s="375">
        <f t="shared" si="1219"/>
        <v>29000</v>
      </c>
      <c r="CO636" s="375">
        <f t="shared" ca="1" si="1219"/>
        <v>3583.3333333333358</v>
      </c>
      <c r="CP636" s="375">
        <f t="shared" ca="1" si="1219"/>
        <v>22802.516666666663</v>
      </c>
      <c r="CQ636" s="375">
        <f t="shared" ca="1" si="1219"/>
        <v>614.15000000000146</v>
      </c>
      <c r="CR636" s="375">
        <f t="shared" ca="1" si="1219"/>
        <v>0</v>
      </c>
      <c r="CS636" s="375">
        <f t="shared" ca="1" si="1219"/>
        <v>10833.333333333336</v>
      </c>
      <c r="CT636" s="375">
        <f t="shared" ca="1" si="1219"/>
        <v>24500</v>
      </c>
      <c r="CY636" s="268"/>
    </row>
    <row r="637" spans="1:103" s="81" customFormat="1" hidden="1" outlineLevel="1" x14ac:dyDescent="0.45">
      <c r="A637" s="71"/>
      <c r="B637" s="297"/>
      <c r="CY637" s="268"/>
    </row>
    <row r="638" spans="1:103" s="81" customFormat="1" hidden="1" outlineLevel="1" x14ac:dyDescent="0.45">
      <c r="A638" s="71"/>
      <c r="B638" s="297"/>
      <c r="D638" s="275" t="s">
        <v>505</v>
      </c>
      <c r="E638" s="275"/>
      <c r="F638" s="275"/>
      <c r="G638" s="275"/>
      <c r="H638" s="275"/>
      <c r="I638" s="275"/>
      <c r="J638" s="275"/>
      <c r="K638" s="275"/>
      <c r="L638" s="275"/>
      <c r="M638" s="275"/>
      <c r="N638" s="275"/>
      <c r="O638" s="275"/>
      <c r="P638" s="275"/>
      <c r="Q638" s="275"/>
      <c r="R638" s="275"/>
      <c r="S638" s="275"/>
      <c r="T638" s="275"/>
      <c r="U638" s="275"/>
      <c r="V638" s="275"/>
      <c r="W638" s="275"/>
      <c r="X638" s="275"/>
      <c r="Y638" s="275"/>
      <c r="Z638" s="275"/>
      <c r="AA638" s="275"/>
      <c r="AB638" s="275"/>
      <c r="AC638" s="275"/>
      <c r="AD638" s="275"/>
      <c r="AE638" s="275"/>
      <c r="AF638" s="275"/>
      <c r="AG638" s="275"/>
      <c r="AH638" s="275"/>
      <c r="AI638" s="275"/>
      <c r="AJ638" s="275"/>
      <c r="AK638" s="275"/>
      <c r="AL638" s="275"/>
      <c r="AM638" s="275"/>
      <c r="AN638" s="275"/>
      <c r="AO638" s="275"/>
      <c r="AP638" s="275"/>
      <c r="AQ638" s="275"/>
      <c r="AR638" s="275"/>
      <c r="AS638" s="275"/>
      <c r="AT638" s="275"/>
      <c r="AU638" s="275"/>
      <c r="AV638" s="275"/>
      <c r="AW638" s="275"/>
      <c r="AX638" s="275"/>
      <c r="AY638" s="275"/>
      <c r="AZ638" s="275"/>
      <c r="BA638" s="275"/>
      <c r="BB638" s="275"/>
      <c r="BC638" s="275"/>
      <c r="BD638" s="275"/>
      <c r="BE638" s="275"/>
      <c r="BF638" s="275"/>
      <c r="BG638" s="275"/>
      <c r="BH638" s="275"/>
      <c r="BI638" s="275"/>
      <c r="BJ638" s="275"/>
      <c r="BK638" s="275"/>
      <c r="BL638" s="275"/>
      <c r="BM638" s="275"/>
      <c r="BN638" s="275"/>
      <c r="BO638" s="275"/>
      <c r="BP638" s="275"/>
      <c r="BQ638" s="275"/>
      <c r="BR638" s="275"/>
      <c r="BS638" s="275"/>
      <c r="BT638" s="275"/>
      <c r="BU638" s="275"/>
      <c r="BV638" s="275"/>
      <c r="BW638" s="275"/>
      <c r="BX638" s="275"/>
      <c r="BY638" s="275"/>
      <c r="BZ638" s="275"/>
      <c r="CA638" s="275"/>
      <c r="CB638" s="275"/>
      <c r="CC638" s="275"/>
      <c r="CD638" s="275"/>
      <c r="CE638" s="275"/>
      <c r="CF638" s="275"/>
      <c r="CG638" s="275"/>
      <c r="CH638" s="275"/>
      <c r="CI638" s="275"/>
      <c r="CJ638" s="275"/>
      <c r="CK638" s="275"/>
      <c r="CL638" s="275"/>
      <c r="CM638" s="275"/>
      <c r="CN638" s="275"/>
      <c r="CO638" s="275"/>
      <c r="CP638" s="275"/>
      <c r="CQ638" s="275"/>
      <c r="CR638" s="275"/>
      <c r="CS638" s="275"/>
      <c r="CT638" s="275"/>
      <c r="CY638" s="268"/>
    </row>
    <row r="639" spans="1:103" hidden="1" outlineLevel="1" x14ac:dyDescent="0.45">
      <c r="A639" s="71"/>
      <c r="B639" s="297"/>
    </row>
    <row r="640" spans="1:103" hidden="1" outlineLevel="2" x14ac:dyDescent="0.45">
      <c r="A640" s="71"/>
      <c r="B640" s="297"/>
      <c r="D640" s="75" t="s">
        <v>480</v>
      </c>
    </row>
    <row r="641" spans="1:98" hidden="1" outlineLevel="2" x14ac:dyDescent="0.45">
      <c r="A641" s="71" t="s">
        <v>309</v>
      </c>
      <c r="B641" s="297"/>
      <c r="D641" s="259" t="s">
        <v>31</v>
      </c>
      <c r="F641" s="259" t="s">
        <v>164</v>
      </c>
      <c r="H641" s="264">
        <f t="shared" ref="H641:Q646" si="1222">SUMIF($A$3:$A$570,$A641,H$3:H$570)</f>
        <v>5040.0000000000018</v>
      </c>
      <c r="I641" s="264">
        <f t="shared" si="1222"/>
        <v>5670.0000000000009</v>
      </c>
      <c r="J641" s="264">
        <f t="shared" si="1222"/>
        <v>5670.0000000000009</v>
      </c>
      <c r="K641" s="264">
        <f t="shared" si="1222"/>
        <v>5985.0000000000018</v>
      </c>
      <c r="L641" s="264">
        <f t="shared" si="1222"/>
        <v>5670.0000000000009</v>
      </c>
      <c r="M641" s="264">
        <f t="shared" si="1222"/>
        <v>5670.0000000000009</v>
      </c>
      <c r="N641" s="264">
        <f t="shared" si="1222"/>
        <v>5670.0000000000009</v>
      </c>
      <c r="O641" s="264">
        <f t="shared" si="1222"/>
        <v>3150.0000000000009</v>
      </c>
      <c r="P641" s="264">
        <f t="shared" si="1222"/>
        <v>5670.0000000000009</v>
      </c>
      <c r="Q641" s="264">
        <f t="shared" si="1222"/>
        <v>5481.0000000000018</v>
      </c>
      <c r="R641" s="264">
        <f t="shared" ref="R641:AA646" si="1223">SUMIF($A$3:$A$570,$A641,R$3:R$570)</f>
        <v>6292.1250000000018</v>
      </c>
      <c r="S641" s="264">
        <f t="shared" si="1223"/>
        <v>10567.625000000015</v>
      </c>
      <c r="T641" s="264">
        <f t="shared" ca="1" si="1223"/>
        <v>7378.5599999999995</v>
      </c>
      <c r="U641" s="264">
        <f t="shared" ca="1" si="1223"/>
        <v>8983.7999999999993</v>
      </c>
      <c r="V641" s="264">
        <f t="shared" ca="1" si="1223"/>
        <v>9684.36</v>
      </c>
      <c r="W641" s="264">
        <f t="shared" ca="1" si="1223"/>
        <v>10980.480000000003</v>
      </c>
      <c r="X641" s="264">
        <f t="shared" ca="1" si="1223"/>
        <v>11138.400000000005</v>
      </c>
      <c r="Y641" s="264">
        <f t="shared" ca="1" si="1223"/>
        <v>11891.880000000005</v>
      </c>
      <c r="Z641" s="264">
        <f t="shared" ca="1" si="1223"/>
        <v>12663.000000000007</v>
      </c>
      <c r="AA641" s="264">
        <f t="shared" ca="1" si="1223"/>
        <v>7473.2000000000044</v>
      </c>
      <c r="AB641" s="264">
        <f t="shared" ref="AB641:AK646" ca="1" si="1224">SUMIF($A$3:$A$570,$A641,AB$3:AB$570)</f>
        <v>14258.160000000005</v>
      </c>
      <c r="AC641" s="264">
        <f t="shared" ca="1" si="1224"/>
        <v>13406.400000000009</v>
      </c>
      <c r="AD641" s="264">
        <f t="shared" ca="1" si="1224"/>
        <v>15039.220000000012</v>
      </c>
      <c r="AE641" s="264">
        <f t="shared" ca="1" si="1224"/>
        <v>23053.600000000042</v>
      </c>
      <c r="AF641" s="264">
        <f t="shared" ca="1" si="1224"/>
        <v>17169.600000000009</v>
      </c>
      <c r="AG641" s="264">
        <f t="shared" ca="1" si="1224"/>
        <v>20294.268750000017</v>
      </c>
      <c r="AH641" s="264">
        <f t="shared" ca="1" si="1224"/>
        <v>21292.031250000015</v>
      </c>
      <c r="AI641" s="264">
        <f t="shared" ca="1" si="1224"/>
        <v>23548.481250000026</v>
      </c>
      <c r="AJ641" s="264">
        <f t="shared" ca="1" si="1224"/>
        <v>23345.437500000022</v>
      </c>
      <c r="AK641" s="264">
        <f t="shared" ca="1" si="1224"/>
        <v>24401.081250000025</v>
      </c>
      <c r="AL641" s="264">
        <f t="shared" ref="AL641:AU646" ca="1" si="1225">SUMIF($A$3:$A$570,$A641,AL$3:AL$570)</f>
        <v>25476.018750000025</v>
      </c>
      <c r="AM641" s="264">
        <f t="shared" ca="1" si="1225"/>
        <v>14761.250000000016</v>
      </c>
      <c r="AN641" s="264">
        <f t="shared" ca="1" si="1225"/>
        <v>27683.775000000031</v>
      </c>
      <c r="AO641" s="264">
        <f t="shared" ca="1" si="1225"/>
        <v>25614.750000000036</v>
      </c>
      <c r="AP641" s="264">
        <f t="shared" ca="1" si="1225"/>
        <v>28303.778125000044</v>
      </c>
      <c r="AQ641" s="264">
        <f t="shared" ca="1" si="1225"/>
        <v>89220.087500000081</v>
      </c>
      <c r="AR641" s="264">
        <f t="shared" ca="1" si="1225"/>
        <v>37018.260000000046</v>
      </c>
      <c r="AS641" s="264">
        <f t="shared" ca="1" si="1225"/>
        <v>43992.293750000048</v>
      </c>
      <c r="AT641" s="264">
        <f t="shared" ca="1" si="1225"/>
        <v>45099.518750000047</v>
      </c>
      <c r="AU641" s="264">
        <f t="shared" ca="1" si="1225"/>
        <v>48340.396250000042</v>
      </c>
      <c r="AV641" s="264">
        <f t="shared" ref="AV641:BE646" ca="1" si="1226">SUMIF($A$3:$A$570,$A641,AV$3:AV$570)</f>
        <v>47345.390000000043</v>
      </c>
      <c r="AW641" s="264">
        <f t="shared" ca="1" si="1226"/>
        <v>56484.036250000041</v>
      </c>
      <c r="AX641" s="264">
        <f t="shared" ca="1" si="1226"/>
        <v>57633.156250000036</v>
      </c>
      <c r="AY641" s="264">
        <f t="shared" ca="1" si="1226"/>
        <v>39773.750000000029</v>
      </c>
      <c r="AZ641" s="264">
        <f t="shared" ca="1" si="1226"/>
        <v>55962.817500000041</v>
      </c>
      <c r="BA641" s="264">
        <f t="shared" ca="1" si="1226"/>
        <v>52127.430000000037</v>
      </c>
      <c r="BB641" s="264">
        <f t="shared" ca="1" si="1226"/>
        <v>55760.241875000043</v>
      </c>
      <c r="BC641" s="264">
        <f t="shared" ca="1" si="1226"/>
        <v>136972.33750000011</v>
      </c>
      <c r="BD641" s="264">
        <f t="shared" ca="1" si="1226"/>
        <v>38756.35000000002</v>
      </c>
      <c r="BE641" s="264">
        <f t="shared" ca="1" si="1226"/>
        <v>44795.693437500027</v>
      </c>
      <c r="BF641" s="264">
        <f t="shared" ref="BF641:BO646" ca="1" si="1227">SUMIF($A$3:$A$570,$A641,BF$3:BF$570)</f>
        <v>45233.46468750004</v>
      </c>
      <c r="BG641" s="264">
        <f t="shared" ca="1" si="1227"/>
        <v>47534.44125000004</v>
      </c>
      <c r="BH641" s="264">
        <f t="shared" ca="1" si="1227"/>
        <v>46087.921875000036</v>
      </c>
      <c r="BI641" s="264">
        <f t="shared" ca="1" si="1227"/>
        <v>54504.607812500035</v>
      </c>
      <c r="BJ641" s="264">
        <f t="shared" ca="1" si="1227"/>
        <v>54914.265312500043</v>
      </c>
      <c r="BK641" s="264">
        <f t="shared" ca="1" si="1227"/>
        <v>39620.496875000026</v>
      </c>
      <c r="BL641" s="264">
        <f t="shared" ca="1" si="1227"/>
        <v>51712.495000000046</v>
      </c>
      <c r="BM641" s="264">
        <f t="shared" ca="1" si="1227"/>
        <v>52089.837500000038</v>
      </c>
      <c r="BN641" s="264">
        <f t="shared" ca="1" si="1227"/>
        <v>50455.799218750049</v>
      </c>
      <c r="BO641" s="264">
        <f t="shared" ca="1" si="1227"/>
        <v>178666.65375000011</v>
      </c>
      <c r="BP641" s="264">
        <f t="shared" ref="BP641:BY646" ca="1" si="1228">SUMIF($A$3:$A$570,$A641,BP$3:BP$570)</f>
        <v>41240.064000000042</v>
      </c>
      <c r="BQ641" s="264">
        <f t="shared" ca="1" si="1228"/>
        <v>47813.688000000046</v>
      </c>
      <c r="BR641" s="264">
        <f t="shared" ca="1" si="1228"/>
        <v>48332.30400000004</v>
      </c>
      <c r="BS641" s="264">
        <f t="shared" ca="1" si="1228"/>
        <v>50764.860000000059</v>
      </c>
      <c r="BT641" s="264">
        <f t="shared" ca="1" si="1228"/>
        <v>49369.536000000044</v>
      </c>
      <c r="BU641" s="264">
        <f t="shared" ca="1" si="1228"/>
        <v>59488.152000000053</v>
      </c>
      <c r="BV641" s="264">
        <f t="shared" ca="1" si="1228"/>
        <v>60006.768000000055</v>
      </c>
      <c r="BW641" s="264">
        <f t="shared" ca="1" si="1228"/>
        <v>44291.880000000034</v>
      </c>
      <c r="BX641" s="264">
        <f t="shared" ca="1" si="1228"/>
        <v>56244.000000000051</v>
      </c>
      <c r="BY641" s="264">
        <f t="shared" ca="1" si="1228"/>
        <v>57388.992000000049</v>
      </c>
      <c r="BZ641" s="264">
        <f t="shared" ref="BZ641:CM646" ca="1" si="1229">SUMIF($A$3:$A$570,$A641,BZ$3:BZ$570)</f>
        <v>55165.608000000066</v>
      </c>
      <c r="CA641" s="264">
        <f t="shared" ca="1" si="1229"/>
        <v>150022.10400000011</v>
      </c>
      <c r="CB641" s="264">
        <f t="shared" ca="1" si="1229"/>
        <v>77049.600000000093</v>
      </c>
      <c r="CC641" s="264">
        <f t="shared" ca="1" si="1229"/>
        <v>91921.500000000102</v>
      </c>
      <c r="CD641" s="264">
        <f t="shared" ca="1" si="1229"/>
        <v>96350.400000000111</v>
      </c>
      <c r="CE641" s="264">
        <f t="shared" ca="1" si="1229"/>
        <v>105671.2500000001</v>
      </c>
      <c r="CF641" s="264">
        <f t="shared" ca="1" si="1229"/>
        <v>105472.8000000001</v>
      </c>
      <c r="CG641" s="264">
        <f t="shared" ca="1" si="1229"/>
        <v>119766.3000000001</v>
      </c>
      <c r="CH641" s="264">
        <f t="shared" ca="1" si="1229"/>
        <v>124548.0000000001</v>
      </c>
      <c r="CI641" s="264">
        <f t="shared" ca="1" si="1229"/>
        <v>82565.500000000058</v>
      </c>
      <c r="CJ641" s="264">
        <f t="shared" ca="1" si="1229"/>
        <v>129576.0000000001</v>
      </c>
      <c r="CK641" s="264">
        <f t="shared" ca="1" si="1229"/>
        <v>126597.60000000008</v>
      </c>
      <c r="CL641" s="264">
        <f t="shared" ca="1" si="1229"/>
        <v>133059.2000000001</v>
      </c>
      <c r="CM641" s="264">
        <f t="shared" ca="1" si="1229"/>
        <v>297828.50000000029</v>
      </c>
      <c r="CN641" s="264">
        <f t="shared" ref="CN641:CT646" si="1230">SUMIF($H$9:$CM$9,CN$3,$H641:$CM641)</f>
        <v>70535.750000000029</v>
      </c>
      <c r="CO641" s="264">
        <f t="shared" ca="1" si="1230"/>
        <v>145951.06000000008</v>
      </c>
      <c r="CP641" s="264">
        <f t="shared" ca="1" si="1230"/>
        <v>341110.5593750003</v>
      </c>
      <c r="CQ641" s="264">
        <f t="shared" ca="1" si="1230"/>
        <v>676509.62812500063</v>
      </c>
      <c r="CR641" s="264">
        <f t="shared" ca="1" si="1230"/>
        <v>704372.0267187506</v>
      </c>
      <c r="CS641" s="264">
        <f t="shared" ca="1" si="1230"/>
        <v>720127.95600000047</v>
      </c>
      <c r="CT641" s="264">
        <f t="shared" ca="1" si="1230"/>
        <v>1490406.6500000013</v>
      </c>
    </row>
    <row r="642" spans="1:98" hidden="1" outlineLevel="2" x14ac:dyDescent="0.45">
      <c r="A642" s="71" t="s">
        <v>320</v>
      </c>
      <c r="B642" s="297"/>
      <c r="D642" s="259" t="s">
        <v>7</v>
      </c>
      <c r="F642" s="259" t="s">
        <v>164</v>
      </c>
      <c r="H642" s="264">
        <f t="shared" si="1222"/>
        <v>3446.1504000000004</v>
      </c>
      <c r="I642" s="264">
        <f t="shared" si="1222"/>
        <v>5599.9944000000014</v>
      </c>
      <c r="J642" s="264">
        <f t="shared" si="1222"/>
        <v>5599.9944000000014</v>
      </c>
      <c r="K642" s="264">
        <f t="shared" si="1222"/>
        <v>6030.7632000000003</v>
      </c>
      <c r="L642" s="264">
        <f t="shared" si="1222"/>
        <v>6030.7632000000003</v>
      </c>
      <c r="M642" s="264">
        <f t="shared" si="1222"/>
        <v>6030.7632000000003</v>
      </c>
      <c r="N642" s="264">
        <f t="shared" si="1222"/>
        <v>8184.6072000000013</v>
      </c>
      <c r="O642" s="264">
        <f t="shared" si="1222"/>
        <v>6892.3008000000009</v>
      </c>
      <c r="P642" s="264">
        <f t="shared" si="1222"/>
        <v>6892.3008000000009</v>
      </c>
      <c r="Q642" s="264">
        <f t="shared" si="1222"/>
        <v>7323.0696000000016</v>
      </c>
      <c r="R642" s="264">
        <f t="shared" si="1223"/>
        <v>6892.3008000000009</v>
      </c>
      <c r="S642" s="264">
        <f t="shared" si="1223"/>
        <v>17230.752000000004</v>
      </c>
      <c r="T642" s="264">
        <f t="shared" si="1223"/>
        <v>9354.9540000000015</v>
      </c>
      <c r="U642" s="264">
        <f t="shared" si="1223"/>
        <v>15201.80025</v>
      </c>
      <c r="V642" s="264">
        <f t="shared" si="1223"/>
        <v>15201.80025</v>
      </c>
      <c r="W642" s="264">
        <f t="shared" si="1223"/>
        <v>16371.169500000004</v>
      </c>
      <c r="X642" s="264">
        <f t="shared" si="1223"/>
        <v>16371.169500000004</v>
      </c>
      <c r="Y642" s="264">
        <f t="shared" si="1223"/>
        <v>16371.169500000004</v>
      </c>
      <c r="Z642" s="264">
        <f t="shared" si="1223"/>
        <v>22218.015750000006</v>
      </c>
      <c r="AA642" s="264">
        <f t="shared" si="1223"/>
        <v>18709.908000000003</v>
      </c>
      <c r="AB642" s="264">
        <f t="shared" si="1224"/>
        <v>18709.908000000003</v>
      </c>
      <c r="AC642" s="264">
        <f t="shared" si="1224"/>
        <v>19879.27725000001</v>
      </c>
      <c r="AD642" s="264">
        <f t="shared" si="1224"/>
        <v>18709.908000000003</v>
      </c>
      <c r="AE642" s="264">
        <f t="shared" si="1224"/>
        <v>46774.770000000011</v>
      </c>
      <c r="AF642" s="264">
        <f t="shared" si="1224"/>
        <v>24633.000000000004</v>
      </c>
      <c r="AG642" s="264">
        <f t="shared" si="1224"/>
        <v>40028.625000000007</v>
      </c>
      <c r="AH642" s="264">
        <f t="shared" si="1224"/>
        <v>40028.625000000007</v>
      </c>
      <c r="AI642" s="264">
        <f t="shared" si="1224"/>
        <v>43107.750000000007</v>
      </c>
      <c r="AJ642" s="264">
        <f t="shared" si="1224"/>
        <v>43107.750000000007</v>
      </c>
      <c r="AK642" s="264">
        <f t="shared" si="1224"/>
        <v>43107.750000000007</v>
      </c>
      <c r="AL642" s="264">
        <f t="shared" si="1225"/>
        <v>58503.375000000015</v>
      </c>
      <c r="AM642" s="264">
        <f t="shared" si="1225"/>
        <v>49266.000000000007</v>
      </c>
      <c r="AN642" s="264">
        <f t="shared" si="1225"/>
        <v>49266.000000000007</v>
      </c>
      <c r="AO642" s="264">
        <f t="shared" si="1225"/>
        <v>52345.125000000015</v>
      </c>
      <c r="AP642" s="264">
        <f t="shared" si="1225"/>
        <v>49266.000000000007</v>
      </c>
      <c r="AQ642" s="264">
        <f t="shared" si="1225"/>
        <v>123165.00000000004</v>
      </c>
      <c r="AR642" s="264">
        <f t="shared" si="1225"/>
        <v>39690.000000000015</v>
      </c>
      <c r="AS642" s="264">
        <f t="shared" si="1225"/>
        <v>64496.250000000007</v>
      </c>
      <c r="AT642" s="264">
        <f t="shared" si="1225"/>
        <v>64496.250000000007</v>
      </c>
      <c r="AU642" s="264">
        <f t="shared" si="1225"/>
        <v>69457.500000000015</v>
      </c>
      <c r="AV642" s="264">
        <f t="shared" si="1226"/>
        <v>69457.500000000015</v>
      </c>
      <c r="AW642" s="264">
        <f t="shared" si="1226"/>
        <v>69457.500000000015</v>
      </c>
      <c r="AX642" s="264">
        <f t="shared" si="1226"/>
        <v>94263.750000000029</v>
      </c>
      <c r="AY642" s="264">
        <f t="shared" si="1226"/>
        <v>79380.000000000029</v>
      </c>
      <c r="AZ642" s="264">
        <f t="shared" si="1226"/>
        <v>79380.000000000029</v>
      </c>
      <c r="BA642" s="264">
        <f t="shared" si="1226"/>
        <v>84341.250000000029</v>
      </c>
      <c r="BB642" s="264">
        <f t="shared" si="1226"/>
        <v>79380.000000000029</v>
      </c>
      <c r="BC642" s="264">
        <f t="shared" si="1226"/>
        <v>198450.00000000012</v>
      </c>
      <c r="BD642" s="264">
        <f t="shared" si="1226"/>
        <v>63016.800000000003</v>
      </c>
      <c r="BE642" s="264">
        <f t="shared" si="1226"/>
        <v>102402.3</v>
      </c>
      <c r="BF642" s="264">
        <f t="shared" si="1227"/>
        <v>102402.3</v>
      </c>
      <c r="BG642" s="264">
        <f t="shared" si="1227"/>
        <v>110279.40000000002</v>
      </c>
      <c r="BH642" s="264">
        <f t="shared" si="1227"/>
        <v>110279.40000000002</v>
      </c>
      <c r="BI642" s="264">
        <f t="shared" si="1227"/>
        <v>110279.40000000002</v>
      </c>
      <c r="BJ642" s="264">
        <f t="shared" si="1227"/>
        <v>149664.90000000005</v>
      </c>
      <c r="BK642" s="264">
        <f t="shared" si="1227"/>
        <v>126033.60000000001</v>
      </c>
      <c r="BL642" s="264">
        <f t="shared" si="1227"/>
        <v>126033.60000000001</v>
      </c>
      <c r="BM642" s="264">
        <f t="shared" si="1227"/>
        <v>133910.70000000004</v>
      </c>
      <c r="BN642" s="264">
        <f t="shared" si="1227"/>
        <v>126033.60000000001</v>
      </c>
      <c r="BO642" s="264">
        <f t="shared" si="1227"/>
        <v>315084.00000000012</v>
      </c>
      <c r="BP642" s="264">
        <f t="shared" si="1228"/>
        <v>85436.260000000009</v>
      </c>
      <c r="BQ642" s="264">
        <f t="shared" si="1228"/>
        <v>138833.92250000002</v>
      </c>
      <c r="BR642" s="264">
        <f t="shared" si="1228"/>
        <v>138833.92250000002</v>
      </c>
      <c r="BS642" s="264">
        <f t="shared" si="1228"/>
        <v>149513.45500000002</v>
      </c>
      <c r="BT642" s="264">
        <f t="shared" si="1228"/>
        <v>149513.45500000002</v>
      </c>
      <c r="BU642" s="264">
        <f t="shared" si="1228"/>
        <v>149513.45500000002</v>
      </c>
      <c r="BV642" s="264">
        <f t="shared" si="1228"/>
        <v>202911.11750000002</v>
      </c>
      <c r="BW642" s="264">
        <f t="shared" si="1228"/>
        <v>170872.52000000002</v>
      </c>
      <c r="BX642" s="264">
        <f t="shared" si="1228"/>
        <v>170872.52000000002</v>
      </c>
      <c r="BY642" s="264">
        <f t="shared" si="1228"/>
        <v>181552.05250000005</v>
      </c>
      <c r="BZ642" s="264">
        <f t="shared" si="1229"/>
        <v>170872.52000000002</v>
      </c>
      <c r="CA642" s="264">
        <f t="shared" si="1229"/>
        <v>427181.3000000001</v>
      </c>
      <c r="CB642" s="264">
        <f t="shared" si="1229"/>
        <v>107016.00000000003</v>
      </c>
      <c r="CC642" s="264">
        <f t="shared" si="1229"/>
        <v>173901.00000000003</v>
      </c>
      <c r="CD642" s="264">
        <f t="shared" si="1229"/>
        <v>173901.00000000003</v>
      </c>
      <c r="CE642" s="264">
        <f t="shared" si="1229"/>
        <v>187278.00000000006</v>
      </c>
      <c r="CF642" s="264">
        <f t="shared" si="1229"/>
        <v>187278.00000000006</v>
      </c>
      <c r="CG642" s="264">
        <f t="shared" si="1229"/>
        <v>187278.00000000006</v>
      </c>
      <c r="CH642" s="264">
        <f t="shared" si="1229"/>
        <v>254163.00000000009</v>
      </c>
      <c r="CI642" s="264">
        <f t="shared" si="1229"/>
        <v>214032.00000000006</v>
      </c>
      <c r="CJ642" s="264">
        <f t="shared" si="1229"/>
        <v>214032.00000000006</v>
      </c>
      <c r="CK642" s="264">
        <f t="shared" si="1229"/>
        <v>227409.00000000009</v>
      </c>
      <c r="CL642" s="264">
        <f t="shared" si="1229"/>
        <v>214032.00000000006</v>
      </c>
      <c r="CM642" s="264">
        <f t="shared" si="1229"/>
        <v>535080.00000000023</v>
      </c>
      <c r="CN642" s="264">
        <f t="shared" si="1230"/>
        <v>86153.760000000009</v>
      </c>
      <c r="CO642" s="264">
        <f t="shared" si="1230"/>
        <v>233873.85000000003</v>
      </c>
      <c r="CP642" s="264">
        <f t="shared" si="1230"/>
        <v>615825.00000000012</v>
      </c>
      <c r="CQ642" s="264">
        <f t="shared" si="1230"/>
        <v>992250.00000000023</v>
      </c>
      <c r="CR642" s="264">
        <f t="shared" si="1230"/>
        <v>1575420.0000000005</v>
      </c>
      <c r="CS642" s="264">
        <f t="shared" si="1230"/>
        <v>2135906.5000000005</v>
      </c>
      <c r="CT642" s="264">
        <f t="shared" si="1230"/>
        <v>2675400.0000000009</v>
      </c>
    </row>
    <row r="643" spans="1:98" hidden="1" outlineLevel="2" x14ac:dyDescent="0.45">
      <c r="A643" s="71" t="s">
        <v>325</v>
      </c>
      <c r="B643" s="297"/>
      <c r="D643" s="259" t="s">
        <v>32</v>
      </c>
      <c r="F643" s="259" t="s">
        <v>164</v>
      </c>
      <c r="H643" s="264">
        <f t="shared" si="1222"/>
        <v>3800</v>
      </c>
      <c r="I643" s="264">
        <f t="shared" si="1222"/>
        <v>4750</v>
      </c>
      <c r="J643" s="264">
        <f t="shared" si="1222"/>
        <v>5700</v>
      </c>
      <c r="K643" s="264">
        <f t="shared" si="1222"/>
        <v>6650</v>
      </c>
      <c r="L643" s="264">
        <f t="shared" si="1222"/>
        <v>7600</v>
      </c>
      <c r="M643" s="264">
        <f t="shared" si="1222"/>
        <v>6720.0000000000009</v>
      </c>
      <c r="N643" s="264">
        <f t="shared" si="1222"/>
        <v>6720.0000000000009</v>
      </c>
      <c r="O643" s="264">
        <f t="shared" si="1222"/>
        <v>6720.0000000000009</v>
      </c>
      <c r="P643" s="264">
        <f t="shared" si="1222"/>
        <v>8640</v>
      </c>
      <c r="Q643" s="264">
        <f t="shared" si="1222"/>
        <v>9646.7284854272948</v>
      </c>
      <c r="R643" s="264">
        <f t="shared" si="1223"/>
        <v>9693.6844241202489</v>
      </c>
      <c r="S643" s="264">
        <f t="shared" si="1223"/>
        <v>13199.999999999996</v>
      </c>
      <c r="T643" s="264">
        <f t="shared" si="1223"/>
        <v>10500.865903407836</v>
      </c>
      <c r="U643" s="264">
        <f t="shared" si="1223"/>
        <v>10551.97939917256</v>
      </c>
      <c r="V643" s="264">
        <f t="shared" si="1223"/>
        <v>10603.341692462489</v>
      </c>
      <c r="W643" s="264">
        <f t="shared" si="1223"/>
        <v>10654.95399431216</v>
      </c>
      <c r="X643" s="264">
        <f t="shared" si="1223"/>
        <v>10706.817521650879</v>
      </c>
      <c r="Y643" s="264">
        <f t="shared" si="1223"/>
        <v>9513.1622502719893</v>
      </c>
      <c r="Z643" s="264">
        <f t="shared" si="1223"/>
        <v>9559.4680485615008</v>
      </c>
      <c r="AA643" s="264">
        <f t="shared" si="1223"/>
        <v>9605.9992426656554</v>
      </c>
      <c r="AB643" s="264">
        <f t="shared" si="1224"/>
        <v>12410.687481055684</v>
      </c>
      <c r="AC643" s="264">
        <f t="shared" si="1224"/>
        <v>13856.774588800437</v>
      </c>
      <c r="AD643" s="264">
        <f t="shared" si="1224"/>
        <v>13924.223139783984</v>
      </c>
      <c r="AE643" s="264">
        <f t="shared" si="1224"/>
        <v>13991.999999999996</v>
      </c>
      <c r="AF643" s="264">
        <f t="shared" si="1224"/>
        <v>11130.917857612305</v>
      </c>
      <c r="AG643" s="264">
        <f t="shared" si="1224"/>
        <v>11185.098163122913</v>
      </c>
      <c r="AH643" s="264">
        <f t="shared" si="1224"/>
        <v>11239.542194010239</v>
      </c>
      <c r="AI643" s="264">
        <f t="shared" si="1224"/>
        <v>11294.25123397089</v>
      </c>
      <c r="AJ643" s="264">
        <f t="shared" si="1224"/>
        <v>11349.22657294993</v>
      </c>
      <c r="AK643" s="264">
        <f t="shared" si="1224"/>
        <v>10083.95198528831</v>
      </c>
      <c r="AL643" s="264">
        <f t="shared" si="1225"/>
        <v>10133.036131475192</v>
      </c>
      <c r="AM643" s="264">
        <f t="shared" si="1225"/>
        <v>10182.359197225596</v>
      </c>
      <c r="AN643" s="264">
        <f t="shared" si="1225"/>
        <v>13155.328729919027</v>
      </c>
      <c r="AO643" s="264">
        <f t="shared" si="1225"/>
        <v>14688.181064128465</v>
      </c>
      <c r="AP643" s="264">
        <f t="shared" si="1225"/>
        <v>14759.676528171025</v>
      </c>
      <c r="AQ643" s="264">
        <f t="shared" si="1225"/>
        <v>14831.519999999999</v>
      </c>
      <c r="AR643" s="264">
        <f t="shared" si="1225"/>
        <v>11798.772929069046</v>
      </c>
      <c r="AS643" s="264">
        <f t="shared" si="1225"/>
        <v>11856.204052910291</v>
      </c>
      <c r="AT643" s="264">
        <f t="shared" si="1225"/>
        <v>11913.914725650855</v>
      </c>
      <c r="AU643" s="264">
        <f t="shared" si="1225"/>
        <v>11971.906308009146</v>
      </c>
      <c r="AV643" s="264">
        <f t="shared" si="1226"/>
        <v>12030.180167326929</v>
      </c>
      <c r="AW643" s="264">
        <f t="shared" si="1226"/>
        <v>10688.989104405609</v>
      </c>
      <c r="AX643" s="264">
        <f t="shared" si="1226"/>
        <v>10741.018299363703</v>
      </c>
      <c r="AY643" s="264">
        <f t="shared" si="1226"/>
        <v>10793.30074905913</v>
      </c>
      <c r="AZ643" s="264">
        <f t="shared" si="1226"/>
        <v>13944.648453714168</v>
      </c>
      <c r="BA643" s="264">
        <f t="shared" si="1226"/>
        <v>15569.471927976172</v>
      </c>
      <c r="BB643" s="264">
        <f t="shared" si="1226"/>
        <v>15645.257119861286</v>
      </c>
      <c r="BC643" s="264">
        <f t="shared" si="1226"/>
        <v>15721.411199999999</v>
      </c>
      <c r="BD643" s="264">
        <f t="shared" si="1226"/>
        <v>12506.699304813186</v>
      </c>
      <c r="BE643" s="264">
        <f t="shared" si="1226"/>
        <v>12567.576296084906</v>
      </c>
      <c r="BF643" s="264">
        <f t="shared" si="1227"/>
        <v>12628.749609189905</v>
      </c>
      <c r="BG643" s="264">
        <f t="shared" si="1227"/>
        <v>12690.220686489694</v>
      </c>
      <c r="BH643" s="264">
        <f t="shared" si="1227"/>
        <v>12751.990977366544</v>
      </c>
      <c r="BI643" s="264">
        <f t="shared" si="1227"/>
        <v>11330.328450669946</v>
      </c>
      <c r="BJ643" s="264">
        <f t="shared" si="1227"/>
        <v>11385.479397325525</v>
      </c>
      <c r="BK643" s="264">
        <f t="shared" si="1227"/>
        <v>11440.89879400268</v>
      </c>
      <c r="BL643" s="264">
        <f t="shared" si="1227"/>
        <v>14781.327360937017</v>
      </c>
      <c r="BM643" s="264">
        <f t="shared" si="1227"/>
        <v>16503.640243654743</v>
      </c>
      <c r="BN643" s="264">
        <f t="shared" si="1227"/>
        <v>16583.972547052963</v>
      </c>
      <c r="BO643" s="264">
        <f t="shared" si="1227"/>
        <v>16664.695871999997</v>
      </c>
      <c r="BP643" s="264">
        <f t="shared" si="1228"/>
        <v>13257.101263101978</v>
      </c>
      <c r="BQ643" s="264">
        <f t="shared" si="1228"/>
        <v>13321.630873850001</v>
      </c>
      <c r="BR643" s="264">
        <f t="shared" si="1228"/>
        <v>13386.4745857413</v>
      </c>
      <c r="BS643" s="264">
        <f t="shared" si="1228"/>
        <v>13451.633927679077</v>
      </c>
      <c r="BT643" s="264">
        <f t="shared" si="1228"/>
        <v>13517.110436008539</v>
      </c>
      <c r="BU643" s="264">
        <f t="shared" si="1228"/>
        <v>12010.148157710144</v>
      </c>
      <c r="BV643" s="264">
        <f t="shared" si="1228"/>
        <v>12068.608161165061</v>
      </c>
      <c r="BW643" s="264">
        <f t="shared" si="1228"/>
        <v>12127.352721642843</v>
      </c>
      <c r="BX643" s="264">
        <f t="shared" si="1228"/>
        <v>15668.207002593243</v>
      </c>
      <c r="BY643" s="264">
        <f t="shared" si="1228"/>
        <v>17493.858658274032</v>
      </c>
      <c r="BZ643" s="264">
        <f t="shared" si="1229"/>
        <v>17579.010899876146</v>
      </c>
      <c r="CA643" s="264">
        <f t="shared" si="1229"/>
        <v>17664.577624320002</v>
      </c>
      <c r="CB643" s="264">
        <f t="shared" si="1229"/>
        <v>14052.5273388881</v>
      </c>
      <c r="CC643" s="264">
        <f t="shared" si="1229"/>
        <v>14120.928726281005</v>
      </c>
      <c r="CD643" s="264">
        <f t="shared" si="1229"/>
        <v>14189.663060885783</v>
      </c>
      <c r="CE643" s="264">
        <f t="shared" si="1229"/>
        <v>14258.731963339826</v>
      </c>
      <c r="CF643" s="264">
        <f t="shared" si="1229"/>
        <v>14328.137062169055</v>
      </c>
      <c r="CG643" s="264">
        <f t="shared" si="1229"/>
        <v>12730.757047172756</v>
      </c>
      <c r="CH643" s="264">
        <f t="shared" si="1229"/>
        <v>12792.724650834967</v>
      </c>
      <c r="CI643" s="264">
        <f t="shared" si="1229"/>
        <v>12854.993884941417</v>
      </c>
      <c r="CJ643" s="264">
        <f t="shared" si="1229"/>
        <v>16608.299422748845</v>
      </c>
      <c r="CK643" s="264">
        <f t="shared" si="1229"/>
        <v>18543.49017777048</v>
      </c>
      <c r="CL643" s="264">
        <f t="shared" si="1229"/>
        <v>18633.751553868722</v>
      </c>
      <c r="CM643" s="264">
        <f t="shared" si="1229"/>
        <v>18724.452281779209</v>
      </c>
      <c r="CN643" s="264">
        <f t="shared" si="1230"/>
        <v>89840.412909547551</v>
      </c>
      <c r="CO643" s="264">
        <f t="shared" si="1230"/>
        <v>135880.27326214517</v>
      </c>
      <c r="CP643" s="264">
        <f t="shared" si="1230"/>
        <v>144033.0896578739</v>
      </c>
      <c r="CQ643" s="264">
        <f t="shared" si="1230"/>
        <v>152675.07503734631</v>
      </c>
      <c r="CR643" s="264">
        <f t="shared" si="1230"/>
        <v>161835.57953958714</v>
      </c>
      <c r="CS643" s="264">
        <f t="shared" si="1230"/>
        <v>171545.71431196239</v>
      </c>
      <c r="CT643" s="264">
        <f t="shared" si="1230"/>
        <v>181838.45717068014</v>
      </c>
    </row>
    <row r="644" spans="1:98" hidden="1" outlineLevel="2" x14ac:dyDescent="0.45">
      <c r="A644" s="71" t="s">
        <v>332</v>
      </c>
      <c r="B644" s="297"/>
      <c r="D644" s="259" t="s">
        <v>33</v>
      </c>
      <c r="F644" s="259" t="s">
        <v>164</v>
      </c>
      <c r="H644" s="264">
        <f t="shared" si="1222"/>
        <v>0</v>
      </c>
      <c r="I644" s="264">
        <f t="shared" si="1222"/>
        <v>6000</v>
      </c>
      <c r="J644" s="264">
        <f t="shared" si="1222"/>
        <v>6000</v>
      </c>
      <c r="K644" s="264">
        <f t="shared" si="1222"/>
        <v>6000</v>
      </c>
      <c r="L644" s="264">
        <f t="shared" si="1222"/>
        <v>6000</v>
      </c>
      <c r="M644" s="264">
        <f t="shared" si="1222"/>
        <v>6000</v>
      </c>
      <c r="N644" s="264">
        <f t="shared" si="1222"/>
        <v>6000</v>
      </c>
      <c r="O644" s="264">
        <f t="shared" si="1222"/>
        <v>6000</v>
      </c>
      <c r="P644" s="264">
        <f t="shared" si="1222"/>
        <v>6000</v>
      </c>
      <c r="Q644" s="264">
        <f t="shared" si="1222"/>
        <v>7600</v>
      </c>
      <c r="R644" s="264">
        <f t="shared" si="1223"/>
        <v>9200</v>
      </c>
      <c r="S644" s="264">
        <f t="shared" si="1223"/>
        <v>10800</v>
      </c>
      <c r="T644" s="264">
        <f t="shared" ca="1" si="1223"/>
        <v>12400</v>
      </c>
      <c r="U644" s="264">
        <f t="shared" ca="1" si="1223"/>
        <v>14000</v>
      </c>
      <c r="V644" s="264">
        <f t="shared" ca="1" si="1223"/>
        <v>15600</v>
      </c>
      <c r="W644" s="264">
        <f t="shared" ca="1" si="1223"/>
        <v>17200</v>
      </c>
      <c r="X644" s="264">
        <f t="shared" ca="1" si="1223"/>
        <v>18800</v>
      </c>
      <c r="Y644" s="264">
        <f t="shared" ca="1" si="1223"/>
        <v>20400</v>
      </c>
      <c r="Z644" s="264">
        <f t="shared" ca="1" si="1223"/>
        <v>22000</v>
      </c>
      <c r="AA644" s="264">
        <f t="shared" ca="1" si="1223"/>
        <v>23600</v>
      </c>
      <c r="AB644" s="264">
        <f t="shared" ca="1" si="1224"/>
        <v>25200</v>
      </c>
      <c r="AC644" s="264">
        <f t="shared" ca="1" si="1224"/>
        <v>26800</v>
      </c>
      <c r="AD644" s="264">
        <f t="shared" ca="1" si="1224"/>
        <v>28400</v>
      </c>
      <c r="AE644" s="264">
        <f t="shared" ca="1" si="1224"/>
        <v>30000</v>
      </c>
      <c r="AF644" s="264">
        <f t="shared" ca="1" si="1224"/>
        <v>36123.019866666662</v>
      </c>
      <c r="AG644" s="264">
        <f t="shared" ca="1" si="1224"/>
        <v>41054.887583435098</v>
      </c>
      <c r="AH644" s="264">
        <f t="shared" ca="1" si="1224"/>
        <v>45337.209805674414</v>
      </c>
      <c r="AI644" s="264">
        <f t="shared" ca="1" si="1224"/>
        <v>49975.008516621849</v>
      </c>
      <c r="AJ644" s="264">
        <f t="shared" ca="1" si="1224"/>
        <v>53713.20704022712</v>
      </c>
      <c r="AK644" s="264">
        <f t="shared" ca="1" si="1224"/>
        <v>57807.940473789778</v>
      </c>
      <c r="AL644" s="264">
        <f t="shared" ca="1" si="1225"/>
        <v>61841.195720352909</v>
      </c>
      <c r="AM644" s="264">
        <f t="shared" ca="1" si="1225"/>
        <v>61125.888320854952</v>
      </c>
      <c r="AN644" s="264">
        <f t="shared" ca="1" si="1225"/>
        <v>69725.342486041453</v>
      </c>
      <c r="AO644" s="264">
        <f t="shared" ca="1" si="1225"/>
        <v>72237.943928138484</v>
      </c>
      <c r="AP644" s="264">
        <f t="shared" ca="1" si="1225"/>
        <v>76658.236692289312</v>
      </c>
      <c r="AQ644" s="264">
        <f t="shared" ca="1" si="1225"/>
        <v>78089.851987756498</v>
      </c>
      <c r="AR644" s="264">
        <f t="shared" ca="1" si="1225"/>
        <v>88869.769054079748</v>
      </c>
      <c r="AS644" s="264">
        <f t="shared" ca="1" si="1225"/>
        <v>95877.59663716887</v>
      </c>
      <c r="AT644" s="264">
        <f t="shared" ca="1" si="1225"/>
        <v>100612.7803649439</v>
      </c>
      <c r="AU644" s="264">
        <f t="shared" ca="1" si="1225"/>
        <v>106696.3445222678</v>
      </c>
      <c r="AV644" s="264">
        <f t="shared" ca="1" si="1226"/>
        <v>110020.1094566278</v>
      </c>
      <c r="AW644" s="264">
        <f t="shared" ca="1" si="1226"/>
        <v>114692.5249237806</v>
      </c>
      <c r="AX644" s="264">
        <f t="shared" ca="1" si="1226"/>
        <v>119344.28629336102</v>
      </c>
      <c r="AY644" s="264">
        <f t="shared" ca="1" si="1226"/>
        <v>110420.40757445474</v>
      </c>
      <c r="AZ644" s="264">
        <f t="shared" ca="1" si="1226"/>
        <v>128586.3774411351</v>
      </c>
      <c r="BA644" s="264">
        <f t="shared" ca="1" si="1226"/>
        <v>129463.23923796415</v>
      </c>
      <c r="BB644" s="264">
        <f t="shared" ca="1" si="1226"/>
        <v>135809.3323154586</v>
      </c>
      <c r="BC644" s="264">
        <f t="shared" ca="1" si="1226"/>
        <v>134220.53762552034</v>
      </c>
      <c r="BD644" s="264">
        <f t="shared" ca="1" si="1226"/>
        <v>163202.60927046338</v>
      </c>
      <c r="BE644" s="264">
        <f t="shared" ca="1" si="1226"/>
        <v>181948.31320244513</v>
      </c>
      <c r="BF644" s="264">
        <f t="shared" ca="1" si="1227"/>
        <v>194166.56316576293</v>
      </c>
      <c r="BG644" s="264">
        <f t="shared" ca="1" si="1227"/>
        <v>210577.09465653653</v>
      </c>
      <c r="BH644" s="264">
        <f t="shared" ca="1" si="1227"/>
        <v>218881.52619886072</v>
      </c>
      <c r="BI644" s="264">
        <f t="shared" ca="1" si="1227"/>
        <v>231376.19606636043</v>
      </c>
      <c r="BJ644" s="264">
        <f t="shared" ca="1" si="1227"/>
        <v>243960.97820436468</v>
      </c>
      <c r="BK644" s="264">
        <f t="shared" ca="1" si="1227"/>
        <v>215433.47895269541</v>
      </c>
      <c r="BL644" s="264">
        <f t="shared" ca="1" si="1227"/>
        <v>269396.89456906571</v>
      </c>
      <c r="BM644" s="264">
        <f t="shared" ca="1" si="1227"/>
        <v>270894.65435308323</v>
      </c>
      <c r="BN644" s="264">
        <f t="shared" ca="1" si="1227"/>
        <v>289242.93017085409</v>
      </c>
      <c r="BO644" s="264">
        <f t="shared" ca="1" si="1227"/>
        <v>283397.02278018289</v>
      </c>
      <c r="BP644" s="264">
        <f t="shared" ca="1" si="1228"/>
        <v>300526.908156363</v>
      </c>
      <c r="BQ644" s="264">
        <f t="shared" ca="1" si="1228"/>
        <v>329480.13474653754</v>
      </c>
      <c r="BR644" s="264">
        <f t="shared" ca="1" si="1228"/>
        <v>346613.74421445146</v>
      </c>
      <c r="BS644" s="264">
        <f t="shared" ca="1" si="1228"/>
        <v>370456.80112047133</v>
      </c>
      <c r="BT644" s="264">
        <f t="shared" ca="1" si="1228"/>
        <v>381254.15496166225</v>
      </c>
      <c r="BU644" s="264">
        <f t="shared" ca="1" si="1228"/>
        <v>398757.27124276443</v>
      </c>
      <c r="BV644" s="264">
        <f t="shared" ca="1" si="1228"/>
        <v>416379.90724943363</v>
      </c>
      <c r="BW644" s="264">
        <f t="shared" ca="1" si="1228"/>
        <v>374925.57462372404</v>
      </c>
      <c r="BX644" s="264">
        <f t="shared" ca="1" si="1228"/>
        <v>451976.60274179291</v>
      </c>
      <c r="BY644" s="264">
        <f t="shared" ca="1" si="1228"/>
        <v>454333.56669380411</v>
      </c>
      <c r="BZ644" s="264">
        <f t="shared" ca="1" si="1229"/>
        <v>480019.66191601142</v>
      </c>
      <c r="CA644" s="264">
        <f t="shared" ca="1" si="1229"/>
        <v>473367.02112500009</v>
      </c>
      <c r="CB644" s="264">
        <f t="shared" ca="1" si="1229"/>
        <v>488716.47060569772</v>
      </c>
      <c r="CC644" s="264">
        <f t="shared" ca="1" si="1229"/>
        <v>511433.59071958833</v>
      </c>
      <c r="CD644" s="264">
        <f t="shared" ca="1" si="1229"/>
        <v>517981.38628279569</v>
      </c>
      <c r="CE644" s="264">
        <f t="shared" ca="1" si="1229"/>
        <v>532229.87442707852</v>
      </c>
      <c r="CF644" s="264">
        <f t="shared" ca="1" si="1229"/>
        <v>529628.19881421328</v>
      </c>
      <c r="CG644" s="264">
        <f t="shared" ca="1" si="1229"/>
        <v>534736.0576315464</v>
      </c>
      <c r="CH644" s="264">
        <f t="shared" ca="1" si="1229"/>
        <v>539372.71788529144</v>
      </c>
      <c r="CI644" s="264">
        <f t="shared" ca="1" si="1229"/>
        <v>474383.0238915857</v>
      </c>
      <c r="CJ644" s="264">
        <f t="shared" ca="1" si="1229"/>
        <v>547249.72296532604</v>
      </c>
      <c r="CK644" s="264">
        <f t="shared" ca="1" si="1229"/>
        <v>532748.90950679651</v>
      </c>
      <c r="CL644" s="264">
        <f t="shared" ca="1" si="1229"/>
        <v>544303.60093610699</v>
      </c>
      <c r="CM644" s="264">
        <f t="shared" ca="1" si="1229"/>
        <v>519219.20832545892</v>
      </c>
      <c r="CN644" s="264">
        <f t="shared" si="1230"/>
        <v>75600</v>
      </c>
      <c r="CO644" s="264">
        <f t="shared" ca="1" si="1230"/>
        <v>254400</v>
      </c>
      <c r="CP644" s="264">
        <f t="shared" ca="1" si="1230"/>
        <v>703689.73242184869</v>
      </c>
      <c r="CQ644" s="264">
        <f t="shared" ca="1" si="1230"/>
        <v>1374613.3054467626</v>
      </c>
      <c r="CR644" s="264">
        <f t="shared" ca="1" si="1230"/>
        <v>2772478.261590675</v>
      </c>
      <c r="CS644" s="264">
        <f t="shared" ca="1" si="1230"/>
        <v>4778091.3487920156</v>
      </c>
      <c r="CT644" s="264">
        <f t="shared" ca="1" si="1230"/>
        <v>6272002.761991486</v>
      </c>
    </row>
    <row r="645" spans="1:98" hidden="1" outlineLevel="2" x14ac:dyDescent="0.45">
      <c r="A645" s="71" t="s">
        <v>367</v>
      </c>
      <c r="B645" s="297"/>
      <c r="D645" s="259" t="s">
        <v>213</v>
      </c>
      <c r="F645" s="259" t="s">
        <v>164</v>
      </c>
      <c r="H645" s="264">
        <f t="shared" si="1222"/>
        <v>0</v>
      </c>
      <c r="I645" s="264">
        <f t="shared" si="1222"/>
        <v>0</v>
      </c>
      <c r="J645" s="264">
        <f t="shared" si="1222"/>
        <v>0</v>
      </c>
      <c r="K645" s="264">
        <f t="shared" si="1222"/>
        <v>0</v>
      </c>
      <c r="L645" s="264">
        <f t="shared" si="1222"/>
        <v>0</v>
      </c>
      <c r="M645" s="264">
        <f t="shared" si="1222"/>
        <v>0</v>
      </c>
      <c r="N645" s="264">
        <f t="shared" si="1222"/>
        <v>0</v>
      </c>
      <c r="O645" s="264">
        <f t="shared" si="1222"/>
        <v>0</v>
      </c>
      <c r="P645" s="264">
        <f t="shared" si="1222"/>
        <v>0</v>
      </c>
      <c r="Q645" s="264">
        <f t="shared" si="1222"/>
        <v>0</v>
      </c>
      <c r="R645" s="264">
        <f t="shared" si="1223"/>
        <v>0</v>
      </c>
      <c r="S645" s="264">
        <f t="shared" si="1223"/>
        <v>0</v>
      </c>
      <c r="T645" s="264">
        <f t="shared" si="1223"/>
        <v>0</v>
      </c>
      <c r="U645" s="264">
        <f t="shared" si="1223"/>
        <v>0</v>
      </c>
      <c r="V645" s="264">
        <f t="shared" si="1223"/>
        <v>0</v>
      </c>
      <c r="W645" s="264">
        <f t="shared" si="1223"/>
        <v>0</v>
      </c>
      <c r="X645" s="264">
        <f t="shared" si="1223"/>
        <v>0</v>
      </c>
      <c r="Y645" s="264">
        <f t="shared" si="1223"/>
        <v>0</v>
      </c>
      <c r="Z645" s="264">
        <f t="shared" si="1223"/>
        <v>0</v>
      </c>
      <c r="AA645" s="264">
        <f t="shared" si="1223"/>
        <v>0</v>
      </c>
      <c r="AB645" s="264">
        <f t="shared" si="1224"/>
        <v>0</v>
      </c>
      <c r="AC645" s="264">
        <f t="shared" si="1224"/>
        <v>0</v>
      </c>
      <c r="AD645" s="264">
        <f t="shared" si="1224"/>
        <v>0</v>
      </c>
      <c r="AE645" s="264">
        <f t="shared" si="1224"/>
        <v>0</v>
      </c>
      <c r="AF645" s="264">
        <f t="shared" si="1224"/>
        <v>0</v>
      </c>
      <c r="AG645" s="264">
        <f t="shared" si="1224"/>
        <v>0</v>
      </c>
      <c r="AH645" s="264">
        <f t="shared" si="1224"/>
        <v>0</v>
      </c>
      <c r="AI645" s="264">
        <f t="shared" si="1224"/>
        <v>0</v>
      </c>
      <c r="AJ645" s="264">
        <f t="shared" si="1224"/>
        <v>0</v>
      </c>
      <c r="AK645" s="264">
        <f t="shared" si="1224"/>
        <v>0</v>
      </c>
      <c r="AL645" s="264">
        <f t="shared" si="1225"/>
        <v>0</v>
      </c>
      <c r="AM645" s="264">
        <f t="shared" si="1225"/>
        <v>0</v>
      </c>
      <c r="AN645" s="264">
        <f t="shared" si="1225"/>
        <v>0</v>
      </c>
      <c r="AO645" s="264">
        <f t="shared" si="1225"/>
        <v>0</v>
      </c>
      <c r="AP645" s="264">
        <f t="shared" si="1225"/>
        <v>0</v>
      </c>
      <c r="AQ645" s="264">
        <f t="shared" si="1225"/>
        <v>0</v>
      </c>
      <c r="AR645" s="264">
        <f t="shared" si="1225"/>
        <v>0</v>
      </c>
      <c r="AS645" s="264">
        <f t="shared" si="1225"/>
        <v>0</v>
      </c>
      <c r="AT645" s="264">
        <f t="shared" si="1225"/>
        <v>0</v>
      </c>
      <c r="AU645" s="264">
        <f t="shared" si="1225"/>
        <v>0</v>
      </c>
      <c r="AV645" s="264">
        <f t="shared" si="1226"/>
        <v>0</v>
      </c>
      <c r="AW645" s="264">
        <f t="shared" si="1226"/>
        <v>0</v>
      </c>
      <c r="AX645" s="264">
        <f t="shared" si="1226"/>
        <v>0</v>
      </c>
      <c r="AY645" s="264">
        <f t="shared" si="1226"/>
        <v>0</v>
      </c>
      <c r="AZ645" s="264">
        <f t="shared" si="1226"/>
        <v>0</v>
      </c>
      <c r="BA645" s="264">
        <f t="shared" si="1226"/>
        <v>0</v>
      </c>
      <c r="BB645" s="264">
        <f t="shared" si="1226"/>
        <v>0</v>
      </c>
      <c r="BC645" s="264">
        <f t="shared" si="1226"/>
        <v>0</v>
      </c>
      <c r="BD645" s="264">
        <f t="shared" si="1226"/>
        <v>0</v>
      </c>
      <c r="BE645" s="264">
        <f t="shared" si="1226"/>
        <v>0</v>
      </c>
      <c r="BF645" s="264">
        <f t="shared" si="1227"/>
        <v>0</v>
      </c>
      <c r="BG645" s="264">
        <f t="shared" si="1227"/>
        <v>0</v>
      </c>
      <c r="BH645" s="264">
        <f t="shared" si="1227"/>
        <v>0</v>
      </c>
      <c r="BI645" s="264">
        <f t="shared" si="1227"/>
        <v>0</v>
      </c>
      <c r="BJ645" s="264">
        <f t="shared" si="1227"/>
        <v>0</v>
      </c>
      <c r="BK645" s="264">
        <f t="shared" si="1227"/>
        <v>0</v>
      </c>
      <c r="BL645" s="264">
        <f t="shared" si="1227"/>
        <v>0</v>
      </c>
      <c r="BM645" s="264">
        <f t="shared" si="1227"/>
        <v>0</v>
      </c>
      <c r="BN645" s="264">
        <f t="shared" si="1227"/>
        <v>0</v>
      </c>
      <c r="BO645" s="264">
        <f t="shared" si="1227"/>
        <v>0</v>
      </c>
      <c r="BP645" s="264">
        <f t="shared" si="1228"/>
        <v>0</v>
      </c>
      <c r="BQ645" s="264">
        <f t="shared" si="1228"/>
        <v>0</v>
      </c>
      <c r="BR645" s="264">
        <f t="shared" si="1228"/>
        <v>0</v>
      </c>
      <c r="BS645" s="264">
        <f t="shared" si="1228"/>
        <v>0</v>
      </c>
      <c r="BT645" s="264">
        <f t="shared" si="1228"/>
        <v>0</v>
      </c>
      <c r="BU645" s="264">
        <f t="shared" si="1228"/>
        <v>0</v>
      </c>
      <c r="BV645" s="264">
        <f t="shared" si="1228"/>
        <v>0</v>
      </c>
      <c r="BW645" s="264">
        <f t="shared" si="1228"/>
        <v>0</v>
      </c>
      <c r="BX645" s="264">
        <f t="shared" si="1228"/>
        <v>0</v>
      </c>
      <c r="BY645" s="264">
        <f t="shared" si="1228"/>
        <v>0</v>
      </c>
      <c r="BZ645" s="264">
        <f t="shared" si="1229"/>
        <v>0</v>
      </c>
      <c r="CA645" s="264">
        <f t="shared" si="1229"/>
        <v>0</v>
      </c>
      <c r="CB645" s="264">
        <f t="shared" si="1229"/>
        <v>0</v>
      </c>
      <c r="CC645" s="264">
        <f t="shared" si="1229"/>
        <v>0</v>
      </c>
      <c r="CD645" s="264">
        <f t="shared" si="1229"/>
        <v>0</v>
      </c>
      <c r="CE645" s="264">
        <f t="shared" si="1229"/>
        <v>0</v>
      </c>
      <c r="CF645" s="264">
        <f t="shared" si="1229"/>
        <v>0</v>
      </c>
      <c r="CG645" s="264">
        <f t="shared" si="1229"/>
        <v>0</v>
      </c>
      <c r="CH645" s="264">
        <f t="shared" si="1229"/>
        <v>0</v>
      </c>
      <c r="CI645" s="264">
        <f t="shared" si="1229"/>
        <v>0</v>
      </c>
      <c r="CJ645" s="264">
        <f t="shared" si="1229"/>
        <v>0</v>
      </c>
      <c r="CK645" s="264">
        <f t="shared" si="1229"/>
        <v>0</v>
      </c>
      <c r="CL645" s="264">
        <f t="shared" si="1229"/>
        <v>0</v>
      </c>
      <c r="CM645" s="264">
        <f t="shared" si="1229"/>
        <v>0</v>
      </c>
      <c r="CN645" s="264">
        <f t="shared" si="1230"/>
        <v>0</v>
      </c>
      <c r="CO645" s="264">
        <f t="shared" si="1230"/>
        <v>0</v>
      </c>
      <c r="CP645" s="264">
        <f t="shared" si="1230"/>
        <v>0</v>
      </c>
      <c r="CQ645" s="264">
        <f t="shared" si="1230"/>
        <v>0</v>
      </c>
      <c r="CR645" s="264">
        <f t="shared" si="1230"/>
        <v>0</v>
      </c>
      <c r="CS645" s="264">
        <f t="shared" si="1230"/>
        <v>0</v>
      </c>
      <c r="CT645" s="264">
        <f t="shared" si="1230"/>
        <v>0</v>
      </c>
    </row>
    <row r="646" spans="1:98" hidden="1" outlineLevel="2" x14ac:dyDescent="0.45">
      <c r="A646" s="71" t="s">
        <v>771</v>
      </c>
      <c r="B646" s="297"/>
      <c r="D646" s="259" t="s">
        <v>763</v>
      </c>
      <c r="F646" s="259" t="s">
        <v>164</v>
      </c>
      <c r="H646" s="264">
        <f t="shared" si="1222"/>
        <v>0</v>
      </c>
      <c r="I646" s="264">
        <f t="shared" si="1222"/>
        <v>0</v>
      </c>
      <c r="J646" s="264">
        <f t="shared" si="1222"/>
        <v>0</v>
      </c>
      <c r="K646" s="264">
        <f t="shared" si="1222"/>
        <v>0</v>
      </c>
      <c r="L646" s="264">
        <f t="shared" si="1222"/>
        <v>0</v>
      </c>
      <c r="M646" s="264">
        <f t="shared" si="1222"/>
        <v>0</v>
      </c>
      <c r="N646" s="264">
        <f t="shared" si="1222"/>
        <v>0</v>
      </c>
      <c r="O646" s="264">
        <f t="shared" si="1222"/>
        <v>0</v>
      </c>
      <c r="P646" s="264">
        <f t="shared" si="1222"/>
        <v>0</v>
      </c>
      <c r="Q646" s="264">
        <f t="shared" si="1222"/>
        <v>0</v>
      </c>
      <c r="R646" s="264">
        <f t="shared" si="1223"/>
        <v>0</v>
      </c>
      <c r="S646" s="264">
        <f t="shared" si="1223"/>
        <v>0</v>
      </c>
      <c r="T646" s="264">
        <f t="shared" si="1223"/>
        <v>0</v>
      </c>
      <c r="U646" s="264">
        <f t="shared" si="1223"/>
        <v>0</v>
      </c>
      <c r="V646" s="264">
        <f t="shared" si="1223"/>
        <v>0</v>
      </c>
      <c r="W646" s="264">
        <f t="shared" si="1223"/>
        <v>0</v>
      </c>
      <c r="X646" s="264">
        <f t="shared" si="1223"/>
        <v>0</v>
      </c>
      <c r="Y646" s="264">
        <f t="shared" si="1223"/>
        <v>0</v>
      </c>
      <c r="Z646" s="264">
        <f t="shared" si="1223"/>
        <v>0</v>
      </c>
      <c r="AA646" s="264">
        <f t="shared" si="1223"/>
        <v>0</v>
      </c>
      <c r="AB646" s="264">
        <f t="shared" si="1224"/>
        <v>0</v>
      </c>
      <c r="AC646" s="264">
        <f t="shared" si="1224"/>
        <v>0</v>
      </c>
      <c r="AD646" s="264">
        <f t="shared" si="1224"/>
        <v>0</v>
      </c>
      <c r="AE646" s="264">
        <f t="shared" si="1224"/>
        <v>0</v>
      </c>
      <c r="AF646" s="264">
        <f t="shared" si="1224"/>
        <v>0</v>
      </c>
      <c r="AG646" s="264">
        <f t="shared" si="1224"/>
        <v>0</v>
      </c>
      <c r="AH646" s="264">
        <f t="shared" si="1224"/>
        <v>0</v>
      </c>
      <c r="AI646" s="264">
        <f t="shared" si="1224"/>
        <v>0</v>
      </c>
      <c r="AJ646" s="264">
        <f t="shared" si="1224"/>
        <v>0</v>
      </c>
      <c r="AK646" s="264">
        <f t="shared" si="1224"/>
        <v>0</v>
      </c>
      <c r="AL646" s="264">
        <f t="shared" si="1225"/>
        <v>0</v>
      </c>
      <c r="AM646" s="264">
        <f t="shared" si="1225"/>
        <v>0</v>
      </c>
      <c r="AN646" s="264">
        <f t="shared" si="1225"/>
        <v>0</v>
      </c>
      <c r="AO646" s="264">
        <f t="shared" si="1225"/>
        <v>0</v>
      </c>
      <c r="AP646" s="264">
        <f t="shared" si="1225"/>
        <v>0</v>
      </c>
      <c r="AQ646" s="264">
        <f t="shared" si="1225"/>
        <v>0</v>
      </c>
      <c r="AR646" s="264">
        <f t="shared" si="1225"/>
        <v>0</v>
      </c>
      <c r="AS646" s="264">
        <f t="shared" si="1225"/>
        <v>0</v>
      </c>
      <c r="AT646" s="264">
        <f t="shared" si="1225"/>
        <v>0</v>
      </c>
      <c r="AU646" s="264">
        <f t="shared" si="1225"/>
        <v>0</v>
      </c>
      <c r="AV646" s="264">
        <f t="shared" si="1226"/>
        <v>0</v>
      </c>
      <c r="AW646" s="264">
        <f t="shared" si="1226"/>
        <v>0</v>
      </c>
      <c r="AX646" s="264">
        <f t="shared" si="1226"/>
        <v>0</v>
      </c>
      <c r="AY646" s="264">
        <f t="shared" si="1226"/>
        <v>0</v>
      </c>
      <c r="AZ646" s="264">
        <f t="shared" si="1226"/>
        <v>0</v>
      </c>
      <c r="BA646" s="264">
        <f t="shared" si="1226"/>
        <v>0</v>
      </c>
      <c r="BB646" s="264">
        <f t="shared" si="1226"/>
        <v>0</v>
      </c>
      <c r="BC646" s="264">
        <f t="shared" si="1226"/>
        <v>0</v>
      </c>
      <c r="BD646" s="264">
        <f t="shared" si="1226"/>
        <v>0</v>
      </c>
      <c r="BE646" s="264">
        <f t="shared" si="1226"/>
        <v>0</v>
      </c>
      <c r="BF646" s="264">
        <f t="shared" si="1227"/>
        <v>0</v>
      </c>
      <c r="BG646" s="264">
        <f t="shared" si="1227"/>
        <v>0</v>
      </c>
      <c r="BH646" s="264">
        <f t="shared" si="1227"/>
        <v>0</v>
      </c>
      <c r="BI646" s="264">
        <f t="shared" si="1227"/>
        <v>0</v>
      </c>
      <c r="BJ646" s="264">
        <f t="shared" si="1227"/>
        <v>0</v>
      </c>
      <c r="BK646" s="264">
        <f t="shared" si="1227"/>
        <v>0</v>
      </c>
      <c r="BL646" s="264">
        <f t="shared" si="1227"/>
        <v>433.14750000000004</v>
      </c>
      <c r="BM646" s="264">
        <f t="shared" si="1227"/>
        <v>1155.06</v>
      </c>
      <c r="BN646" s="264">
        <f t="shared" si="1227"/>
        <v>2045.4187500000003</v>
      </c>
      <c r="BO646" s="264">
        <f t="shared" si="1227"/>
        <v>2358.2475000000054</v>
      </c>
      <c r="BP646" s="264">
        <f t="shared" si="1228"/>
        <v>3465.1800000000003</v>
      </c>
      <c r="BQ646" s="264">
        <f t="shared" si="1228"/>
        <v>4764.6224999999995</v>
      </c>
      <c r="BR646" s="264">
        <f t="shared" si="1228"/>
        <v>5630.9175000000014</v>
      </c>
      <c r="BS646" s="264">
        <f t="shared" si="1228"/>
        <v>6858.1687500000016</v>
      </c>
      <c r="BT646" s="264">
        <f t="shared" si="1228"/>
        <v>7363.5074999999997</v>
      </c>
      <c r="BU646" s="264">
        <f t="shared" si="1228"/>
        <v>8229.8024999999998</v>
      </c>
      <c r="BV646" s="264">
        <f t="shared" si="1228"/>
        <v>9096.0974999999999</v>
      </c>
      <c r="BW646" s="264">
        <f t="shared" si="1228"/>
        <v>5534.6625000000004</v>
      </c>
      <c r="BX646" s="264">
        <f t="shared" si="1228"/>
        <v>10828.6875</v>
      </c>
      <c r="BY646" s="264">
        <f t="shared" si="1228"/>
        <v>10395.540000000001</v>
      </c>
      <c r="BZ646" s="264">
        <f t="shared" si="1229"/>
        <v>11863.428750000003</v>
      </c>
      <c r="CA646" s="264">
        <f t="shared" si="1229"/>
        <v>10443.667500000027</v>
      </c>
      <c r="CB646" s="264">
        <f t="shared" si="1229"/>
        <v>123976.44000000003</v>
      </c>
      <c r="CC646" s="264">
        <f t="shared" si="1229"/>
        <v>144671.26500000001</v>
      </c>
      <c r="CD646" s="264">
        <f t="shared" si="1229"/>
        <v>149869.03500000003</v>
      </c>
      <c r="CE646" s="264">
        <f t="shared" si="1229"/>
        <v>163681.62750000003</v>
      </c>
      <c r="CF646" s="264">
        <f t="shared" si="1229"/>
        <v>160264.57500000001</v>
      </c>
      <c r="CG646" s="264">
        <f t="shared" si="1229"/>
        <v>165462.34500000003</v>
      </c>
      <c r="CH646" s="264">
        <f t="shared" si="1229"/>
        <v>170660.11500000005</v>
      </c>
      <c r="CI646" s="264">
        <f t="shared" si="1229"/>
        <v>97698.825000000026</v>
      </c>
      <c r="CJ646" s="264">
        <f t="shared" si="1229"/>
        <v>181055.655</v>
      </c>
      <c r="CK646" s="264">
        <f t="shared" si="1229"/>
        <v>165558.60000000003</v>
      </c>
      <c r="CL646" s="264">
        <f t="shared" si="1229"/>
        <v>180815.01750000005</v>
      </c>
      <c r="CM646" s="264">
        <f t="shared" si="1229"/>
        <v>152949.19500000039</v>
      </c>
      <c r="CN646" s="264">
        <f t="shared" si="1230"/>
        <v>0</v>
      </c>
      <c r="CO646" s="264">
        <f t="shared" si="1230"/>
        <v>0</v>
      </c>
      <c r="CP646" s="264">
        <f t="shared" si="1230"/>
        <v>0</v>
      </c>
      <c r="CQ646" s="264">
        <f t="shared" si="1230"/>
        <v>0</v>
      </c>
      <c r="CR646" s="264">
        <f t="shared" si="1230"/>
        <v>5991.8737500000061</v>
      </c>
      <c r="CS646" s="264">
        <f t="shared" si="1230"/>
        <v>94474.28250000003</v>
      </c>
      <c r="CT646" s="264">
        <f t="shared" si="1230"/>
        <v>1856662.6950000005</v>
      </c>
    </row>
    <row r="647" spans="1:98" hidden="1" outlineLevel="2" x14ac:dyDescent="0.45">
      <c r="A647" s="71"/>
      <c r="B647" s="297"/>
      <c r="D647" s="280" t="s">
        <v>482</v>
      </c>
      <c r="E647" s="280"/>
      <c r="F647" s="280" t="s">
        <v>164</v>
      </c>
      <c r="G647" s="280"/>
      <c r="H647" s="378">
        <f t="shared" ref="H647:P647" si="1231">SUM(H641:H646)</f>
        <v>12286.150400000002</v>
      </c>
      <c r="I647" s="378">
        <f t="shared" si="1231"/>
        <v>22019.994400000003</v>
      </c>
      <c r="J647" s="378">
        <f t="shared" si="1231"/>
        <v>22969.994400000003</v>
      </c>
      <c r="K647" s="378">
        <f t="shared" si="1231"/>
        <v>24665.763200000001</v>
      </c>
      <c r="L647" s="378">
        <f t="shared" si="1231"/>
        <v>25300.763200000001</v>
      </c>
      <c r="M647" s="378">
        <f t="shared" si="1231"/>
        <v>24420.763200000001</v>
      </c>
      <c r="N647" s="378">
        <f t="shared" si="1231"/>
        <v>26574.607200000002</v>
      </c>
      <c r="O647" s="378">
        <f t="shared" si="1231"/>
        <v>22762.300800000001</v>
      </c>
      <c r="P647" s="378">
        <f t="shared" si="1231"/>
        <v>27202.300800000001</v>
      </c>
      <c r="Q647" s="378">
        <f t="shared" ref="Q647:CB647" si="1232">SUM(Q641:Q646)</f>
        <v>30050.798085427297</v>
      </c>
      <c r="R647" s="378">
        <f t="shared" si="1232"/>
        <v>32078.110224120253</v>
      </c>
      <c r="S647" s="378">
        <f t="shared" si="1232"/>
        <v>51798.377000000015</v>
      </c>
      <c r="T647" s="378">
        <f t="shared" ca="1" si="1232"/>
        <v>39634.37990340784</v>
      </c>
      <c r="U647" s="378">
        <f t="shared" ca="1" si="1232"/>
        <v>48737.579649172563</v>
      </c>
      <c r="V647" s="378">
        <f t="shared" ca="1" si="1232"/>
        <v>51089.501942462492</v>
      </c>
      <c r="W647" s="378">
        <f t="shared" ca="1" si="1232"/>
        <v>55206.603494312163</v>
      </c>
      <c r="X647" s="378">
        <f t="shared" ca="1" si="1232"/>
        <v>57016.387021650888</v>
      </c>
      <c r="Y647" s="378">
        <f t="shared" ca="1" si="1232"/>
        <v>58176.211750271999</v>
      </c>
      <c r="Z647" s="378">
        <f t="shared" ca="1" si="1232"/>
        <v>66440.483798561516</v>
      </c>
      <c r="AA647" s="378">
        <f t="shared" ca="1" si="1232"/>
        <v>59389.107242665661</v>
      </c>
      <c r="AB647" s="378">
        <f t="shared" ca="1" si="1232"/>
        <v>70578.75548105569</v>
      </c>
      <c r="AC647" s="378">
        <f t="shared" ca="1" si="1232"/>
        <v>73942.451838800451</v>
      </c>
      <c r="AD647" s="378">
        <f t="shared" ca="1" si="1232"/>
        <v>76073.351139784005</v>
      </c>
      <c r="AE647" s="378">
        <f t="shared" ca="1" si="1232"/>
        <v>113820.37000000005</v>
      </c>
      <c r="AF647" s="378">
        <f t="shared" ca="1" si="1232"/>
        <v>89056.537724278984</v>
      </c>
      <c r="AG647" s="378">
        <f t="shared" ca="1" si="1232"/>
        <v>112562.87949655805</v>
      </c>
      <c r="AH647" s="378">
        <f t="shared" ca="1" si="1232"/>
        <v>117897.40824968467</v>
      </c>
      <c r="AI647" s="378">
        <f t="shared" ca="1" si="1232"/>
        <v>127925.49100059278</v>
      </c>
      <c r="AJ647" s="378">
        <f t="shared" ca="1" si="1232"/>
        <v>131515.6211131771</v>
      </c>
      <c r="AK647" s="378">
        <f t="shared" ca="1" si="1232"/>
        <v>135400.72370907813</v>
      </c>
      <c r="AL647" s="378">
        <f t="shared" ca="1" si="1232"/>
        <v>155953.62560182816</v>
      </c>
      <c r="AM647" s="378">
        <f t="shared" ca="1" si="1232"/>
        <v>135335.49751808058</v>
      </c>
      <c r="AN647" s="378">
        <f t="shared" ca="1" si="1232"/>
        <v>159830.44621596052</v>
      </c>
      <c r="AO647" s="378">
        <f t="shared" ca="1" si="1232"/>
        <v>164885.999992267</v>
      </c>
      <c r="AP647" s="378">
        <f t="shared" ca="1" si="1232"/>
        <v>168987.69134546039</v>
      </c>
      <c r="AQ647" s="378">
        <f t="shared" ca="1" si="1232"/>
        <v>305306.4594877566</v>
      </c>
      <c r="AR647" s="378">
        <f t="shared" ca="1" si="1232"/>
        <v>177376.80198314885</v>
      </c>
      <c r="AS647" s="378">
        <f t="shared" ca="1" si="1232"/>
        <v>216222.34444007924</v>
      </c>
      <c r="AT647" s="378">
        <f t="shared" ca="1" si="1232"/>
        <v>222122.46384059481</v>
      </c>
      <c r="AU647" s="378">
        <f t="shared" ca="1" si="1232"/>
        <v>236466.14708027698</v>
      </c>
      <c r="AV647" s="378">
        <f t="shared" ca="1" si="1232"/>
        <v>238853.17962395478</v>
      </c>
      <c r="AW647" s="378">
        <f t="shared" ca="1" si="1232"/>
        <v>251323.05027818627</v>
      </c>
      <c r="AX647" s="378">
        <f t="shared" ca="1" si="1232"/>
        <v>281982.21084272477</v>
      </c>
      <c r="AY647" s="378">
        <f t="shared" ca="1" si="1232"/>
        <v>240367.45832351391</v>
      </c>
      <c r="AZ647" s="378">
        <f t="shared" ca="1" si="1232"/>
        <v>277873.84339484933</v>
      </c>
      <c r="BA647" s="378">
        <f t="shared" ca="1" si="1232"/>
        <v>281501.39116594038</v>
      </c>
      <c r="BB647" s="378">
        <f t="shared" ca="1" si="1232"/>
        <v>286594.83131031995</v>
      </c>
      <c r="BC647" s="378">
        <f t="shared" ca="1" si="1232"/>
        <v>485364.2863255206</v>
      </c>
      <c r="BD647" s="378">
        <f t="shared" ca="1" si="1232"/>
        <v>277482.4585752766</v>
      </c>
      <c r="BE647" s="378">
        <f t="shared" ca="1" si="1232"/>
        <v>341713.88293603004</v>
      </c>
      <c r="BF647" s="378">
        <f t="shared" ca="1" si="1232"/>
        <v>354431.07746245287</v>
      </c>
      <c r="BG647" s="378">
        <f t="shared" ca="1" si="1232"/>
        <v>381081.15659302624</v>
      </c>
      <c r="BH647" s="378">
        <f t="shared" ca="1" si="1232"/>
        <v>388000.83905122732</v>
      </c>
      <c r="BI647" s="378">
        <f t="shared" ca="1" si="1232"/>
        <v>407490.53232953046</v>
      </c>
      <c r="BJ647" s="378">
        <f t="shared" ca="1" si="1232"/>
        <v>459925.62291419029</v>
      </c>
      <c r="BK647" s="378">
        <f t="shared" ca="1" si="1232"/>
        <v>392528.47462169814</v>
      </c>
      <c r="BL647" s="378">
        <f t="shared" ca="1" si="1232"/>
        <v>462357.46443000279</v>
      </c>
      <c r="BM647" s="378">
        <f t="shared" ca="1" si="1232"/>
        <v>474553.89209673804</v>
      </c>
      <c r="BN647" s="378">
        <f t="shared" ca="1" si="1232"/>
        <v>484361.72068665712</v>
      </c>
      <c r="BO647" s="378">
        <f t="shared" ca="1" si="1232"/>
        <v>796170.61990218319</v>
      </c>
      <c r="BP647" s="378">
        <f t="shared" ca="1" si="1232"/>
        <v>443925.51341946499</v>
      </c>
      <c r="BQ647" s="378">
        <f t="shared" ca="1" si="1232"/>
        <v>534213.99862038763</v>
      </c>
      <c r="BR647" s="378">
        <f t="shared" ca="1" si="1232"/>
        <v>552797.36280019279</v>
      </c>
      <c r="BS647" s="378">
        <f t="shared" ca="1" si="1232"/>
        <v>591044.91879815038</v>
      </c>
      <c r="BT647" s="378">
        <f t="shared" ca="1" si="1232"/>
        <v>601017.76389767078</v>
      </c>
      <c r="BU647" s="378">
        <f t="shared" ca="1" si="1232"/>
        <v>627998.82890047459</v>
      </c>
      <c r="BV647" s="378">
        <f t="shared" ca="1" si="1232"/>
        <v>700462.49841059884</v>
      </c>
      <c r="BW647" s="378">
        <f t="shared" ca="1" si="1232"/>
        <v>607751.98984536692</v>
      </c>
      <c r="BX647" s="378">
        <f t="shared" ca="1" si="1232"/>
        <v>705590.01724438625</v>
      </c>
      <c r="BY647" s="378">
        <f t="shared" ca="1" si="1232"/>
        <v>721164.00985207828</v>
      </c>
      <c r="BZ647" s="378">
        <f t="shared" ca="1" si="1232"/>
        <v>735500.2295658876</v>
      </c>
      <c r="CA647" s="378">
        <f t="shared" ca="1" si="1232"/>
        <v>1078678.6702493203</v>
      </c>
      <c r="CB647" s="378">
        <f t="shared" ca="1" si="1232"/>
        <v>810811.03794458602</v>
      </c>
      <c r="CC647" s="378">
        <f t="shared" ref="CC647:CM647" ca="1" si="1233">SUM(CC641:CC646)</f>
        <v>936048.28444586939</v>
      </c>
      <c r="CD647" s="378">
        <f t="shared" ca="1" si="1233"/>
        <v>952291.4843436816</v>
      </c>
      <c r="CE647" s="378">
        <f t="shared" ca="1" si="1233"/>
        <v>1003119.4838904185</v>
      </c>
      <c r="CF647" s="378">
        <f t="shared" ca="1" si="1233"/>
        <v>996971.71087638242</v>
      </c>
      <c r="CG647" s="378">
        <f t="shared" ca="1" si="1233"/>
        <v>1019973.4596787193</v>
      </c>
      <c r="CH647" s="378">
        <f t="shared" ca="1" si="1233"/>
        <v>1101536.5575361266</v>
      </c>
      <c r="CI647" s="378">
        <f t="shared" ca="1" si="1233"/>
        <v>881534.34277652728</v>
      </c>
      <c r="CJ647" s="378">
        <f t="shared" ca="1" si="1233"/>
        <v>1088521.677388075</v>
      </c>
      <c r="CK647" s="378">
        <f t="shared" ca="1" si="1233"/>
        <v>1070857.5996845672</v>
      </c>
      <c r="CL647" s="378">
        <f t="shared" ca="1" si="1233"/>
        <v>1090843.569989976</v>
      </c>
      <c r="CM647" s="378">
        <f t="shared" ca="1" si="1233"/>
        <v>1523801.3556072391</v>
      </c>
      <c r="CN647" s="378">
        <f t="shared" ref="CN647:CT647" si="1234">SUM(CN641:CN646)</f>
        <v>322129.92290954757</v>
      </c>
      <c r="CO647" s="378">
        <f t="shared" ca="1" si="1234"/>
        <v>770105.18326214538</v>
      </c>
      <c r="CP647" s="378">
        <f t="shared" ca="1" si="1234"/>
        <v>1804658.381454723</v>
      </c>
      <c r="CQ647" s="378">
        <f t="shared" ca="1" si="1234"/>
        <v>3196048.0086091096</v>
      </c>
      <c r="CR647" s="378">
        <f t="shared" ca="1" si="1234"/>
        <v>5220097.7415990131</v>
      </c>
      <c r="CS647" s="378">
        <f t="shared" ca="1" si="1234"/>
        <v>7900145.8016039794</v>
      </c>
      <c r="CT647" s="378">
        <f t="shared" ca="1" si="1234"/>
        <v>12476310.564162169</v>
      </c>
    </row>
    <row r="648" spans="1:98" ht="15" hidden="1" outlineLevel="2" thickTop="1" thickBot="1" x14ac:dyDescent="0.5">
      <c r="A648" s="71"/>
      <c r="B648" s="297"/>
      <c r="D648" s="76" t="s">
        <v>483</v>
      </c>
      <c r="E648" s="76"/>
      <c r="F648" s="76"/>
      <c r="G648" s="76"/>
      <c r="H648" s="274">
        <f t="shared" ref="H648:AM648" si="1235">SUM(H46,H98,H162,H270,H380,H466)-H647</f>
        <v>0</v>
      </c>
      <c r="I648" s="274">
        <f t="shared" si="1235"/>
        <v>0</v>
      </c>
      <c r="J648" s="274">
        <f t="shared" si="1235"/>
        <v>0</v>
      </c>
      <c r="K648" s="274">
        <f t="shared" si="1235"/>
        <v>0</v>
      </c>
      <c r="L648" s="274">
        <f t="shared" si="1235"/>
        <v>0</v>
      </c>
      <c r="M648" s="274">
        <f t="shared" si="1235"/>
        <v>0</v>
      </c>
      <c r="N648" s="274">
        <f t="shared" si="1235"/>
        <v>0</v>
      </c>
      <c r="O648" s="274">
        <f t="shared" si="1235"/>
        <v>0</v>
      </c>
      <c r="P648" s="274">
        <f t="shared" si="1235"/>
        <v>0</v>
      </c>
      <c r="Q648" s="274">
        <f t="shared" si="1235"/>
        <v>0</v>
      </c>
      <c r="R648" s="274">
        <f t="shared" si="1235"/>
        <v>0</v>
      </c>
      <c r="S648" s="274">
        <f t="shared" si="1235"/>
        <v>0</v>
      </c>
      <c r="T648" s="274">
        <f t="shared" ca="1" si="1235"/>
        <v>0</v>
      </c>
      <c r="U648" s="274">
        <f t="shared" ca="1" si="1235"/>
        <v>0</v>
      </c>
      <c r="V648" s="274">
        <f t="shared" ca="1" si="1235"/>
        <v>0</v>
      </c>
      <c r="W648" s="274">
        <f t="shared" ca="1" si="1235"/>
        <v>0</v>
      </c>
      <c r="X648" s="274">
        <f t="shared" ca="1" si="1235"/>
        <v>0</v>
      </c>
      <c r="Y648" s="274">
        <f t="shared" ca="1" si="1235"/>
        <v>0</v>
      </c>
      <c r="Z648" s="274">
        <f t="shared" ca="1" si="1235"/>
        <v>0</v>
      </c>
      <c r="AA648" s="274">
        <f t="shared" ca="1" si="1235"/>
        <v>0</v>
      </c>
      <c r="AB648" s="274">
        <f t="shared" ca="1" si="1235"/>
        <v>0</v>
      </c>
      <c r="AC648" s="274">
        <f t="shared" ca="1" si="1235"/>
        <v>0</v>
      </c>
      <c r="AD648" s="274">
        <f t="shared" ca="1" si="1235"/>
        <v>0</v>
      </c>
      <c r="AE648" s="274">
        <f t="shared" ca="1" si="1235"/>
        <v>0</v>
      </c>
      <c r="AF648" s="274">
        <f t="shared" ca="1" si="1235"/>
        <v>0</v>
      </c>
      <c r="AG648" s="274">
        <f t="shared" ca="1" si="1235"/>
        <v>0</v>
      </c>
      <c r="AH648" s="274">
        <f t="shared" ca="1" si="1235"/>
        <v>0</v>
      </c>
      <c r="AI648" s="274">
        <f t="shared" ca="1" si="1235"/>
        <v>0</v>
      </c>
      <c r="AJ648" s="274">
        <f t="shared" ca="1" si="1235"/>
        <v>0</v>
      </c>
      <c r="AK648" s="274">
        <f t="shared" ca="1" si="1235"/>
        <v>0</v>
      </c>
      <c r="AL648" s="274">
        <f t="shared" ca="1" si="1235"/>
        <v>0</v>
      </c>
      <c r="AM648" s="274">
        <f t="shared" ca="1" si="1235"/>
        <v>0</v>
      </c>
      <c r="AN648" s="274">
        <f t="shared" ref="AN648:BS648" ca="1" si="1236">SUM(AN46,AN98,AN162,AN270,AN380,AN466)-AN647</f>
        <v>0</v>
      </c>
      <c r="AO648" s="274">
        <f t="shared" ca="1" si="1236"/>
        <v>0</v>
      </c>
      <c r="AP648" s="274">
        <f t="shared" ca="1" si="1236"/>
        <v>0</v>
      </c>
      <c r="AQ648" s="274">
        <f t="shared" ca="1" si="1236"/>
        <v>0</v>
      </c>
      <c r="AR648" s="274">
        <f t="shared" ca="1" si="1236"/>
        <v>0</v>
      </c>
      <c r="AS648" s="274">
        <f t="shared" ca="1" si="1236"/>
        <v>0</v>
      </c>
      <c r="AT648" s="274">
        <f t="shared" ca="1" si="1236"/>
        <v>0</v>
      </c>
      <c r="AU648" s="274">
        <f t="shared" ca="1" si="1236"/>
        <v>0</v>
      </c>
      <c r="AV648" s="274">
        <f t="shared" ca="1" si="1236"/>
        <v>0</v>
      </c>
      <c r="AW648" s="274">
        <f t="shared" ca="1" si="1236"/>
        <v>0</v>
      </c>
      <c r="AX648" s="274">
        <f t="shared" ca="1" si="1236"/>
        <v>0</v>
      </c>
      <c r="AY648" s="274">
        <f t="shared" ca="1" si="1236"/>
        <v>0</v>
      </c>
      <c r="AZ648" s="274">
        <f t="shared" ca="1" si="1236"/>
        <v>0</v>
      </c>
      <c r="BA648" s="274">
        <f t="shared" ca="1" si="1236"/>
        <v>0</v>
      </c>
      <c r="BB648" s="274">
        <f t="shared" ca="1" si="1236"/>
        <v>0</v>
      </c>
      <c r="BC648" s="274">
        <f t="shared" ca="1" si="1236"/>
        <v>0</v>
      </c>
      <c r="BD648" s="274">
        <f t="shared" ca="1" si="1236"/>
        <v>0</v>
      </c>
      <c r="BE648" s="274">
        <f t="shared" ca="1" si="1236"/>
        <v>0</v>
      </c>
      <c r="BF648" s="274">
        <f t="shared" ca="1" si="1236"/>
        <v>0</v>
      </c>
      <c r="BG648" s="274">
        <f t="shared" ca="1" si="1236"/>
        <v>0</v>
      </c>
      <c r="BH648" s="274">
        <f t="shared" ca="1" si="1236"/>
        <v>0</v>
      </c>
      <c r="BI648" s="274">
        <f t="shared" ca="1" si="1236"/>
        <v>0</v>
      </c>
      <c r="BJ648" s="274">
        <f t="shared" ca="1" si="1236"/>
        <v>0</v>
      </c>
      <c r="BK648" s="274">
        <f t="shared" ca="1" si="1236"/>
        <v>0</v>
      </c>
      <c r="BL648" s="274">
        <f t="shared" ca="1" si="1236"/>
        <v>0</v>
      </c>
      <c r="BM648" s="274">
        <f t="shared" ca="1" si="1236"/>
        <v>0</v>
      </c>
      <c r="BN648" s="274">
        <f t="shared" ca="1" si="1236"/>
        <v>0</v>
      </c>
      <c r="BO648" s="274">
        <f t="shared" ca="1" si="1236"/>
        <v>0</v>
      </c>
      <c r="BP648" s="274">
        <f t="shared" ca="1" si="1236"/>
        <v>0</v>
      </c>
      <c r="BQ648" s="274">
        <f t="shared" ca="1" si="1236"/>
        <v>0</v>
      </c>
      <c r="BR648" s="274">
        <f t="shared" ca="1" si="1236"/>
        <v>0</v>
      </c>
      <c r="BS648" s="274">
        <f t="shared" ca="1" si="1236"/>
        <v>0</v>
      </c>
      <c r="BT648" s="274">
        <f t="shared" ref="BT648:CT648" ca="1" si="1237">SUM(BT46,BT98,BT162,BT270,BT380,BT466)-BT647</f>
        <v>0</v>
      </c>
      <c r="BU648" s="274">
        <f t="shared" ca="1" si="1237"/>
        <v>0</v>
      </c>
      <c r="BV648" s="274">
        <f t="shared" ca="1" si="1237"/>
        <v>0</v>
      </c>
      <c r="BW648" s="274">
        <f t="shared" ca="1" si="1237"/>
        <v>0</v>
      </c>
      <c r="BX648" s="274">
        <f t="shared" ca="1" si="1237"/>
        <v>0</v>
      </c>
      <c r="BY648" s="274">
        <f t="shared" ca="1" si="1237"/>
        <v>0</v>
      </c>
      <c r="BZ648" s="274">
        <f t="shared" ca="1" si="1237"/>
        <v>0</v>
      </c>
      <c r="CA648" s="274">
        <f t="shared" ca="1" si="1237"/>
        <v>0</v>
      </c>
      <c r="CB648" s="274">
        <f t="shared" ca="1" si="1237"/>
        <v>0</v>
      </c>
      <c r="CC648" s="274">
        <f t="shared" ca="1" si="1237"/>
        <v>0</v>
      </c>
      <c r="CD648" s="274">
        <f t="shared" ca="1" si="1237"/>
        <v>0</v>
      </c>
      <c r="CE648" s="274">
        <f t="shared" ca="1" si="1237"/>
        <v>0</v>
      </c>
      <c r="CF648" s="274">
        <f t="shared" ca="1" si="1237"/>
        <v>0</v>
      </c>
      <c r="CG648" s="274">
        <f t="shared" ca="1" si="1237"/>
        <v>0</v>
      </c>
      <c r="CH648" s="274">
        <f t="shared" ca="1" si="1237"/>
        <v>0</v>
      </c>
      <c r="CI648" s="274">
        <f t="shared" ca="1" si="1237"/>
        <v>0</v>
      </c>
      <c r="CJ648" s="274">
        <f t="shared" ca="1" si="1237"/>
        <v>0</v>
      </c>
      <c r="CK648" s="274">
        <f t="shared" ca="1" si="1237"/>
        <v>0</v>
      </c>
      <c r="CL648" s="274">
        <f t="shared" ca="1" si="1237"/>
        <v>0</v>
      </c>
      <c r="CM648" s="274">
        <f t="shared" ca="1" si="1237"/>
        <v>0</v>
      </c>
      <c r="CN648" s="274">
        <f t="shared" si="1237"/>
        <v>0</v>
      </c>
      <c r="CO648" s="274">
        <f t="shared" ca="1" si="1237"/>
        <v>0</v>
      </c>
      <c r="CP648" s="274">
        <f t="shared" ca="1" si="1237"/>
        <v>0</v>
      </c>
      <c r="CQ648" s="274">
        <f t="shared" ca="1" si="1237"/>
        <v>0</v>
      </c>
      <c r="CR648" s="274">
        <f t="shared" ca="1" si="1237"/>
        <v>0</v>
      </c>
      <c r="CS648" s="274">
        <f t="shared" ca="1" si="1237"/>
        <v>0</v>
      </c>
      <c r="CT648" s="274">
        <f t="shared" ca="1" si="1237"/>
        <v>0</v>
      </c>
    </row>
    <row r="649" spans="1:98" hidden="1" outlineLevel="2" x14ac:dyDescent="0.45">
      <c r="A649" s="71"/>
      <c r="B649" s="297"/>
    </row>
    <row r="650" spans="1:98" hidden="1" outlineLevel="2" x14ac:dyDescent="0.45">
      <c r="A650" s="71"/>
      <c r="B650" s="297"/>
      <c r="D650" s="75" t="s">
        <v>481</v>
      </c>
    </row>
    <row r="651" spans="1:98" hidden="1" outlineLevel="2" x14ac:dyDescent="0.45">
      <c r="A651" s="71"/>
      <c r="B651" s="297"/>
      <c r="D651" s="259" t="s">
        <v>31</v>
      </c>
      <c r="F651" s="259" t="s">
        <v>164</v>
      </c>
      <c r="H651" s="302">
        <f t="shared" ref="H651" si="1238">H641*(1+VAT_Rate)</f>
        <v>6048.0000000000018</v>
      </c>
      <c r="I651" s="302">
        <f t="shared" ref="I651" si="1239">I641*(1+VAT_Rate)</f>
        <v>6804.0000000000009</v>
      </c>
      <c r="J651" s="302">
        <f t="shared" ref="J651" si="1240">J641*(1+VAT_Rate)</f>
        <v>6804.0000000000009</v>
      </c>
      <c r="K651" s="302">
        <f t="shared" ref="K651" si="1241">K641*(1+VAT_Rate)</f>
        <v>7182.0000000000018</v>
      </c>
      <c r="L651" s="302">
        <f t="shared" ref="L651" si="1242">L641*(1+VAT_Rate)</f>
        <v>6804.0000000000009</v>
      </c>
      <c r="M651" s="302">
        <f t="shared" ref="M651" si="1243">M641*(1+VAT_Rate)</f>
        <v>6804.0000000000009</v>
      </c>
      <c r="N651" s="302">
        <f t="shared" ref="N651" si="1244">N641*(1+VAT_Rate)</f>
        <v>6804.0000000000009</v>
      </c>
      <c r="O651" s="302">
        <f t="shared" ref="O651" si="1245">O641*(1+VAT_Rate)</f>
        <v>3780.0000000000009</v>
      </c>
      <c r="P651" s="302">
        <f t="shared" ref="P651:AU651" si="1246">P641*(1+VAT_Rate)</f>
        <v>6804.0000000000009</v>
      </c>
      <c r="Q651" s="302">
        <f t="shared" si="1246"/>
        <v>6577.2000000000016</v>
      </c>
      <c r="R651" s="302">
        <f t="shared" si="1246"/>
        <v>7550.550000000002</v>
      </c>
      <c r="S651" s="302">
        <f t="shared" si="1246"/>
        <v>12681.150000000018</v>
      </c>
      <c r="T651" s="302">
        <f t="shared" ca="1" si="1246"/>
        <v>8854.271999999999</v>
      </c>
      <c r="U651" s="302">
        <f t="shared" ca="1" si="1246"/>
        <v>10780.56</v>
      </c>
      <c r="V651" s="302">
        <f t="shared" ca="1" si="1246"/>
        <v>11621.232</v>
      </c>
      <c r="W651" s="302">
        <f t="shared" ca="1" si="1246"/>
        <v>13176.576000000003</v>
      </c>
      <c r="X651" s="302">
        <f t="shared" ca="1" si="1246"/>
        <v>13366.080000000005</v>
      </c>
      <c r="Y651" s="302">
        <f t="shared" ca="1" si="1246"/>
        <v>14270.256000000005</v>
      </c>
      <c r="Z651" s="302">
        <f t="shared" ca="1" si="1246"/>
        <v>15195.600000000008</v>
      </c>
      <c r="AA651" s="302">
        <f t="shared" ca="1" si="1246"/>
        <v>8967.8400000000056</v>
      </c>
      <c r="AB651" s="302">
        <f t="shared" ca="1" si="1246"/>
        <v>17109.792000000005</v>
      </c>
      <c r="AC651" s="302">
        <f t="shared" ca="1" si="1246"/>
        <v>16087.680000000009</v>
      </c>
      <c r="AD651" s="302">
        <f t="shared" ca="1" si="1246"/>
        <v>18047.064000000013</v>
      </c>
      <c r="AE651" s="302">
        <f t="shared" ca="1" si="1246"/>
        <v>27664.320000000051</v>
      </c>
      <c r="AF651" s="302">
        <f t="shared" ca="1" si="1246"/>
        <v>20603.520000000011</v>
      </c>
      <c r="AG651" s="302">
        <f t="shared" ca="1" si="1246"/>
        <v>24353.122500000019</v>
      </c>
      <c r="AH651" s="302">
        <f t="shared" ca="1" si="1246"/>
        <v>25550.437500000018</v>
      </c>
      <c r="AI651" s="302">
        <f t="shared" ca="1" si="1246"/>
        <v>28258.177500000031</v>
      </c>
      <c r="AJ651" s="302">
        <f t="shared" ca="1" si="1246"/>
        <v>28014.525000000027</v>
      </c>
      <c r="AK651" s="302">
        <f t="shared" ca="1" si="1246"/>
        <v>29281.29750000003</v>
      </c>
      <c r="AL651" s="302">
        <f t="shared" ca="1" si="1246"/>
        <v>30571.222500000029</v>
      </c>
      <c r="AM651" s="302">
        <f t="shared" ca="1" si="1246"/>
        <v>17713.500000000018</v>
      </c>
      <c r="AN651" s="302">
        <f t="shared" ca="1" si="1246"/>
        <v>33220.530000000035</v>
      </c>
      <c r="AO651" s="302">
        <f t="shared" ca="1" si="1246"/>
        <v>30737.700000000041</v>
      </c>
      <c r="AP651" s="302">
        <f t="shared" ca="1" si="1246"/>
        <v>33964.533750000053</v>
      </c>
      <c r="AQ651" s="302">
        <f t="shared" ca="1" si="1246"/>
        <v>107064.1050000001</v>
      </c>
      <c r="AR651" s="302">
        <f t="shared" ca="1" si="1246"/>
        <v>44421.912000000055</v>
      </c>
      <c r="AS651" s="302">
        <f t="shared" ca="1" si="1246"/>
        <v>52790.752500000053</v>
      </c>
      <c r="AT651" s="302">
        <f t="shared" ca="1" si="1246"/>
        <v>54119.422500000052</v>
      </c>
      <c r="AU651" s="302">
        <f t="shared" ca="1" si="1246"/>
        <v>58008.475500000051</v>
      </c>
      <c r="AV651" s="302">
        <f t="shared" ref="AV651:CM656" ca="1" si="1247">AV641*(1+VAT_Rate)</f>
        <v>56814.468000000052</v>
      </c>
      <c r="AW651" s="302">
        <f t="shared" ca="1" si="1247"/>
        <v>67780.843500000046</v>
      </c>
      <c r="AX651" s="302">
        <f t="shared" ca="1" si="1247"/>
        <v>69159.787500000035</v>
      </c>
      <c r="AY651" s="302">
        <f t="shared" ca="1" si="1247"/>
        <v>47728.500000000036</v>
      </c>
      <c r="AZ651" s="302">
        <f t="shared" ca="1" si="1247"/>
        <v>67155.381000000052</v>
      </c>
      <c r="BA651" s="302">
        <f t="shared" ca="1" si="1247"/>
        <v>62552.916000000041</v>
      </c>
      <c r="BB651" s="302">
        <f t="shared" ca="1" si="1247"/>
        <v>66912.290250000049</v>
      </c>
      <c r="BC651" s="302">
        <f t="shared" ca="1" si="1247"/>
        <v>164366.80500000014</v>
      </c>
      <c r="BD651" s="302">
        <f t="shared" ca="1" si="1247"/>
        <v>46507.620000000024</v>
      </c>
      <c r="BE651" s="302">
        <f t="shared" ca="1" si="1247"/>
        <v>53754.83212500003</v>
      </c>
      <c r="BF651" s="302">
        <f t="shared" ca="1" si="1247"/>
        <v>54280.157625000043</v>
      </c>
      <c r="BG651" s="302">
        <f t="shared" ca="1" si="1247"/>
        <v>57041.329500000043</v>
      </c>
      <c r="BH651" s="302">
        <f t="shared" ca="1" si="1247"/>
        <v>55305.506250000042</v>
      </c>
      <c r="BI651" s="302">
        <f t="shared" ca="1" si="1247"/>
        <v>65405.529375000042</v>
      </c>
      <c r="BJ651" s="302">
        <f t="shared" ca="1" si="1247"/>
        <v>65897.118375000049</v>
      </c>
      <c r="BK651" s="302">
        <f t="shared" ca="1" si="1247"/>
        <v>47544.596250000031</v>
      </c>
      <c r="BL651" s="302">
        <f t="shared" ca="1" si="1247"/>
        <v>62054.99400000005</v>
      </c>
      <c r="BM651" s="302">
        <f t="shared" ca="1" si="1247"/>
        <v>62507.805000000044</v>
      </c>
      <c r="BN651" s="302">
        <f t="shared" ca="1" si="1247"/>
        <v>60546.959062500056</v>
      </c>
      <c r="BO651" s="302">
        <f t="shared" ca="1" si="1247"/>
        <v>214399.98450000014</v>
      </c>
      <c r="BP651" s="302">
        <f t="shared" ca="1" si="1247"/>
        <v>49488.076800000046</v>
      </c>
      <c r="BQ651" s="302">
        <f t="shared" ca="1" si="1247"/>
        <v>57376.425600000053</v>
      </c>
      <c r="BR651" s="302">
        <f t="shared" ca="1" si="1247"/>
        <v>57998.764800000048</v>
      </c>
      <c r="BS651" s="302">
        <f t="shared" ca="1" si="1247"/>
        <v>60917.832000000068</v>
      </c>
      <c r="BT651" s="302">
        <f t="shared" ca="1" si="1247"/>
        <v>59243.443200000052</v>
      </c>
      <c r="BU651" s="302">
        <f t="shared" ca="1" si="1247"/>
        <v>71385.782400000055</v>
      </c>
      <c r="BV651" s="302">
        <f t="shared" ca="1" si="1247"/>
        <v>72008.121600000057</v>
      </c>
      <c r="BW651" s="302">
        <f t="shared" ca="1" si="1247"/>
        <v>53150.256000000038</v>
      </c>
      <c r="BX651" s="302">
        <f t="shared" ca="1" si="1247"/>
        <v>67492.800000000061</v>
      </c>
      <c r="BY651" s="302">
        <f t="shared" ca="1" si="1247"/>
        <v>68866.790400000056</v>
      </c>
      <c r="BZ651" s="302">
        <f t="shared" ca="1" si="1247"/>
        <v>66198.729600000079</v>
      </c>
      <c r="CA651" s="302">
        <f t="shared" ca="1" si="1247"/>
        <v>180026.52480000013</v>
      </c>
      <c r="CB651" s="302">
        <f t="shared" ca="1" si="1247"/>
        <v>92459.520000000106</v>
      </c>
      <c r="CC651" s="302">
        <f t="shared" ca="1" si="1247"/>
        <v>110305.80000000012</v>
      </c>
      <c r="CD651" s="302">
        <f t="shared" ca="1" si="1247"/>
        <v>115620.48000000013</v>
      </c>
      <c r="CE651" s="302">
        <f t="shared" ca="1" si="1247"/>
        <v>126805.50000000012</v>
      </c>
      <c r="CF651" s="302">
        <f t="shared" ca="1" si="1247"/>
        <v>126567.36000000012</v>
      </c>
      <c r="CG651" s="302">
        <f t="shared" ca="1" si="1247"/>
        <v>143719.56000000011</v>
      </c>
      <c r="CH651" s="302">
        <f t="shared" ca="1" si="1247"/>
        <v>149457.60000000012</v>
      </c>
      <c r="CI651" s="302">
        <f t="shared" ca="1" si="1247"/>
        <v>99078.600000000064</v>
      </c>
      <c r="CJ651" s="302">
        <f t="shared" ca="1" si="1247"/>
        <v>155491.20000000013</v>
      </c>
      <c r="CK651" s="302">
        <f t="shared" ca="1" si="1247"/>
        <v>151917.12000000008</v>
      </c>
      <c r="CL651" s="302">
        <f t="shared" ca="1" si="1247"/>
        <v>159671.04000000012</v>
      </c>
      <c r="CM651" s="302">
        <f t="shared" ca="1" si="1247"/>
        <v>357394.20000000036</v>
      </c>
      <c r="CN651" s="264">
        <f t="shared" ref="CN651:CT656" si="1248">SUMIF($H$9:$CM$9,CN$3,$H651:$CM651)</f>
        <v>84642.900000000038</v>
      </c>
      <c r="CO651" s="264">
        <f t="shared" ca="1" si="1248"/>
        <v>175141.27200000011</v>
      </c>
      <c r="CP651" s="264">
        <f t="shared" ca="1" si="1248"/>
        <v>409332.67125000042</v>
      </c>
      <c r="CQ651" s="264">
        <f t="shared" ca="1" si="1248"/>
        <v>811811.55375000078</v>
      </c>
      <c r="CR651" s="264">
        <f t="shared" ca="1" si="1248"/>
        <v>845246.43206250062</v>
      </c>
      <c r="CS651" s="264">
        <f t="shared" ca="1" si="1248"/>
        <v>864153.54720000073</v>
      </c>
      <c r="CT651" s="264">
        <f t="shared" ca="1" si="1248"/>
        <v>1788487.9800000016</v>
      </c>
    </row>
    <row r="652" spans="1:98" hidden="1" outlineLevel="2" x14ac:dyDescent="0.45">
      <c r="A652" s="71"/>
      <c r="B652" s="297"/>
      <c r="D652" s="259" t="s">
        <v>7</v>
      </c>
      <c r="F652" s="259" t="s">
        <v>164</v>
      </c>
      <c r="H652" s="302">
        <f t="shared" ref="H652" si="1249">H642*(1+VAT_Rate)</f>
        <v>4135.3804800000007</v>
      </c>
      <c r="I652" s="302">
        <f t="shared" ref="I652" si="1250">I642*(1+VAT_Rate)</f>
        <v>6719.9932800000015</v>
      </c>
      <c r="J652" s="302">
        <f t="shared" ref="J652" si="1251">J642*(1+VAT_Rate)</f>
        <v>6719.9932800000015</v>
      </c>
      <c r="K652" s="302">
        <f t="shared" ref="K652" si="1252">K642*(1+VAT_Rate)</f>
        <v>7236.9158400000006</v>
      </c>
      <c r="L652" s="302">
        <f t="shared" ref="L652" si="1253">L642*(1+VAT_Rate)</f>
        <v>7236.9158400000006</v>
      </c>
      <c r="M652" s="302">
        <f t="shared" ref="M652" si="1254">M642*(1+VAT_Rate)</f>
        <v>7236.9158400000006</v>
      </c>
      <c r="N652" s="302">
        <f t="shared" ref="N652" si="1255">N642*(1+VAT_Rate)</f>
        <v>9821.5286400000005</v>
      </c>
      <c r="O652" s="302">
        <f t="shared" ref="O652" si="1256">O642*(1+VAT_Rate)</f>
        <v>8270.7609600000014</v>
      </c>
      <c r="P652" s="302">
        <f t="shared" ref="P652:AU652" si="1257">P642*(1+VAT_Rate)</f>
        <v>8270.7609600000014</v>
      </c>
      <c r="Q652" s="302">
        <f t="shared" si="1257"/>
        <v>8787.6835200000023</v>
      </c>
      <c r="R652" s="302">
        <f t="shared" si="1257"/>
        <v>8270.7609600000014</v>
      </c>
      <c r="S652" s="302">
        <f t="shared" si="1257"/>
        <v>20676.902400000003</v>
      </c>
      <c r="T652" s="302">
        <f t="shared" si="1257"/>
        <v>11225.944800000001</v>
      </c>
      <c r="U652" s="302">
        <f t="shared" si="1257"/>
        <v>18242.1603</v>
      </c>
      <c r="V652" s="302">
        <f t="shared" si="1257"/>
        <v>18242.1603</v>
      </c>
      <c r="W652" s="302">
        <f t="shared" si="1257"/>
        <v>19645.403400000003</v>
      </c>
      <c r="X652" s="302">
        <f t="shared" si="1257"/>
        <v>19645.403400000003</v>
      </c>
      <c r="Y652" s="302">
        <f t="shared" si="1257"/>
        <v>19645.403400000003</v>
      </c>
      <c r="Z652" s="302">
        <f t="shared" si="1257"/>
        <v>26661.618900000005</v>
      </c>
      <c r="AA652" s="302">
        <f t="shared" si="1257"/>
        <v>22451.889600000002</v>
      </c>
      <c r="AB652" s="302">
        <f t="shared" si="1257"/>
        <v>22451.889600000002</v>
      </c>
      <c r="AC652" s="302">
        <f t="shared" si="1257"/>
        <v>23855.132700000013</v>
      </c>
      <c r="AD652" s="302">
        <f t="shared" si="1257"/>
        <v>22451.889600000002</v>
      </c>
      <c r="AE652" s="302">
        <f t="shared" si="1257"/>
        <v>56129.724000000009</v>
      </c>
      <c r="AF652" s="302">
        <f t="shared" si="1257"/>
        <v>29559.600000000002</v>
      </c>
      <c r="AG652" s="302">
        <f t="shared" si="1257"/>
        <v>48034.350000000006</v>
      </c>
      <c r="AH652" s="302">
        <f t="shared" si="1257"/>
        <v>48034.350000000006</v>
      </c>
      <c r="AI652" s="302">
        <f t="shared" si="1257"/>
        <v>51729.30000000001</v>
      </c>
      <c r="AJ652" s="302">
        <f t="shared" si="1257"/>
        <v>51729.30000000001</v>
      </c>
      <c r="AK652" s="302">
        <f t="shared" si="1257"/>
        <v>51729.30000000001</v>
      </c>
      <c r="AL652" s="302">
        <f t="shared" si="1257"/>
        <v>70204.050000000017</v>
      </c>
      <c r="AM652" s="302">
        <f t="shared" si="1257"/>
        <v>59119.200000000004</v>
      </c>
      <c r="AN652" s="302">
        <f t="shared" si="1257"/>
        <v>59119.200000000004</v>
      </c>
      <c r="AO652" s="302">
        <f t="shared" si="1257"/>
        <v>62814.150000000016</v>
      </c>
      <c r="AP652" s="302">
        <f t="shared" si="1257"/>
        <v>59119.200000000004</v>
      </c>
      <c r="AQ652" s="302">
        <f t="shared" si="1257"/>
        <v>147798.00000000006</v>
      </c>
      <c r="AR652" s="302">
        <f t="shared" si="1257"/>
        <v>47628.000000000015</v>
      </c>
      <c r="AS652" s="302">
        <f t="shared" si="1257"/>
        <v>77395.5</v>
      </c>
      <c r="AT652" s="302">
        <f t="shared" si="1257"/>
        <v>77395.5</v>
      </c>
      <c r="AU652" s="302">
        <f t="shared" si="1257"/>
        <v>83349.000000000015</v>
      </c>
      <c r="AV652" s="302">
        <f t="shared" ref="AV652:BC652" si="1258">AV642*(1+VAT_Rate)</f>
        <v>83349.000000000015</v>
      </c>
      <c r="AW652" s="302">
        <f t="shared" si="1258"/>
        <v>83349.000000000015</v>
      </c>
      <c r="AX652" s="302">
        <f t="shared" si="1258"/>
        <v>113116.50000000003</v>
      </c>
      <c r="AY652" s="302">
        <f t="shared" si="1258"/>
        <v>95256.000000000029</v>
      </c>
      <c r="AZ652" s="302">
        <f t="shared" si="1258"/>
        <v>95256.000000000029</v>
      </c>
      <c r="BA652" s="302">
        <f t="shared" si="1258"/>
        <v>101209.50000000003</v>
      </c>
      <c r="BB652" s="302">
        <f t="shared" si="1258"/>
        <v>95256.000000000029</v>
      </c>
      <c r="BC652" s="302">
        <f t="shared" si="1258"/>
        <v>238140.00000000012</v>
      </c>
      <c r="BD652" s="302">
        <f t="shared" si="1247"/>
        <v>75620.160000000003</v>
      </c>
      <c r="BE652" s="302">
        <f t="shared" si="1247"/>
        <v>122882.76</v>
      </c>
      <c r="BF652" s="302">
        <f t="shared" si="1247"/>
        <v>122882.76</v>
      </c>
      <c r="BG652" s="302">
        <f t="shared" si="1247"/>
        <v>132335.28000000003</v>
      </c>
      <c r="BH652" s="302">
        <f t="shared" si="1247"/>
        <v>132335.28000000003</v>
      </c>
      <c r="BI652" s="302">
        <f t="shared" si="1247"/>
        <v>132335.28000000003</v>
      </c>
      <c r="BJ652" s="302">
        <f t="shared" si="1247"/>
        <v>179597.88000000006</v>
      </c>
      <c r="BK652" s="302">
        <f t="shared" si="1247"/>
        <v>151240.32000000001</v>
      </c>
      <c r="BL652" s="302">
        <f t="shared" si="1247"/>
        <v>151240.32000000001</v>
      </c>
      <c r="BM652" s="302">
        <f t="shared" si="1247"/>
        <v>160692.84000000005</v>
      </c>
      <c r="BN652" s="302">
        <f t="shared" si="1247"/>
        <v>151240.32000000001</v>
      </c>
      <c r="BO652" s="302">
        <f t="shared" si="1247"/>
        <v>378100.8000000001</v>
      </c>
      <c r="BP652" s="302">
        <f t="shared" si="1247"/>
        <v>102523.512</v>
      </c>
      <c r="BQ652" s="302">
        <f t="shared" si="1247"/>
        <v>166600.70700000002</v>
      </c>
      <c r="BR652" s="302">
        <f t="shared" si="1247"/>
        <v>166600.70700000002</v>
      </c>
      <c r="BS652" s="302">
        <f t="shared" si="1247"/>
        <v>179416.14600000001</v>
      </c>
      <c r="BT652" s="302">
        <f t="shared" si="1247"/>
        <v>179416.14600000001</v>
      </c>
      <c r="BU652" s="302">
        <f t="shared" si="1247"/>
        <v>179416.14600000001</v>
      </c>
      <c r="BV652" s="302">
        <f t="shared" si="1247"/>
        <v>243493.34100000001</v>
      </c>
      <c r="BW652" s="302">
        <f t="shared" si="1247"/>
        <v>205047.024</v>
      </c>
      <c r="BX652" s="302">
        <f t="shared" si="1247"/>
        <v>205047.024</v>
      </c>
      <c r="BY652" s="302">
        <f t="shared" si="1247"/>
        <v>217862.46300000005</v>
      </c>
      <c r="BZ652" s="302">
        <f t="shared" si="1247"/>
        <v>205047.024</v>
      </c>
      <c r="CA652" s="302">
        <f t="shared" si="1247"/>
        <v>512617.56000000011</v>
      </c>
      <c r="CB652" s="302">
        <f t="shared" si="1247"/>
        <v>128419.20000000003</v>
      </c>
      <c r="CC652" s="302">
        <f t="shared" si="1247"/>
        <v>208681.20000000004</v>
      </c>
      <c r="CD652" s="302">
        <f t="shared" si="1247"/>
        <v>208681.20000000004</v>
      </c>
      <c r="CE652" s="302">
        <f t="shared" si="1247"/>
        <v>224733.60000000006</v>
      </c>
      <c r="CF652" s="302">
        <f t="shared" si="1247"/>
        <v>224733.60000000006</v>
      </c>
      <c r="CG652" s="302">
        <f t="shared" si="1247"/>
        <v>224733.60000000006</v>
      </c>
      <c r="CH652" s="302">
        <f t="shared" si="1247"/>
        <v>304995.60000000009</v>
      </c>
      <c r="CI652" s="302">
        <f t="shared" si="1247"/>
        <v>256838.40000000005</v>
      </c>
      <c r="CJ652" s="302">
        <f t="shared" si="1247"/>
        <v>256838.40000000005</v>
      </c>
      <c r="CK652" s="302">
        <f t="shared" si="1247"/>
        <v>272890.8000000001</v>
      </c>
      <c r="CL652" s="302">
        <f t="shared" si="1247"/>
        <v>256838.40000000005</v>
      </c>
      <c r="CM652" s="302">
        <f t="shared" si="1247"/>
        <v>642096.00000000023</v>
      </c>
      <c r="CN652" s="264">
        <f t="shared" si="1248"/>
        <v>103384.51200000002</v>
      </c>
      <c r="CO652" s="264">
        <f t="shared" si="1248"/>
        <v>280648.62000000005</v>
      </c>
      <c r="CP652" s="264">
        <f t="shared" si="1248"/>
        <v>738990.00000000023</v>
      </c>
      <c r="CQ652" s="264">
        <f t="shared" si="1248"/>
        <v>1190700</v>
      </c>
      <c r="CR652" s="264">
        <f t="shared" si="1248"/>
        <v>1890504.0000000005</v>
      </c>
      <c r="CS652" s="264">
        <f t="shared" si="1248"/>
        <v>2563087.8000000003</v>
      </c>
      <c r="CT652" s="264">
        <f t="shared" si="1248"/>
        <v>3210480.0000000009</v>
      </c>
    </row>
    <row r="653" spans="1:98" hidden="1" outlineLevel="2" x14ac:dyDescent="0.45">
      <c r="A653" s="71"/>
      <c r="B653" s="297"/>
      <c r="D653" s="259" t="s">
        <v>32</v>
      </c>
      <c r="F653" s="259" t="s">
        <v>164</v>
      </c>
      <c r="H653" s="302">
        <f t="shared" ref="H653" si="1259">H643*(1+VAT_Rate)</f>
        <v>4560</v>
      </c>
      <c r="I653" s="302">
        <f t="shared" ref="I653" si="1260">I643*(1+VAT_Rate)</f>
        <v>5700</v>
      </c>
      <c r="J653" s="302">
        <f t="shared" ref="J653" si="1261">J643*(1+VAT_Rate)</f>
        <v>6840</v>
      </c>
      <c r="K653" s="302">
        <f t="shared" ref="K653" si="1262">K643*(1+VAT_Rate)</f>
        <v>7980</v>
      </c>
      <c r="L653" s="302">
        <f t="shared" ref="L653" si="1263">L643*(1+VAT_Rate)</f>
        <v>9120</v>
      </c>
      <c r="M653" s="302">
        <f t="shared" ref="M653" si="1264">M643*(1+VAT_Rate)</f>
        <v>8064.0000000000009</v>
      </c>
      <c r="N653" s="302">
        <f t="shared" ref="N653" si="1265">N643*(1+VAT_Rate)</f>
        <v>8064.0000000000009</v>
      </c>
      <c r="O653" s="302">
        <f t="shared" ref="O653" si="1266">O643*(1+VAT_Rate)</f>
        <v>8064.0000000000009</v>
      </c>
      <c r="P653" s="302">
        <f t="shared" ref="P653:AU653" si="1267">P643*(1+VAT_Rate)</f>
        <v>10368</v>
      </c>
      <c r="Q653" s="302">
        <f t="shared" si="1267"/>
        <v>11576.074182512753</v>
      </c>
      <c r="R653" s="302">
        <f t="shared" si="1267"/>
        <v>11632.421308944298</v>
      </c>
      <c r="S653" s="302">
        <f t="shared" si="1267"/>
        <v>15839.999999999995</v>
      </c>
      <c r="T653" s="302">
        <f t="shared" si="1267"/>
        <v>12601.039084089402</v>
      </c>
      <c r="U653" s="302">
        <f t="shared" si="1267"/>
        <v>12662.375279007072</v>
      </c>
      <c r="V653" s="302">
        <f t="shared" si="1267"/>
        <v>12724.010030954987</v>
      </c>
      <c r="W653" s="302">
        <f t="shared" si="1267"/>
        <v>12785.944793174591</v>
      </c>
      <c r="X653" s="302">
        <f t="shared" si="1267"/>
        <v>12848.181025981054</v>
      </c>
      <c r="Y653" s="302">
        <f t="shared" si="1267"/>
        <v>11415.794700326387</v>
      </c>
      <c r="Z653" s="302">
        <f t="shared" si="1267"/>
        <v>11471.361658273801</v>
      </c>
      <c r="AA653" s="302">
        <f t="shared" si="1267"/>
        <v>11527.199091198787</v>
      </c>
      <c r="AB653" s="302">
        <f t="shared" si="1267"/>
        <v>14892.82497726682</v>
      </c>
      <c r="AC653" s="302">
        <f t="shared" si="1267"/>
        <v>16628.129506560523</v>
      </c>
      <c r="AD653" s="302">
        <f t="shared" si="1267"/>
        <v>16709.06776774078</v>
      </c>
      <c r="AE653" s="302">
        <f t="shared" si="1267"/>
        <v>16790.399999999994</v>
      </c>
      <c r="AF653" s="302">
        <f t="shared" si="1267"/>
        <v>13357.101429134766</v>
      </c>
      <c r="AG653" s="302">
        <f t="shared" si="1267"/>
        <v>13422.117795747496</v>
      </c>
      <c r="AH653" s="302">
        <f t="shared" si="1267"/>
        <v>13487.450632812286</v>
      </c>
      <c r="AI653" s="302">
        <f t="shared" si="1267"/>
        <v>13553.101480765068</v>
      </c>
      <c r="AJ653" s="302">
        <f t="shared" si="1267"/>
        <v>13619.071887539916</v>
      </c>
      <c r="AK653" s="302">
        <f t="shared" si="1267"/>
        <v>12100.74238234597</v>
      </c>
      <c r="AL653" s="302">
        <f t="shared" si="1267"/>
        <v>12159.64335777023</v>
      </c>
      <c r="AM653" s="302">
        <f t="shared" si="1267"/>
        <v>12218.831036670716</v>
      </c>
      <c r="AN653" s="302">
        <f t="shared" si="1267"/>
        <v>15786.394475902831</v>
      </c>
      <c r="AO653" s="302">
        <f t="shared" si="1267"/>
        <v>17625.817276954156</v>
      </c>
      <c r="AP653" s="302">
        <f t="shared" si="1267"/>
        <v>17711.611833805229</v>
      </c>
      <c r="AQ653" s="302">
        <f t="shared" si="1267"/>
        <v>17797.823999999997</v>
      </c>
      <c r="AR653" s="302">
        <f t="shared" si="1267"/>
        <v>14158.527514882855</v>
      </c>
      <c r="AS653" s="302">
        <f t="shared" si="1267"/>
        <v>14227.444863492348</v>
      </c>
      <c r="AT653" s="302">
        <f t="shared" si="1267"/>
        <v>14296.697670781026</v>
      </c>
      <c r="AU653" s="302">
        <f t="shared" si="1267"/>
        <v>14366.287569610975</v>
      </c>
      <c r="AV653" s="302">
        <f t="shared" ref="AV653:BC653" si="1268">AV643*(1+VAT_Rate)</f>
        <v>14436.216200792314</v>
      </c>
      <c r="AW653" s="302">
        <f t="shared" si="1268"/>
        <v>12826.786925286731</v>
      </c>
      <c r="AX653" s="302">
        <f t="shared" si="1268"/>
        <v>12889.221959236444</v>
      </c>
      <c r="AY653" s="302">
        <f t="shared" si="1268"/>
        <v>12951.960898870955</v>
      </c>
      <c r="AZ653" s="302">
        <f t="shared" si="1268"/>
        <v>16733.578144457002</v>
      </c>
      <c r="BA653" s="302">
        <f t="shared" si="1268"/>
        <v>18683.366313571405</v>
      </c>
      <c r="BB653" s="302">
        <f t="shared" si="1268"/>
        <v>18774.308543833544</v>
      </c>
      <c r="BC653" s="302">
        <f t="shared" si="1268"/>
        <v>18865.693439999999</v>
      </c>
      <c r="BD653" s="302">
        <f t="shared" si="1247"/>
        <v>15008.039165775823</v>
      </c>
      <c r="BE653" s="302">
        <f t="shared" si="1247"/>
        <v>15081.091555301886</v>
      </c>
      <c r="BF653" s="302">
        <f t="shared" si="1247"/>
        <v>15154.499531027885</v>
      </c>
      <c r="BG653" s="302">
        <f t="shared" si="1247"/>
        <v>15228.264823787633</v>
      </c>
      <c r="BH653" s="302">
        <f t="shared" si="1247"/>
        <v>15302.389172839852</v>
      </c>
      <c r="BI653" s="302">
        <f t="shared" si="1247"/>
        <v>13596.394140803934</v>
      </c>
      <c r="BJ653" s="302">
        <f t="shared" si="1247"/>
        <v>13662.575276790631</v>
      </c>
      <c r="BK653" s="302">
        <f t="shared" si="1247"/>
        <v>13729.078552803216</v>
      </c>
      <c r="BL653" s="302">
        <f t="shared" si="1247"/>
        <v>17737.592833124421</v>
      </c>
      <c r="BM653" s="302">
        <f t="shared" si="1247"/>
        <v>19804.36829238569</v>
      </c>
      <c r="BN653" s="302">
        <f t="shared" si="1247"/>
        <v>19900.767056463555</v>
      </c>
      <c r="BO653" s="302">
        <f t="shared" si="1247"/>
        <v>19997.635046399995</v>
      </c>
      <c r="BP653" s="302">
        <f t="shared" si="1247"/>
        <v>15908.521515722374</v>
      </c>
      <c r="BQ653" s="302">
        <f t="shared" si="1247"/>
        <v>15985.957048620001</v>
      </c>
      <c r="BR653" s="302">
        <f t="shared" si="1247"/>
        <v>16063.76950288956</v>
      </c>
      <c r="BS653" s="302">
        <f t="shared" si="1247"/>
        <v>16141.960713214892</v>
      </c>
      <c r="BT653" s="302">
        <f t="shared" si="1247"/>
        <v>16220.532523210246</v>
      </c>
      <c r="BU653" s="302">
        <f t="shared" si="1247"/>
        <v>14412.177789252173</v>
      </c>
      <c r="BV653" s="302">
        <f t="shared" si="1247"/>
        <v>14482.329793398072</v>
      </c>
      <c r="BW653" s="302">
        <f t="shared" si="1247"/>
        <v>14552.82326597141</v>
      </c>
      <c r="BX653" s="302">
        <f t="shared" si="1247"/>
        <v>18801.84840311189</v>
      </c>
      <c r="BY653" s="302">
        <f t="shared" si="1247"/>
        <v>20992.630389928836</v>
      </c>
      <c r="BZ653" s="302">
        <f t="shared" si="1247"/>
        <v>21094.813079851374</v>
      </c>
      <c r="CA653" s="302">
        <f t="shared" si="1247"/>
        <v>21197.493149184</v>
      </c>
      <c r="CB653" s="302">
        <f t="shared" si="1247"/>
        <v>16863.03280666572</v>
      </c>
      <c r="CC653" s="302">
        <f t="shared" si="1247"/>
        <v>16945.114471537207</v>
      </c>
      <c r="CD653" s="302">
        <f t="shared" si="1247"/>
        <v>17027.59567306294</v>
      </c>
      <c r="CE653" s="302">
        <f t="shared" si="1247"/>
        <v>17110.478356007789</v>
      </c>
      <c r="CF653" s="302">
        <f t="shared" si="1247"/>
        <v>17193.764474602864</v>
      </c>
      <c r="CG653" s="302">
        <f t="shared" si="1247"/>
        <v>15276.908456607307</v>
      </c>
      <c r="CH653" s="302">
        <f t="shared" si="1247"/>
        <v>15351.26958100196</v>
      </c>
      <c r="CI653" s="302">
        <f t="shared" si="1247"/>
        <v>15425.9926619297</v>
      </c>
      <c r="CJ653" s="302">
        <f t="shared" si="1247"/>
        <v>19929.959307298614</v>
      </c>
      <c r="CK653" s="302">
        <f t="shared" si="1247"/>
        <v>22252.188213324574</v>
      </c>
      <c r="CL653" s="302">
        <f t="shared" si="1247"/>
        <v>22360.501864642465</v>
      </c>
      <c r="CM653" s="302">
        <f t="shared" si="1247"/>
        <v>22469.342738135052</v>
      </c>
      <c r="CN653" s="264">
        <f t="shared" si="1248"/>
        <v>107808.49549145704</v>
      </c>
      <c r="CO653" s="264">
        <f t="shared" si="1248"/>
        <v>163056.32791457421</v>
      </c>
      <c r="CP653" s="264">
        <f t="shared" si="1248"/>
        <v>172839.70758944863</v>
      </c>
      <c r="CQ653" s="264">
        <f t="shared" si="1248"/>
        <v>183210.09004481562</v>
      </c>
      <c r="CR653" s="264">
        <f t="shared" si="1248"/>
        <v>194202.69544750449</v>
      </c>
      <c r="CS653" s="264">
        <f t="shared" si="1248"/>
        <v>205854.85717435487</v>
      </c>
      <c r="CT653" s="264">
        <f t="shared" si="1248"/>
        <v>218206.1486048162</v>
      </c>
    </row>
    <row r="654" spans="1:98" hidden="1" outlineLevel="2" x14ac:dyDescent="0.45">
      <c r="A654" s="71"/>
      <c r="B654" s="297"/>
      <c r="D654" s="259" t="s">
        <v>33</v>
      </c>
      <c r="F654" s="259" t="s">
        <v>164</v>
      </c>
      <c r="H654" s="302">
        <f t="shared" ref="H654" si="1269">H644*(1+VAT_Rate)</f>
        <v>0</v>
      </c>
      <c r="I654" s="302">
        <f t="shared" ref="I654" si="1270">I644*(1+VAT_Rate)</f>
        <v>7200</v>
      </c>
      <c r="J654" s="302">
        <f t="shared" ref="J654" si="1271">J644*(1+VAT_Rate)</f>
        <v>7200</v>
      </c>
      <c r="K654" s="302">
        <f t="shared" ref="K654" si="1272">K644*(1+VAT_Rate)</f>
        <v>7200</v>
      </c>
      <c r="L654" s="302">
        <f t="shared" ref="L654" si="1273">L644*(1+VAT_Rate)</f>
        <v>7200</v>
      </c>
      <c r="M654" s="302">
        <f t="shared" ref="M654" si="1274">M644*(1+VAT_Rate)</f>
        <v>7200</v>
      </c>
      <c r="N654" s="302">
        <f t="shared" ref="N654" si="1275">N644*(1+VAT_Rate)</f>
        <v>7200</v>
      </c>
      <c r="O654" s="302">
        <f t="shared" ref="O654" si="1276">O644*(1+VAT_Rate)</f>
        <v>7200</v>
      </c>
      <c r="P654" s="302">
        <f t="shared" ref="P654:AU654" si="1277">P644*(1+VAT_Rate)</f>
        <v>7200</v>
      </c>
      <c r="Q654" s="302">
        <f t="shared" si="1277"/>
        <v>9120</v>
      </c>
      <c r="R654" s="302">
        <f t="shared" si="1277"/>
        <v>11040</v>
      </c>
      <c r="S654" s="302">
        <f t="shared" si="1277"/>
        <v>12960</v>
      </c>
      <c r="T654" s="302">
        <f t="shared" ca="1" si="1277"/>
        <v>14880</v>
      </c>
      <c r="U654" s="302">
        <f t="shared" ca="1" si="1277"/>
        <v>16800</v>
      </c>
      <c r="V654" s="302">
        <f t="shared" ca="1" si="1277"/>
        <v>18720</v>
      </c>
      <c r="W654" s="302">
        <f t="shared" ca="1" si="1277"/>
        <v>20640</v>
      </c>
      <c r="X654" s="302">
        <f t="shared" ca="1" si="1277"/>
        <v>22560</v>
      </c>
      <c r="Y654" s="302">
        <f t="shared" ca="1" si="1277"/>
        <v>24480</v>
      </c>
      <c r="Z654" s="302">
        <f t="shared" ca="1" si="1277"/>
        <v>26400</v>
      </c>
      <c r="AA654" s="302">
        <f t="shared" ca="1" si="1277"/>
        <v>28320</v>
      </c>
      <c r="AB654" s="302">
        <f t="shared" ca="1" si="1277"/>
        <v>30240</v>
      </c>
      <c r="AC654" s="302">
        <f t="shared" ca="1" si="1277"/>
        <v>32160</v>
      </c>
      <c r="AD654" s="302">
        <f t="shared" ca="1" si="1277"/>
        <v>34080</v>
      </c>
      <c r="AE654" s="302">
        <f t="shared" ca="1" si="1277"/>
        <v>36000</v>
      </c>
      <c r="AF654" s="302">
        <f t="shared" ca="1" si="1277"/>
        <v>43347.623839999993</v>
      </c>
      <c r="AG654" s="302">
        <f t="shared" ca="1" si="1277"/>
        <v>49265.865100122115</v>
      </c>
      <c r="AH654" s="302">
        <f t="shared" ca="1" si="1277"/>
        <v>54404.651766809293</v>
      </c>
      <c r="AI654" s="302">
        <f t="shared" ca="1" si="1277"/>
        <v>59970.010219946213</v>
      </c>
      <c r="AJ654" s="302">
        <f t="shared" ca="1" si="1277"/>
        <v>64455.84844827254</v>
      </c>
      <c r="AK654" s="302">
        <f t="shared" ca="1" si="1277"/>
        <v>69369.528568547728</v>
      </c>
      <c r="AL654" s="302">
        <f t="shared" ca="1" si="1277"/>
        <v>74209.434864423485</v>
      </c>
      <c r="AM654" s="302">
        <f t="shared" ca="1" si="1277"/>
        <v>73351.06598502594</v>
      </c>
      <c r="AN654" s="302">
        <f t="shared" ca="1" si="1277"/>
        <v>83670.410983249734</v>
      </c>
      <c r="AO654" s="302">
        <f t="shared" ca="1" si="1277"/>
        <v>86685.532713766181</v>
      </c>
      <c r="AP654" s="302">
        <f t="shared" ca="1" si="1277"/>
        <v>91989.884030747169</v>
      </c>
      <c r="AQ654" s="302">
        <f t="shared" ca="1" si="1277"/>
        <v>93707.822385307794</v>
      </c>
      <c r="AR654" s="302">
        <f t="shared" ca="1" si="1277"/>
        <v>106643.7228648957</v>
      </c>
      <c r="AS654" s="302">
        <f t="shared" ca="1" si="1277"/>
        <v>115053.11596460264</v>
      </c>
      <c r="AT654" s="302">
        <f t="shared" ca="1" si="1277"/>
        <v>120735.33643793268</v>
      </c>
      <c r="AU654" s="302">
        <f t="shared" ca="1" si="1277"/>
        <v>128035.61342672135</v>
      </c>
      <c r="AV654" s="302">
        <f t="shared" ref="AV654:BC654" ca="1" si="1278">AV644*(1+VAT_Rate)</f>
        <v>132024.13134795337</v>
      </c>
      <c r="AW654" s="302">
        <f t="shared" ca="1" si="1278"/>
        <v>137631.0299085367</v>
      </c>
      <c r="AX654" s="302">
        <f t="shared" ca="1" si="1278"/>
        <v>143213.1435520332</v>
      </c>
      <c r="AY654" s="302">
        <f t="shared" ca="1" si="1278"/>
        <v>132504.48908934568</v>
      </c>
      <c r="AZ654" s="302">
        <f t="shared" ca="1" si="1278"/>
        <v>154303.65292936211</v>
      </c>
      <c r="BA654" s="302">
        <f t="shared" ca="1" si="1278"/>
        <v>155355.88708555698</v>
      </c>
      <c r="BB654" s="302">
        <f t="shared" ca="1" si="1278"/>
        <v>162971.19877855032</v>
      </c>
      <c r="BC654" s="302">
        <f t="shared" ca="1" si="1278"/>
        <v>161064.64515062442</v>
      </c>
      <c r="BD654" s="302">
        <f t="shared" ca="1" si="1247"/>
        <v>195843.13112455604</v>
      </c>
      <c r="BE654" s="302">
        <f t="shared" ca="1" si="1247"/>
        <v>218337.97584293416</v>
      </c>
      <c r="BF654" s="302">
        <f t="shared" ca="1" si="1247"/>
        <v>232999.87579891551</v>
      </c>
      <c r="BG654" s="302">
        <f t="shared" ca="1" si="1247"/>
        <v>252692.51358784383</v>
      </c>
      <c r="BH654" s="302">
        <f t="shared" ca="1" si="1247"/>
        <v>262657.83143863286</v>
      </c>
      <c r="BI654" s="302">
        <f t="shared" ca="1" si="1247"/>
        <v>277651.43527963251</v>
      </c>
      <c r="BJ654" s="302">
        <f t="shared" ca="1" si="1247"/>
        <v>292753.17384523759</v>
      </c>
      <c r="BK654" s="302">
        <f t="shared" ca="1" si="1247"/>
        <v>258520.17474323447</v>
      </c>
      <c r="BL654" s="302">
        <f t="shared" ca="1" si="1247"/>
        <v>323276.27348287887</v>
      </c>
      <c r="BM654" s="302">
        <f t="shared" ca="1" si="1247"/>
        <v>325073.58522369986</v>
      </c>
      <c r="BN654" s="302">
        <f t="shared" ca="1" si="1247"/>
        <v>347091.51620502491</v>
      </c>
      <c r="BO654" s="302">
        <f t="shared" ca="1" si="1247"/>
        <v>340076.42733621947</v>
      </c>
      <c r="BP654" s="302">
        <f t="shared" ca="1" si="1247"/>
        <v>360632.28978763561</v>
      </c>
      <c r="BQ654" s="302">
        <f t="shared" ca="1" si="1247"/>
        <v>395376.16169584502</v>
      </c>
      <c r="BR654" s="302">
        <f t="shared" ca="1" si="1247"/>
        <v>415936.49305734172</v>
      </c>
      <c r="BS654" s="302">
        <f t="shared" ca="1" si="1247"/>
        <v>444548.16134456557</v>
      </c>
      <c r="BT654" s="302">
        <f t="shared" ca="1" si="1247"/>
        <v>457504.98595399468</v>
      </c>
      <c r="BU654" s="302">
        <f t="shared" ca="1" si="1247"/>
        <v>478508.72549131728</v>
      </c>
      <c r="BV654" s="302">
        <f t="shared" ca="1" si="1247"/>
        <v>499655.88869932032</v>
      </c>
      <c r="BW654" s="302">
        <f t="shared" ca="1" si="1247"/>
        <v>449910.68954846886</v>
      </c>
      <c r="BX654" s="302">
        <f t="shared" ca="1" si="1247"/>
        <v>542371.92329015152</v>
      </c>
      <c r="BY654" s="302">
        <f t="shared" ca="1" si="1247"/>
        <v>545200.28003256489</v>
      </c>
      <c r="BZ654" s="302">
        <f t="shared" ca="1" si="1247"/>
        <v>576023.59429921373</v>
      </c>
      <c r="CA654" s="302">
        <f t="shared" ca="1" si="1247"/>
        <v>568040.42535000003</v>
      </c>
      <c r="CB654" s="302">
        <f t="shared" ca="1" si="1247"/>
        <v>586459.76472683728</v>
      </c>
      <c r="CC654" s="302">
        <f t="shared" ca="1" si="1247"/>
        <v>613720.30886350595</v>
      </c>
      <c r="CD654" s="302">
        <f t="shared" ca="1" si="1247"/>
        <v>621577.66353935481</v>
      </c>
      <c r="CE654" s="302">
        <f t="shared" ca="1" si="1247"/>
        <v>638675.84931249416</v>
      </c>
      <c r="CF654" s="302">
        <f t="shared" ca="1" si="1247"/>
        <v>635553.83857705595</v>
      </c>
      <c r="CG654" s="302">
        <f t="shared" ca="1" si="1247"/>
        <v>641683.26915785566</v>
      </c>
      <c r="CH654" s="302">
        <f t="shared" ca="1" si="1247"/>
        <v>647247.26146234968</v>
      </c>
      <c r="CI654" s="302">
        <f t="shared" ca="1" si="1247"/>
        <v>569259.6286699028</v>
      </c>
      <c r="CJ654" s="302">
        <f t="shared" ca="1" si="1247"/>
        <v>656699.66755839123</v>
      </c>
      <c r="CK654" s="302">
        <f t="shared" ca="1" si="1247"/>
        <v>639298.69140815584</v>
      </c>
      <c r="CL654" s="302">
        <f t="shared" ca="1" si="1247"/>
        <v>653164.32112332841</v>
      </c>
      <c r="CM654" s="302">
        <f t="shared" ca="1" si="1247"/>
        <v>623063.04999055073</v>
      </c>
      <c r="CN654" s="264">
        <f t="shared" si="1248"/>
        <v>90720</v>
      </c>
      <c r="CO654" s="264">
        <f t="shared" ca="1" si="1248"/>
        <v>305280</v>
      </c>
      <c r="CP654" s="264">
        <f t="shared" ca="1" si="1248"/>
        <v>844427.67890621827</v>
      </c>
      <c r="CQ654" s="264">
        <f t="shared" ca="1" si="1248"/>
        <v>1649535.9665361152</v>
      </c>
      <c r="CR654" s="264">
        <f t="shared" ca="1" si="1248"/>
        <v>3326973.9139088104</v>
      </c>
      <c r="CS654" s="264">
        <f t="shared" ca="1" si="1248"/>
        <v>5733709.6185504189</v>
      </c>
      <c r="CT654" s="264">
        <f t="shared" ca="1" si="1248"/>
        <v>7526403.314389782</v>
      </c>
    </row>
    <row r="655" spans="1:98" hidden="1" outlineLevel="2" x14ac:dyDescent="0.45">
      <c r="A655" s="71"/>
      <c r="B655" s="297"/>
      <c r="D655" s="259" t="s">
        <v>213</v>
      </c>
      <c r="F655" s="259" t="s">
        <v>164</v>
      </c>
      <c r="H655" s="302">
        <f t="shared" ref="H655:W656" si="1279">H645*(1+VAT_Rate)</f>
        <v>0</v>
      </c>
      <c r="I655" s="302">
        <f t="shared" ref="I655" si="1280">I645*(1+VAT_Rate)</f>
        <v>0</v>
      </c>
      <c r="J655" s="302">
        <f t="shared" ref="J655" si="1281">J645*(1+VAT_Rate)</f>
        <v>0</v>
      </c>
      <c r="K655" s="302">
        <f t="shared" ref="K655" si="1282">K645*(1+VAT_Rate)</f>
        <v>0</v>
      </c>
      <c r="L655" s="302">
        <f t="shared" ref="L655" si="1283">L645*(1+VAT_Rate)</f>
        <v>0</v>
      </c>
      <c r="M655" s="302">
        <f t="shared" ref="M655" si="1284">M645*(1+VAT_Rate)</f>
        <v>0</v>
      </c>
      <c r="N655" s="302">
        <f t="shared" ref="N655" si="1285">N645*(1+VAT_Rate)</f>
        <v>0</v>
      </c>
      <c r="O655" s="302">
        <f t="shared" ref="O655" si="1286">O645*(1+VAT_Rate)</f>
        <v>0</v>
      </c>
      <c r="P655" s="302">
        <f t="shared" ref="P655:AU656" si="1287">P645*(1+VAT_Rate)</f>
        <v>0</v>
      </c>
      <c r="Q655" s="302">
        <f t="shared" si="1287"/>
        <v>0</v>
      </c>
      <c r="R655" s="302">
        <f t="shared" si="1287"/>
        <v>0</v>
      </c>
      <c r="S655" s="302">
        <f t="shared" si="1287"/>
        <v>0</v>
      </c>
      <c r="T655" s="302">
        <f t="shared" si="1287"/>
        <v>0</v>
      </c>
      <c r="U655" s="302">
        <f t="shared" si="1287"/>
        <v>0</v>
      </c>
      <c r="V655" s="302">
        <f t="shared" si="1287"/>
        <v>0</v>
      </c>
      <c r="W655" s="302">
        <f t="shared" si="1287"/>
        <v>0</v>
      </c>
      <c r="X655" s="302">
        <f t="shared" si="1287"/>
        <v>0</v>
      </c>
      <c r="Y655" s="302">
        <f t="shared" si="1287"/>
        <v>0</v>
      </c>
      <c r="Z655" s="302">
        <f t="shared" si="1287"/>
        <v>0</v>
      </c>
      <c r="AA655" s="302">
        <f t="shared" si="1287"/>
        <v>0</v>
      </c>
      <c r="AB655" s="302">
        <f t="shared" si="1287"/>
        <v>0</v>
      </c>
      <c r="AC655" s="302">
        <f t="shared" si="1287"/>
        <v>0</v>
      </c>
      <c r="AD655" s="302">
        <f t="shared" si="1287"/>
        <v>0</v>
      </c>
      <c r="AE655" s="302">
        <f t="shared" si="1287"/>
        <v>0</v>
      </c>
      <c r="AF655" s="302">
        <f t="shared" si="1287"/>
        <v>0</v>
      </c>
      <c r="AG655" s="302">
        <f t="shared" si="1287"/>
        <v>0</v>
      </c>
      <c r="AH655" s="302">
        <f t="shared" si="1287"/>
        <v>0</v>
      </c>
      <c r="AI655" s="302">
        <f t="shared" si="1287"/>
        <v>0</v>
      </c>
      <c r="AJ655" s="302">
        <f t="shared" si="1287"/>
        <v>0</v>
      </c>
      <c r="AK655" s="302">
        <f t="shared" si="1287"/>
        <v>0</v>
      </c>
      <c r="AL655" s="302">
        <f t="shared" si="1287"/>
        <v>0</v>
      </c>
      <c r="AM655" s="302">
        <f t="shared" si="1287"/>
        <v>0</v>
      </c>
      <c r="AN655" s="302">
        <f t="shared" si="1287"/>
        <v>0</v>
      </c>
      <c r="AO655" s="302">
        <f t="shared" si="1287"/>
        <v>0</v>
      </c>
      <c r="AP655" s="302">
        <f t="shared" si="1287"/>
        <v>0</v>
      </c>
      <c r="AQ655" s="302">
        <f t="shared" si="1287"/>
        <v>0</v>
      </c>
      <c r="AR655" s="302">
        <f t="shared" si="1287"/>
        <v>0</v>
      </c>
      <c r="AS655" s="302">
        <f t="shared" si="1287"/>
        <v>0</v>
      </c>
      <c r="AT655" s="302">
        <f t="shared" si="1287"/>
        <v>0</v>
      </c>
      <c r="AU655" s="302">
        <f t="shared" si="1287"/>
        <v>0</v>
      </c>
      <c r="AV655" s="302">
        <f t="shared" ref="AV655:BC656" si="1288">AV645*(1+VAT_Rate)</f>
        <v>0</v>
      </c>
      <c r="AW655" s="302">
        <f t="shared" si="1288"/>
        <v>0</v>
      </c>
      <c r="AX655" s="302">
        <f t="shared" si="1288"/>
        <v>0</v>
      </c>
      <c r="AY655" s="302">
        <f t="shared" si="1288"/>
        <v>0</v>
      </c>
      <c r="AZ655" s="302">
        <f t="shared" si="1288"/>
        <v>0</v>
      </c>
      <c r="BA655" s="302">
        <f t="shared" si="1288"/>
        <v>0</v>
      </c>
      <c r="BB655" s="302">
        <f t="shared" si="1288"/>
        <v>0</v>
      </c>
      <c r="BC655" s="302">
        <f t="shared" si="1288"/>
        <v>0</v>
      </c>
      <c r="BD655" s="302">
        <f t="shared" si="1247"/>
        <v>0</v>
      </c>
      <c r="BE655" s="302">
        <f t="shared" si="1247"/>
        <v>0</v>
      </c>
      <c r="BF655" s="302">
        <f t="shared" si="1247"/>
        <v>0</v>
      </c>
      <c r="BG655" s="302">
        <f t="shared" si="1247"/>
        <v>0</v>
      </c>
      <c r="BH655" s="302">
        <f t="shared" si="1247"/>
        <v>0</v>
      </c>
      <c r="BI655" s="302">
        <f t="shared" si="1247"/>
        <v>0</v>
      </c>
      <c r="BJ655" s="302">
        <f t="shared" si="1247"/>
        <v>0</v>
      </c>
      <c r="BK655" s="302">
        <f t="shared" si="1247"/>
        <v>0</v>
      </c>
      <c r="BL655" s="302">
        <f t="shared" si="1247"/>
        <v>0</v>
      </c>
      <c r="BM655" s="302">
        <f t="shared" si="1247"/>
        <v>0</v>
      </c>
      <c r="BN655" s="302">
        <f t="shared" si="1247"/>
        <v>0</v>
      </c>
      <c r="BO655" s="302">
        <f t="shared" si="1247"/>
        <v>0</v>
      </c>
      <c r="BP655" s="302">
        <f t="shared" si="1247"/>
        <v>0</v>
      </c>
      <c r="BQ655" s="302">
        <f t="shared" si="1247"/>
        <v>0</v>
      </c>
      <c r="BR655" s="302">
        <f t="shared" si="1247"/>
        <v>0</v>
      </c>
      <c r="BS655" s="302">
        <f t="shared" si="1247"/>
        <v>0</v>
      </c>
      <c r="BT655" s="302">
        <f t="shared" si="1247"/>
        <v>0</v>
      </c>
      <c r="BU655" s="302">
        <f t="shared" si="1247"/>
        <v>0</v>
      </c>
      <c r="BV655" s="302">
        <f t="shared" si="1247"/>
        <v>0</v>
      </c>
      <c r="BW655" s="302">
        <f t="shared" si="1247"/>
        <v>0</v>
      </c>
      <c r="BX655" s="302">
        <f t="shared" si="1247"/>
        <v>0</v>
      </c>
      <c r="BY655" s="302">
        <f t="shared" si="1247"/>
        <v>0</v>
      </c>
      <c r="BZ655" s="302">
        <f t="shared" si="1247"/>
        <v>0</v>
      </c>
      <c r="CA655" s="302">
        <f t="shared" si="1247"/>
        <v>0</v>
      </c>
      <c r="CB655" s="302">
        <f t="shared" si="1247"/>
        <v>0</v>
      </c>
      <c r="CC655" s="302">
        <f t="shared" si="1247"/>
        <v>0</v>
      </c>
      <c r="CD655" s="302">
        <f t="shared" si="1247"/>
        <v>0</v>
      </c>
      <c r="CE655" s="302">
        <f t="shared" si="1247"/>
        <v>0</v>
      </c>
      <c r="CF655" s="302">
        <f t="shared" si="1247"/>
        <v>0</v>
      </c>
      <c r="CG655" s="302">
        <f t="shared" si="1247"/>
        <v>0</v>
      </c>
      <c r="CH655" s="302">
        <f t="shared" si="1247"/>
        <v>0</v>
      </c>
      <c r="CI655" s="302">
        <f t="shared" si="1247"/>
        <v>0</v>
      </c>
      <c r="CJ655" s="302">
        <f t="shared" si="1247"/>
        <v>0</v>
      </c>
      <c r="CK655" s="302">
        <f t="shared" si="1247"/>
        <v>0</v>
      </c>
      <c r="CL655" s="302">
        <f t="shared" si="1247"/>
        <v>0</v>
      </c>
      <c r="CM655" s="302">
        <f t="shared" si="1247"/>
        <v>0</v>
      </c>
      <c r="CN655" s="264">
        <f t="shared" si="1248"/>
        <v>0</v>
      </c>
      <c r="CO655" s="264">
        <f t="shared" si="1248"/>
        <v>0</v>
      </c>
      <c r="CP655" s="264">
        <f t="shared" si="1248"/>
        <v>0</v>
      </c>
      <c r="CQ655" s="264">
        <f t="shared" si="1248"/>
        <v>0</v>
      </c>
      <c r="CR655" s="264">
        <f t="shared" si="1248"/>
        <v>0</v>
      </c>
      <c r="CS655" s="264">
        <f t="shared" si="1248"/>
        <v>0</v>
      </c>
      <c r="CT655" s="264">
        <f t="shared" si="1248"/>
        <v>0</v>
      </c>
    </row>
    <row r="656" spans="1:98" hidden="1" outlineLevel="2" x14ac:dyDescent="0.45">
      <c r="A656" s="71"/>
      <c r="B656" s="297"/>
      <c r="D656" s="259" t="s">
        <v>763</v>
      </c>
      <c r="H656" s="302">
        <f t="shared" si="1279"/>
        <v>0</v>
      </c>
      <c r="I656" s="302">
        <f t="shared" si="1279"/>
        <v>0</v>
      </c>
      <c r="J656" s="302">
        <f t="shared" si="1279"/>
        <v>0</v>
      </c>
      <c r="K656" s="302">
        <f t="shared" si="1279"/>
        <v>0</v>
      </c>
      <c r="L656" s="302">
        <f t="shared" si="1279"/>
        <v>0</v>
      </c>
      <c r="M656" s="302">
        <f t="shared" si="1279"/>
        <v>0</v>
      </c>
      <c r="N656" s="302">
        <f t="shared" si="1279"/>
        <v>0</v>
      </c>
      <c r="O656" s="302">
        <f t="shared" si="1279"/>
        <v>0</v>
      </c>
      <c r="P656" s="302">
        <f t="shared" si="1279"/>
        <v>0</v>
      </c>
      <c r="Q656" s="302">
        <f t="shared" si="1279"/>
        <v>0</v>
      </c>
      <c r="R656" s="302">
        <f t="shared" si="1279"/>
        <v>0</v>
      </c>
      <c r="S656" s="302">
        <f t="shared" si="1279"/>
        <v>0</v>
      </c>
      <c r="T656" s="302">
        <f t="shared" si="1279"/>
        <v>0</v>
      </c>
      <c r="U656" s="302">
        <f t="shared" si="1279"/>
        <v>0</v>
      </c>
      <c r="V656" s="302">
        <f t="shared" si="1279"/>
        <v>0</v>
      </c>
      <c r="W656" s="302">
        <f t="shared" si="1279"/>
        <v>0</v>
      </c>
      <c r="X656" s="302">
        <f t="shared" si="1287"/>
        <v>0</v>
      </c>
      <c r="Y656" s="302">
        <f t="shared" si="1287"/>
        <v>0</v>
      </c>
      <c r="Z656" s="302">
        <f t="shared" si="1287"/>
        <v>0</v>
      </c>
      <c r="AA656" s="302">
        <f t="shared" si="1287"/>
        <v>0</v>
      </c>
      <c r="AB656" s="302">
        <f t="shared" si="1287"/>
        <v>0</v>
      </c>
      <c r="AC656" s="302">
        <f t="shared" si="1287"/>
        <v>0</v>
      </c>
      <c r="AD656" s="302">
        <f t="shared" si="1287"/>
        <v>0</v>
      </c>
      <c r="AE656" s="302">
        <f t="shared" si="1287"/>
        <v>0</v>
      </c>
      <c r="AF656" s="302">
        <f t="shared" si="1287"/>
        <v>0</v>
      </c>
      <c r="AG656" s="302">
        <f t="shared" si="1287"/>
        <v>0</v>
      </c>
      <c r="AH656" s="302">
        <f t="shared" si="1287"/>
        <v>0</v>
      </c>
      <c r="AI656" s="302">
        <f t="shared" si="1287"/>
        <v>0</v>
      </c>
      <c r="AJ656" s="302">
        <f t="shared" si="1287"/>
        <v>0</v>
      </c>
      <c r="AK656" s="302">
        <f t="shared" si="1287"/>
        <v>0</v>
      </c>
      <c r="AL656" s="302">
        <f t="shared" si="1287"/>
        <v>0</v>
      </c>
      <c r="AM656" s="302">
        <f t="shared" si="1287"/>
        <v>0</v>
      </c>
      <c r="AN656" s="302">
        <f t="shared" si="1287"/>
        <v>0</v>
      </c>
      <c r="AO656" s="302">
        <f t="shared" si="1287"/>
        <v>0</v>
      </c>
      <c r="AP656" s="302">
        <f t="shared" si="1287"/>
        <v>0</v>
      </c>
      <c r="AQ656" s="302">
        <f t="shared" si="1287"/>
        <v>0</v>
      </c>
      <c r="AR656" s="302">
        <f t="shared" si="1287"/>
        <v>0</v>
      </c>
      <c r="AS656" s="302">
        <f t="shared" si="1287"/>
        <v>0</v>
      </c>
      <c r="AT656" s="302">
        <f t="shared" si="1287"/>
        <v>0</v>
      </c>
      <c r="AU656" s="302">
        <f t="shared" si="1287"/>
        <v>0</v>
      </c>
      <c r="AV656" s="302">
        <f t="shared" si="1288"/>
        <v>0</v>
      </c>
      <c r="AW656" s="302">
        <f t="shared" si="1288"/>
        <v>0</v>
      </c>
      <c r="AX656" s="302">
        <f t="shared" si="1288"/>
        <v>0</v>
      </c>
      <c r="AY656" s="302">
        <f t="shared" si="1288"/>
        <v>0</v>
      </c>
      <c r="AZ656" s="302">
        <f t="shared" si="1288"/>
        <v>0</v>
      </c>
      <c r="BA656" s="302">
        <f t="shared" si="1288"/>
        <v>0</v>
      </c>
      <c r="BB656" s="302">
        <f t="shared" si="1288"/>
        <v>0</v>
      </c>
      <c r="BC656" s="302">
        <f t="shared" si="1288"/>
        <v>0</v>
      </c>
      <c r="BD656" s="302">
        <f t="shared" si="1247"/>
        <v>0</v>
      </c>
      <c r="BE656" s="302">
        <f t="shared" si="1247"/>
        <v>0</v>
      </c>
      <c r="BF656" s="302">
        <f t="shared" si="1247"/>
        <v>0</v>
      </c>
      <c r="BG656" s="302">
        <f t="shared" si="1247"/>
        <v>0</v>
      </c>
      <c r="BH656" s="302">
        <f t="shared" si="1247"/>
        <v>0</v>
      </c>
      <c r="BI656" s="302">
        <f t="shared" si="1247"/>
        <v>0</v>
      </c>
      <c r="BJ656" s="302">
        <f t="shared" si="1247"/>
        <v>0</v>
      </c>
      <c r="BK656" s="302">
        <f t="shared" si="1247"/>
        <v>0</v>
      </c>
      <c r="BL656" s="302">
        <f t="shared" si="1247"/>
        <v>519.77700000000004</v>
      </c>
      <c r="BM656" s="302">
        <f t="shared" si="1247"/>
        <v>1386.0719999999999</v>
      </c>
      <c r="BN656" s="302">
        <f t="shared" si="1247"/>
        <v>2454.5025000000001</v>
      </c>
      <c r="BO656" s="302">
        <f t="shared" si="1247"/>
        <v>2829.8970000000063</v>
      </c>
      <c r="BP656" s="302">
        <f t="shared" si="1247"/>
        <v>4158.2160000000003</v>
      </c>
      <c r="BQ656" s="302">
        <f t="shared" si="1247"/>
        <v>5717.5469999999996</v>
      </c>
      <c r="BR656" s="302">
        <f t="shared" si="1247"/>
        <v>6757.1010000000015</v>
      </c>
      <c r="BS656" s="302">
        <f t="shared" si="1247"/>
        <v>8229.8025000000016</v>
      </c>
      <c r="BT656" s="302">
        <f t="shared" si="1247"/>
        <v>8836.2089999999989</v>
      </c>
      <c r="BU656" s="302">
        <f t="shared" si="1247"/>
        <v>9875.762999999999</v>
      </c>
      <c r="BV656" s="302">
        <f t="shared" si="1247"/>
        <v>10915.316999999999</v>
      </c>
      <c r="BW656" s="302">
        <f t="shared" si="1247"/>
        <v>6641.5950000000003</v>
      </c>
      <c r="BX656" s="302">
        <f t="shared" si="1247"/>
        <v>12994.424999999999</v>
      </c>
      <c r="BY656" s="302">
        <f t="shared" si="1247"/>
        <v>12474.648000000001</v>
      </c>
      <c r="BZ656" s="302">
        <f t="shared" si="1247"/>
        <v>14236.114500000003</v>
      </c>
      <c r="CA656" s="302">
        <f t="shared" si="1247"/>
        <v>12532.401000000033</v>
      </c>
      <c r="CB656" s="302">
        <f t="shared" si="1247"/>
        <v>148771.72800000003</v>
      </c>
      <c r="CC656" s="302">
        <f t="shared" si="1247"/>
        <v>173605.51800000001</v>
      </c>
      <c r="CD656" s="302">
        <f t="shared" si="1247"/>
        <v>179842.84200000003</v>
      </c>
      <c r="CE656" s="302">
        <f t="shared" si="1247"/>
        <v>196417.95300000004</v>
      </c>
      <c r="CF656" s="302">
        <f t="shared" si="1247"/>
        <v>192317.49000000002</v>
      </c>
      <c r="CG656" s="302">
        <f t="shared" si="1247"/>
        <v>198554.81400000004</v>
      </c>
      <c r="CH656" s="302">
        <f t="shared" si="1247"/>
        <v>204792.13800000006</v>
      </c>
      <c r="CI656" s="302">
        <f t="shared" si="1247"/>
        <v>117238.59000000003</v>
      </c>
      <c r="CJ656" s="302">
        <f t="shared" si="1247"/>
        <v>217266.78599999999</v>
      </c>
      <c r="CK656" s="302">
        <f t="shared" si="1247"/>
        <v>198670.32000000004</v>
      </c>
      <c r="CL656" s="302">
        <f t="shared" si="1247"/>
        <v>216978.02100000004</v>
      </c>
      <c r="CM656" s="302">
        <f t="shared" si="1247"/>
        <v>183539.03400000045</v>
      </c>
      <c r="CN656" s="264">
        <f t="shared" si="1248"/>
        <v>0</v>
      </c>
      <c r="CO656" s="264">
        <f t="shared" si="1248"/>
        <v>0</v>
      </c>
      <c r="CP656" s="264">
        <f t="shared" si="1248"/>
        <v>0</v>
      </c>
      <c r="CQ656" s="264">
        <f t="shared" si="1248"/>
        <v>0</v>
      </c>
      <c r="CR656" s="264">
        <f t="shared" si="1248"/>
        <v>7190.2485000000061</v>
      </c>
      <c r="CS656" s="264">
        <f t="shared" si="1248"/>
        <v>113369.13900000004</v>
      </c>
      <c r="CT656" s="264">
        <f t="shared" si="1248"/>
        <v>2227995.2340000011</v>
      </c>
    </row>
    <row r="657" spans="1:98" hidden="1" outlineLevel="2" x14ac:dyDescent="0.45">
      <c r="A657" s="71"/>
      <c r="B657" s="297"/>
      <c r="D657" s="280" t="s">
        <v>482</v>
      </c>
      <c r="E657" s="280"/>
      <c r="F657" s="280" t="s">
        <v>164</v>
      </c>
      <c r="G657" s="280"/>
      <c r="H657" s="378">
        <f>SUM(H651:H656)</f>
        <v>14743.380480000003</v>
      </c>
      <c r="I657" s="378">
        <f t="shared" ref="I657:BT657" si="1289">SUM(I651:I656)</f>
        <v>26423.993280000002</v>
      </c>
      <c r="J657" s="378">
        <f t="shared" si="1289"/>
        <v>27563.993280000002</v>
      </c>
      <c r="K657" s="378">
        <f t="shared" si="1289"/>
        <v>29598.915840000001</v>
      </c>
      <c r="L657" s="378">
        <f t="shared" si="1289"/>
        <v>30360.915840000001</v>
      </c>
      <c r="M657" s="378">
        <f t="shared" si="1289"/>
        <v>29304.915840000001</v>
      </c>
      <c r="N657" s="378">
        <f t="shared" si="1289"/>
        <v>31889.52864</v>
      </c>
      <c r="O657" s="378">
        <f t="shared" si="1289"/>
        <v>27314.760960000003</v>
      </c>
      <c r="P657" s="378">
        <f t="shared" si="1289"/>
        <v>32642.760960000003</v>
      </c>
      <c r="Q657" s="378">
        <f t="shared" si="1289"/>
        <v>36060.957702512758</v>
      </c>
      <c r="R657" s="378">
        <f t="shared" si="1289"/>
        <v>38493.732268944303</v>
      </c>
      <c r="S657" s="378">
        <f t="shared" si="1289"/>
        <v>62158.052400000015</v>
      </c>
      <c r="T657" s="378">
        <f t="shared" ca="1" si="1289"/>
        <v>47561.255884089405</v>
      </c>
      <c r="U657" s="378">
        <f t="shared" ca="1" si="1289"/>
        <v>58485.095579007073</v>
      </c>
      <c r="V657" s="378">
        <f t="shared" ca="1" si="1289"/>
        <v>61307.402330954988</v>
      </c>
      <c r="W657" s="378">
        <f t="shared" ca="1" si="1289"/>
        <v>66247.924193174593</v>
      </c>
      <c r="X657" s="378">
        <f t="shared" ca="1" si="1289"/>
        <v>68419.664425981056</v>
      </c>
      <c r="Y657" s="378">
        <f t="shared" ca="1" si="1289"/>
        <v>69811.454100326388</v>
      </c>
      <c r="Z657" s="378">
        <f t="shared" ca="1" si="1289"/>
        <v>79728.580558273825</v>
      </c>
      <c r="AA657" s="378">
        <f t="shared" ca="1" si="1289"/>
        <v>71266.928691198787</v>
      </c>
      <c r="AB657" s="378">
        <f t="shared" ca="1" si="1289"/>
        <v>84694.506577266831</v>
      </c>
      <c r="AC657" s="378">
        <f t="shared" ca="1" si="1289"/>
        <v>88730.942206560547</v>
      </c>
      <c r="AD657" s="378">
        <f t="shared" ca="1" si="1289"/>
        <v>91288.021367740788</v>
      </c>
      <c r="AE657" s="378">
        <f t="shared" ca="1" si="1289"/>
        <v>136584.44400000005</v>
      </c>
      <c r="AF657" s="378">
        <f t="shared" ca="1" si="1289"/>
        <v>106867.84526913476</v>
      </c>
      <c r="AG657" s="378">
        <f t="shared" ca="1" si="1289"/>
        <v>135075.45539586965</v>
      </c>
      <c r="AH657" s="378">
        <f t="shared" ca="1" si="1289"/>
        <v>141476.8898996216</v>
      </c>
      <c r="AI657" s="378">
        <f t="shared" ca="1" si="1289"/>
        <v>153510.58920071131</v>
      </c>
      <c r="AJ657" s="378">
        <f t="shared" ca="1" si="1289"/>
        <v>157818.74533581251</v>
      </c>
      <c r="AK657" s="378">
        <f t="shared" ca="1" si="1289"/>
        <v>162480.86845089373</v>
      </c>
      <c r="AL657" s="378">
        <f t="shared" ca="1" si="1289"/>
        <v>187144.35072219378</v>
      </c>
      <c r="AM657" s="378">
        <f t="shared" ca="1" si="1289"/>
        <v>162402.59702169668</v>
      </c>
      <c r="AN657" s="378">
        <f t="shared" ca="1" si="1289"/>
        <v>191796.5354591526</v>
      </c>
      <c r="AO657" s="378">
        <f t="shared" ca="1" si="1289"/>
        <v>197863.1999907204</v>
      </c>
      <c r="AP657" s="378">
        <f t="shared" ca="1" si="1289"/>
        <v>202785.22961455246</v>
      </c>
      <c r="AQ657" s="378">
        <f t="shared" ca="1" si="1289"/>
        <v>366367.75138530799</v>
      </c>
      <c r="AR657" s="378">
        <f t="shared" ca="1" si="1289"/>
        <v>212852.16237977863</v>
      </c>
      <c r="AS657" s="378">
        <f t="shared" ca="1" si="1289"/>
        <v>259466.81332809507</v>
      </c>
      <c r="AT657" s="378">
        <f t="shared" ca="1" si="1289"/>
        <v>266546.95660871372</v>
      </c>
      <c r="AU657" s="378">
        <f t="shared" ca="1" si="1289"/>
        <v>283759.37649633241</v>
      </c>
      <c r="AV657" s="378">
        <f t="shared" ca="1" si="1289"/>
        <v>286623.81554874574</v>
      </c>
      <c r="AW657" s="378">
        <f t="shared" ca="1" si="1289"/>
        <v>301587.66033382353</v>
      </c>
      <c r="AX657" s="378">
        <f t="shared" ca="1" si="1289"/>
        <v>338378.65301126975</v>
      </c>
      <c r="AY657" s="378">
        <f t="shared" ca="1" si="1289"/>
        <v>288440.94998821669</v>
      </c>
      <c r="AZ657" s="378">
        <f t="shared" ca="1" si="1289"/>
        <v>333448.61207381915</v>
      </c>
      <c r="BA657" s="378">
        <f t="shared" ca="1" si="1289"/>
        <v>337801.66939912847</v>
      </c>
      <c r="BB657" s="378">
        <f t="shared" ca="1" si="1289"/>
        <v>343913.79757238395</v>
      </c>
      <c r="BC657" s="378">
        <f t="shared" ca="1" si="1289"/>
        <v>582437.14359062468</v>
      </c>
      <c r="BD657" s="378">
        <f t="shared" ca="1" si="1289"/>
        <v>332978.95029033185</v>
      </c>
      <c r="BE657" s="378">
        <f t="shared" ca="1" si="1289"/>
        <v>410056.6595232361</v>
      </c>
      <c r="BF657" s="378">
        <f t="shared" ca="1" si="1289"/>
        <v>425317.29295494343</v>
      </c>
      <c r="BG657" s="378">
        <f t="shared" ca="1" si="1289"/>
        <v>457297.38791163155</v>
      </c>
      <c r="BH657" s="378">
        <f t="shared" ca="1" si="1289"/>
        <v>465601.00686147274</v>
      </c>
      <c r="BI657" s="378">
        <f t="shared" ca="1" si="1289"/>
        <v>488988.63879543648</v>
      </c>
      <c r="BJ657" s="378">
        <f t="shared" ca="1" si="1289"/>
        <v>551910.74749702832</v>
      </c>
      <c r="BK657" s="378">
        <f t="shared" ca="1" si="1289"/>
        <v>471034.16954603774</v>
      </c>
      <c r="BL657" s="378">
        <f t="shared" ca="1" si="1289"/>
        <v>554828.95731600339</v>
      </c>
      <c r="BM657" s="378">
        <f t="shared" ca="1" si="1289"/>
        <v>569464.67051608569</v>
      </c>
      <c r="BN657" s="378">
        <f t="shared" ca="1" si="1289"/>
        <v>581234.06482398848</v>
      </c>
      <c r="BO657" s="378">
        <f t="shared" ca="1" si="1289"/>
        <v>955404.74388261978</v>
      </c>
      <c r="BP657" s="378">
        <f t="shared" ca="1" si="1289"/>
        <v>532710.6161033581</v>
      </c>
      <c r="BQ657" s="378">
        <f t="shared" ca="1" si="1289"/>
        <v>641056.79834446509</v>
      </c>
      <c r="BR657" s="378">
        <f t="shared" ca="1" si="1289"/>
        <v>663356.83536023134</v>
      </c>
      <c r="BS657" s="378">
        <f t="shared" ca="1" si="1289"/>
        <v>709253.9025577805</v>
      </c>
      <c r="BT657" s="378">
        <f t="shared" ca="1" si="1289"/>
        <v>721221.31667720503</v>
      </c>
      <c r="BU657" s="378">
        <f t="shared" ref="BU657:CM657" ca="1" si="1290">SUM(BU651:BU656)</f>
        <v>753598.5946805696</v>
      </c>
      <c r="BV657" s="378">
        <f t="shared" ca="1" si="1290"/>
        <v>840554.99809271854</v>
      </c>
      <c r="BW657" s="378">
        <f t="shared" ca="1" si="1290"/>
        <v>729302.3878144403</v>
      </c>
      <c r="BX657" s="378">
        <f t="shared" ca="1" si="1290"/>
        <v>846708.0206932635</v>
      </c>
      <c r="BY657" s="378">
        <f t="shared" ca="1" si="1290"/>
        <v>865396.81182249379</v>
      </c>
      <c r="BZ657" s="378">
        <f t="shared" ca="1" si="1290"/>
        <v>882600.27547906514</v>
      </c>
      <c r="CA657" s="378">
        <f t="shared" ca="1" si="1290"/>
        <v>1294414.4042991844</v>
      </c>
      <c r="CB657" s="378">
        <f t="shared" ca="1" si="1290"/>
        <v>972973.24553350313</v>
      </c>
      <c r="CC657" s="378">
        <f t="shared" ca="1" si="1290"/>
        <v>1123257.9413350434</v>
      </c>
      <c r="CD657" s="378">
        <f t="shared" ca="1" si="1290"/>
        <v>1142749.7812124179</v>
      </c>
      <c r="CE657" s="378">
        <f t="shared" ca="1" si="1290"/>
        <v>1203743.3806685021</v>
      </c>
      <c r="CF657" s="378">
        <f t="shared" ca="1" si="1290"/>
        <v>1196366.0530516591</v>
      </c>
      <c r="CG657" s="378">
        <f t="shared" ca="1" si="1290"/>
        <v>1223968.1516144632</v>
      </c>
      <c r="CH657" s="378">
        <f t="shared" ca="1" si="1290"/>
        <v>1321843.8690433518</v>
      </c>
      <c r="CI657" s="378">
        <f t="shared" ca="1" si="1290"/>
        <v>1057841.2113318327</v>
      </c>
      <c r="CJ657" s="378">
        <f t="shared" ca="1" si="1290"/>
        <v>1306226.01286569</v>
      </c>
      <c r="CK657" s="378">
        <f t="shared" ca="1" si="1290"/>
        <v>1285029.1196214806</v>
      </c>
      <c r="CL657" s="378">
        <f t="shared" ca="1" si="1290"/>
        <v>1309012.283987971</v>
      </c>
      <c r="CM657" s="378">
        <f t="shared" ca="1" si="1290"/>
        <v>1828561.626728687</v>
      </c>
      <c r="CN657" s="378">
        <f t="shared" ref="CN657:CT657" si="1291">SUM(CN651:CN656)</f>
        <v>386555.90749145712</v>
      </c>
      <c r="CO657" s="378">
        <f t="shared" ca="1" si="1291"/>
        <v>924126.21991457441</v>
      </c>
      <c r="CP657" s="378">
        <f t="shared" ca="1" si="1291"/>
        <v>2165590.0577456676</v>
      </c>
      <c r="CQ657" s="378">
        <f t="shared" ca="1" si="1291"/>
        <v>3835257.6103309318</v>
      </c>
      <c r="CR657" s="378">
        <f t="shared" ca="1" si="1291"/>
        <v>6264117.2899188157</v>
      </c>
      <c r="CS657" s="378">
        <f t="shared" ca="1" si="1291"/>
        <v>9480174.9619247746</v>
      </c>
      <c r="CT657" s="378">
        <f t="shared" ca="1" si="1291"/>
        <v>14971572.676994601</v>
      </c>
    </row>
    <row r="658" spans="1:98" ht="15" hidden="1" outlineLevel="2" thickTop="1" thickBot="1" x14ac:dyDescent="0.5">
      <c r="A658" s="71"/>
      <c r="B658" s="297"/>
      <c r="D658" s="76" t="s">
        <v>483</v>
      </c>
      <c r="E658" s="76"/>
      <c r="F658" s="76"/>
      <c r="G658" s="76"/>
      <c r="H658" s="274">
        <f t="shared" ref="H658:P658" si="1292">H647*1.2-H657</f>
        <v>0</v>
      </c>
      <c r="I658" s="274">
        <f t="shared" si="1292"/>
        <v>0</v>
      </c>
      <c r="J658" s="274">
        <f t="shared" si="1292"/>
        <v>0</v>
      </c>
      <c r="K658" s="274">
        <f t="shared" si="1292"/>
        <v>0</v>
      </c>
      <c r="L658" s="274">
        <f t="shared" si="1292"/>
        <v>0</v>
      </c>
      <c r="M658" s="274">
        <f t="shared" si="1292"/>
        <v>0</v>
      </c>
      <c r="N658" s="274">
        <f t="shared" si="1292"/>
        <v>0</v>
      </c>
      <c r="O658" s="274">
        <f t="shared" si="1292"/>
        <v>0</v>
      </c>
      <c r="P658" s="274">
        <f t="shared" si="1292"/>
        <v>0</v>
      </c>
      <c r="Q658" s="274">
        <f t="shared" ref="Q658:CR658" si="1293">Q647*1.2-Q657</f>
        <v>0</v>
      </c>
      <c r="R658" s="274">
        <f t="shared" si="1293"/>
        <v>0</v>
      </c>
      <c r="S658" s="274">
        <f t="shared" si="1293"/>
        <v>0</v>
      </c>
      <c r="T658" s="274">
        <f t="shared" ca="1" si="1293"/>
        <v>0</v>
      </c>
      <c r="U658" s="274">
        <f t="shared" ca="1" si="1293"/>
        <v>0</v>
      </c>
      <c r="V658" s="274">
        <f t="shared" ca="1" si="1293"/>
        <v>0</v>
      </c>
      <c r="W658" s="274">
        <f t="shared" ca="1" si="1293"/>
        <v>0</v>
      </c>
      <c r="X658" s="274">
        <f t="shared" ca="1" si="1293"/>
        <v>0</v>
      </c>
      <c r="Y658" s="274">
        <f t="shared" ca="1" si="1293"/>
        <v>0</v>
      </c>
      <c r="Z658" s="274">
        <f t="shared" ca="1" si="1293"/>
        <v>0</v>
      </c>
      <c r="AA658" s="274">
        <f t="shared" ca="1" si="1293"/>
        <v>0</v>
      </c>
      <c r="AB658" s="274">
        <f t="shared" ca="1" si="1293"/>
        <v>0</v>
      </c>
      <c r="AC658" s="274">
        <f t="shared" ca="1" si="1293"/>
        <v>0</v>
      </c>
      <c r="AD658" s="274">
        <f t="shared" ca="1" si="1293"/>
        <v>0</v>
      </c>
      <c r="AE658" s="274">
        <f t="shared" ca="1" si="1293"/>
        <v>0</v>
      </c>
      <c r="AF658" s="274">
        <f t="shared" ca="1" si="1293"/>
        <v>0</v>
      </c>
      <c r="AG658" s="274">
        <f t="shared" ca="1" si="1293"/>
        <v>0</v>
      </c>
      <c r="AH658" s="274">
        <f t="shared" ca="1" si="1293"/>
        <v>0</v>
      </c>
      <c r="AI658" s="274">
        <f t="shared" ca="1" si="1293"/>
        <v>0</v>
      </c>
      <c r="AJ658" s="274">
        <f t="shared" ca="1" si="1293"/>
        <v>0</v>
      </c>
      <c r="AK658" s="274">
        <f t="shared" ca="1" si="1293"/>
        <v>0</v>
      </c>
      <c r="AL658" s="274">
        <f t="shared" ca="1" si="1293"/>
        <v>0</v>
      </c>
      <c r="AM658" s="274">
        <f t="shared" ca="1" si="1293"/>
        <v>0</v>
      </c>
      <c r="AN658" s="274">
        <f t="shared" ca="1" si="1293"/>
        <v>0</v>
      </c>
      <c r="AO658" s="274">
        <f t="shared" ca="1" si="1293"/>
        <v>0</v>
      </c>
      <c r="AP658" s="274">
        <f t="shared" ca="1" si="1293"/>
        <v>0</v>
      </c>
      <c r="AQ658" s="274">
        <f t="shared" ca="1" si="1293"/>
        <v>0</v>
      </c>
      <c r="AR658" s="274">
        <f t="shared" ca="1" si="1293"/>
        <v>0</v>
      </c>
      <c r="AS658" s="274">
        <f t="shared" ca="1" si="1293"/>
        <v>0</v>
      </c>
      <c r="AT658" s="274">
        <f t="shared" ca="1" si="1293"/>
        <v>0</v>
      </c>
      <c r="AU658" s="274">
        <f t="shared" ca="1" si="1293"/>
        <v>0</v>
      </c>
      <c r="AV658" s="274">
        <f t="shared" ca="1" si="1293"/>
        <v>0</v>
      </c>
      <c r="AW658" s="274">
        <f t="shared" ca="1" si="1293"/>
        <v>0</v>
      </c>
      <c r="AX658" s="274">
        <f t="shared" ca="1" si="1293"/>
        <v>0</v>
      </c>
      <c r="AY658" s="274">
        <f t="shared" ca="1" si="1293"/>
        <v>0</v>
      </c>
      <c r="AZ658" s="274">
        <f t="shared" ca="1" si="1293"/>
        <v>0</v>
      </c>
      <c r="BA658" s="274">
        <f t="shared" ca="1" si="1293"/>
        <v>0</v>
      </c>
      <c r="BB658" s="274">
        <f t="shared" ca="1" si="1293"/>
        <v>0</v>
      </c>
      <c r="BC658" s="274">
        <f t="shared" ca="1" si="1293"/>
        <v>0</v>
      </c>
      <c r="BD658" s="274">
        <f t="shared" ca="1" si="1293"/>
        <v>0</v>
      </c>
      <c r="BE658" s="274">
        <f t="shared" ca="1" si="1293"/>
        <v>0</v>
      </c>
      <c r="BF658" s="274">
        <f t="shared" ca="1" si="1293"/>
        <v>0</v>
      </c>
      <c r="BG658" s="274">
        <f t="shared" ca="1" si="1293"/>
        <v>0</v>
      </c>
      <c r="BH658" s="274">
        <f t="shared" ca="1" si="1293"/>
        <v>0</v>
      </c>
      <c r="BI658" s="274">
        <f t="shared" ca="1" si="1293"/>
        <v>0</v>
      </c>
      <c r="BJ658" s="274">
        <f t="shared" ca="1" si="1293"/>
        <v>0</v>
      </c>
      <c r="BK658" s="274">
        <f t="shared" ca="1" si="1293"/>
        <v>0</v>
      </c>
      <c r="BL658" s="274">
        <f t="shared" ca="1" si="1293"/>
        <v>0</v>
      </c>
      <c r="BM658" s="274">
        <f t="shared" ca="1" si="1293"/>
        <v>0</v>
      </c>
      <c r="BN658" s="274">
        <f t="shared" ca="1" si="1293"/>
        <v>0</v>
      </c>
      <c r="BO658" s="274">
        <f t="shared" ca="1" si="1293"/>
        <v>0</v>
      </c>
      <c r="BP658" s="274">
        <f t="shared" ca="1" si="1293"/>
        <v>0</v>
      </c>
      <c r="BQ658" s="274">
        <f t="shared" ca="1" si="1293"/>
        <v>0</v>
      </c>
      <c r="BR658" s="274">
        <f t="shared" ca="1" si="1293"/>
        <v>0</v>
      </c>
      <c r="BS658" s="274">
        <f t="shared" ca="1" si="1293"/>
        <v>0</v>
      </c>
      <c r="BT658" s="274">
        <f t="shared" ca="1" si="1293"/>
        <v>0</v>
      </c>
      <c r="BU658" s="274">
        <f t="shared" ca="1" si="1293"/>
        <v>0</v>
      </c>
      <c r="BV658" s="274">
        <f t="shared" ca="1" si="1293"/>
        <v>0</v>
      </c>
      <c r="BW658" s="274">
        <f t="shared" ca="1" si="1293"/>
        <v>0</v>
      </c>
      <c r="BX658" s="274">
        <f t="shared" ca="1" si="1293"/>
        <v>0</v>
      </c>
      <c r="BY658" s="274">
        <f t="shared" ca="1" si="1293"/>
        <v>0</v>
      </c>
      <c r="BZ658" s="274">
        <f t="shared" ca="1" si="1293"/>
        <v>0</v>
      </c>
      <c r="CA658" s="274">
        <f t="shared" ca="1" si="1293"/>
        <v>0</v>
      </c>
      <c r="CB658" s="274">
        <f t="shared" ca="1" si="1293"/>
        <v>0</v>
      </c>
      <c r="CC658" s="274">
        <f t="shared" ca="1" si="1293"/>
        <v>0</v>
      </c>
      <c r="CD658" s="274">
        <f t="shared" ca="1" si="1293"/>
        <v>0</v>
      </c>
      <c r="CE658" s="274">
        <f t="shared" ca="1" si="1293"/>
        <v>0</v>
      </c>
      <c r="CF658" s="274">
        <f t="shared" ca="1" si="1293"/>
        <v>0</v>
      </c>
      <c r="CG658" s="274">
        <f t="shared" ca="1" si="1293"/>
        <v>0</v>
      </c>
      <c r="CH658" s="274">
        <f t="shared" ca="1" si="1293"/>
        <v>0</v>
      </c>
      <c r="CI658" s="274">
        <f t="shared" ca="1" si="1293"/>
        <v>0</v>
      </c>
      <c r="CJ658" s="274">
        <f t="shared" ca="1" si="1293"/>
        <v>0</v>
      </c>
      <c r="CK658" s="274">
        <f t="shared" ca="1" si="1293"/>
        <v>0</v>
      </c>
      <c r="CL658" s="274">
        <f t="shared" ca="1" si="1293"/>
        <v>0</v>
      </c>
      <c r="CM658" s="274">
        <f t="shared" ca="1" si="1293"/>
        <v>0</v>
      </c>
      <c r="CN658" s="274">
        <f t="shared" si="1293"/>
        <v>0</v>
      </c>
      <c r="CO658" s="274">
        <f t="shared" ca="1" si="1293"/>
        <v>0</v>
      </c>
      <c r="CP658" s="274">
        <f t="shared" ca="1" si="1293"/>
        <v>0</v>
      </c>
      <c r="CQ658" s="274">
        <f t="shared" ca="1" si="1293"/>
        <v>0</v>
      </c>
      <c r="CR658" s="274">
        <f t="shared" ca="1" si="1293"/>
        <v>0</v>
      </c>
      <c r="CS658" s="274">
        <f ca="1">CS647*1.2-CS657</f>
        <v>0</v>
      </c>
      <c r="CT658" s="274">
        <f ca="1">CT647*1.2-CT657</f>
        <v>0</v>
      </c>
    </row>
    <row r="659" spans="1:98" hidden="1" outlineLevel="2" x14ac:dyDescent="0.45">
      <c r="A659" s="71"/>
      <c r="B659" s="297"/>
    </row>
    <row r="660" spans="1:98" hidden="1" outlineLevel="2" x14ac:dyDescent="0.45">
      <c r="A660" s="71"/>
      <c r="B660" s="297"/>
      <c r="D660" s="75" t="s">
        <v>501</v>
      </c>
    </row>
    <row r="661" spans="1:98" hidden="1" outlineLevel="2" x14ac:dyDescent="0.45">
      <c r="A661" s="71"/>
      <c r="B661" s="297"/>
      <c r="D661" s="75" t="s">
        <v>502</v>
      </c>
      <c r="P661" s="264">
        <f>O677</f>
        <v>25000</v>
      </c>
      <c r="Q661" s="264">
        <f t="shared" ref="Q661:CB661" ca="1" si="1294">P677</f>
        <v>40074.76096</v>
      </c>
      <c r="R661" s="264">
        <f t="shared" ca="1" si="1294"/>
        <v>55439.644479999995</v>
      </c>
      <c r="S661" s="264">
        <f t="shared" ca="1" si="1294"/>
        <v>62990.194479999998</v>
      </c>
      <c r="T661" s="264">
        <f t="shared" ca="1" si="1294"/>
        <v>87560.563360000029</v>
      </c>
      <c r="U661" s="264">
        <f t="shared" ca="1" si="1294"/>
        <v>92566.01920000001</v>
      </c>
      <c r="V661" s="264">
        <f t="shared" ca="1" si="1294"/>
        <v>94334.637100000022</v>
      </c>
      <c r="W661" s="264">
        <f t="shared" ca="1" si="1294"/>
        <v>105421.53460000003</v>
      </c>
      <c r="X661" s="264">
        <f t="shared" ca="1" si="1294"/>
        <v>107320.20370000001</v>
      </c>
      <c r="Y661" s="264">
        <f t="shared" ca="1" si="1294"/>
        <v>113235.25480000002</v>
      </c>
      <c r="Z661" s="264">
        <f t="shared" ca="1" si="1294"/>
        <v>116724.95080000001</v>
      </c>
      <c r="AA661" s="264">
        <f t="shared" ca="1" si="1294"/>
        <v>127315.53430000001</v>
      </c>
      <c r="AB661" s="264">
        <f t="shared" ca="1" si="1294"/>
        <v>125913.28450000002</v>
      </c>
      <c r="AC661" s="264">
        <f t="shared" ca="1" si="1294"/>
        <v>125447.26720000003</v>
      </c>
      <c r="AD661" s="264">
        <f t="shared" ca="1" si="1294"/>
        <v>128667.93430000005</v>
      </c>
      <c r="AE661" s="264">
        <f t="shared" ca="1" si="1294"/>
        <v>131519.39830000006</v>
      </c>
      <c r="AF661" s="264">
        <f t="shared" ca="1" si="1294"/>
        <v>182490.46960000013</v>
      </c>
      <c r="AG661" s="264">
        <f t="shared" ca="1" si="1294"/>
        <v>193091.90800000014</v>
      </c>
      <c r="AH661" s="264">
        <f t="shared" ca="1" si="1294"/>
        <v>193261.97650000016</v>
      </c>
      <c r="AI661" s="264">
        <f t="shared" ca="1" si="1294"/>
        <v>219240.10000000015</v>
      </c>
      <c r="AJ661" s="264">
        <f t="shared" ca="1" si="1294"/>
        <v>223528.90750000009</v>
      </c>
      <c r="AK661" s="264">
        <f t="shared" ca="1" si="1294"/>
        <v>234634.8625000001</v>
      </c>
      <c r="AL661" s="264">
        <f t="shared" ca="1" si="1294"/>
        <v>239563.03750000009</v>
      </c>
      <c r="AM661" s="264">
        <f t="shared" ca="1" si="1294"/>
        <v>263058.57250000013</v>
      </c>
      <c r="AN661" s="264">
        <f t="shared" ca="1" si="1294"/>
        <v>259903.7950000001</v>
      </c>
      <c r="AO661" s="264">
        <f t="shared" ca="1" si="1294"/>
        <v>254024.95000000007</v>
      </c>
      <c r="AP661" s="264">
        <f t="shared" ca="1" si="1294"/>
        <v>259176.30250000008</v>
      </c>
      <c r="AQ661" s="264">
        <f t="shared" ca="1" si="1294"/>
        <v>262569.61375000014</v>
      </c>
      <c r="AR661" s="264">
        <f t="shared" si="1294"/>
        <v>247763.01</v>
      </c>
      <c r="AS661" s="264">
        <f t="shared" ca="1" si="1294"/>
        <v>247473.19200000004</v>
      </c>
      <c r="AT661" s="264">
        <f t="shared" ca="1" si="1294"/>
        <v>199123.74450000003</v>
      </c>
      <c r="AU661" s="264">
        <f t="shared" ca="1" si="1294"/>
        <v>249046.13324999998</v>
      </c>
      <c r="AV661" s="264">
        <f t="shared" ca="1" si="1294"/>
        <v>205944.00374999997</v>
      </c>
      <c r="AW661" s="264">
        <f t="shared" ca="1" si="1294"/>
        <v>224290.05975000001</v>
      </c>
      <c r="AX661" s="264">
        <f t="shared" ca="1" si="1294"/>
        <v>239280.15075000003</v>
      </c>
      <c r="AY661" s="264">
        <f t="shared" ca="1" si="1294"/>
        <v>284088.01575000002</v>
      </c>
      <c r="AZ661" s="264">
        <f t="shared" ca="1" si="1294"/>
        <v>285715.04024999996</v>
      </c>
      <c r="BA661" s="264">
        <f t="shared" ca="1" si="1294"/>
        <v>278195.4532499999</v>
      </c>
      <c r="BB661" s="264">
        <f t="shared" ca="1" si="1294"/>
        <v>278921.02574999986</v>
      </c>
      <c r="BC661" s="264">
        <f t="shared" ca="1" si="1294"/>
        <v>276673.5284999999</v>
      </c>
      <c r="BD661" s="264">
        <f t="shared" ca="1" si="1294"/>
        <v>530242.33350000007</v>
      </c>
      <c r="BE661" s="264">
        <f t="shared" ca="1" si="1294"/>
        <v>489958.73249999998</v>
      </c>
      <c r="BF661" s="264">
        <f t="shared" ca="1" si="1294"/>
        <v>365903.40862499992</v>
      </c>
      <c r="BG661" s="264">
        <f t="shared" ca="1" si="1294"/>
        <v>400533.87599999981</v>
      </c>
      <c r="BH661" s="264">
        <f t="shared" ca="1" si="1294"/>
        <v>302660.92049999989</v>
      </c>
      <c r="BI661" s="264">
        <f t="shared" ca="1" si="1294"/>
        <v>320911.32674999989</v>
      </c>
      <c r="BJ661" s="264">
        <f t="shared" ca="1" si="1294"/>
        <v>332562.02399999986</v>
      </c>
      <c r="BK661" s="264">
        <f t="shared" ca="1" si="1294"/>
        <v>391441.58474999992</v>
      </c>
      <c r="BL661" s="264">
        <f t="shared" ca="1" si="1294"/>
        <v>400849.89149999979</v>
      </c>
      <c r="BM661" s="264">
        <f t="shared" ca="1" si="1294"/>
        <v>379241.81924999983</v>
      </c>
      <c r="BN661" s="264">
        <f t="shared" ca="1" si="1294"/>
        <v>385796.61487499985</v>
      </c>
      <c r="BO661" s="264">
        <f t="shared" ca="1" si="1294"/>
        <v>380446.45556249982</v>
      </c>
      <c r="BP661" s="264">
        <f t="shared" ca="1" si="1294"/>
        <v>764709.80381250009</v>
      </c>
      <c r="BQ661" s="264">
        <f t="shared" ca="1" si="1294"/>
        <v>703426.0786125001</v>
      </c>
      <c r="BR661" s="264">
        <f t="shared" ca="1" si="1294"/>
        <v>486794.60621250013</v>
      </c>
      <c r="BS661" s="264">
        <f t="shared" ca="1" si="1294"/>
        <v>548323.60694999993</v>
      </c>
      <c r="BT661" s="264">
        <f t="shared" ca="1" si="1294"/>
        <v>407656.89344999986</v>
      </c>
      <c r="BU661" s="264">
        <f t="shared" ca="1" si="1294"/>
        <v>430227.69884999981</v>
      </c>
      <c r="BV661" s="264">
        <f t="shared" ca="1" si="1294"/>
        <v>444237.05564999988</v>
      </c>
      <c r="BW661" s="264">
        <f t="shared" ca="1" si="1294"/>
        <v>522323.60744999989</v>
      </c>
      <c r="BX661" s="264">
        <f t="shared" ca="1" si="1294"/>
        <v>540186.90945000004</v>
      </c>
      <c r="BY661" s="264">
        <f t="shared" ca="1" si="1294"/>
        <v>509989.94925000006</v>
      </c>
      <c r="BZ661" s="264">
        <f t="shared" ca="1" si="1294"/>
        <v>520286.39624999999</v>
      </c>
      <c r="CA661" s="264">
        <f t="shared" ca="1" si="1294"/>
        <v>514477.00424999988</v>
      </c>
      <c r="CB661" s="264">
        <f t="shared" ca="1" si="1294"/>
        <v>936108.37005000026</v>
      </c>
      <c r="CC661" s="264">
        <f t="shared" ref="CC661:CM661" ca="1" si="1295">CB677</f>
        <v>884447.26605000033</v>
      </c>
      <c r="CD661" s="264">
        <f t="shared" ca="1" si="1295"/>
        <v>621949.91565000056</v>
      </c>
      <c r="CE661" s="264">
        <f t="shared" ca="1" si="1295"/>
        <v>751633.66605000047</v>
      </c>
      <c r="CF661" s="264">
        <f t="shared" ca="1" si="1295"/>
        <v>714465.04125000024</v>
      </c>
      <c r="CG661" s="264">
        <f t="shared" ca="1" si="1295"/>
        <v>764625.28125000047</v>
      </c>
      <c r="CH661" s="264">
        <f t="shared" ca="1" si="1295"/>
        <v>798039.04125000047</v>
      </c>
      <c r="CI661" s="264">
        <f t="shared" ca="1" si="1295"/>
        <v>912138.16125000035</v>
      </c>
      <c r="CJ661" s="264">
        <f t="shared" ca="1" si="1295"/>
        <v>916516.06125000026</v>
      </c>
      <c r="CK661" s="264">
        <f t="shared" ca="1" si="1295"/>
        <v>897282.70125000016</v>
      </c>
      <c r="CL661" s="264">
        <f t="shared" ca="1" si="1295"/>
        <v>921532.66125000012</v>
      </c>
      <c r="CM661" s="264">
        <f t="shared" ca="1" si="1295"/>
        <v>931746.10124999983</v>
      </c>
      <c r="CN661" s="264"/>
      <c r="CO661" s="264"/>
      <c r="CP661" s="264"/>
      <c r="CQ661" s="264"/>
      <c r="CR661" s="264"/>
      <c r="CS661" s="264"/>
      <c r="CT661" s="264"/>
    </row>
    <row r="662" spans="1:98" hidden="1" outlineLevel="2" x14ac:dyDescent="0.45">
      <c r="A662" s="71"/>
      <c r="B662" s="297"/>
      <c r="D662" s="259" t="s">
        <v>484</v>
      </c>
      <c r="F662" s="259" t="s">
        <v>164</v>
      </c>
      <c r="H662" s="264"/>
      <c r="I662" s="264"/>
      <c r="J662" s="264"/>
      <c r="K662" s="264"/>
      <c r="L662" s="264"/>
      <c r="M662" s="264"/>
      <c r="N662" s="264"/>
      <c r="O662" s="264"/>
      <c r="P662" s="264">
        <f t="shared" ref="P662:AU662" si="1296">P651</f>
        <v>6804.0000000000009</v>
      </c>
      <c r="Q662" s="264">
        <f t="shared" si="1296"/>
        <v>6577.2000000000016</v>
      </c>
      <c r="R662" s="264">
        <f t="shared" si="1296"/>
        <v>7550.550000000002</v>
      </c>
      <c r="S662" s="264">
        <f t="shared" si="1296"/>
        <v>12681.150000000018</v>
      </c>
      <c r="T662" s="264">
        <f t="shared" ca="1" si="1296"/>
        <v>8854.271999999999</v>
      </c>
      <c r="U662" s="264">
        <f t="shared" ca="1" si="1296"/>
        <v>10780.56</v>
      </c>
      <c r="V662" s="264">
        <f t="shared" ca="1" si="1296"/>
        <v>11621.232</v>
      </c>
      <c r="W662" s="264">
        <f t="shared" ca="1" si="1296"/>
        <v>13176.576000000003</v>
      </c>
      <c r="X662" s="264">
        <f t="shared" ca="1" si="1296"/>
        <v>13366.080000000005</v>
      </c>
      <c r="Y662" s="264">
        <f t="shared" ca="1" si="1296"/>
        <v>14270.256000000005</v>
      </c>
      <c r="Z662" s="264">
        <f t="shared" ca="1" si="1296"/>
        <v>15195.600000000008</v>
      </c>
      <c r="AA662" s="264">
        <f t="shared" ca="1" si="1296"/>
        <v>8967.8400000000056</v>
      </c>
      <c r="AB662" s="264">
        <f t="shared" ca="1" si="1296"/>
        <v>17109.792000000005</v>
      </c>
      <c r="AC662" s="264">
        <f t="shared" ca="1" si="1296"/>
        <v>16087.680000000009</v>
      </c>
      <c r="AD662" s="264">
        <f t="shared" ca="1" si="1296"/>
        <v>18047.064000000013</v>
      </c>
      <c r="AE662" s="264">
        <f t="shared" ca="1" si="1296"/>
        <v>27664.320000000051</v>
      </c>
      <c r="AF662" s="264">
        <f t="shared" ca="1" si="1296"/>
        <v>20603.520000000011</v>
      </c>
      <c r="AG662" s="264">
        <f t="shared" ca="1" si="1296"/>
        <v>24353.122500000019</v>
      </c>
      <c r="AH662" s="264">
        <f t="shared" ca="1" si="1296"/>
        <v>25550.437500000018</v>
      </c>
      <c r="AI662" s="264">
        <f t="shared" ca="1" si="1296"/>
        <v>28258.177500000031</v>
      </c>
      <c r="AJ662" s="264">
        <f t="shared" ca="1" si="1296"/>
        <v>28014.525000000027</v>
      </c>
      <c r="AK662" s="264">
        <f t="shared" ca="1" si="1296"/>
        <v>29281.29750000003</v>
      </c>
      <c r="AL662" s="264">
        <f t="shared" ca="1" si="1296"/>
        <v>30571.222500000029</v>
      </c>
      <c r="AM662" s="264">
        <f t="shared" ca="1" si="1296"/>
        <v>17713.500000000018</v>
      </c>
      <c r="AN662" s="264">
        <f t="shared" ca="1" si="1296"/>
        <v>33220.530000000035</v>
      </c>
      <c r="AO662" s="264">
        <f t="shared" ca="1" si="1296"/>
        <v>30737.700000000041</v>
      </c>
      <c r="AP662" s="264">
        <f t="shared" ca="1" si="1296"/>
        <v>33964.533750000053</v>
      </c>
      <c r="AQ662" s="264">
        <f t="shared" ca="1" si="1296"/>
        <v>107064.1050000001</v>
      </c>
      <c r="AR662" s="264">
        <f t="shared" ca="1" si="1296"/>
        <v>44421.912000000055</v>
      </c>
      <c r="AS662" s="264">
        <f t="shared" ca="1" si="1296"/>
        <v>52790.752500000053</v>
      </c>
      <c r="AT662" s="264">
        <f t="shared" ca="1" si="1296"/>
        <v>54119.422500000052</v>
      </c>
      <c r="AU662" s="264">
        <f t="shared" ca="1" si="1296"/>
        <v>58008.475500000051</v>
      </c>
      <c r="AV662" s="264">
        <f t="shared" ref="AV662:CM667" ca="1" si="1297">AV651</f>
        <v>56814.468000000052</v>
      </c>
      <c r="AW662" s="264">
        <f t="shared" ca="1" si="1297"/>
        <v>67780.843500000046</v>
      </c>
      <c r="AX662" s="264">
        <f t="shared" ca="1" si="1297"/>
        <v>69159.787500000035</v>
      </c>
      <c r="AY662" s="264">
        <f t="shared" ca="1" si="1297"/>
        <v>47728.500000000036</v>
      </c>
      <c r="AZ662" s="264">
        <f t="shared" ca="1" si="1297"/>
        <v>67155.381000000052</v>
      </c>
      <c r="BA662" s="264">
        <f t="shared" ca="1" si="1297"/>
        <v>62552.916000000041</v>
      </c>
      <c r="BB662" s="264">
        <f t="shared" ca="1" si="1297"/>
        <v>66912.290250000049</v>
      </c>
      <c r="BC662" s="264">
        <f t="shared" ca="1" si="1297"/>
        <v>164366.80500000014</v>
      </c>
      <c r="BD662" s="264">
        <f t="shared" ca="1" si="1297"/>
        <v>46507.620000000024</v>
      </c>
      <c r="BE662" s="264">
        <f t="shared" ca="1" si="1297"/>
        <v>53754.83212500003</v>
      </c>
      <c r="BF662" s="264">
        <f t="shared" ca="1" si="1297"/>
        <v>54280.157625000043</v>
      </c>
      <c r="BG662" s="264">
        <f t="shared" ca="1" si="1297"/>
        <v>57041.329500000043</v>
      </c>
      <c r="BH662" s="264">
        <f t="shared" ca="1" si="1297"/>
        <v>55305.506250000042</v>
      </c>
      <c r="BI662" s="264">
        <f t="shared" ca="1" si="1297"/>
        <v>65405.529375000042</v>
      </c>
      <c r="BJ662" s="264">
        <f t="shared" ca="1" si="1297"/>
        <v>65897.118375000049</v>
      </c>
      <c r="BK662" s="264">
        <f t="shared" ca="1" si="1297"/>
        <v>47544.596250000031</v>
      </c>
      <c r="BL662" s="264">
        <f t="shared" ca="1" si="1297"/>
        <v>62054.99400000005</v>
      </c>
      <c r="BM662" s="264">
        <f t="shared" ca="1" si="1297"/>
        <v>62507.805000000044</v>
      </c>
      <c r="BN662" s="264">
        <f t="shared" ca="1" si="1297"/>
        <v>60546.959062500056</v>
      </c>
      <c r="BO662" s="264">
        <f t="shared" ca="1" si="1297"/>
        <v>214399.98450000014</v>
      </c>
      <c r="BP662" s="264">
        <f t="shared" ca="1" si="1297"/>
        <v>49488.076800000046</v>
      </c>
      <c r="BQ662" s="264">
        <f t="shared" ca="1" si="1297"/>
        <v>57376.425600000053</v>
      </c>
      <c r="BR662" s="264">
        <f t="shared" ca="1" si="1297"/>
        <v>57998.764800000048</v>
      </c>
      <c r="BS662" s="264">
        <f t="shared" ca="1" si="1297"/>
        <v>60917.832000000068</v>
      </c>
      <c r="BT662" s="264">
        <f t="shared" ca="1" si="1297"/>
        <v>59243.443200000052</v>
      </c>
      <c r="BU662" s="264">
        <f t="shared" ca="1" si="1297"/>
        <v>71385.782400000055</v>
      </c>
      <c r="BV662" s="264">
        <f t="shared" ca="1" si="1297"/>
        <v>72008.121600000057</v>
      </c>
      <c r="BW662" s="264">
        <f t="shared" ca="1" si="1297"/>
        <v>53150.256000000038</v>
      </c>
      <c r="BX662" s="264">
        <f t="shared" ca="1" si="1297"/>
        <v>67492.800000000061</v>
      </c>
      <c r="BY662" s="264">
        <f t="shared" ca="1" si="1297"/>
        <v>68866.790400000056</v>
      </c>
      <c r="BZ662" s="264">
        <f t="shared" ca="1" si="1297"/>
        <v>66198.729600000079</v>
      </c>
      <c r="CA662" s="264">
        <f t="shared" ca="1" si="1297"/>
        <v>180026.52480000013</v>
      </c>
      <c r="CB662" s="264">
        <f t="shared" ca="1" si="1297"/>
        <v>92459.520000000106</v>
      </c>
      <c r="CC662" s="264">
        <f t="shared" ca="1" si="1297"/>
        <v>110305.80000000012</v>
      </c>
      <c r="CD662" s="264">
        <f t="shared" ca="1" si="1297"/>
        <v>115620.48000000013</v>
      </c>
      <c r="CE662" s="264">
        <f t="shared" ca="1" si="1297"/>
        <v>126805.50000000012</v>
      </c>
      <c r="CF662" s="264">
        <f t="shared" ca="1" si="1297"/>
        <v>126567.36000000012</v>
      </c>
      <c r="CG662" s="264">
        <f t="shared" ca="1" si="1297"/>
        <v>143719.56000000011</v>
      </c>
      <c r="CH662" s="264">
        <f t="shared" ca="1" si="1297"/>
        <v>149457.60000000012</v>
      </c>
      <c r="CI662" s="264">
        <f t="shared" ca="1" si="1297"/>
        <v>99078.600000000064</v>
      </c>
      <c r="CJ662" s="264">
        <f t="shared" ca="1" si="1297"/>
        <v>155491.20000000013</v>
      </c>
      <c r="CK662" s="264">
        <f t="shared" ca="1" si="1297"/>
        <v>151917.12000000008</v>
      </c>
      <c r="CL662" s="264">
        <f t="shared" ca="1" si="1297"/>
        <v>159671.04000000012</v>
      </c>
      <c r="CM662" s="264">
        <f t="shared" ca="1" si="1297"/>
        <v>357394.20000000036</v>
      </c>
      <c r="CN662" s="264">
        <f t="shared" ref="CN662:CT667" si="1298">SUMIF($H$9:$CM$9,CN$3,$H662:$CM662)</f>
        <v>33612.900000000023</v>
      </c>
      <c r="CO662" s="264">
        <f t="shared" ca="1" si="1298"/>
        <v>175141.27200000011</v>
      </c>
      <c r="CP662" s="264">
        <f t="shared" ca="1" si="1298"/>
        <v>409332.67125000042</v>
      </c>
      <c r="CQ662" s="264">
        <f t="shared" ca="1" si="1298"/>
        <v>811811.55375000078</v>
      </c>
      <c r="CR662" s="264">
        <f t="shared" ca="1" si="1298"/>
        <v>845246.43206250062</v>
      </c>
      <c r="CS662" s="264">
        <f t="shared" ca="1" si="1298"/>
        <v>864153.54720000073</v>
      </c>
      <c r="CT662" s="264">
        <f t="shared" ca="1" si="1298"/>
        <v>1788487.9800000016</v>
      </c>
    </row>
    <row r="663" spans="1:98" hidden="1" outlineLevel="2" x14ac:dyDescent="0.45">
      <c r="A663" s="71"/>
      <c r="B663" s="297"/>
      <c r="D663" s="259" t="s">
        <v>485</v>
      </c>
      <c r="F663" s="259" t="s">
        <v>164</v>
      </c>
      <c r="H663" s="264"/>
      <c r="I663" s="264"/>
      <c r="J663" s="264"/>
      <c r="K663" s="264"/>
      <c r="L663" s="264"/>
      <c r="M663" s="264"/>
      <c r="N663" s="264"/>
      <c r="O663" s="264"/>
      <c r="P663" s="264">
        <f>P652</f>
        <v>8270.7609600000014</v>
      </c>
      <c r="Q663" s="264">
        <f t="shared" ref="Q663:AE663" si="1299">Q652</f>
        <v>8787.6835200000023</v>
      </c>
      <c r="R663" s="264">
        <f t="shared" si="1299"/>
        <v>8270.7609600000014</v>
      </c>
      <c r="S663" s="264">
        <f t="shared" si="1299"/>
        <v>20676.902400000003</v>
      </c>
      <c r="T663" s="264">
        <f t="shared" si="1299"/>
        <v>11225.944800000001</v>
      </c>
      <c r="U663" s="264">
        <f t="shared" si="1299"/>
        <v>18242.1603</v>
      </c>
      <c r="V663" s="264">
        <f t="shared" si="1299"/>
        <v>18242.1603</v>
      </c>
      <c r="W663" s="264">
        <f t="shared" si="1299"/>
        <v>19645.403400000003</v>
      </c>
      <c r="X663" s="264">
        <f t="shared" si="1299"/>
        <v>19645.403400000003</v>
      </c>
      <c r="Y663" s="264">
        <f t="shared" si="1299"/>
        <v>19645.403400000003</v>
      </c>
      <c r="Z663" s="264">
        <f t="shared" si="1299"/>
        <v>26661.618900000005</v>
      </c>
      <c r="AA663" s="264">
        <f t="shared" si="1299"/>
        <v>22451.889600000002</v>
      </c>
      <c r="AB663" s="264">
        <f t="shared" si="1299"/>
        <v>22451.889600000002</v>
      </c>
      <c r="AC663" s="264">
        <f t="shared" si="1299"/>
        <v>23855.132700000013</v>
      </c>
      <c r="AD663" s="264">
        <f t="shared" si="1299"/>
        <v>22451.889600000002</v>
      </c>
      <c r="AE663" s="264">
        <f t="shared" si="1299"/>
        <v>56129.724000000009</v>
      </c>
      <c r="AF663" s="264">
        <f t="shared" ref="AF663:BC663" si="1300">AF652</f>
        <v>29559.600000000002</v>
      </c>
      <c r="AG663" s="264">
        <f t="shared" si="1300"/>
        <v>48034.350000000006</v>
      </c>
      <c r="AH663" s="264">
        <f t="shared" si="1300"/>
        <v>48034.350000000006</v>
      </c>
      <c r="AI663" s="264">
        <f t="shared" si="1300"/>
        <v>51729.30000000001</v>
      </c>
      <c r="AJ663" s="264">
        <f t="shared" si="1300"/>
        <v>51729.30000000001</v>
      </c>
      <c r="AK663" s="264">
        <f t="shared" si="1300"/>
        <v>51729.30000000001</v>
      </c>
      <c r="AL663" s="264">
        <f t="shared" si="1300"/>
        <v>70204.050000000017</v>
      </c>
      <c r="AM663" s="264">
        <f t="shared" si="1300"/>
        <v>59119.200000000004</v>
      </c>
      <c r="AN663" s="264">
        <f t="shared" si="1300"/>
        <v>59119.200000000004</v>
      </c>
      <c r="AO663" s="264">
        <f t="shared" si="1300"/>
        <v>62814.150000000016</v>
      </c>
      <c r="AP663" s="264">
        <f t="shared" si="1300"/>
        <v>59119.200000000004</v>
      </c>
      <c r="AQ663" s="264">
        <f t="shared" si="1300"/>
        <v>147798.00000000006</v>
      </c>
      <c r="AR663" s="264">
        <f t="shared" si="1300"/>
        <v>47628.000000000015</v>
      </c>
      <c r="AS663" s="264">
        <f t="shared" si="1300"/>
        <v>77395.5</v>
      </c>
      <c r="AT663" s="264">
        <f t="shared" si="1300"/>
        <v>77395.5</v>
      </c>
      <c r="AU663" s="264">
        <f t="shared" si="1300"/>
        <v>83349.000000000015</v>
      </c>
      <c r="AV663" s="264">
        <f t="shared" si="1300"/>
        <v>83349.000000000015</v>
      </c>
      <c r="AW663" s="264">
        <f t="shared" si="1300"/>
        <v>83349.000000000015</v>
      </c>
      <c r="AX663" s="264">
        <f t="shared" si="1300"/>
        <v>113116.50000000003</v>
      </c>
      <c r="AY663" s="264">
        <f t="shared" si="1300"/>
        <v>95256.000000000029</v>
      </c>
      <c r="AZ663" s="264">
        <f t="shared" si="1300"/>
        <v>95256.000000000029</v>
      </c>
      <c r="BA663" s="264">
        <f t="shared" si="1300"/>
        <v>101209.50000000003</v>
      </c>
      <c r="BB663" s="264">
        <f t="shared" si="1300"/>
        <v>95256.000000000029</v>
      </c>
      <c r="BC663" s="264">
        <f t="shared" si="1300"/>
        <v>238140.00000000012</v>
      </c>
      <c r="BD663" s="264">
        <f t="shared" si="1297"/>
        <v>75620.160000000003</v>
      </c>
      <c r="BE663" s="264">
        <f t="shared" si="1297"/>
        <v>122882.76</v>
      </c>
      <c r="BF663" s="264">
        <f t="shared" si="1297"/>
        <v>122882.76</v>
      </c>
      <c r="BG663" s="264">
        <f t="shared" si="1297"/>
        <v>132335.28000000003</v>
      </c>
      <c r="BH663" s="264">
        <f t="shared" si="1297"/>
        <v>132335.28000000003</v>
      </c>
      <c r="BI663" s="264">
        <f t="shared" si="1297"/>
        <v>132335.28000000003</v>
      </c>
      <c r="BJ663" s="264">
        <f t="shared" si="1297"/>
        <v>179597.88000000006</v>
      </c>
      <c r="BK663" s="264">
        <f t="shared" si="1297"/>
        <v>151240.32000000001</v>
      </c>
      <c r="BL663" s="264">
        <f t="shared" si="1297"/>
        <v>151240.32000000001</v>
      </c>
      <c r="BM663" s="264">
        <f t="shared" si="1297"/>
        <v>160692.84000000005</v>
      </c>
      <c r="BN663" s="264">
        <f t="shared" si="1297"/>
        <v>151240.32000000001</v>
      </c>
      <c r="BO663" s="264">
        <f t="shared" si="1297"/>
        <v>378100.8000000001</v>
      </c>
      <c r="BP663" s="264">
        <f t="shared" si="1297"/>
        <v>102523.512</v>
      </c>
      <c r="BQ663" s="264">
        <f t="shared" si="1297"/>
        <v>166600.70700000002</v>
      </c>
      <c r="BR663" s="264">
        <f t="shared" si="1297"/>
        <v>166600.70700000002</v>
      </c>
      <c r="BS663" s="264">
        <f t="shared" si="1297"/>
        <v>179416.14600000001</v>
      </c>
      <c r="BT663" s="264">
        <f t="shared" si="1297"/>
        <v>179416.14600000001</v>
      </c>
      <c r="BU663" s="264">
        <f t="shared" si="1297"/>
        <v>179416.14600000001</v>
      </c>
      <c r="BV663" s="264">
        <f t="shared" si="1297"/>
        <v>243493.34100000001</v>
      </c>
      <c r="BW663" s="264">
        <f t="shared" si="1297"/>
        <v>205047.024</v>
      </c>
      <c r="BX663" s="264">
        <f t="shared" si="1297"/>
        <v>205047.024</v>
      </c>
      <c r="BY663" s="264">
        <f t="shared" si="1297"/>
        <v>217862.46300000005</v>
      </c>
      <c r="BZ663" s="264">
        <f t="shared" si="1297"/>
        <v>205047.024</v>
      </c>
      <c r="CA663" s="264">
        <f t="shared" si="1297"/>
        <v>512617.56000000011</v>
      </c>
      <c r="CB663" s="264">
        <f t="shared" si="1297"/>
        <v>128419.20000000003</v>
      </c>
      <c r="CC663" s="264">
        <f t="shared" si="1297"/>
        <v>208681.20000000004</v>
      </c>
      <c r="CD663" s="264">
        <f t="shared" si="1297"/>
        <v>208681.20000000004</v>
      </c>
      <c r="CE663" s="264">
        <f t="shared" si="1297"/>
        <v>224733.60000000006</v>
      </c>
      <c r="CF663" s="264">
        <f t="shared" si="1297"/>
        <v>224733.60000000006</v>
      </c>
      <c r="CG663" s="264">
        <f t="shared" si="1297"/>
        <v>224733.60000000006</v>
      </c>
      <c r="CH663" s="264">
        <f t="shared" si="1297"/>
        <v>304995.60000000009</v>
      </c>
      <c r="CI663" s="264">
        <f t="shared" si="1297"/>
        <v>256838.40000000005</v>
      </c>
      <c r="CJ663" s="264">
        <f t="shared" si="1297"/>
        <v>256838.40000000005</v>
      </c>
      <c r="CK663" s="264">
        <f t="shared" si="1297"/>
        <v>272890.8000000001</v>
      </c>
      <c r="CL663" s="264">
        <f t="shared" si="1297"/>
        <v>256838.40000000005</v>
      </c>
      <c r="CM663" s="264">
        <f t="shared" si="1297"/>
        <v>642096.00000000023</v>
      </c>
      <c r="CN663" s="264">
        <f t="shared" si="1298"/>
        <v>46006.107840000011</v>
      </c>
      <c r="CO663" s="264">
        <f t="shared" si="1298"/>
        <v>280648.62000000005</v>
      </c>
      <c r="CP663" s="264">
        <f t="shared" si="1298"/>
        <v>738990.00000000023</v>
      </c>
      <c r="CQ663" s="264">
        <f t="shared" si="1298"/>
        <v>1190700</v>
      </c>
      <c r="CR663" s="264">
        <f t="shared" si="1298"/>
        <v>1890504.0000000005</v>
      </c>
      <c r="CS663" s="264">
        <f t="shared" si="1298"/>
        <v>2563087.8000000003</v>
      </c>
      <c r="CT663" s="264">
        <f t="shared" si="1298"/>
        <v>3210480.0000000009</v>
      </c>
    </row>
    <row r="664" spans="1:98" hidden="1" outlineLevel="2" x14ac:dyDescent="0.45">
      <c r="A664" s="71"/>
      <c r="B664" s="297"/>
      <c r="D664" s="259" t="s">
        <v>486</v>
      </c>
      <c r="F664" s="259" t="s">
        <v>164</v>
      </c>
      <c r="H664" s="264"/>
      <c r="I664" s="264"/>
      <c r="J664" s="264"/>
      <c r="K664" s="264"/>
      <c r="L664" s="264"/>
      <c r="M664" s="264"/>
      <c r="N664" s="264"/>
      <c r="O664" s="264"/>
      <c r="P664" s="264">
        <f>P653</f>
        <v>10368</v>
      </c>
      <c r="Q664" s="264">
        <f t="shared" ref="Q664:AE664" si="1301">Q653</f>
        <v>11576.074182512753</v>
      </c>
      <c r="R664" s="264">
        <f t="shared" si="1301"/>
        <v>11632.421308944298</v>
      </c>
      <c r="S664" s="264">
        <f t="shared" si="1301"/>
        <v>15839.999999999995</v>
      </c>
      <c r="T664" s="264">
        <f t="shared" si="1301"/>
        <v>12601.039084089402</v>
      </c>
      <c r="U664" s="264">
        <f t="shared" si="1301"/>
        <v>12662.375279007072</v>
      </c>
      <c r="V664" s="264">
        <f t="shared" si="1301"/>
        <v>12724.010030954987</v>
      </c>
      <c r="W664" s="264">
        <f t="shared" si="1301"/>
        <v>12785.944793174591</v>
      </c>
      <c r="X664" s="264">
        <f t="shared" si="1301"/>
        <v>12848.181025981054</v>
      </c>
      <c r="Y664" s="264">
        <f t="shared" si="1301"/>
        <v>11415.794700326387</v>
      </c>
      <c r="Z664" s="264">
        <f t="shared" si="1301"/>
        <v>11471.361658273801</v>
      </c>
      <c r="AA664" s="264">
        <f t="shared" si="1301"/>
        <v>11527.199091198787</v>
      </c>
      <c r="AB664" s="264">
        <f t="shared" si="1301"/>
        <v>14892.82497726682</v>
      </c>
      <c r="AC664" s="264">
        <f t="shared" si="1301"/>
        <v>16628.129506560523</v>
      </c>
      <c r="AD664" s="264">
        <f t="shared" si="1301"/>
        <v>16709.06776774078</v>
      </c>
      <c r="AE664" s="264">
        <f t="shared" si="1301"/>
        <v>16790.399999999994</v>
      </c>
      <c r="AF664" s="264">
        <f t="shared" ref="AF664:BC664" si="1302">AF653</f>
        <v>13357.101429134766</v>
      </c>
      <c r="AG664" s="264">
        <f t="shared" si="1302"/>
        <v>13422.117795747496</v>
      </c>
      <c r="AH664" s="264">
        <f t="shared" si="1302"/>
        <v>13487.450632812286</v>
      </c>
      <c r="AI664" s="264">
        <f t="shared" si="1302"/>
        <v>13553.101480765068</v>
      </c>
      <c r="AJ664" s="264">
        <f t="shared" si="1302"/>
        <v>13619.071887539916</v>
      </c>
      <c r="AK664" s="264">
        <f t="shared" si="1302"/>
        <v>12100.74238234597</v>
      </c>
      <c r="AL664" s="264">
        <f t="shared" si="1302"/>
        <v>12159.64335777023</v>
      </c>
      <c r="AM664" s="264">
        <f t="shared" si="1302"/>
        <v>12218.831036670716</v>
      </c>
      <c r="AN664" s="264">
        <f t="shared" si="1302"/>
        <v>15786.394475902831</v>
      </c>
      <c r="AO664" s="264">
        <f t="shared" si="1302"/>
        <v>17625.817276954156</v>
      </c>
      <c r="AP664" s="264">
        <f t="shared" si="1302"/>
        <v>17711.611833805229</v>
      </c>
      <c r="AQ664" s="264">
        <f t="shared" si="1302"/>
        <v>17797.823999999997</v>
      </c>
      <c r="AR664" s="264">
        <f t="shared" si="1302"/>
        <v>14158.527514882855</v>
      </c>
      <c r="AS664" s="264">
        <f t="shared" si="1302"/>
        <v>14227.444863492348</v>
      </c>
      <c r="AT664" s="264">
        <f t="shared" si="1302"/>
        <v>14296.697670781026</v>
      </c>
      <c r="AU664" s="264">
        <f t="shared" si="1302"/>
        <v>14366.287569610975</v>
      </c>
      <c r="AV664" s="264">
        <f t="shared" si="1302"/>
        <v>14436.216200792314</v>
      </c>
      <c r="AW664" s="264">
        <f t="shared" si="1302"/>
        <v>12826.786925286731</v>
      </c>
      <c r="AX664" s="264">
        <f t="shared" si="1302"/>
        <v>12889.221959236444</v>
      </c>
      <c r="AY664" s="264">
        <f t="shared" si="1302"/>
        <v>12951.960898870955</v>
      </c>
      <c r="AZ664" s="264">
        <f t="shared" si="1302"/>
        <v>16733.578144457002</v>
      </c>
      <c r="BA664" s="264">
        <f t="shared" si="1302"/>
        <v>18683.366313571405</v>
      </c>
      <c r="BB664" s="264">
        <f t="shared" si="1302"/>
        <v>18774.308543833544</v>
      </c>
      <c r="BC664" s="264">
        <f t="shared" si="1302"/>
        <v>18865.693439999999</v>
      </c>
      <c r="BD664" s="264">
        <f t="shared" si="1297"/>
        <v>15008.039165775823</v>
      </c>
      <c r="BE664" s="264">
        <f t="shared" si="1297"/>
        <v>15081.091555301886</v>
      </c>
      <c r="BF664" s="264">
        <f t="shared" si="1297"/>
        <v>15154.499531027885</v>
      </c>
      <c r="BG664" s="264">
        <f t="shared" si="1297"/>
        <v>15228.264823787633</v>
      </c>
      <c r="BH664" s="264">
        <f t="shared" si="1297"/>
        <v>15302.389172839852</v>
      </c>
      <c r="BI664" s="264">
        <f t="shared" si="1297"/>
        <v>13596.394140803934</v>
      </c>
      <c r="BJ664" s="264">
        <f t="shared" si="1297"/>
        <v>13662.575276790631</v>
      </c>
      <c r="BK664" s="264">
        <f t="shared" si="1297"/>
        <v>13729.078552803216</v>
      </c>
      <c r="BL664" s="264">
        <f t="shared" si="1297"/>
        <v>17737.592833124421</v>
      </c>
      <c r="BM664" s="264">
        <f t="shared" si="1297"/>
        <v>19804.36829238569</v>
      </c>
      <c r="BN664" s="264">
        <f t="shared" si="1297"/>
        <v>19900.767056463555</v>
      </c>
      <c r="BO664" s="264">
        <f t="shared" si="1297"/>
        <v>19997.635046399995</v>
      </c>
      <c r="BP664" s="264">
        <f t="shared" si="1297"/>
        <v>15908.521515722374</v>
      </c>
      <c r="BQ664" s="264">
        <f t="shared" si="1297"/>
        <v>15985.957048620001</v>
      </c>
      <c r="BR664" s="264">
        <f t="shared" si="1297"/>
        <v>16063.76950288956</v>
      </c>
      <c r="BS664" s="264">
        <f t="shared" si="1297"/>
        <v>16141.960713214892</v>
      </c>
      <c r="BT664" s="264">
        <f t="shared" si="1297"/>
        <v>16220.532523210246</v>
      </c>
      <c r="BU664" s="264">
        <f t="shared" si="1297"/>
        <v>14412.177789252173</v>
      </c>
      <c r="BV664" s="264">
        <f t="shared" si="1297"/>
        <v>14482.329793398072</v>
      </c>
      <c r="BW664" s="264">
        <f t="shared" si="1297"/>
        <v>14552.82326597141</v>
      </c>
      <c r="BX664" s="264">
        <f t="shared" si="1297"/>
        <v>18801.84840311189</v>
      </c>
      <c r="BY664" s="264">
        <f t="shared" si="1297"/>
        <v>20992.630389928836</v>
      </c>
      <c r="BZ664" s="264">
        <f t="shared" si="1297"/>
        <v>21094.813079851374</v>
      </c>
      <c r="CA664" s="264">
        <f t="shared" si="1297"/>
        <v>21197.493149184</v>
      </c>
      <c r="CB664" s="264">
        <f t="shared" si="1297"/>
        <v>16863.03280666572</v>
      </c>
      <c r="CC664" s="264">
        <f t="shared" si="1297"/>
        <v>16945.114471537207</v>
      </c>
      <c r="CD664" s="264">
        <f t="shared" si="1297"/>
        <v>17027.59567306294</v>
      </c>
      <c r="CE664" s="264">
        <f t="shared" si="1297"/>
        <v>17110.478356007789</v>
      </c>
      <c r="CF664" s="264">
        <f t="shared" si="1297"/>
        <v>17193.764474602864</v>
      </c>
      <c r="CG664" s="264">
        <f t="shared" si="1297"/>
        <v>15276.908456607307</v>
      </c>
      <c r="CH664" s="264">
        <f t="shared" si="1297"/>
        <v>15351.26958100196</v>
      </c>
      <c r="CI664" s="264">
        <f t="shared" si="1297"/>
        <v>15425.9926619297</v>
      </c>
      <c r="CJ664" s="264">
        <f t="shared" si="1297"/>
        <v>19929.959307298614</v>
      </c>
      <c r="CK664" s="264">
        <f t="shared" si="1297"/>
        <v>22252.188213324574</v>
      </c>
      <c r="CL664" s="264">
        <f t="shared" si="1297"/>
        <v>22360.501864642465</v>
      </c>
      <c r="CM664" s="264">
        <f t="shared" si="1297"/>
        <v>22469.342738135052</v>
      </c>
      <c r="CN664" s="264">
        <f t="shared" si="1298"/>
        <v>49416.495491457048</v>
      </c>
      <c r="CO664" s="264">
        <f t="shared" si="1298"/>
        <v>163056.32791457421</v>
      </c>
      <c r="CP664" s="264">
        <f t="shared" si="1298"/>
        <v>172839.70758944863</v>
      </c>
      <c r="CQ664" s="264">
        <f t="shared" si="1298"/>
        <v>183210.09004481562</v>
      </c>
      <c r="CR664" s="264">
        <f t="shared" si="1298"/>
        <v>194202.69544750449</v>
      </c>
      <c r="CS664" s="264">
        <f t="shared" si="1298"/>
        <v>205854.85717435487</v>
      </c>
      <c r="CT664" s="264">
        <f t="shared" si="1298"/>
        <v>218206.1486048162</v>
      </c>
    </row>
    <row r="665" spans="1:98" hidden="1" outlineLevel="2" x14ac:dyDescent="0.45">
      <c r="A665" s="71"/>
      <c r="B665" s="297"/>
      <c r="D665" s="259" t="s">
        <v>487</v>
      </c>
      <c r="F665" s="259" t="s">
        <v>164</v>
      </c>
      <c r="H665" s="264"/>
      <c r="I665" s="264"/>
      <c r="J665" s="264"/>
      <c r="K665" s="264"/>
      <c r="L665" s="264"/>
      <c r="M665" s="264"/>
      <c r="N665" s="264"/>
      <c r="O665" s="264"/>
      <c r="P665" s="264">
        <f>P654</f>
        <v>7200</v>
      </c>
      <c r="Q665" s="264">
        <f t="shared" ref="Q665:AE665" si="1303">Q654</f>
        <v>9120</v>
      </c>
      <c r="R665" s="264">
        <f t="shared" si="1303"/>
        <v>11040</v>
      </c>
      <c r="S665" s="264">
        <f t="shared" si="1303"/>
        <v>12960</v>
      </c>
      <c r="T665" s="264">
        <f t="shared" ca="1" si="1303"/>
        <v>14880</v>
      </c>
      <c r="U665" s="264">
        <f t="shared" ca="1" si="1303"/>
        <v>16800</v>
      </c>
      <c r="V665" s="264">
        <f t="shared" ca="1" si="1303"/>
        <v>18720</v>
      </c>
      <c r="W665" s="264">
        <f t="shared" ca="1" si="1303"/>
        <v>20640</v>
      </c>
      <c r="X665" s="264">
        <f t="shared" ca="1" si="1303"/>
        <v>22560</v>
      </c>
      <c r="Y665" s="264">
        <f t="shared" ca="1" si="1303"/>
        <v>24480</v>
      </c>
      <c r="Z665" s="264">
        <f t="shared" ca="1" si="1303"/>
        <v>26400</v>
      </c>
      <c r="AA665" s="264">
        <f t="shared" ca="1" si="1303"/>
        <v>28320</v>
      </c>
      <c r="AB665" s="264">
        <f t="shared" ca="1" si="1303"/>
        <v>30240</v>
      </c>
      <c r="AC665" s="264">
        <f t="shared" ca="1" si="1303"/>
        <v>32160</v>
      </c>
      <c r="AD665" s="264">
        <f t="shared" ca="1" si="1303"/>
        <v>34080</v>
      </c>
      <c r="AE665" s="264">
        <f t="shared" ca="1" si="1303"/>
        <v>36000</v>
      </c>
      <c r="AF665" s="264">
        <f t="shared" ref="AF665:BC665" ca="1" si="1304">AF654</f>
        <v>43347.623839999993</v>
      </c>
      <c r="AG665" s="264">
        <f t="shared" ca="1" si="1304"/>
        <v>49265.865100122115</v>
      </c>
      <c r="AH665" s="264">
        <f t="shared" ca="1" si="1304"/>
        <v>54404.651766809293</v>
      </c>
      <c r="AI665" s="264">
        <f t="shared" ca="1" si="1304"/>
        <v>59970.010219946213</v>
      </c>
      <c r="AJ665" s="264">
        <f t="shared" ca="1" si="1304"/>
        <v>64455.84844827254</v>
      </c>
      <c r="AK665" s="264">
        <f t="shared" ca="1" si="1304"/>
        <v>69369.528568547728</v>
      </c>
      <c r="AL665" s="264">
        <f t="shared" ca="1" si="1304"/>
        <v>74209.434864423485</v>
      </c>
      <c r="AM665" s="264">
        <f t="shared" ca="1" si="1304"/>
        <v>73351.06598502594</v>
      </c>
      <c r="AN665" s="264">
        <f t="shared" ca="1" si="1304"/>
        <v>83670.410983249734</v>
      </c>
      <c r="AO665" s="264">
        <f t="shared" ca="1" si="1304"/>
        <v>86685.532713766181</v>
      </c>
      <c r="AP665" s="264">
        <f t="shared" ca="1" si="1304"/>
        <v>91989.884030747169</v>
      </c>
      <c r="AQ665" s="264">
        <f t="shared" ca="1" si="1304"/>
        <v>93707.822385307794</v>
      </c>
      <c r="AR665" s="264">
        <f t="shared" ca="1" si="1304"/>
        <v>106643.7228648957</v>
      </c>
      <c r="AS665" s="264">
        <f t="shared" ca="1" si="1304"/>
        <v>115053.11596460264</v>
      </c>
      <c r="AT665" s="264">
        <f t="shared" ca="1" si="1304"/>
        <v>120735.33643793268</v>
      </c>
      <c r="AU665" s="264">
        <f t="shared" ca="1" si="1304"/>
        <v>128035.61342672135</v>
      </c>
      <c r="AV665" s="264">
        <f t="shared" ca="1" si="1304"/>
        <v>132024.13134795337</v>
      </c>
      <c r="AW665" s="264">
        <f t="shared" ca="1" si="1304"/>
        <v>137631.0299085367</v>
      </c>
      <c r="AX665" s="264">
        <f t="shared" ca="1" si="1304"/>
        <v>143213.1435520332</v>
      </c>
      <c r="AY665" s="264">
        <f t="shared" ca="1" si="1304"/>
        <v>132504.48908934568</v>
      </c>
      <c r="AZ665" s="264">
        <f t="shared" ca="1" si="1304"/>
        <v>154303.65292936211</v>
      </c>
      <c r="BA665" s="264">
        <f t="shared" ca="1" si="1304"/>
        <v>155355.88708555698</v>
      </c>
      <c r="BB665" s="264">
        <f t="shared" ca="1" si="1304"/>
        <v>162971.19877855032</v>
      </c>
      <c r="BC665" s="264">
        <f t="shared" ca="1" si="1304"/>
        <v>161064.64515062442</v>
      </c>
      <c r="BD665" s="264">
        <f t="shared" ca="1" si="1297"/>
        <v>195843.13112455604</v>
      </c>
      <c r="BE665" s="264">
        <f t="shared" ca="1" si="1297"/>
        <v>218337.97584293416</v>
      </c>
      <c r="BF665" s="264">
        <f t="shared" ca="1" si="1297"/>
        <v>232999.87579891551</v>
      </c>
      <c r="BG665" s="264">
        <f t="shared" ca="1" si="1297"/>
        <v>252692.51358784383</v>
      </c>
      <c r="BH665" s="264">
        <f t="shared" ca="1" si="1297"/>
        <v>262657.83143863286</v>
      </c>
      <c r="BI665" s="264">
        <f t="shared" ca="1" si="1297"/>
        <v>277651.43527963251</v>
      </c>
      <c r="BJ665" s="264">
        <f t="shared" ca="1" si="1297"/>
        <v>292753.17384523759</v>
      </c>
      <c r="BK665" s="264">
        <f t="shared" ca="1" si="1297"/>
        <v>258520.17474323447</v>
      </c>
      <c r="BL665" s="264">
        <f t="shared" ca="1" si="1297"/>
        <v>323276.27348287887</v>
      </c>
      <c r="BM665" s="264">
        <f t="shared" ca="1" si="1297"/>
        <v>325073.58522369986</v>
      </c>
      <c r="BN665" s="264">
        <f t="shared" ca="1" si="1297"/>
        <v>347091.51620502491</v>
      </c>
      <c r="BO665" s="264">
        <f t="shared" ca="1" si="1297"/>
        <v>340076.42733621947</v>
      </c>
      <c r="BP665" s="264">
        <f t="shared" ca="1" si="1297"/>
        <v>360632.28978763561</v>
      </c>
      <c r="BQ665" s="264">
        <f t="shared" ca="1" si="1297"/>
        <v>395376.16169584502</v>
      </c>
      <c r="BR665" s="264">
        <f t="shared" ca="1" si="1297"/>
        <v>415936.49305734172</v>
      </c>
      <c r="BS665" s="264">
        <f t="shared" ca="1" si="1297"/>
        <v>444548.16134456557</v>
      </c>
      <c r="BT665" s="264">
        <f t="shared" ca="1" si="1297"/>
        <v>457504.98595399468</v>
      </c>
      <c r="BU665" s="264">
        <f t="shared" ca="1" si="1297"/>
        <v>478508.72549131728</v>
      </c>
      <c r="BV665" s="264">
        <f t="shared" ca="1" si="1297"/>
        <v>499655.88869932032</v>
      </c>
      <c r="BW665" s="264">
        <f t="shared" ca="1" si="1297"/>
        <v>449910.68954846886</v>
      </c>
      <c r="BX665" s="264">
        <f t="shared" ca="1" si="1297"/>
        <v>542371.92329015152</v>
      </c>
      <c r="BY665" s="264">
        <f t="shared" ca="1" si="1297"/>
        <v>545200.28003256489</v>
      </c>
      <c r="BZ665" s="264">
        <f t="shared" ca="1" si="1297"/>
        <v>576023.59429921373</v>
      </c>
      <c r="CA665" s="264">
        <f t="shared" ca="1" si="1297"/>
        <v>568040.42535000003</v>
      </c>
      <c r="CB665" s="264">
        <f t="shared" ca="1" si="1297"/>
        <v>586459.76472683728</v>
      </c>
      <c r="CC665" s="264">
        <f t="shared" ca="1" si="1297"/>
        <v>613720.30886350595</v>
      </c>
      <c r="CD665" s="264">
        <f t="shared" ca="1" si="1297"/>
        <v>621577.66353935481</v>
      </c>
      <c r="CE665" s="264">
        <f t="shared" ca="1" si="1297"/>
        <v>638675.84931249416</v>
      </c>
      <c r="CF665" s="264">
        <f t="shared" ca="1" si="1297"/>
        <v>635553.83857705595</v>
      </c>
      <c r="CG665" s="264">
        <f t="shared" ca="1" si="1297"/>
        <v>641683.26915785566</v>
      </c>
      <c r="CH665" s="264">
        <f t="shared" ca="1" si="1297"/>
        <v>647247.26146234968</v>
      </c>
      <c r="CI665" s="264">
        <f t="shared" ca="1" si="1297"/>
        <v>569259.6286699028</v>
      </c>
      <c r="CJ665" s="264">
        <f t="shared" ca="1" si="1297"/>
        <v>656699.66755839123</v>
      </c>
      <c r="CK665" s="264">
        <f t="shared" ca="1" si="1297"/>
        <v>639298.69140815584</v>
      </c>
      <c r="CL665" s="264">
        <f t="shared" ca="1" si="1297"/>
        <v>653164.32112332841</v>
      </c>
      <c r="CM665" s="264">
        <f t="shared" ca="1" si="1297"/>
        <v>623063.04999055073</v>
      </c>
      <c r="CN665" s="264">
        <f t="shared" si="1298"/>
        <v>40320</v>
      </c>
      <c r="CO665" s="264">
        <f t="shared" ca="1" si="1298"/>
        <v>305280</v>
      </c>
      <c r="CP665" s="264">
        <f t="shared" ca="1" si="1298"/>
        <v>844427.67890621827</v>
      </c>
      <c r="CQ665" s="264">
        <f t="shared" ca="1" si="1298"/>
        <v>1649535.9665361152</v>
      </c>
      <c r="CR665" s="264">
        <f t="shared" ca="1" si="1298"/>
        <v>3326973.9139088104</v>
      </c>
      <c r="CS665" s="264">
        <f t="shared" ca="1" si="1298"/>
        <v>5733709.6185504189</v>
      </c>
      <c r="CT665" s="264">
        <f t="shared" ca="1" si="1298"/>
        <v>7526403.314389782</v>
      </c>
    </row>
    <row r="666" spans="1:98" hidden="1" outlineLevel="2" x14ac:dyDescent="0.45">
      <c r="A666" s="71"/>
      <c r="B666" s="297"/>
      <c r="D666" s="259" t="s">
        <v>488</v>
      </c>
      <c r="F666" s="259" t="s">
        <v>164</v>
      </c>
      <c r="H666" s="264"/>
      <c r="I666" s="264"/>
      <c r="J666" s="264"/>
      <c r="K666" s="264"/>
      <c r="L666" s="264"/>
      <c r="M666" s="264"/>
      <c r="N666" s="264"/>
      <c r="O666" s="264"/>
      <c r="P666" s="264">
        <f>P655</f>
        <v>0</v>
      </c>
      <c r="Q666" s="264">
        <f t="shared" ref="Q666:AE666" si="1305">Q655</f>
        <v>0</v>
      </c>
      <c r="R666" s="264">
        <f t="shared" si="1305"/>
        <v>0</v>
      </c>
      <c r="S666" s="264">
        <f t="shared" si="1305"/>
        <v>0</v>
      </c>
      <c r="T666" s="264">
        <f t="shared" si="1305"/>
        <v>0</v>
      </c>
      <c r="U666" s="264">
        <f t="shared" si="1305"/>
        <v>0</v>
      </c>
      <c r="V666" s="264">
        <f t="shared" si="1305"/>
        <v>0</v>
      </c>
      <c r="W666" s="264">
        <f t="shared" si="1305"/>
        <v>0</v>
      </c>
      <c r="X666" s="264">
        <f t="shared" si="1305"/>
        <v>0</v>
      </c>
      <c r="Y666" s="264">
        <f t="shared" si="1305"/>
        <v>0</v>
      </c>
      <c r="Z666" s="264">
        <f t="shared" si="1305"/>
        <v>0</v>
      </c>
      <c r="AA666" s="264">
        <f t="shared" si="1305"/>
        <v>0</v>
      </c>
      <c r="AB666" s="264">
        <f t="shared" si="1305"/>
        <v>0</v>
      </c>
      <c r="AC666" s="264">
        <f t="shared" si="1305"/>
        <v>0</v>
      </c>
      <c r="AD666" s="264">
        <f t="shared" si="1305"/>
        <v>0</v>
      </c>
      <c r="AE666" s="264">
        <f t="shared" si="1305"/>
        <v>0</v>
      </c>
      <c r="AF666" s="264">
        <f t="shared" ref="AF666:BC666" si="1306">AF655</f>
        <v>0</v>
      </c>
      <c r="AG666" s="264">
        <f t="shared" si="1306"/>
        <v>0</v>
      </c>
      <c r="AH666" s="264">
        <f t="shared" si="1306"/>
        <v>0</v>
      </c>
      <c r="AI666" s="264">
        <f t="shared" si="1306"/>
        <v>0</v>
      </c>
      <c r="AJ666" s="264">
        <f t="shared" si="1306"/>
        <v>0</v>
      </c>
      <c r="AK666" s="264">
        <f t="shared" si="1306"/>
        <v>0</v>
      </c>
      <c r="AL666" s="264">
        <f t="shared" si="1306"/>
        <v>0</v>
      </c>
      <c r="AM666" s="264">
        <f t="shared" si="1306"/>
        <v>0</v>
      </c>
      <c r="AN666" s="264">
        <f t="shared" si="1306"/>
        <v>0</v>
      </c>
      <c r="AO666" s="264">
        <f t="shared" si="1306"/>
        <v>0</v>
      </c>
      <c r="AP666" s="264">
        <f t="shared" si="1306"/>
        <v>0</v>
      </c>
      <c r="AQ666" s="264">
        <f t="shared" si="1306"/>
        <v>0</v>
      </c>
      <c r="AR666" s="264">
        <f t="shared" si="1306"/>
        <v>0</v>
      </c>
      <c r="AS666" s="264">
        <f t="shared" si="1306"/>
        <v>0</v>
      </c>
      <c r="AT666" s="264">
        <f t="shared" si="1306"/>
        <v>0</v>
      </c>
      <c r="AU666" s="264">
        <f t="shared" si="1306"/>
        <v>0</v>
      </c>
      <c r="AV666" s="264">
        <f t="shared" si="1306"/>
        <v>0</v>
      </c>
      <c r="AW666" s="264">
        <f t="shared" si="1306"/>
        <v>0</v>
      </c>
      <c r="AX666" s="264">
        <f t="shared" si="1306"/>
        <v>0</v>
      </c>
      <c r="AY666" s="264">
        <f t="shared" si="1306"/>
        <v>0</v>
      </c>
      <c r="AZ666" s="264">
        <f t="shared" si="1306"/>
        <v>0</v>
      </c>
      <c r="BA666" s="264">
        <f t="shared" si="1306"/>
        <v>0</v>
      </c>
      <c r="BB666" s="264">
        <f t="shared" si="1306"/>
        <v>0</v>
      </c>
      <c r="BC666" s="264">
        <f t="shared" si="1306"/>
        <v>0</v>
      </c>
      <c r="BD666" s="264">
        <f t="shared" si="1297"/>
        <v>0</v>
      </c>
      <c r="BE666" s="264">
        <f t="shared" si="1297"/>
        <v>0</v>
      </c>
      <c r="BF666" s="264">
        <f t="shared" si="1297"/>
        <v>0</v>
      </c>
      <c r="BG666" s="264">
        <f t="shared" si="1297"/>
        <v>0</v>
      </c>
      <c r="BH666" s="264">
        <f t="shared" si="1297"/>
        <v>0</v>
      </c>
      <c r="BI666" s="264">
        <f t="shared" si="1297"/>
        <v>0</v>
      </c>
      <c r="BJ666" s="264">
        <f t="shared" si="1297"/>
        <v>0</v>
      </c>
      <c r="BK666" s="264">
        <f t="shared" si="1297"/>
        <v>0</v>
      </c>
      <c r="BL666" s="264">
        <f t="shared" si="1297"/>
        <v>0</v>
      </c>
      <c r="BM666" s="264">
        <f t="shared" si="1297"/>
        <v>0</v>
      </c>
      <c r="BN666" s="264">
        <f t="shared" si="1297"/>
        <v>0</v>
      </c>
      <c r="BO666" s="264">
        <f t="shared" si="1297"/>
        <v>0</v>
      </c>
      <c r="BP666" s="264">
        <f t="shared" si="1297"/>
        <v>0</v>
      </c>
      <c r="BQ666" s="264">
        <f t="shared" si="1297"/>
        <v>0</v>
      </c>
      <c r="BR666" s="264">
        <f t="shared" si="1297"/>
        <v>0</v>
      </c>
      <c r="BS666" s="264">
        <f t="shared" si="1297"/>
        <v>0</v>
      </c>
      <c r="BT666" s="264">
        <f t="shared" si="1297"/>
        <v>0</v>
      </c>
      <c r="BU666" s="264">
        <f t="shared" si="1297"/>
        <v>0</v>
      </c>
      <c r="BV666" s="264">
        <f t="shared" si="1297"/>
        <v>0</v>
      </c>
      <c r="BW666" s="264">
        <f t="shared" si="1297"/>
        <v>0</v>
      </c>
      <c r="BX666" s="264">
        <f t="shared" si="1297"/>
        <v>0</v>
      </c>
      <c r="BY666" s="264">
        <f t="shared" si="1297"/>
        <v>0</v>
      </c>
      <c r="BZ666" s="264">
        <f t="shared" si="1297"/>
        <v>0</v>
      </c>
      <c r="CA666" s="264">
        <f t="shared" si="1297"/>
        <v>0</v>
      </c>
      <c r="CB666" s="264">
        <f t="shared" si="1297"/>
        <v>0</v>
      </c>
      <c r="CC666" s="264">
        <f t="shared" si="1297"/>
        <v>0</v>
      </c>
      <c r="CD666" s="264">
        <f t="shared" si="1297"/>
        <v>0</v>
      </c>
      <c r="CE666" s="264">
        <f t="shared" si="1297"/>
        <v>0</v>
      </c>
      <c r="CF666" s="264">
        <f t="shared" si="1297"/>
        <v>0</v>
      </c>
      <c r="CG666" s="264">
        <f t="shared" si="1297"/>
        <v>0</v>
      </c>
      <c r="CH666" s="264">
        <f t="shared" si="1297"/>
        <v>0</v>
      </c>
      <c r="CI666" s="264">
        <f t="shared" si="1297"/>
        <v>0</v>
      </c>
      <c r="CJ666" s="264">
        <f t="shared" si="1297"/>
        <v>0</v>
      </c>
      <c r="CK666" s="264">
        <f t="shared" si="1297"/>
        <v>0</v>
      </c>
      <c r="CL666" s="264">
        <f t="shared" si="1297"/>
        <v>0</v>
      </c>
      <c r="CM666" s="264">
        <f t="shared" si="1297"/>
        <v>0</v>
      </c>
      <c r="CN666" s="264">
        <f t="shared" si="1298"/>
        <v>0</v>
      </c>
      <c r="CO666" s="264">
        <f t="shared" si="1298"/>
        <v>0</v>
      </c>
      <c r="CP666" s="264">
        <f t="shared" si="1298"/>
        <v>0</v>
      </c>
      <c r="CQ666" s="264">
        <f t="shared" si="1298"/>
        <v>0</v>
      </c>
      <c r="CR666" s="264">
        <f t="shared" si="1298"/>
        <v>0</v>
      </c>
      <c r="CS666" s="264">
        <f t="shared" si="1298"/>
        <v>0</v>
      </c>
      <c r="CT666" s="264">
        <f t="shared" si="1298"/>
        <v>0</v>
      </c>
    </row>
    <row r="667" spans="1:98" hidden="1" outlineLevel="2" x14ac:dyDescent="0.45">
      <c r="A667" s="71"/>
      <c r="B667" s="297"/>
      <c r="D667" s="259" t="s">
        <v>778</v>
      </c>
      <c r="F667" s="259" t="s">
        <v>164</v>
      </c>
      <c r="H667" s="264"/>
      <c r="I667" s="264"/>
      <c r="J667" s="264"/>
      <c r="K667" s="264"/>
      <c r="L667" s="264"/>
      <c r="M667" s="264"/>
      <c r="N667" s="264"/>
      <c r="O667" s="264"/>
      <c r="P667" s="264">
        <f>P656</f>
        <v>0</v>
      </c>
      <c r="Q667" s="264">
        <f t="shared" ref="Q667:BC667" si="1307">Q656</f>
        <v>0</v>
      </c>
      <c r="R667" s="264">
        <f t="shared" si="1307"/>
        <v>0</v>
      </c>
      <c r="S667" s="264">
        <f t="shared" si="1307"/>
        <v>0</v>
      </c>
      <c r="T667" s="264">
        <f t="shared" si="1307"/>
        <v>0</v>
      </c>
      <c r="U667" s="264">
        <f t="shared" si="1307"/>
        <v>0</v>
      </c>
      <c r="V667" s="264">
        <f t="shared" si="1307"/>
        <v>0</v>
      </c>
      <c r="W667" s="264">
        <f t="shared" si="1307"/>
        <v>0</v>
      </c>
      <c r="X667" s="264">
        <f t="shared" si="1307"/>
        <v>0</v>
      </c>
      <c r="Y667" s="264">
        <f t="shared" si="1307"/>
        <v>0</v>
      </c>
      <c r="Z667" s="264">
        <f t="shared" si="1307"/>
        <v>0</v>
      </c>
      <c r="AA667" s="264">
        <f t="shared" si="1307"/>
        <v>0</v>
      </c>
      <c r="AB667" s="264">
        <f t="shared" si="1307"/>
        <v>0</v>
      </c>
      <c r="AC667" s="264">
        <f t="shared" si="1307"/>
        <v>0</v>
      </c>
      <c r="AD667" s="264">
        <f t="shared" si="1307"/>
        <v>0</v>
      </c>
      <c r="AE667" s="264">
        <f t="shared" si="1307"/>
        <v>0</v>
      </c>
      <c r="AF667" s="264">
        <f t="shared" si="1307"/>
        <v>0</v>
      </c>
      <c r="AG667" s="264">
        <f t="shared" si="1307"/>
        <v>0</v>
      </c>
      <c r="AH667" s="264">
        <f t="shared" si="1307"/>
        <v>0</v>
      </c>
      <c r="AI667" s="264">
        <f t="shared" si="1307"/>
        <v>0</v>
      </c>
      <c r="AJ667" s="264">
        <f t="shared" si="1307"/>
        <v>0</v>
      </c>
      <c r="AK667" s="264">
        <f t="shared" si="1307"/>
        <v>0</v>
      </c>
      <c r="AL667" s="264">
        <f t="shared" si="1307"/>
        <v>0</v>
      </c>
      <c r="AM667" s="264">
        <f t="shared" si="1307"/>
        <v>0</v>
      </c>
      <c r="AN667" s="264">
        <f t="shared" si="1307"/>
        <v>0</v>
      </c>
      <c r="AO667" s="264">
        <f t="shared" si="1307"/>
        <v>0</v>
      </c>
      <c r="AP667" s="264">
        <f t="shared" si="1307"/>
        <v>0</v>
      </c>
      <c r="AQ667" s="264">
        <f t="shared" si="1307"/>
        <v>0</v>
      </c>
      <c r="AR667" s="264">
        <f t="shared" si="1307"/>
        <v>0</v>
      </c>
      <c r="AS667" s="264">
        <f t="shared" si="1307"/>
        <v>0</v>
      </c>
      <c r="AT667" s="264">
        <f t="shared" si="1307"/>
        <v>0</v>
      </c>
      <c r="AU667" s="264">
        <f t="shared" si="1307"/>
        <v>0</v>
      </c>
      <c r="AV667" s="264">
        <f t="shared" si="1307"/>
        <v>0</v>
      </c>
      <c r="AW667" s="264">
        <f t="shared" si="1307"/>
        <v>0</v>
      </c>
      <c r="AX667" s="264">
        <f t="shared" si="1307"/>
        <v>0</v>
      </c>
      <c r="AY667" s="264">
        <f t="shared" si="1307"/>
        <v>0</v>
      </c>
      <c r="AZ667" s="264">
        <f t="shared" si="1307"/>
        <v>0</v>
      </c>
      <c r="BA667" s="264">
        <f t="shared" si="1307"/>
        <v>0</v>
      </c>
      <c r="BB667" s="264">
        <f t="shared" si="1307"/>
        <v>0</v>
      </c>
      <c r="BC667" s="264">
        <f t="shared" si="1307"/>
        <v>0</v>
      </c>
      <c r="BD667" s="264">
        <f t="shared" si="1297"/>
        <v>0</v>
      </c>
      <c r="BE667" s="264">
        <f t="shared" si="1297"/>
        <v>0</v>
      </c>
      <c r="BF667" s="264">
        <f t="shared" si="1297"/>
        <v>0</v>
      </c>
      <c r="BG667" s="264">
        <f t="shared" si="1297"/>
        <v>0</v>
      </c>
      <c r="BH667" s="264">
        <f t="shared" si="1297"/>
        <v>0</v>
      </c>
      <c r="BI667" s="264">
        <f t="shared" si="1297"/>
        <v>0</v>
      </c>
      <c r="BJ667" s="264">
        <f t="shared" si="1297"/>
        <v>0</v>
      </c>
      <c r="BK667" s="264">
        <f t="shared" si="1297"/>
        <v>0</v>
      </c>
      <c r="BL667" s="264">
        <f t="shared" si="1297"/>
        <v>519.77700000000004</v>
      </c>
      <c r="BM667" s="264">
        <f t="shared" si="1297"/>
        <v>1386.0719999999999</v>
      </c>
      <c r="BN667" s="264">
        <f t="shared" si="1297"/>
        <v>2454.5025000000001</v>
      </c>
      <c r="BO667" s="264">
        <f t="shared" si="1297"/>
        <v>2829.8970000000063</v>
      </c>
      <c r="BP667" s="264">
        <f t="shared" si="1297"/>
        <v>4158.2160000000003</v>
      </c>
      <c r="BQ667" s="264">
        <f t="shared" si="1297"/>
        <v>5717.5469999999996</v>
      </c>
      <c r="BR667" s="264">
        <f t="shared" si="1297"/>
        <v>6757.1010000000015</v>
      </c>
      <c r="BS667" s="264">
        <f t="shared" si="1297"/>
        <v>8229.8025000000016</v>
      </c>
      <c r="BT667" s="264">
        <f t="shared" si="1297"/>
        <v>8836.2089999999989</v>
      </c>
      <c r="BU667" s="264">
        <f t="shared" si="1297"/>
        <v>9875.762999999999</v>
      </c>
      <c r="BV667" s="264">
        <f t="shared" si="1297"/>
        <v>10915.316999999999</v>
      </c>
      <c r="BW667" s="264">
        <f t="shared" si="1297"/>
        <v>6641.5950000000003</v>
      </c>
      <c r="BX667" s="264">
        <f t="shared" si="1297"/>
        <v>12994.424999999999</v>
      </c>
      <c r="BY667" s="264">
        <f t="shared" si="1297"/>
        <v>12474.648000000001</v>
      </c>
      <c r="BZ667" s="264">
        <f t="shared" si="1297"/>
        <v>14236.114500000003</v>
      </c>
      <c r="CA667" s="264">
        <f t="shared" si="1297"/>
        <v>12532.401000000033</v>
      </c>
      <c r="CB667" s="264">
        <f t="shared" si="1297"/>
        <v>148771.72800000003</v>
      </c>
      <c r="CC667" s="264">
        <f t="shared" si="1297"/>
        <v>173605.51800000001</v>
      </c>
      <c r="CD667" s="264">
        <f t="shared" si="1297"/>
        <v>179842.84200000003</v>
      </c>
      <c r="CE667" s="264">
        <f t="shared" si="1297"/>
        <v>196417.95300000004</v>
      </c>
      <c r="CF667" s="264">
        <f t="shared" si="1297"/>
        <v>192317.49000000002</v>
      </c>
      <c r="CG667" s="264">
        <f t="shared" si="1297"/>
        <v>198554.81400000004</v>
      </c>
      <c r="CH667" s="264">
        <f t="shared" si="1297"/>
        <v>204792.13800000006</v>
      </c>
      <c r="CI667" s="264">
        <f t="shared" si="1297"/>
        <v>117238.59000000003</v>
      </c>
      <c r="CJ667" s="264">
        <f t="shared" si="1297"/>
        <v>217266.78599999999</v>
      </c>
      <c r="CK667" s="264">
        <f t="shared" si="1297"/>
        <v>198670.32000000004</v>
      </c>
      <c r="CL667" s="264">
        <f t="shared" si="1297"/>
        <v>216978.02100000004</v>
      </c>
      <c r="CM667" s="264">
        <f t="shared" si="1297"/>
        <v>183539.03400000045</v>
      </c>
      <c r="CN667" s="264">
        <f t="shared" si="1298"/>
        <v>0</v>
      </c>
      <c r="CO667" s="264">
        <f t="shared" si="1298"/>
        <v>0</v>
      </c>
      <c r="CP667" s="264">
        <f t="shared" si="1298"/>
        <v>0</v>
      </c>
      <c r="CQ667" s="264">
        <f t="shared" si="1298"/>
        <v>0</v>
      </c>
      <c r="CR667" s="264">
        <f t="shared" si="1298"/>
        <v>7190.2485000000061</v>
      </c>
      <c r="CS667" s="264">
        <f t="shared" si="1298"/>
        <v>113369.13900000004</v>
      </c>
      <c r="CT667" s="264">
        <f t="shared" si="1298"/>
        <v>2227995.2340000011</v>
      </c>
    </row>
    <row r="668" spans="1:98" hidden="1" outlineLevel="2" x14ac:dyDescent="0.45">
      <c r="A668" s="71"/>
      <c r="B668" s="297"/>
      <c r="D668" s="79" t="s">
        <v>495</v>
      </c>
      <c r="E668" s="79"/>
      <c r="F668" s="79" t="s">
        <v>164</v>
      </c>
      <c r="G668" s="79"/>
      <c r="H668" s="343"/>
      <c r="I668" s="343"/>
      <c r="J668" s="343"/>
      <c r="K668" s="343"/>
      <c r="L668" s="343"/>
      <c r="M668" s="343"/>
      <c r="N668" s="343"/>
      <c r="O668" s="343"/>
      <c r="P668" s="343">
        <f>SUM(P662:P667)</f>
        <v>32642.760960000003</v>
      </c>
      <c r="Q668" s="343">
        <f t="shared" ref="Q668:CB668" si="1308">SUM(Q662:Q667)</f>
        <v>36060.957702512758</v>
      </c>
      <c r="R668" s="343">
        <f t="shared" si="1308"/>
        <v>38493.732268944303</v>
      </c>
      <c r="S668" s="343">
        <f t="shared" si="1308"/>
        <v>62158.052400000015</v>
      </c>
      <c r="T668" s="343">
        <f t="shared" ca="1" si="1308"/>
        <v>47561.255884089405</v>
      </c>
      <c r="U668" s="343">
        <f t="shared" ca="1" si="1308"/>
        <v>58485.095579007073</v>
      </c>
      <c r="V668" s="343">
        <f t="shared" ca="1" si="1308"/>
        <v>61307.402330954988</v>
      </c>
      <c r="W668" s="343">
        <f t="shared" ca="1" si="1308"/>
        <v>66247.924193174593</v>
      </c>
      <c r="X668" s="343">
        <f t="shared" ca="1" si="1308"/>
        <v>68419.664425981056</v>
      </c>
      <c r="Y668" s="343">
        <f t="shared" ca="1" si="1308"/>
        <v>69811.454100326388</v>
      </c>
      <c r="Z668" s="343">
        <f t="shared" ca="1" si="1308"/>
        <v>79728.580558273825</v>
      </c>
      <c r="AA668" s="343">
        <f t="shared" ca="1" si="1308"/>
        <v>71266.928691198787</v>
      </c>
      <c r="AB668" s="343">
        <f t="shared" ca="1" si="1308"/>
        <v>84694.506577266831</v>
      </c>
      <c r="AC668" s="343">
        <f t="shared" ca="1" si="1308"/>
        <v>88730.942206560547</v>
      </c>
      <c r="AD668" s="343">
        <f t="shared" ca="1" si="1308"/>
        <v>91288.021367740788</v>
      </c>
      <c r="AE668" s="343">
        <f t="shared" ca="1" si="1308"/>
        <v>136584.44400000005</v>
      </c>
      <c r="AF668" s="343">
        <f t="shared" ca="1" si="1308"/>
        <v>106867.84526913476</v>
      </c>
      <c r="AG668" s="343">
        <f t="shared" ca="1" si="1308"/>
        <v>135075.45539586965</v>
      </c>
      <c r="AH668" s="343">
        <f t="shared" ca="1" si="1308"/>
        <v>141476.8898996216</v>
      </c>
      <c r="AI668" s="343">
        <f t="shared" ca="1" si="1308"/>
        <v>153510.58920071131</v>
      </c>
      <c r="AJ668" s="343">
        <f t="shared" ca="1" si="1308"/>
        <v>157818.74533581251</v>
      </c>
      <c r="AK668" s="343">
        <f t="shared" ca="1" si="1308"/>
        <v>162480.86845089373</v>
      </c>
      <c r="AL668" s="343">
        <f t="shared" ca="1" si="1308"/>
        <v>187144.35072219378</v>
      </c>
      <c r="AM668" s="343">
        <f t="shared" ca="1" si="1308"/>
        <v>162402.59702169668</v>
      </c>
      <c r="AN668" s="343">
        <f t="shared" ca="1" si="1308"/>
        <v>191796.5354591526</v>
      </c>
      <c r="AO668" s="343">
        <f t="shared" ca="1" si="1308"/>
        <v>197863.1999907204</v>
      </c>
      <c r="AP668" s="343">
        <f t="shared" ca="1" si="1308"/>
        <v>202785.22961455246</v>
      </c>
      <c r="AQ668" s="343">
        <f t="shared" ca="1" si="1308"/>
        <v>366367.75138530799</v>
      </c>
      <c r="AR668" s="343">
        <f t="shared" ca="1" si="1308"/>
        <v>212852.16237977863</v>
      </c>
      <c r="AS668" s="343">
        <f t="shared" ca="1" si="1308"/>
        <v>259466.81332809507</v>
      </c>
      <c r="AT668" s="343">
        <f t="shared" ca="1" si="1308"/>
        <v>266546.95660871372</v>
      </c>
      <c r="AU668" s="343">
        <f t="shared" ca="1" si="1308"/>
        <v>283759.37649633241</v>
      </c>
      <c r="AV668" s="343">
        <f t="shared" ca="1" si="1308"/>
        <v>286623.81554874574</v>
      </c>
      <c r="AW668" s="343">
        <f t="shared" ca="1" si="1308"/>
        <v>301587.66033382353</v>
      </c>
      <c r="AX668" s="343">
        <f t="shared" ca="1" si="1308"/>
        <v>338378.65301126975</v>
      </c>
      <c r="AY668" s="343">
        <f t="shared" ca="1" si="1308"/>
        <v>288440.94998821669</v>
      </c>
      <c r="AZ668" s="343">
        <f t="shared" ca="1" si="1308"/>
        <v>333448.61207381915</v>
      </c>
      <c r="BA668" s="343">
        <f t="shared" ca="1" si="1308"/>
        <v>337801.66939912847</v>
      </c>
      <c r="BB668" s="343">
        <f t="shared" ca="1" si="1308"/>
        <v>343913.79757238395</v>
      </c>
      <c r="BC668" s="343">
        <f t="shared" ca="1" si="1308"/>
        <v>582437.14359062468</v>
      </c>
      <c r="BD668" s="343">
        <f t="shared" ca="1" si="1308"/>
        <v>332978.95029033185</v>
      </c>
      <c r="BE668" s="343">
        <f t="shared" ca="1" si="1308"/>
        <v>410056.6595232361</v>
      </c>
      <c r="BF668" s="343">
        <f t="shared" ca="1" si="1308"/>
        <v>425317.29295494343</v>
      </c>
      <c r="BG668" s="343">
        <f t="shared" ca="1" si="1308"/>
        <v>457297.38791163155</v>
      </c>
      <c r="BH668" s="343">
        <f t="shared" ca="1" si="1308"/>
        <v>465601.00686147274</v>
      </c>
      <c r="BI668" s="343">
        <f t="shared" ca="1" si="1308"/>
        <v>488988.63879543648</v>
      </c>
      <c r="BJ668" s="343">
        <f t="shared" ca="1" si="1308"/>
        <v>551910.74749702832</v>
      </c>
      <c r="BK668" s="343">
        <f t="shared" ca="1" si="1308"/>
        <v>471034.16954603774</v>
      </c>
      <c r="BL668" s="343">
        <f t="shared" ca="1" si="1308"/>
        <v>554828.95731600339</v>
      </c>
      <c r="BM668" s="343">
        <f t="shared" ca="1" si="1308"/>
        <v>569464.67051608569</v>
      </c>
      <c r="BN668" s="343">
        <f t="shared" ca="1" si="1308"/>
        <v>581234.06482398848</v>
      </c>
      <c r="BO668" s="343">
        <f t="shared" ca="1" si="1308"/>
        <v>955404.74388261978</v>
      </c>
      <c r="BP668" s="343">
        <f t="shared" ca="1" si="1308"/>
        <v>532710.6161033581</v>
      </c>
      <c r="BQ668" s="343">
        <f t="shared" ca="1" si="1308"/>
        <v>641056.79834446509</v>
      </c>
      <c r="BR668" s="343">
        <f t="shared" ca="1" si="1308"/>
        <v>663356.83536023134</v>
      </c>
      <c r="BS668" s="343">
        <f t="shared" ca="1" si="1308"/>
        <v>709253.9025577805</v>
      </c>
      <c r="BT668" s="343">
        <f t="shared" ca="1" si="1308"/>
        <v>721221.31667720503</v>
      </c>
      <c r="BU668" s="343">
        <f t="shared" ca="1" si="1308"/>
        <v>753598.5946805696</v>
      </c>
      <c r="BV668" s="343">
        <f t="shared" ca="1" si="1308"/>
        <v>840554.99809271854</v>
      </c>
      <c r="BW668" s="343">
        <f t="shared" ca="1" si="1308"/>
        <v>729302.3878144403</v>
      </c>
      <c r="BX668" s="343">
        <f t="shared" ca="1" si="1308"/>
        <v>846708.0206932635</v>
      </c>
      <c r="BY668" s="343">
        <f t="shared" ca="1" si="1308"/>
        <v>865396.81182249379</v>
      </c>
      <c r="BZ668" s="343">
        <f t="shared" ca="1" si="1308"/>
        <v>882600.27547906514</v>
      </c>
      <c r="CA668" s="343">
        <f t="shared" ca="1" si="1308"/>
        <v>1294414.4042991844</v>
      </c>
      <c r="CB668" s="343">
        <f t="shared" ca="1" si="1308"/>
        <v>972973.24553350313</v>
      </c>
      <c r="CC668" s="343">
        <f t="shared" ref="CC668:CM668" ca="1" si="1309">SUM(CC662:CC667)</f>
        <v>1123257.9413350434</v>
      </c>
      <c r="CD668" s="343">
        <f t="shared" ca="1" si="1309"/>
        <v>1142749.7812124179</v>
      </c>
      <c r="CE668" s="343">
        <f t="shared" ca="1" si="1309"/>
        <v>1203743.3806685021</v>
      </c>
      <c r="CF668" s="343">
        <f t="shared" ca="1" si="1309"/>
        <v>1196366.0530516591</v>
      </c>
      <c r="CG668" s="343">
        <f t="shared" ca="1" si="1309"/>
        <v>1223968.1516144632</v>
      </c>
      <c r="CH668" s="343">
        <f t="shared" ca="1" si="1309"/>
        <v>1321843.8690433518</v>
      </c>
      <c r="CI668" s="343">
        <f t="shared" ca="1" si="1309"/>
        <v>1057841.2113318327</v>
      </c>
      <c r="CJ668" s="343">
        <f t="shared" ca="1" si="1309"/>
        <v>1306226.01286569</v>
      </c>
      <c r="CK668" s="343">
        <f t="shared" ca="1" si="1309"/>
        <v>1285029.1196214806</v>
      </c>
      <c r="CL668" s="343">
        <f t="shared" ca="1" si="1309"/>
        <v>1309012.283987971</v>
      </c>
      <c r="CM668" s="343">
        <f t="shared" ca="1" si="1309"/>
        <v>1828561.626728687</v>
      </c>
      <c r="CN668" s="343">
        <f t="shared" ref="CN668:CT668" si="1310">SUM(CN662:CN667)</f>
        <v>169355.50333145709</v>
      </c>
      <c r="CO668" s="343">
        <f t="shared" ca="1" si="1310"/>
        <v>924126.21991457441</v>
      </c>
      <c r="CP668" s="343">
        <f t="shared" ca="1" si="1310"/>
        <v>2165590.0577456676</v>
      </c>
      <c r="CQ668" s="343">
        <f t="shared" ca="1" si="1310"/>
        <v>3835257.6103309318</v>
      </c>
      <c r="CR668" s="343">
        <f t="shared" ca="1" si="1310"/>
        <v>6264117.2899188157</v>
      </c>
      <c r="CS668" s="343">
        <f t="shared" ca="1" si="1310"/>
        <v>9480174.9619247746</v>
      </c>
      <c r="CT668" s="343">
        <f t="shared" ca="1" si="1310"/>
        <v>14971572.676994601</v>
      </c>
    </row>
    <row r="669" spans="1:98" hidden="1" outlineLevel="2" x14ac:dyDescent="0.45">
      <c r="A669" s="71"/>
      <c r="B669" s="297"/>
      <c r="H669" s="264"/>
      <c r="I669" s="264"/>
      <c r="J669" s="264"/>
      <c r="K669" s="264"/>
      <c r="L669" s="264"/>
      <c r="M669" s="264"/>
      <c r="N669" s="264"/>
      <c r="O669" s="264"/>
      <c r="P669" s="264"/>
      <c r="Q669" s="264"/>
      <c r="R669" s="264"/>
      <c r="S669" s="264"/>
      <c r="T669" s="264"/>
      <c r="U669" s="264"/>
      <c r="V669" s="264"/>
      <c r="W669" s="264"/>
      <c r="X669" s="264"/>
      <c r="Y669" s="264"/>
      <c r="Z669" s="264"/>
      <c r="AA669" s="264"/>
      <c r="AB669" s="264"/>
      <c r="AC669" s="264"/>
      <c r="AD669" s="264"/>
      <c r="AE669" s="264"/>
      <c r="AF669" s="264"/>
      <c r="AG669" s="264"/>
      <c r="AH669" s="264"/>
      <c r="AI669" s="264"/>
      <c r="AJ669" s="264"/>
      <c r="AK669" s="264"/>
      <c r="AL669" s="264"/>
      <c r="AM669" s="264"/>
      <c r="AN669" s="264"/>
      <c r="AO669" s="264"/>
      <c r="AP669" s="264"/>
      <c r="AQ669" s="264"/>
      <c r="AR669" s="264"/>
      <c r="AS669" s="264"/>
      <c r="AT669" s="264"/>
      <c r="AU669" s="264"/>
      <c r="AV669" s="264"/>
      <c r="AW669" s="264"/>
      <c r="AX669" s="264"/>
      <c r="AY669" s="264"/>
      <c r="AZ669" s="264"/>
      <c r="BA669" s="264"/>
      <c r="BB669" s="264"/>
      <c r="BC669" s="264"/>
      <c r="BD669" s="264"/>
      <c r="BE669" s="264"/>
      <c r="BF669" s="264"/>
      <c r="BG669" s="264"/>
      <c r="BH669" s="264"/>
      <c r="BI669" s="264"/>
      <c r="BJ669" s="264"/>
      <c r="BK669" s="264"/>
      <c r="BL669" s="264"/>
      <c r="BM669" s="264"/>
      <c r="BN669" s="264"/>
      <c r="BO669" s="264"/>
      <c r="BP669" s="264"/>
      <c r="BQ669" s="264"/>
      <c r="BR669" s="264"/>
      <c r="BS669" s="264"/>
      <c r="BT669" s="264"/>
      <c r="BU669" s="264"/>
      <c r="BV669" s="264"/>
      <c r="BW669" s="264"/>
      <c r="BX669" s="264"/>
      <c r="BY669" s="264"/>
      <c r="BZ669" s="264"/>
      <c r="CA669" s="264"/>
      <c r="CB669" s="264"/>
      <c r="CC669" s="264"/>
      <c r="CD669" s="264"/>
      <c r="CE669" s="264"/>
      <c r="CF669" s="264"/>
      <c r="CG669" s="264"/>
      <c r="CH669" s="264"/>
      <c r="CI669" s="264"/>
      <c r="CJ669" s="264"/>
      <c r="CK669" s="264"/>
      <c r="CL669" s="264"/>
      <c r="CM669" s="264"/>
      <c r="CN669" s="264"/>
      <c r="CO669" s="264"/>
      <c r="CP669" s="264"/>
      <c r="CQ669" s="264"/>
      <c r="CR669" s="264"/>
      <c r="CS669" s="264"/>
      <c r="CT669" s="264"/>
    </row>
    <row r="670" spans="1:98" hidden="1" outlineLevel="2" x14ac:dyDescent="0.45">
      <c r="A670" s="71"/>
      <c r="B670" s="297"/>
      <c r="D670" s="259" t="s">
        <v>489</v>
      </c>
      <c r="F670" s="259" t="s">
        <v>164</v>
      </c>
      <c r="H670" s="264"/>
      <c r="I670" s="264"/>
      <c r="J670" s="264"/>
      <c r="K670" s="264"/>
      <c r="L670" s="264"/>
      <c r="M670" s="264"/>
      <c r="N670" s="264"/>
      <c r="O670" s="264"/>
      <c r="P670" s="264">
        <f t="shared" ref="P670:AU670" ca="1" si="1311">OFFSET(P662,0,-1*bookings_payment_terms)</f>
        <v>0</v>
      </c>
      <c r="Q670" s="264">
        <f t="shared" ca="1" si="1311"/>
        <v>0</v>
      </c>
      <c r="R670" s="264">
        <f t="shared" ca="1" si="1311"/>
        <v>0</v>
      </c>
      <c r="S670" s="264">
        <f t="shared" ca="1" si="1311"/>
        <v>0</v>
      </c>
      <c r="T670" s="264">
        <f t="shared" ca="1" si="1311"/>
        <v>6804.0000000000009</v>
      </c>
      <c r="U670" s="264">
        <f t="shared" ca="1" si="1311"/>
        <v>6577.2000000000016</v>
      </c>
      <c r="V670" s="264">
        <f t="shared" ca="1" si="1311"/>
        <v>7550.550000000002</v>
      </c>
      <c r="W670" s="264">
        <f t="shared" ca="1" si="1311"/>
        <v>12681.150000000018</v>
      </c>
      <c r="X670" s="264">
        <f t="shared" ca="1" si="1311"/>
        <v>8854.271999999999</v>
      </c>
      <c r="Y670" s="264">
        <f t="shared" ca="1" si="1311"/>
        <v>10780.56</v>
      </c>
      <c r="Z670" s="264">
        <f t="shared" ca="1" si="1311"/>
        <v>11621.232</v>
      </c>
      <c r="AA670" s="264">
        <f t="shared" ca="1" si="1311"/>
        <v>13176.576000000003</v>
      </c>
      <c r="AB670" s="264">
        <f t="shared" ca="1" si="1311"/>
        <v>13366.080000000005</v>
      </c>
      <c r="AC670" s="264">
        <f t="shared" ca="1" si="1311"/>
        <v>14270.256000000005</v>
      </c>
      <c r="AD670" s="264">
        <f t="shared" ca="1" si="1311"/>
        <v>15195.600000000008</v>
      </c>
      <c r="AE670" s="264">
        <f t="shared" ca="1" si="1311"/>
        <v>8967.8400000000056</v>
      </c>
      <c r="AF670" s="264">
        <f t="shared" ca="1" si="1311"/>
        <v>17109.792000000005</v>
      </c>
      <c r="AG670" s="264">
        <f t="shared" ca="1" si="1311"/>
        <v>16087.680000000009</v>
      </c>
      <c r="AH670" s="264">
        <f t="shared" ca="1" si="1311"/>
        <v>18047.064000000013</v>
      </c>
      <c r="AI670" s="264">
        <f t="shared" ca="1" si="1311"/>
        <v>27664.320000000051</v>
      </c>
      <c r="AJ670" s="264">
        <f t="shared" ca="1" si="1311"/>
        <v>20603.520000000011</v>
      </c>
      <c r="AK670" s="264">
        <f t="shared" ca="1" si="1311"/>
        <v>24353.122500000019</v>
      </c>
      <c r="AL670" s="264">
        <f t="shared" ca="1" si="1311"/>
        <v>25550.437500000018</v>
      </c>
      <c r="AM670" s="264">
        <f t="shared" ca="1" si="1311"/>
        <v>28258.177500000031</v>
      </c>
      <c r="AN670" s="264">
        <f t="shared" ca="1" si="1311"/>
        <v>28014.525000000027</v>
      </c>
      <c r="AO670" s="264">
        <f t="shared" ca="1" si="1311"/>
        <v>29281.29750000003</v>
      </c>
      <c r="AP670" s="264">
        <f t="shared" ca="1" si="1311"/>
        <v>30571.222500000029</v>
      </c>
      <c r="AQ670" s="264">
        <f t="shared" ca="1" si="1311"/>
        <v>17713.500000000018</v>
      </c>
      <c r="AR670" s="264">
        <f t="shared" ca="1" si="1311"/>
        <v>33220.530000000035</v>
      </c>
      <c r="AS670" s="264">
        <f t="shared" ca="1" si="1311"/>
        <v>30737.700000000041</v>
      </c>
      <c r="AT670" s="264">
        <f t="shared" ca="1" si="1311"/>
        <v>33964.533750000053</v>
      </c>
      <c r="AU670" s="264">
        <f t="shared" ca="1" si="1311"/>
        <v>107064.1050000001</v>
      </c>
      <c r="AV670" s="264">
        <f t="shared" ref="AV670:CM670" ca="1" si="1312">OFFSET(AV662,0,-1*bookings_payment_terms)</f>
        <v>44421.912000000055</v>
      </c>
      <c r="AW670" s="264">
        <f t="shared" ca="1" si="1312"/>
        <v>52790.752500000053</v>
      </c>
      <c r="AX670" s="264">
        <f t="shared" ca="1" si="1312"/>
        <v>54119.422500000052</v>
      </c>
      <c r="AY670" s="264">
        <f t="shared" ca="1" si="1312"/>
        <v>58008.475500000051</v>
      </c>
      <c r="AZ670" s="264">
        <f t="shared" ca="1" si="1312"/>
        <v>56814.468000000052</v>
      </c>
      <c r="BA670" s="264">
        <f t="shared" ca="1" si="1312"/>
        <v>67780.843500000046</v>
      </c>
      <c r="BB670" s="264">
        <f t="shared" ca="1" si="1312"/>
        <v>69159.787500000035</v>
      </c>
      <c r="BC670" s="264">
        <f t="shared" ca="1" si="1312"/>
        <v>47728.500000000036</v>
      </c>
      <c r="BD670" s="264">
        <f t="shared" ca="1" si="1312"/>
        <v>67155.381000000052</v>
      </c>
      <c r="BE670" s="264">
        <f t="shared" ca="1" si="1312"/>
        <v>62552.916000000041</v>
      </c>
      <c r="BF670" s="264">
        <f t="shared" ca="1" si="1312"/>
        <v>66912.290250000049</v>
      </c>
      <c r="BG670" s="264">
        <f t="shared" ca="1" si="1312"/>
        <v>164366.80500000014</v>
      </c>
      <c r="BH670" s="264">
        <f t="shared" ca="1" si="1312"/>
        <v>46507.620000000024</v>
      </c>
      <c r="BI670" s="264">
        <f t="shared" ca="1" si="1312"/>
        <v>53754.83212500003</v>
      </c>
      <c r="BJ670" s="264">
        <f t="shared" ca="1" si="1312"/>
        <v>54280.157625000043</v>
      </c>
      <c r="BK670" s="264">
        <f t="shared" ca="1" si="1312"/>
        <v>57041.329500000043</v>
      </c>
      <c r="BL670" s="264">
        <f t="shared" ca="1" si="1312"/>
        <v>55305.506250000042</v>
      </c>
      <c r="BM670" s="264">
        <f t="shared" ca="1" si="1312"/>
        <v>65405.529375000042</v>
      </c>
      <c r="BN670" s="264">
        <f t="shared" ca="1" si="1312"/>
        <v>65897.118375000049</v>
      </c>
      <c r="BO670" s="264">
        <f t="shared" ca="1" si="1312"/>
        <v>47544.596250000031</v>
      </c>
      <c r="BP670" s="264">
        <f t="shared" ca="1" si="1312"/>
        <v>62054.99400000005</v>
      </c>
      <c r="BQ670" s="264">
        <f t="shared" ca="1" si="1312"/>
        <v>62507.805000000044</v>
      </c>
      <c r="BR670" s="264">
        <f t="shared" ca="1" si="1312"/>
        <v>60546.959062500056</v>
      </c>
      <c r="BS670" s="264">
        <f t="shared" ca="1" si="1312"/>
        <v>214399.98450000014</v>
      </c>
      <c r="BT670" s="264">
        <f t="shared" ca="1" si="1312"/>
        <v>49488.076800000046</v>
      </c>
      <c r="BU670" s="264">
        <f t="shared" ca="1" si="1312"/>
        <v>57376.425600000053</v>
      </c>
      <c r="BV670" s="264">
        <f t="shared" ca="1" si="1312"/>
        <v>57998.764800000048</v>
      </c>
      <c r="BW670" s="264">
        <f t="shared" ca="1" si="1312"/>
        <v>60917.832000000068</v>
      </c>
      <c r="BX670" s="264">
        <f t="shared" ca="1" si="1312"/>
        <v>59243.443200000052</v>
      </c>
      <c r="BY670" s="264">
        <f t="shared" ca="1" si="1312"/>
        <v>71385.782400000055</v>
      </c>
      <c r="BZ670" s="264">
        <f t="shared" ca="1" si="1312"/>
        <v>72008.121600000057</v>
      </c>
      <c r="CA670" s="264">
        <f t="shared" ca="1" si="1312"/>
        <v>53150.256000000038</v>
      </c>
      <c r="CB670" s="264">
        <f t="shared" ca="1" si="1312"/>
        <v>67492.800000000061</v>
      </c>
      <c r="CC670" s="264">
        <f t="shared" ca="1" si="1312"/>
        <v>68866.790400000056</v>
      </c>
      <c r="CD670" s="264">
        <f t="shared" ca="1" si="1312"/>
        <v>66198.729600000079</v>
      </c>
      <c r="CE670" s="264">
        <f t="shared" ca="1" si="1312"/>
        <v>180026.52480000013</v>
      </c>
      <c r="CF670" s="264">
        <f t="shared" ca="1" si="1312"/>
        <v>92459.520000000106</v>
      </c>
      <c r="CG670" s="264">
        <f t="shared" ca="1" si="1312"/>
        <v>110305.80000000012</v>
      </c>
      <c r="CH670" s="264">
        <f t="shared" ca="1" si="1312"/>
        <v>115620.48000000013</v>
      </c>
      <c r="CI670" s="264">
        <f t="shared" ca="1" si="1312"/>
        <v>126805.50000000012</v>
      </c>
      <c r="CJ670" s="264">
        <f t="shared" ca="1" si="1312"/>
        <v>126567.36000000012</v>
      </c>
      <c r="CK670" s="264">
        <f t="shared" ca="1" si="1312"/>
        <v>143719.56000000011</v>
      </c>
      <c r="CL670" s="264">
        <f t="shared" ca="1" si="1312"/>
        <v>149457.60000000012</v>
      </c>
      <c r="CM670" s="264">
        <f t="shared" ca="1" si="1312"/>
        <v>99078.600000000064</v>
      </c>
      <c r="CN670" s="264">
        <f t="shared" ref="CN670:CT675" ca="1" si="1313">SUMIF($H$9:$CM$9,CN$3,$H670:$CM670)</f>
        <v>0</v>
      </c>
      <c r="CO670" s="264">
        <f t="shared" ca="1" si="1313"/>
        <v>129845.31600000005</v>
      </c>
      <c r="CP670" s="264">
        <f t="shared" ca="1" si="1313"/>
        <v>283254.65850000025</v>
      </c>
      <c r="CQ670" s="264">
        <f t="shared" ca="1" si="1313"/>
        <v>655811.03025000053</v>
      </c>
      <c r="CR670" s="264">
        <f t="shared" ca="1" si="1313"/>
        <v>806724.08175000059</v>
      </c>
      <c r="CS670" s="264">
        <f t="shared" ca="1" si="1313"/>
        <v>881078.44496250071</v>
      </c>
      <c r="CT670" s="264">
        <f t="shared" ca="1" si="1313"/>
        <v>1346599.2648000012</v>
      </c>
    </row>
    <row r="671" spans="1:98" hidden="1" outlineLevel="2" x14ac:dyDescent="0.45">
      <c r="A671" s="71"/>
      <c r="B671" s="297"/>
      <c r="D671" s="259" t="s">
        <v>490</v>
      </c>
      <c r="F671" s="259" t="s">
        <v>164</v>
      </c>
      <c r="H671" s="264"/>
      <c r="I671" s="264"/>
      <c r="J671" s="264"/>
      <c r="K671" s="264"/>
      <c r="L671" s="264"/>
      <c r="M671" s="264"/>
      <c r="N671" s="264"/>
      <c r="O671" s="264"/>
      <c r="P671" s="264">
        <f t="shared" ref="P671:AU671" ca="1" si="1314">OFFSET(P663,0,-1*ticketing_payment_terms)</f>
        <v>0</v>
      </c>
      <c r="Q671" s="264">
        <f t="shared" ca="1" si="1314"/>
        <v>0</v>
      </c>
      <c r="R671" s="264">
        <f t="shared" ca="1" si="1314"/>
        <v>8270.7609600000014</v>
      </c>
      <c r="S671" s="264">
        <f t="shared" ca="1" si="1314"/>
        <v>8787.6835200000023</v>
      </c>
      <c r="T671" s="264">
        <f t="shared" ca="1" si="1314"/>
        <v>8270.7609600000014</v>
      </c>
      <c r="U671" s="264">
        <f t="shared" ca="1" si="1314"/>
        <v>20676.902400000003</v>
      </c>
      <c r="V671" s="264">
        <f t="shared" ca="1" si="1314"/>
        <v>11225.944800000001</v>
      </c>
      <c r="W671" s="264">
        <f t="shared" ca="1" si="1314"/>
        <v>18242.1603</v>
      </c>
      <c r="X671" s="264">
        <f t="shared" ca="1" si="1314"/>
        <v>18242.1603</v>
      </c>
      <c r="Y671" s="264">
        <f t="shared" ca="1" si="1314"/>
        <v>19645.403400000003</v>
      </c>
      <c r="Z671" s="264">
        <f t="shared" ca="1" si="1314"/>
        <v>19645.403400000003</v>
      </c>
      <c r="AA671" s="264">
        <f t="shared" ca="1" si="1314"/>
        <v>19645.403400000003</v>
      </c>
      <c r="AB671" s="264">
        <f t="shared" ca="1" si="1314"/>
        <v>26661.618900000005</v>
      </c>
      <c r="AC671" s="264">
        <f t="shared" ca="1" si="1314"/>
        <v>22451.889600000002</v>
      </c>
      <c r="AD671" s="264">
        <f t="shared" ca="1" si="1314"/>
        <v>22451.889600000002</v>
      </c>
      <c r="AE671" s="264">
        <f t="shared" ca="1" si="1314"/>
        <v>23855.132700000013</v>
      </c>
      <c r="AF671" s="264">
        <f t="shared" ca="1" si="1314"/>
        <v>22451.889600000002</v>
      </c>
      <c r="AG671" s="264">
        <f t="shared" ca="1" si="1314"/>
        <v>56129.724000000009</v>
      </c>
      <c r="AH671" s="264">
        <f t="shared" ca="1" si="1314"/>
        <v>29559.600000000002</v>
      </c>
      <c r="AI671" s="264">
        <f t="shared" ca="1" si="1314"/>
        <v>48034.350000000006</v>
      </c>
      <c r="AJ671" s="264">
        <f t="shared" ca="1" si="1314"/>
        <v>48034.350000000006</v>
      </c>
      <c r="AK671" s="264">
        <f t="shared" ca="1" si="1314"/>
        <v>51729.30000000001</v>
      </c>
      <c r="AL671" s="264">
        <f t="shared" ca="1" si="1314"/>
        <v>51729.30000000001</v>
      </c>
      <c r="AM671" s="264">
        <f t="shared" ca="1" si="1314"/>
        <v>51729.30000000001</v>
      </c>
      <c r="AN671" s="264">
        <f t="shared" ca="1" si="1314"/>
        <v>70204.050000000017</v>
      </c>
      <c r="AO671" s="264">
        <f t="shared" ca="1" si="1314"/>
        <v>59119.200000000004</v>
      </c>
      <c r="AP671" s="264">
        <f t="shared" ca="1" si="1314"/>
        <v>59119.200000000004</v>
      </c>
      <c r="AQ671" s="264">
        <f t="shared" ca="1" si="1314"/>
        <v>62814.150000000016</v>
      </c>
      <c r="AR671" s="264">
        <f t="shared" ca="1" si="1314"/>
        <v>59119.200000000004</v>
      </c>
      <c r="AS671" s="264">
        <f t="shared" ca="1" si="1314"/>
        <v>147798.00000000006</v>
      </c>
      <c r="AT671" s="264">
        <f t="shared" ca="1" si="1314"/>
        <v>47628.000000000015</v>
      </c>
      <c r="AU671" s="264">
        <f t="shared" ca="1" si="1314"/>
        <v>77395.5</v>
      </c>
      <c r="AV671" s="264">
        <f t="shared" ref="AV671:CM671" ca="1" si="1315">OFFSET(AV663,0,-1*ticketing_payment_terms)</f>
        <v>77395.5</v>
      </c>
      <c r="AW671" s="264">
        <f t="shared" ca="1" si="1315"/>
        <v>83349.000000000015</v>
      </c>
      <c r="AX671" s="264">
        <f t="shared" ca="1" si="1315"/>
        <v>83349.000000000015</v>
      </c>
      <c r="AY671" s="264">
        <f t="shared" ca="1" si="1315"/>
        <v>83349.000000000015</v>
      </c>
      <c r="AZ671" s="264">
        <f t="shared" ca="1" si="1315"/>
        <v>113116.50000000003</v>
      </c>
      <c r="BA671" s="264">
        <f t="shared" ca="1" si="1315"/>
        <v>95256.000000000029</v>
      </c>
      <c r="BB671" s="264">
        <f t="shared" ca="1" si="1315"/>
        <v>95256.000000000029</v>
      </c>
      <c r="BC671" s="264">
        <f t="shared" ca="1" si="1315"/>
        <v>101209.50000000003</v>
      </c>
      <c r="BD671" s="264">
        <f t="shared" ca="1" si="1315"/>
        <v>95256.000000000029</v>
      </c>
      <c r="BE671" s="264">
        <f t="shared" ca="1" si="1315"/>
        <v>238140.00000000012</v>
      </c>
      <c r="BF671" s="264">
        <f t="shared" ca="1" si="1315"/>
        <v>75620.160000000003</v>
      </c>
      <c r="BG671" s="264">
        <f t="shared" ca="1" si="1315"/>
        <v>122882.76</v>
      </c>
      <c r="BH671" s="264">
        <f t="shared" ca="1" si="1315"/>
        <v>122882.76</v>
      </c>
      <c r="BI671" s="264">
        <f t="shared" ca="1" si="1315"/>
        <v>132335.28000000003</v>
      </c>
      <c r="BJ671" s="264">
        <f t="shared" ca="1" si="1315"/>
        <v>132335.28000000003</v>
      </c>
      <c r="BK671" s="264">
        <f t="shared" ca="1" si="1315"/>
        <v>132335.28000000003</v>
      </c>
      <c r="BL671" s="264">
        <f t="shared" ca="1" si="1315"/>
        <v>179597.88000000006</v>
      </c>
      <c r="BM671" s="264">
        <f t="shared" ca="1" si="1315"/>
        <v>151240.32000000001</v>
      </c>
      <c r="BN671" s="264">
        <f t="shared" ca="1" si="1315"/>
        <v>151240.32000000001</v>
      </c>
      <c r="BO671" s="264">
        <f t="shared" ca="1" si="1315"/>
        <v>160692.84000000005</v>
      </c>
      <c r="BP671" s="264">
        <f t="shared" ca="1" si="1315"/>
        <v>151240.32000000001</v>
      </c>
      <c r="BQ671" s="264">
        <f t="shared" ca="1" si="1315"/>
        <v>378100.8000000001</v>
      </c>
      <c r="BR671" s="264">
        <f t="shared" ca="1" si="1315"/>
        <v>102523.512</v>
      </c>
      <c r="BS671" s="264">
        <f t="shared" ca="1" si="1315"/>
        <v>166600.70700000002</v>
      </c>
      <c r="BT671" s="264">
        <f t="shared" ca="1" si="1315"/>
        <v>166600.70700000002</v>
      </c>
      <c r="BU671" s="264">
        <f t="shared" ca="1" si="1315"/>
        <v>179416.14600000001</v>
      </c>
      <c r="BV671" s="264">
        <f t="shared" ca="1" si="1315"/>
        <v>179416.14600000001</v>
      </c>
      <c r="BW671" s="264">
        <f t="shared" ca="1" si="1315"/>
        <v>179416.14600000001</v>
      </c>
      <c r="BX671" s="264">
        <f t="shared" ca="1" si="1315"/>
        <v>243493.34100000001</v>
      </c>
      <c r="BY671" s="264">
        <f t="shared" ca="1" si="1315"/>
        <v>205047.024</v>
      </c>
      <c r="BZ671" s="264">
        <f t="shared" ca="1" si="1315"/>
        <v>205047.024</v>
      </c>
      <c r="CA671" s="264">
        <f t="shared" ca="1" si="1315"/>
        <v>217862.46300000005</v>
      </c>
      <c r="CB671" s="264">
        <f t="shared" ca="1" si="1315"/>
        <v>205047.024</v>
      </c>
      <c r="CC671" s="264">
        <f t="shared" ca="1" si="1315"/>
        <v>512617.56000000011</v>
      </c>
      <c r="CD671" s="264">
        <f t="shared" ca="1" si="1315"/>
        <v>128419.20000000003</v>
      </c>
      <c r="CE671" s="264">
        <f t="shared" ca="1" si="1315"/>
        <v>208681.20000000004</v>
      </c>
      <c r="CF671" s="264">
        <f t="shared" ca="1" si="1315"/>
        <v>208681.20000000004</v>
      </c>
      <c r="CG671" s="264">
        <f t="shared" ca="1" si="1315"/>
        <v>224733.60000000006</v>
      </c>
      <c r="CH671" s="264">
        <f t="shared" ca="1" si="1315"/>
        <v>224733.60000000006</v>
      </c>
      <c r="CI671" s="264">
        <f t="shared" ca="1" si="1315"/>
        <v>224733.60000000006</v>
      </c>
      <c r="CJ671" s="264">
        <f t="shared" ca="1" si="1315"/>
        <v>304995.60000000009</v>
      </c>
      <c r="CK671" s="264">
        <f t="shared" ca="1" si="1315"/>
        <v>256838.40000000005</v>
      </c>
      <c r="CL671" s="264">
        <f t="shared" ca="1" si="1315"/>
        <v>256838.40000000005</v>
      </c>
      <c r="CM671" s="264">
        <f t="shared" ca="1" si="1315"/>
        <v>272890.8000000001</v>
      </c>
      <c r="CN671" s="264">
        <f t="shared" ca="1" si="1313"/>
        <v>17058.444480000006</v>
      </c>
      <c r="CO671" s="264">
        <f t="shared" ca="1" si="1313"/>
        <v>231014.66976000005</v>
      </c>
      <c r="CP671" s="264">
        <f t="shared" ca="1" si="1313"/>
        <v>610654.41360000009</v>
      </c>
      <c r="CQ671" s="264">
        <f t="shared" ca="1" si="1313"/>
        <v>1064221.2000000002</v>
      </c>
      <c r="CR671" s="264">
        <f t="shared" ca="1" si="1313"/>
        <v>1694558.8800000006</v>
      </c>
      <c r="CS671" s="264">
        <f t="shared" ca="1" si="1313"/>
        <v>2374764.3360000001</v>
      </c>
      <c r="CT671" s="264">
        <f t="shared" ca="1" si="1313"/>
        <v>3029210.1840000008</v>
      </c>
    </row>
    <row r="672" spans="1:98" hidden="1" outlineLevel="2" x14ac:dyDescent="0.45">
      <c r="A672" s="71"/>
      <c r="B672" s="297"/>
      <c r="D672" s="259" t="s">
        <v>491</v>
      </c>
      <c r="F672" s="259" t="s">
        <v>164</v>
      </c>
      <c r="H672" s="264"/>
      <c r="I672" s="264"/>
      <c r="J672" s="264"/>
      <c r="K672" s="264"/>
      <c r="L672" s="264"/>
      <c r="M672" s="264"/>
      <c r="N672" s="264"/>
      <c r="O672" s="264"/>
      <c r="P672" s="264">
        <f t="shared" ref="P672:AU672" ca="1" si="1316">OFFSET(P664,0,-1*advertising_payment_terms)</f>
        <v>10368</v>
      </c>
      <c r="Q672" s="264">
        <f t="shared" ca="1" si="1316"/>
        <v>11576.074182512753</v>
      </c>
      <c r="R672" s="264">
        <f t="shared" ca="1" si="1316"/>
        <v>11632.421308944298</v>
      </c>
      <c r="S672" s="264">
        <f t="shared" ca="1" si="1316"/>
        <v>15839.999999999995</v>
      </c>
      <c r="T672" s="264">
        <f t="shared" ca="1" si="1316"/>
        <v>12601.039084089402</v>
      </c>
      <c r="U672" s="264">
        <f t="shared" ca="1" si="1316"/>
        <v>12662.375279007072</v>
      </c>
      <c r="V672" s="264">
        <f t="shared" ca="1" si="1316"/>
        <v>12724.010030954987</v>
      </c>
      <c r="W672" s="264">
        <f t="shared" ca="1" si="1316"/>
        <v>12785.944793174591</v>
      </c>
      <c r="X672" s="264">
        <f t="shared" ca="1" si="1316"/>
        <v>12848.181025981054</v>
      </c>
      <c r="Y672" s="264">
        <f t="shared" ca="1" si="1316"/>
        <v>11415.794700326387</v>
      </c>
      <c r="Z672" s="264">
        <f t="shared" ca="1" si="1316"/>
        <v>11471.361658273801</v>
      </c>
      <c r="AA672" s="264">
        <f t="shared" ca="1" si="1316"/>
        <v>11527.199091198787</v>
      </c>
      <c r="AB672" s="264">
        <f t="shared" ca="1" si="1316"/>
        <v>14892.82497726682</v>
      </c>
      <c r="AC672" s="264">
        <f t="shared" ca="1" si="1316"/>
        <v>16628.129506560523</v>
      </c>
      <c r="AD672" s="264">
        <f t="shared" ca="1" si="1316"/>
        <v>16709.06776774078</v>
      </c>
      <c r="AE672" s="264">
        <f t="shared" ca="1" si="1316"/>
        <v>16790.399999999994</v>
      </c>
      <c r="AF672" s="264">
        <f t="shared" ca="1" si="1316"/>
        <v>13357.101429134766</v>
      </c>
      <c r="AG672" s="264">
        <f t="shared" ca="1" si="1316"/>
        <v>13422.117795747496</v>
      </c>
      <c r="AH672" s="264">
        <f t="shared" ca="1" si="1316"/>
        <v>13487.450632812286</v>
      </c>
      <c r="AI672" s="264">
        <f t="shared" ca="1" si="1316"/>
        <v>13553.101480765068</v>
      </c>
      <c r="AJ672" s="264">
        <f t="shared" ca="1" si="1316"/>
        <v>13619.071887539916</v>
      </c>
      <c r="AK672" s="264">
        <f t="shared" ca="1" si="1316"/>
        <v>12100.74238234597</v>
      </c>
      <c r="AL672" s="264">
        <f t="shared" ca="1" si="1316"/>
        <v>12159.64335777023</v>
      </c>
      <c r="AM672" s="264">
        <f t="shared" ca="1" si="1316"/>
        <v>12218.831036670716</v>
      </c>
      <c r="AN672" s="264">
        <f t="shared" ca="1" si="1316"/>
        <v>15786.394475902831</v>
      </c>
      <c r="AO672" s="264">
        <f t="shared" ca="1" si="1316"/>
        <v>17625.817276954156</v>
      </c>
      <c r="AP672" s="264">
        <f t="shared" ca="1" si="1316"/>
        <v>17711.611833805229</v>
      </c>
      <c r="AQ672" s="264">
        <f t="shared" ca="1" si="1316"/>
        <v>17797.823999999997</v>
      </c>
      <c r="AR672" s="264">
        <f t="shared" ca="1" si="1316"/>
        <v>14158.527514882855</v>
      </c>
      <c r="AS672" s="264">
        <f t="shared" ca="1" si="1316"/>
        <v>14227.444863492348</v>
      </c>
      <c r="AT672" s="264">
        <f t="shared" ca="1" si="1316"/>
        <v>14296.697670781026</v>
      </c>
      <c r="AU672" s="264">
        <f t="shared" ca="1" si="1316"/>
        <v>14366.287569610975</v>
      </c>
      <c r="AV672" s="264">
        <f t="shared" ref="AV672:CM672" ca="1" si="1317">OFFSET(AV664,0,-1*advertising_payment_terms)</f>
        <v>14436.216200792314</v>
      </c>
      <c r="AW672" s="264">
        <f t="shared" ca="1" si="1317"/>
        <v>12826.786925286731</v>
      </c>
      <c r="AX672" s="264">
        <f t="shared" ca="1" si="1317"/>
        <v>12889.221959236444</v>
      </c>
      <c r="AY672" s="264">
        <f t="shared" ca="1" si="1317"/>
        <v>12951.960898870955</v>
      </c>
      <c r="AZ672" s="264">
        <f t="shared" ca="1" si="1317"/>
        <v>16733.578144457002</v>
      </c>
      <c r="BA672" s="264">
        <f t="shared" ca="1" si="1317"/>
        <v>18683.366313571405</v>
      </c>
      <c r="BB672" s="264">
        <f t="shared" ca="1" si="1317"/>
        <v>18774.308543833544</v>
      </c>
      <c r="BC672" s="264">
        <f t="shared" ca="1" si="1317"/>
        <v>18865.693439999999</v>
      </c>
      <c r="BD672" s="264">
        <f t="shared" ca="1" si="1317"/>
        <v>15008.039165775823</v>
      </c>
      <c r="BE672" s="264">
        <f t="shared" ca="1" si="1317"/>
        <v>15081.091555301886</v>
      </c>
      <c r="BF672" s="264">
        <f t="shared" ca="1" si="1317"/>
        <v>15154.499531027885</v>
      </c>
      <c r="BG672" s="264">
        <f t="shared" ca="1" si="1317"/>
        <v>15228.264823787633</v>
      </c>
      <c r="BH672" s="264">
        <f t="shared" ca="1" si="1317"/>
        <v>15302.389172839852</v>
      </c>
      <c r="BI672" s="264">
        <f t="shared" ca="1" si="1317"/>
        <v>13596.394140803934</v>
      </c>
      <c r="BJ672" s="264">
        <f t="shared" ca="1" si="1317"/>
        <v>13662.575276790631</v>
      </c>
      <c r="BK672" s="264">
        <f t="shared" ca="1" si="1317"/>
        <v>13729.078552803216</v>
      </c>
      <c r="BL672" s="264">
        <f t="shared" ca="1" si="1317"/>
        <v>17737.592833124421</v>
      </c>
      <c r="BM672" s="264">
        <f t="shared" ca="1" si="1317"/>
        <v>19804.36829238569</v>
      </c>
      <c r="BN672" s="264">
        <f t="shared" ca="1" si="1317"/>
        <v>19900.767056463555</v>
      </c>
      <c r="BO672" s="264">
        <f t="shared" ca="1" si="1317"/>
        <v>19997.635046399995</v>
      </c>
      <c r="BP672" s="264">
        <f t="shared" ca="1" si="1317"/>
        <v>15908.521515722374</v>
      </c>
      <c r="BQ672" s="264">
        <f t="shared" ca="1" si="1317"/>
        <v>15985.957048620001</v>
      </c>
      <c r="BR672" s="264">
        <f t="shared" ca="1" si="1317"/>
        <v>16063.76950288956</v>
      </c>
      <c r="BS672" s="264">
        <f t="shared" ca="1" si="1317"/>
        <v>16141.960713214892</v>
      </c>
      <c r="BT672" s="264">
        <f t="shared" ca="1" si="1317"/>
        <v>16220.532523210246</v>
      </c>
      <c r="BU672" s="264">
        <f t="shared" ca="1" si="1317"/>
        <v>14412.177789252173</v>
      </c>
      <c r="BV672" s="264">
        <f t="shared" ca="1" si="1317"/>
        <v>14482.329793398072</v>
      </c>
      <c r="BW672" s="264">
        <f t="shared" ca="1" si="1317"/>
        <v>14552.82326597141</v>
      </c>
      <c r="BX672" s="264">
        <f t="shared" ca="1" si="1317"/>
        <v>18801.84840311189</v>
      </c>
      <c r="BY672" s="264">
        <f t="shared" ca="1" si="1317"/>
        <v>20992.630389928836</v>
      </c>
      <c r="BZ672" s="264">
        <f t="shared" ca="1" si="1317"/>
        <v>21094.813079851374</v>
      </c>
      <c r="CA672" s="264">
        <f t="shared" ca="1" si="1317"/>
        <v>21197.493149184</v>
      </c>
      <c r="CB672" s="264">
        <f t="shared" ca="1" si="1317"/>
        <v>16863.03280666572</v>
      </c>
      <c r="CC672" s="264">
        <f t="shared" ca="1" si="1317"/>
        <v>16945.114471537207</v>
      </c>
      <c r="CD672" s="264">
        <f t="shared" ca="1" si="1317"/>
        <v>17027.59567306294</v>
      </c>
      <c r="CE672" s="264">
        <f t="shared" ca="1" si="1317"/>
        <v>17110.478356007789</v>
      </c>
      <c r="CF672" s="264">
        <f t="shared" ca="1" si="1317"/>
        <v>17193.764474602864</v>
      </c>
      <c r="CG672" s="264">
        <f t="shared" ca="1" si="1317"/>
        <v>15276.908456607307</v>
      </c>
      <c r="CH672" s="264">
        <f t="shared" ca="1" si="1317"/>
        <v>15351.26958100196</v>
      </c>
      <c r="CI672" s="264">
        <f t="shared" ca="1" si="1317"/>
        <v>15425.9926619297</v>
      </c>
      <c r="CJ672" s="264">
        <f t="shared" ca="1" si="1317"/>
        <v>19929.959307298614</v>
      </c>
      <c r="CK672" s="264">
        <f t="shared" ca="1" si="1317"/>
        <v>22252.188213324574</v>
      </c>
      <c r="CL672" s="264">
        <f t="shared" ca="1" si="1317"/>
        <v>22360.501864642465</v>
      </c>
      <c r="CM672" s="264">
        <f t="shared" ca="1" si="1317"/>
        <v>22469.342738135052</v>
      </c>
      <c r="CN672" s="264">
        <f t="shared" ca="1" si="1313"/>
        <v>49416.495491457048</v>
      </c>
      <c r="CO672" s="264">
        <f t="shared" ca="1" si="1313"/>
        <v>163056.32791457421</v>
      </c>
      <c r="CP672" s="264">
        <f t="shared" ca="1" si="1313"/>
        <v>172839.70758944863</v>
      </c>
      <c r="CQ672" s="264">
        <f t="shared" ca="1" si="1313"/>
        <v>183210.09004481562</v>
      </c>
      <c r="CR672" s="264">
        <f t="shared" ca="1" si="1313"/>
        <v>194202.69544750449</v>
      </c>
      <c r="CS672" s="264">
        <f t="shared" ca="1" si="1313"/>
        <v>205854.85717435487</v>
      </c>
      <c r="CT672" s="264">
        <f t="shared" ca="1" si="1313"/>
        <v>218206.1486048162</v>
      </c>
    </row>
    <row r="673" spans="1:98" hidden="1" outlineLevel="2" x14ac:dyDescent="0.45">
      <c r="A673" s="71"/>
      <c r="B673" s="297"/>
      <c r="D673" s="259" t="s">
        <v>492</v>
      </c>
      <c r="F673" s="259" t="s">
        <v>164</v>
      </c>
      <c r="H673" s="264"/>
      <c r="I673" s="264"/>
      <c r="J673" s="264"/>
      <c r="K673" s="264"/>
      <c r="L673" s="264"/>
      <c r="M673" s="264"/>
      <c r="N673" s="264"/>
      <c r="O673" s="264"/>
      <c r="P673" s="264">
        <f t="shared" ref="P673:AU673" ca="1" si="1318">OFFSET(P665,0,-1*collins_payment_terms)</f>
        <v>7200</v>
      </c>
      <c r="Q673" s="264">
        <f t="shared" ca="1" si="1318"/>
        <v>9120</v>
      </c>
      <c r="R673" s="264">
        <f t="shared" ca="1" si="1318"/>
        <v>11040</v>
      </c>
      <c r="S673" s="264">
        <f t="shared" ca="1" si="1318"/>
        <v>12960</v>
      </c>
      <c r="T673" s="264">
        <f t="shared" ca="1" si="1318"/>
        <v>14880</v>
      </c>
      <c r="U673" s="264">
        <f t="shared" ca="1" si="1318"/>
        <v>16800</v>
      </c>
      <c r="V673" s="264">
        <f t="shared" ca="1" si="1318"/>
        <v>18720</v>
      </c>
      <c r="W673" s="264">
        <f t="shared" ca="1" si="1318"/>
        <v>20640</v>
      </c>
      <c r="X673" s="264">
        <f t="shared" ca="1" si="1318"/>
        <v>22560</v>
      </c>
      <c r="Y673" s="264">
        <f t="shared" ca="1" si="1318"/>
        <v>24480</v>
      </c>
      <c r="Z673" s="264">
        <f t="shared" ca="1" si="1318"/>
        <v>26400</v>
      </c>
      <c r="AA673" s="264">
        <f t="shared" ca="1" si="1318"/>
        <v>28320</v>
      </c>
      <c r="AB673" s="264">
        <f t="shared" ca="1" si="1318"/>
        <v>30240</v>
      </c>
      <c r="AC673" s="264">
        <f t="shared" ca="1" si="1318"/>
        <v>32160</v>
      </c>
      <c r="AD673" s="264">
        <f t="shared" ca="1" si="1318"/>
        <v>34080</v>
      </c>
      <c r="AE673" s="264">
        <f t="shared" ca="1" si="1318"/>
        <v>36000</v>
      </c>
      <c r="AF673" s="264">
        <f t="shared" ca="1" si="1318"/>
        <v>43347.623839999993</v>
      </c>
      <c r="AG673" s="264">
        <f t="shared" ca="1" si="1318"/>
        <v>49265.865100122115</v>
      </c>
      <c r="AH673" s="264">
        <f t="shared" ca="1" si="1318"/>
        <v>54404.651766809293</v>
      </c>
      <c r="AI673" s="264">
        <f t="shared" ca="1" si="1318"/>
        <v>59970.010219946213</v>
      </c>
      <c r="AJ673" s="264">
        <f t="shared" ca="1" si="1318"/>
        <v>64455.84844827254</v>
      </c>
      <c r="AK673" s="264">
        <f t="shared" ca="1" si="1318"/>
        <v>69369.528568547728</v>
      </c>
      <c r="AL673" s="264">
        <f t="shared" ca="1" si="1318"/>
        <v>74209.434864423485</v>
      </c>
      <c r="AM673" s="264">
        <f t="shared" ca="1" si="1318"/>
        <v>73351.06598502594</v>
      </c>
      <c r="AN673" s="264">
        <f t="shared" ca="1" si="1318"/>
        <v>83670.410983249734</v>
      </c>
      <c r="AO673" s="264">
        <f t="shared" ca="1" si="1318"/>
        <v>86685.532713766181</v>
      </c>
      <c r="AP673" s="264">
        <f t="shared" ca="1" si="1318"/>
        <v>91989.884030747169</v>
      </c>
      <c r="AQ673" s="264">
        <f t="shared" ca="1" si="1318"/>
        <v>93707.822385307794</v>
      </c>
      <c r="AR673" s="264">
        <f t="shared" ca="1" si="1318"/>
        <v>106643.7228648957</v>
      </c>
      <c r="AS673" s="264">
        <f t="shared" ca="1" si="1318"/>
        <v>115053.11596460264</v>
      </c>
      <c r="AT673" s="264">
        <f t="shared" ca="1" si="1318"/>
        <v>120735.33643793268</v>
      </c>
      <c r="AU673" s="264">
        <f t="shared" ca="1" si="1318"/>
        <v>128035.61342672135</v>
      </c>
      <c r="AV673" s="264">
        <f t="shared" ref="AV673:CM673" ca="1" si="1319">OFFSET(AV665,0,-1*collins_payment_terms)</f>
        <v>132024.13134795337</v>
      </c>
      <c r="AW673" s="264">
        <f t="shared" ca="1" si="1319"/>
        <v>137631.0299085367</v>
      </c>
      <c r="AX673" s="264">
        <f t="shared" ca="1" si="1319"/>
        <v>143213.1435520332</v>
      </c>
      <c r="AY673" s="264">
        <f t="shared" ca="1" si="1319"/>
        <v>132504.48908934568</v>
      </c>
      <c r="AZ673" s="264">
        <f t="shared" ca="1" si="1319"/>
        <v>154303.65292936211</v>
      </c>
      <c r="BA673" s="264">
        <f t="shared" ca="1" si="1319"/>
        <v>155355.88708555698</v>
      </c>
      <c r="BB673" s="264">
        <f t="shared" ca="1" si="1319"/>
        <v>162971.19877855032</v>
      </c>
      <c r="BC673" s="264">
        <f t="shared" ca="1" si="1319"/>
        <v>161064.64515062442</v>
      </c>
      <c r="BD673" s="264">
        <f t="shared" ca="1" si="1319"/>
        <v>195843.13112455604</v>
      </c>
      <c r="BE673" s="264">
        <f t="shared" ca="1" si="1319"/>
        <v>218337.97584293416</v>
      </c>
      <c r="BF673" s="264">
        <f t="shared" ca="1" si="1319"/>
        <v>232999.87579891551</v>
      </c>
      <c r="BG673" s="264">
        <f t="shared" ca="1" si="1319"/>
        <v>252692.51358784383</v>
      </c>
      <c r="BH673" s="264">
        <f t="shared" ca="1" si="1319"/>
        <v>262657.83143863286</v>
      </c>
      <c r="BI673" s="264">
        <f t="shared" ca="1" si="1319"/>
        <v>277651.43527963251</v>
      </c>
      <c r="BJ673" s="264">
        <f t="shared" ca="1" si="1319"/>
        <v>292753.17384523759</v>
      </c>
      <c r="BK673" s="264">
        <f t="shared" ca="1" si="1319"/>
        <v>258520.17474323447</v>
      </c>
      <c r="BL673" s="264">
        <f t="shared" ca="1" si="1319"/>
        <v>323276.27348287887</v>
      </c>
      <c r="BM673" s="264">
        <f t="shared" ca="1" si="1319"/>
        <v>325073.58522369986</v>
      </c>
      <c r="BN673" s="264">
        <f t="shared" ca="1" si="1319"/>
        <v>347091.51620502491</v>
      </c>
      <c r="BO673" s="264">
        <f t="shared" ca="1" si="1319"/>
        <v>340076.42733621947</v>
      </c>
      <c r="BP673" s="264">
        <f t="shared" ca="1" si="1319"/>
        <v>360632.28978763561</v>
      </c>
      <c r="BQ673" s="264">
        <f t="shared" ca="1" si="1319"/>
        <v>395376.16169584502</v>
      </c>
      <c r="BR673" s="264">
        <f t="shared" ca="1" si="1319"/>
        <v>415936.49305734172</v>
      </c>
      <c r="BS673" s="264">
        <f t="shared" ca="1" si="1319"/>
        <v>444548.16134456557</v>
      </c>
      <c r="BT673" s="264">
        <f t="shared" ca="1" si="1319"/>
        <v>457504.98595399468</v>
      </c>
      <c r="BU673" s="264">
        <f t="shared" ca="1" si="1319"/>
        <v>478508.72549131728</v>
      </c>
      <c r="BV673" s="264">
        <f t="shared" ca="1" si="1319"/>
        <v>499655.88869932032</v>
      </c>
      <c r="BW673" s="264">
        <f t="shared" ca="1" si="1319"/>
        <v>449910.68954846886</v>
      </c>
      <c r="BX673" s="264">
        <f t="shared" ca="1" si="1319"/>
        <v>542371.92329015152</v>
      </c>
      <c r="BY673" s="264">
        <f t="shared" ca="1" si="1319"/>
        <v>545200.28003256489</v>
      </c>
      <c r="BZ673" s="264">
        <f t="shared" ca="1" si="1319"/>
        <v>576023.59429921373</v>
      </c>
      <c r="CA673" s="264">
        <f t="shared" ca="1" si="1319"/>
        <v>568040.42535000003</v>
      </c>
      <c r="CB673" s="264">
        <f t="shared" ca="1" si="1319"/>
        <v>586459.76472683728</v>
      </c>
      <c r="CC673" s="264">
        <f t="shared" ca="1" si="1319"/>
        <v>613720.30886350595</v>
      </c>
      <c r="CD673" s="264">
        <f t="shared" ca="1" si="1319"/>
        <v>621577.66353935481</v>
      </c>
      <c r="CE673" s="264">
        <f t="shared" ca="1" si="1319"/>
        <v>638675.84931249416</v>
      </c>
      <c r="CF673" s="264">
        <f t="shared" ca="1" si="1319"/>
        <v>635553.83857705595</v>
      </c>
      <c r="CG673" s="264">
        <f t="shared" ca="1" si="1319"/>
        <v>641683.26915785566</v>
      </c>
      <c r="CH673" s="264">
        <f t="shared" ca="1" si="1319"/>
        <v>647247.26146234968</v>
      </c>
      <c r="CI673" s="264">
        <f t="shared" ca="1" si="1319"/>
        <v>569259.6286699028</v>
      </c>
      <c r="CJ673" s="264">
        <f t="shared" ca="1" si="1319"/>
        <v>656699.66755839123</v>
      </c>
      <c r="CK673" s="264">
        <f t="shared" ca="1" si="1319"/>
        <v>639298.69140815584</v>
      </c>
      <c r="CL673" s="264">
        <f t="shared" ca="1" si="1319"/>
        <v>653164.32112332841</v>
      </c>
      <c r="CM673" s="264">
        <f t="shared" ca="1" si="1319"/>
        <v>623063.04999055073</v>
      </c>
      <c r="CN673" s="264">
        <f t="shared" ca="1" si="1313"/>
        <v>40320</v>
      </c>
      <c r="CO673" s="264">
        <f t="shared" ca="1" si="1313"/>
        <v>305280</v>
      </c>
      <c r="CP673" s="264">
        <f t="shared" ca="1" si="1313"/>
        <v>844427.67890621827</v>
      </c>
      <c r="CQ673" s="264">
        <f t="shared" ca="1" si="1313"/>
        <v>1649535.9665361152</v>
      </c>
      <c r="CR673" s="264">
        <f t="shared" ca="1" si="1313"/>
        <v>3326973.9139088104</v>
      </c>
      <c r="CS673" s="264">
        <f t="shared" ca="1" si="1313"/>
        <v>5733709.6185504189</v>
      </c>
      <c r="CT673" s="264">
        <f t="shared" ca="1" si="1313"/>
        <v>7526403.314389782</v>
      </c>
    </row>
    <row r="674" spans="1:98" hidden="1" outlineLevel="2" x14ac:dyDescent="0.45">
      <c r="A674" s="71"/>
      <c r="B674" s="297"/>
      <c r="D674" s="259" t="s">
        <v>493</v>
      </c>
      <c r="F674" s="259" t="s">
        <v>164</v>
      </c>
      <c r="H674" s="264"/>
      <c r="I674" s="264"/>
      <c r="J674" s="264"/>
      <c r="K674" s="264"/>
      <c r="L674" s="264"/>
      <c r="M674" s="264"/>
      <c r="N674" s="264"/>
      <c r="O674" s="264"/>
      <c r="P674" s="264">
        <f t="shared" ref="P674:AU674" ca="1" si="1320">OFFSET(P666,0,-1*ci_payment_terms)</f>
        <v>0</v>
      </c>
      <c r="Q674" s="264">
        <f t="shared" ca="1" si="1320"/>
        <v>0</v>
      </c>
      <c r="R674" s="264">
        <f t="shared" ca="1" si="1320"/>
        <v>0</v>
      </c>
      <c r="S674" s="264">
        <f t="shared" ca="1" si="1320"/>
        <v>0</v>
      </c>
      <c r="T674" s="264">
        <f t="shared" ca="1" si="1320"/>
        <v>0</v>
      </c>
      <c r="U674" s="264">
        <f t="shared" ca="1" si="1320"/>
        <v>0</v>
      </c>
      <c r="V674" s="264">
        <f t="shared" ca="1" si="1320"/>
        <v>0</v>
      </c>
      <c r="W674" s="264">
        <f t="shared" ca="1" si="1320"/>
        <v>0</v>
      </c>
      <c r="X674" s="264">
        <f t="shared" ca="1" si="1320"/>
        <v>0</v>
      </c>
      <c r="Y674" s="264">
        <f t="shared" ca="1" si="1320"/>
        <v>0</v>
      </c>
      <c r="Z674" s="264">
        <f t="shared" ca="1" si="1320"/>
        <v>0</v>
      </c>
      <c r="AA674" s="264">
        <f t="shared" ca="1" si="1320"/>
        <v>0</v>
      </c>
      <c r="AB674" s="264">
        <f t="shared" ca="1" si="1320"/>
        <v>0</v>
      </c>
      <c r="AC674" s="264">
        <f t="shared" ca="1" si="1320"/>
        <v>0</v>
      </c>
      <c r="AD674" s="264">
        <f t="shared" ca="1" si="1320"/>
        <v>0</v>
      </c>
      <c r="AE674" s="264">
        <f t="shared" ca="1" si="1320"/>
        <v>0</v>
      </c>
      <c r="AF674" s="264">
        <f t="shared" ca="1" si="1320"/>
        <v>0</v>
      </c>
      <c r="AG674" s="264">
        <f t="shared" ca="1" si="1320"/>
        <v>0</v>
      </c>
      <c r="AH674" s="264">
        <f t="shared" ca="1" si="1320"/>
        <v>0</v>
      </c>
      <c r="AI674" s="264">
        <f t="shared" ca="1" si="1320"/>
        <v>0</v>
      </c>
      <c r="AJ674" s="264">
        <f t="shared" ca="1" si="1320"/>
        <v>0</v>
      </c>
      <c r="AK674" s="264">
        <f t="shared" ca="1" si="1320"/>
        <v>0</v>
      </c>
      <c r="AL674" s="264">
        <f t="shared" ca="1" si="1320"/>
        <v>0</v>
      </c>
      <c r="AM674" s="264">
        <f t="shared" ca="1" si="1320"/>
        <v>0</v>
      </c>
      <c r="AN674" s="264">
        <f t="shared" ca="1" si="1320"/>
        <v>0</v>
      </c>
      <c r="AO674" s="264">
        <f t="shared" ca="1" si="1320"/>
        <v>0</v>
      </c>
      <c r="AP674" s="264">
        <f t="shared" ca="1" si="1320"/>
        <v>0</v>
      </c>
      <c r="AQ674" s="264">
        <f t="shared" ca="1" si="1320"/>
        <v>0</v>
      </c>
      <c r="AR674" s="264">
        <f t="shared" ca="1" si="1320"/>
        <v>0</v>
      </c>
      <c r="AS674" s="264">
        <f t="shared" ca="1" si="1320"/>
        <v>0</v>
      </c>
      <c r="AT674" s="264">
        <f t="shared" ca="1" si="1320"/>
        <v>0</v>
      </c>
      <c r="AU674" s="264">
        <f t="shared" ca="1" si="1320"/>
        <v>0</v>
      </c>
      <c r="AV674" s="264">
        <f t="shared" ref="AV674:CM674" ca="1" si="1321">OFFSET(AV666,0,-1*ci_payment_terms)</f>
        <v>0</v>
      </c>
      <c r="AW674" s="264">
        <f t="shared" ca="1" si="1321"/>
        <v>0</v>
      </c>
      <c r="AX674" s="264">
        <f t="shared" ca="1" si="1321"/>
        <v>0</v>
      </c>
      <c r="AY674" s="264">
        <f t="shared" ca="1" si="1321"/>
        <v>0</v>
      </c>
      <c r="AZ674" s="264">
        <f t="shared" ca="1" si="1321"/>
        <v>0</v>
      </c>
      <c r="BA674" s="264">
        <f t="shared" ca="1" si="1321"/>
        <v>0</v>
      </c>
      <c r="BB674" s="264">
        <f t="shared" ca="1" si="1321"/>
        <v>0</v>
      </c>
      <c r="BC674" s="264">
        <f t="shared" ca="1" si="1321"/>
        <v>0</v>
      </c>
      <c r="BD674" s="264">
        <f t="shared" ca="1" si="1321"/>
        <v>0</v>
      </c>
      <c r="BE674" s="264">
        <f t="shared" ca="1" si="1321"/>
        <v>0</v>
      </c>
      <c r="BF674" s="264">
        <f t="shared" ca="1" si="1321"/>
        <v>0</v>
      </c>
      <c r="BG674" s="264">
        <f t="shared" ca="1" si="1321"/>
        <v>0</v>
      </c>
      <c r="BH674" s="264">
        <f t="shared" ca="1" si="1321"/>
        <v>0</v>
      </c>
      <c r="BI674" s="264">
        <f t="shared" ca="1" si="1321"/>
        <v>0</v>
      </c>
      <c r="BJ674" s="264">
        <f t="shared" ca="1" si="1321"/>
        <v>0</v>
      </c>
      <c r="BK674" s="264">
        <f t="shared" ca="1" si="1321"/>
        <v>0</v>
      </c>
      <c r="BL674" s="264">
        <f t="shared" ca="1" si="1321"/>
        <v>0</v>
      </c>
      <c r="BM674" s="264">
        <f t="shared" ca="1" si="1321"/>
        <v>0</v>
      </c>
      <c r="BN674" s="264">
        <f t="shared" ca="1" si="1321"/>
        <v>0</v>
      </c>
      <c r="BO674" s="264">
        <f t="shared" ca="1" si="1321"/>
        <v>0</v>
      </c>
      <c r="BP674" s="264">
        <f t="shared" ca="1" si="1321"/>
        <v>0</v>
      </c>
      <c r="BQ674" s="264">
        <f t="shared" ca="1" si="1321"/>
        <v>0</v>
      </c>
      <c r="BR674" s="264">
        <f t="shared" ca="1" si="1321"/>
        <v>0</v>
      </c>
      <c r="BS674" s="264">
        <f t="shared" ca="1" si="1321"/>
        <v>0</v>
      </c>
      <c r="BT674" s="264">
        <f t="shared" ca="1" si="1321"/>
        <v>0</v>
      </c>
      <c r="BU674" s="264">
        <f t="shared" ca="1" si="1321"/>
        <v>0</v>
      </c>
      <c r="BV674" s="264">
        <f t="shared" ca="1" si="1321"/>
        <v>0</v>
      </c>
      <c r="BW674" s="264">
        <f t="shared" ca="1" si="1321"/>
        <v>0</v>
      </c>
      <c r="BX674" s="264">
        <f t="shared" ca="1" si="1321"/>
        <v>0</v>
      </c>
      <c r="BY674" s="264">
        <f t="shared" ca="1" si="1321"/>
        <v>0</v>
      </c>
      <c r="BZ674" s="264">
        <f t="shared" ca="1" si="1321"/>
        <v>0</v>
      </c>
      <c r="CA674" s="264">
        <f t="shared" ca="1" si="1321"/>
        <v>0</v>
      </c>
      <c r="CB674" s="264">
        <f t="shared" ca="1" si="1321"/>
        <v>0</v>
      </c>
      <c r="CC674" s="264">
        <f t="shared" ca="1" si="1321"/>
        <v>0</v>
      </c>
      <c r="CD674" s="264">
        <f t="shared" ca="1" si="1321"/>
        <v>0</v>
      </c>
      <c r="CE674" s="264">
        <f t="shared" ca="1" si="1321"/>
        <v>0</v>
      </c>
      <c r="CF674" s="264">
        <f t="shared" ca="1" si="1321"/>
        <v>0</v>
      </c>
      <c r="CG674" s="264">
        <f t="shared" ca="1" si="1321"/>
        <v>0</v>
      </c>
      <c r="CH674" s="264">
        <f t="shared" ca="1" si="1321"/>
        <v>0</v>
      </c>
      <c r="CI674" s="264">
        <f t="shared" ca="1" si="1321"/>
        <v>0</v>
      </c>
      <c r="CJ674" s="264">
        <f t="shared" ca="1" si="1321"/>
        <v>0</v>
      </c>
      <c r="CK674" s="264">
        <f t="shared" ca="1" si="1321"/>
        <v>0</v>
      </c>
      <c r="CL674" s="264">
        <f t="shared" ca="1" si="1321"/>
        <v>0</v>
      </c>
      <c r="CM674" s="264">
        <f t="shared" ca="1" si="1321"/>
        <v>0</v>
      </c>
      <c r="CN674" s="264">
        <f t="shared" ca="1" si="1313"/>
        <v>0</v>
      </c>
      <c r="CO674" s="264">
        <f t="shared" ca="1" si="1313"/>
        <v>0</v>
      </c>
      <c r="CP674" s="264">
        <f t="shared" ca="1" si="1313"/>
        <v>0</v>
      </c>
      <c r="CQ674" s="264">
        <f t="shared" ca="1" si="1313"/>
        <v>0</v>
      </c>
      <c r="CR674" s="264">
        <f t="shared" ca="1" si="1313"/>
        <v>0</v>
      </c>
      <c r="CS674" s="264">
        <f t="shared" ca="1" si="1313"/>
        <v>0</v>
      </c>
      <c r="CT674" s="264">
        <f t="shared" ca="1" si="1313"/>
        <v>0</v>
      </c>
    </row>
    <row r="675" spans="1:98" hidden="1" outlineLevel="2" x14ac:dyDescent="0.45">
      <c r="A675" s="71"/>
      <c r="B675" s="297"/>
      <c r="D675" s="259" t="s">
        <v>779</v>
      </c>
      <c r="F675" s="259" t="s">
        <v>164</v>
      </c>
      <c r="H675" s="264"/>
      <c r="I675" s="264"/>
      <c r="J675" s="264"/>
      <c r="K675" s="264"/>
      <c r="L675" s="264"/>
      <c r="M675" s="264"/>
      <c r="N675" s="264"/>
      <c r="O675" s="264"/>
      <c r="P675" s="264">
        <f t="shared" ref="P675:AU675" ca="1" si="1322">OFFSET(P667,0,-1*v_payment_terms)</f>
        <v>0</v>
      </c>
      <c r="Q675" s="264">
        <f t="shared" ca="1" si="1322"/>
        <v>0</v>
      </c>
      <c r="R675" s="264">
        <f t="shared" ca="1" si="1322"/>
        <v>0</v>
      </c>
      <c r="S675" s="264">
        <f t="shared" ca="1" si="1322"/>
        <v>0</v>
      </c>
      <c r="T675" s="264">
        <f t="shared" ca="1" si="1322"/>
        <v>0</v>
      </c>
      <c r="U675" s="264">
        <f t="shared" ca="1" si="1322"/>
        <v>0</v>
      </c>
      <c r="V675" s="264">
        <f t="shared" ca="1" si="1322"/>
        <v>0</v>
      </c>
      <c r="W675" s="264">
        <f t="shared" ca="1" si="1322"/>
        <v>0</v>
      </c>
      <c r="X675" s="264">
        <f t="shared" ca="1" si="1322"/>
        <v>0</v>
      </c>
      <c r="Y675" s="264">
        <f t="shared" ca="1" si="1322"/>
        <v>0</v>
      </c>
      <c r="Z675" s="264">
        <f t="shared" ca="1" si="1322"/>
        <v>0</v>
      </c>
      <c r="AA675" s="264">
        <f t="shared" ca="1" si="1322"/>
        <v>0</v>
      </c>
      <c r="AB675" s="264">
        <f t="shared" ca="1" si="1322"/>
        <v>0</v>
      </c>
      <c r="AC675" s="264">
        <f t="shared" ca="1" si="1322"/>
        <v>0</v>
      </c>
      <c r="AD675" s="264">
        <f t="shared" ca="1" si="1322"/>
        <v>0</v>
      </c>
      <c r="AE675" s="264">
        <f t="shared" ca="1" si="1322"/>
        <v>0</v>
      </c>
      <c r="AF675" s="264">
        <f t="shared" ca="1" si="1322"/>
        <v>0</v>
      </c>
      <c r="AG675" s="264">
        <f t="shared" ca="1" si="1322"/>
        <v>0</v>
      </c>
      <c r="AH675" s="264">
        <f t="shared" ca="1" si="1322"/>
        <v>0</v>
      </c>
      <c r="AI675" s="264">
        <f t="shared" ca="1" si="1322"/>
        <v>0</v>
      </c>
      <c r="AJ675" s="264">
        <f t="shared" ca="1" si="1322"/>
        <v>0</v>
      </c>
      <c r="AK675" s="264">
        <f t="shared" ca="1" si="1322"/>
        <v>0</v>
      </c>
      <c r="AL675" s="264">
        <f t="shared" ca="1" si="1322"/>
        <v>0</v>
      </c>
      <c r="AM675" s="264">
        <f t="shared" ca="1" si="1322"/>
        <v>0</v>
      </c>
      <c r="AN675" s="264">
        <f t="shared" ca="1" si="1322"/>
        <v>0</v>
      </c>
      <c r="AO675" s="264">
        <f t="shared" ca="1" si="1322"/>
        <v>0</v>
      </c>
      <c r="AP675" s="264">
        <f t="shared" ca="1" si="1322"/>
        <v>0</v>
      </c>
      <c r="AQ675" s="264">
        <f t="shared" ca="1" si="1322"/>
        <v>0</v>
      </c>
      <c r="AR675" s="264">
        <f t="shared" ca="1" si="1322"/>
        <v>0</v>
      </c>
      <c r="AS675" s="264">
        <f t="shared" ca="1" si="1322"/>
        <v>0</v>
      </c>
      <c r="AT675" s="264">
        <f t="shared" ca="1" si="1322"/>
        <v>0</v>
      </c>
      <c r="AU675" s="264">
        <f t="shared" ca="1" si="1322"/>
        <v>0</v>
      </c>
      <c r="AV675" s="264">
        <f t="shared" ref="AV675:CM675" ca="1" si="1323">OFFSET(AV667,0,-1*v_payment_terms)</f>
        <v>0</v>
      </c>
      <c r="AW675" s="264">
        <f t="shared" ca="1" si="1323"/>
        <v>0</v>
      </c>
      <c r="AX675" s="264">
        <f t="shared" ca="1" si="1323"/>
        <v>0</v>
      </c>
      <c r="AY675" s="264">
        <f t="shared" ca="1" si="1323"/>
        <v>0</v>
      </c>
      <c r="AZ675" s="264">
        <f t="shared" ca="1" si="1323"/>
        <v>0</v>
      </c>
      <c r="BA675" s="264">
        <f t="shared" ca="1" si="1323"/>
        <v>0</v>
      </c>
      <c r="BB675" s="264">
        <f t="shared" ca="1" si="1323"/>
        <v>0</v>
      </c>
      <c r="BC675" s="264">
        <f t="shared" ca="1" si="1323"/>
        <v>0</v>
      </c>
      <c r="BD675" s="264">
        <f t="shared" ca="1" si="1323"/>
        <v>0</v>
      </c>
      <c r="BE675" s="264">
        <f t="shared" ca="1" si="1323"/>
        <v>0</v>
      </c>
      <c r="BF675" s="264">
        <f t="shared" ca="1" si="1323"/>
        <v>0</v>
      </c>
      <c r="BG675" s="264">
        <f t="shared" ca="1" si="1323"/>
        <v>0</v>
      </c>
      <c r="BH675" s="264">
        <f t="shared" ca="1" si="1323"/>
        <v>0</v>
      </c>
      <c r="BI675" s="264">
        <f t="shared" ca="1" si="1323"/>
        <v>0</v>
      </c>
      <c r="BJ675" s="264">
        <f t="shared" ca="1" si="1323"/>
        <v>0</v>
      </c>
      <c r="BK675" s="264">
        <f t="shared" ca="1" si="1323"/>
        <v>0</v>
      </c>
      <c r="BL675" s="264">
        <f t="shared" ca="1" si="1323"/>
        <v>519.77700000000004</v>
      </c>
      <c r="BM675" s="264">
        <f t="shared" ca="1" si="1323"/>
        <v>1386.0719999999999</v>
      </c>
      <c r="BN675" s="264">
        <f t="shared" ca="1" si="1323"/>
        <v>2454.5025000000001</v>
      </c>
      <c r="BO675" s="264">
        <f t="shared" ca="1" si="1323"/>
        <v>2829.8970000000063</v>
      </c>
      <c r="BP675" s="264">
        <f t="shared" ca="1" si="1323"/>
        <v>4158.2160000000003</v>
      </c>
      <c r="BQ675" s="264">
        <f t="shared" ca="1" si="1323"/>
        <v>5717.5469999999996</v>
      </c>
      <c r="BR675" s="264">
        <f t="shared" ca="1" si="1323"/>
        <v>6757.1010000000015</v>
      </c>
      <c r="BS675" s="264">
        <f t="shared" ca="1" si="1323"/>
        <v>8229.8025000000016</v>
      </c>
      <c r="BT675" s="264">
        <f t="shared" ca="1" si="1323"/>
        <v>8836.2089999999989</v>
      </c>
      <c r="BU675" s="264">
        <f t="shared" ca="1" si="1323"/>
        <v>9875.762999999999</v>
      </c>
      <c r="BV675" s="264">
        <f t="shared" ca="1" si="1323"/>
        <v>10915.316999999999</v>
      </c>
      <c r="BW675" s="264">
        <f t="shared" ca="1" si="1323"/>
        <v>6641.5950000000003</v>
      </c>
      <c r="BX675" s="264">
        <f t="shared" ca="1" si="1323"/>
        <v>12994.424999999999</v>
      </c>
      <c r="BY675" s="264">
        <f t="shared" ca="1" si="1323"/>
        <v>12474.648000000001</v>
      </c>
      <c r="BZ675" s="264">
        <f t="shared" ca="1" si="1323"/>
        <v>14236.114500000003</v>
      </c>
      <c r="CA675" s="264">
        <f t="shared" ca="1" si="1323"/>
        <v>12532.401000000033</v>
      </c>
      <c r="CB675" s="264">
        <f t="shared" ca="1" si="1323"/>
        <v>148771.72800000003</v>
      </c>
      <c r="CC675" s="264">
        <f t="shared" ca="1" si="1323"/>
        <v>173605.51800000001</v>
      </c>
      <c r="CD675" s="264">
        <f t="shared" ca="1" si="1323"/>
        <v>179842.84200000003</v>
      </c>
      <c r="CE675" s="264">
        <f t="shared" ca="1" si="1323"/>
        <v>196417.95300000004</v>
      </c>
      <c r="CF675" s="264">
        <f t="shared" ca="1" si="1323"/>
        <v>192317.49000000002</v>
      </c>
      <c r="CG675" s="264">
        <f t="shared" ca="1" si="1323"/>
        <v>198554.81400000004</v>
      </c>
      <c r="CH675" s="264">
        <f t="shared" ca="1" si="1323"/>
        <v>204792.13800000006</v>
      </c>
      <c r="CI675" s="264">
        <f t="shared" ca="1" si="1323"/>
        <v>117238.59000000003</v>
      </c>
      <c r="CJ675" s="264">
        <f t="shared" ca="1" si="1323"/>
        <v>217266.78599999999</v>
      </c>
      <c r="CK675" s="264">
        <f t="shared" ca="1" si="1323"/>
        <v>198670.32000000004</v>
      </c>
      <c r="CL675" s="264">
        <f t="shared" ca="1" si="1323"/>
        <v>216978.02100000004</v>
      </c>
      <c r="CM675" s="264">
        <f t="shared" ca="1" si="1323"/>
        <v>183539.03400000045</v>
      </c>
      <c r="CN675" s="264">
        <f t="shared" ca="1" si="1313"/>
        <v>0</v>
      </c>
      <c r="CO675" s="264">
        <f t="shared" ca="1" si="1313"/>
        <v>0</v>
      </c>
      <c r="CP675" s="264">
        <f t="shared" ca="1" si="1313"/>
        <v>0</v>
      </c>
      <c r="CQ675" s="264">
        <f t="shared" ca="1" si="1313"/>
        <v>0</v>
      </c>
      <c r="CR675" s="264">
        <f t="shared" ca="1" si="1313"/>
        <v>7190.2485000000061</v>
      </c>
      <c r="CS675" s="264">
        <f t="shared" ca="1" si="1313"/>
        <v>113369.13900000004</v>
      </c>
      <c r="CT675" s="264">
        <f t="shared" ca="1" si="1313"/>
        <v>2227995.2340000011</v>
      </c>
    </row>
    <row r="676" spans="1:98" hidden="1" outlineLevel="2" x14ac:dyDescent="0.45">
      <c r="A676" s="71"/>
      <c r="B676" s="297"/>
      <c r="D676" s="79" t="s">
        <v>496</v>
      </c>
      <c r="E676" s="79"/>
      <c r="F676" s="358" t="s">
        <v>164</v>
      </c>
      <c r="G676" s="79"/>
      <c r="H676" s="343"/>
      <c r="I676" s="343"/>
      <c r="J676" s="343"/>
      <c r="K676" s="343"/>
      <c r="L676" s="343"/>
      <c r="M676" s="343"/>
      <c r="N676" s="343"/>
      <c r="O676" s="343"/>
      <c r="P676" s="343">
        <f ca="1">SUM(P670:P675)</f>
        <v>17568</v>
      </c>
      <c r="Q676" s="343">
        <f t="shared" ref="Q676:CB676" ca="1" si="1324">SUM(Q670:Q675)</f>
        <v>20696.074182512755</v>
      </c>
      <c r="R676" s="343">
        <f t="shared" ca="1" si="1324"/>
        <v>30943.1822689443</v>
      </c>
      <c r="S676" s="343">
        <f t="shared" ca="1" si="1324"/>
        <v>37587.683519999999</v>
      </c>
      <c r="T676" s="343">
        <f t="shared" ca="1" si="1324"/>
        <v>42555.800044089403</v>
      </c>
      <c r="U676" s="343">
        <f t="shared" ca="1" si="1324"/>
        <v>56716.477679007075</v>
      </c>
      <c r="V676" s="343">
        <f t="shared" ca="1" si="1324"/>
        <v>50220.504830954989</v>
      </c>
      <c r="W676" s="343">
        <f t="shared" ca="1" si="1324"/>
        <v>64349.255093174608</v>
      </c>
      <c r="X676" s="343">
        <f t="shared" ca="1" si="1324"/>
        <v>62504.613325981052</v>
      </c>
      <c r="Y676" s="343">
        <f t="shared" ca="1" si="1324"/>
        <v>66321.758100326391</v>
      </c>
      <c r="Z676" s="343">
        <f t="shared" ca="1" si="1324"/>
        <v>69137.997058273802</v>
      </c>
      <c r="AA676" s="343">
        <f t="shared" ca="1" si="1324"/>
        <v>72669.178491198792</v>
      </c>
      <c r="AB676" s="343">
        <f t="shared" ca="1" si="1324"/>
        <v>85160.523877266824</v>
      </c>
      <c r="AC676" s="343">
        <f t="shared" ca="1" si="1324"/>
        <v>85510.275106560526</v>
      </c>
      <c r="AD676" s="343">
        <f t="shared" ca="1" si="1324"/>
        <v>88436.557367740781</v>
      </c>
      <c r="AE676" s="343">
        <f t="shared" ca="1" si="1324"/>
        <v>85613.372700000007</v>
      </c>
      <c r="AF676" s="343">
        <f t="shared" ca="1" si="1324"/>
        <v>96266.406869134778</v>
      </c>
      <c r="AG676" s="343">
        <f t="shared" ca="1" si="1324"/>
        <v>134905.38689586963</v>
      </c>
      <c r="AH676" s="343">
        <f t="shared" ca="1" si="1324"/>
        <v>115498.7663996216</v>
      </c>
      <c r="AI676" s="343">
        <f t="shared" ca="1" si="1324"/>
        <v>149221.78170071135</v>
      </c>
      <c r="AJ676" s="343">
        <f t="shared" ca="1" si="1324"/>
        <v>146712.79033581249</v>
      </c>
      <c r="AK676" s="343">
        <f t="shared" ca="1" si="1324"/>
        <v>157552.69345089374</v>
      </c>
      <c r="AL676" s="343">
        <f t="shared" ca="1" si="1324"/>
        <v>163648.81572219374</v>
      </c>
      <c r="AM676" s="343">
        <f t="shared" ca="1" si="1324"/>
        <v>165557.37452169671</v>
      </c>
      <c r="AN676" s="343">
        <f t="shared" ca="1" si="1324"/>
        <v>197675.38045915263</v>
      </c>
      <c r="AO676" s="343">
        <f t="shared" ca="1" si="1324"/>
        <v>192711.84749072036</v>
      </c>
      <c r="AP676" s="343">
        <f t="shared" ca="1" si="1324"/>
        <v>199391.91836455243</v>
      </c>
      <c r="AQ676" s="343">
        <f t="shared" ca="1" si="1324"/>
        <v>192033.29638530783</v>
      </c>
      <c r="AR676" s="343">
        <f t="shared" ca="1" si="1324"/>
        <v>213141.9803797786</v>
      </c>
      <c r="AS676" s="343">
        <f t="shared" ca="1" si="1324"/>
        <v>307816.26082809508</v>
      </c>
      <c r="AT676" s="343">
        <f t="shared" ca="1" si="1324"/>
        <v>216624.56785871377</v>
      </c>
      <c r="AU676" s="343">
        <f t="shared" ca="1" si="1324"/>
        <v>326861.50599633245</v>
      </c>
      <c r="AV676" s="343">
        <f t="shared" ca="1" si="1324"/>
        <v>268277.7595487457</v>
      </c>
      <c r="AW676" s="343">
        <f t="shared" ca="1" si="1324"/>
        <v>286597.56933382351</v>
      </c>
      <c r="AX676" s="343">
        <f t="shared" ca="1" si="1324"/>
        <v>293570.78801126976</v>
      </c>
      <c r="AY676" s="343">
        <f t="shared" ca="1" si="1324"/>
        <v>286813.92548821669</v>
      </c>
      <c r="AZ676" s="343">
        <f t="shared" ca="1" si="1324"/>
        <v>340968.19907381921</v>
      </c>
      <c r="BA676" s="343">
        <f t="shared" ca="1" si="1324"/>
        <v>337076.09689912846</v>
      </c>
      <c r="BB676" s="343">
        <f t="shared" ca="1" si="1324"/>
        <v>346161.2948223839</v>
      </c>
      <c r="BC676" s="343">
        <f t="shared" ca="1" si="1324"/>
        <v>328868.33859062451</v>
      </c>
      <c r="BD676" s="343">
        <f t="shared" ca="1" si="1324"/>
        <v>373262.55129033193</v>
      </c>
      <c r="BE676" s="343">
        <f t="shared" ca="1" si="1324"/>
        <v>534111.9833982361</v>
      </c>
      <c r="BF676" s="343">
        <f t="shared" ca="1" si="1324"/>
        <v>390686.82557994348</v>
      </c>
      <c r="BG676" s="343">
        <f t="shared" ca="1" si="1324"/>
        <v>555170.34341163153</v>
      </c>
      <c r="BH676" s="343">
        <f t="shared" ca="1" si="1324"/>
        <v>447350.60061147274</v>
      </c>
      <c r="BI676" s="343">
        <f t="shared" ca="1" si="1324"/>
        <v>477337.94154543651</v>
      </c>
      <c r="BJ676" s="343">
        <f t="shared" ca="1" si="1324"/>
        <v>493031.18674702826</v>
      </c>
      <c r="BK676" s="343">
        <f t="shared" ca="1" si="1324"/>
        <v>461625.86279603781</v>
      </c>
      <c r="BL676" s="343">
        <f t="shared" ca="1" si="1324"/>
        <v>576437.02956600336</v>
      </c>
      <c r="BM676" s="343">
        <f t="shared" ca="1" si="1324"/>
        <v>562909.87489108567</v>
      </c>
      <c r="BN676" s="343">
        <f t="shared" ca="1" si="1324"/>
        <v>586584.22413648851</v>
      </c>
      <c r="BO676" s="343">
        <f t="shared" ca="1" si="1324"/>
        <v>571141.3956326195</v>
      </c>
      <c r="BP676" s="343">
        <f t="shared" ca="1" si="1324"/>
        <v>593994.34130335809</v>
      </c>
      <c r="BQ676" s="343">
        <f t="shared" ca="1" si="1324"/>
        <v>857688.27074446518</v>
      </c>
      <c r="BR676" s="343">
        <f t="shared" ca="1" si="1324"/>
        <v>601827.83462273143</v>
      </c>
      <c r="BS676" s="343">
        <f t="shared" ca="1" si="1324"/>
        <v>849920.61605778057</v>
      </c>
      <c r="BT676" s="343">
        <f t="shared" ca="1" si="1324"/>
        <v>698650.51127720508</v>
      </c>
      <c r="BU676" s="343">
        <f t="shared" ca="1" si="1324"/>
        <v>739589.23788056953</v>
      </c>
      <c r="BV676" s="343">
        <f t="shared" ca="1" si="1324"/>
        <v>762468.44629271852</v>
      </c>
      <c r="BW676" s="343">
        <f t="shared" ca="1" si="1324"/>
        <v>711439.08581444027</v>
      </c>
      <c r="BX676" s="343">
        <f t="shared" ca="1" si="1324"/>
        <v>876904.98089326359</v>
      </c>
      <c r="BY676" s="343">
        <f t="shared" ca="1" si="1324"/>
        <v>855100.36482249387</v>
      </c>
      <c r="BZ676" s="343">
        <f t="shared" ca="1" si="1324"/>
        <v>888409.66747906513</v>
      </c>
      <c r="CA676" s="343">
        <f t="shared" ca="1" si="1324"/>
        <v>872783.03849918419</v>
      </c>
      <c r="CB676" s="343">
        <f t="shared" ca="1" si="1324"/>
        <v>1024634.3495335031</v>
      </c>
      <c r="CC676" s="343">
        <f t="shared" ref="CC676:CM676" ca="1" si="1325">SUM(CC670:CC675)</f>
        <v>1385755.2917350431</v>
      </c>
      <c r="CD676" s="343">
        <f t="shared" ca="1" si="1325"/>
        <v>1013066.030812418</v>
      </c>
      <c r="CE676" s="343">
        <f t="shared" ca="1" si="1325"/>
        <v>1240912.0054685022</v>
      </c>
      <c r="CF676" s="343">
        <f t="shared" ca="1" si="1325"/>
        <v>1146205.8130516589</v>
      </c>
      <c r="CG676" s="343">
        <f t="shared" ca="1" si="1325"/>
        <v>1190554.3916144632</v>
      </c>
      <c r="CH676" s="343">
        <f t="shared" ca="1" si="1325"/>
        <v>1207744.749043352</v>
      </c>
      <c r="CI676" s="343">
        <f t="shared" ca="1" si="1325"/>
        <v>1053463.3113318328</v>
      </c>
      <c r="CJ676" s="343">
        <f t="shared" ca="1" si="1325"/>
        <v>1325459.3728656902</v>
      </c>
      <c r="CK676" s="343">
        <f t="shared" ca="1" si="1325"/>
        <v>1260779.1596214806</v>
      </c>
      <c r="CL676" s="343">
        <f t="shared" ca="1" si="1325"/>
        <v>1298798.8439879711</v>
      </c>
      <c r="CM676" s="343">
        <f t="shared" ca="1" si="1325"/>
        <v>1201040.8267286865</v>
      </c>
      <c r="CN676" s="343">
        <f t="shared" ref="CN676:CS676" ca="1" si="1326">SUM(CN670:CN675)</f>
        <v>106794.93997145706</v>
      </c>
      <c r="CO676" s="343">
        <f t="shared" ca="1" si="1326"/>
        <v>829196.31367457425</v>
      </c>
      <c r="CP676" s="343">
        <f t="shared" ca="1" si="1326"/>
        <v>1911176.458595667</v>
      </c>
      <c r="CQ676" s="343">
        <f t="shared" ca="1" si="1326"/>
        <v>3552778.2868309314</v>
      </c>
      <c r="CR676" s="343">
        <f t="shared" ca="1" si="1326"/>
        <v>6029649.8196063163</v>
      </c>
      <c r="CS676" s="343">
        <f t="shared" ca="1" si="1326"/>
        <v>9308776.3956872746</v>
      </c>
      <c r="CT676" s="343">
        <f t="shared" ref="CT676" ca="1" si="1327">SUM(CT670:CT675)</f>
        <v>14348414.1457946</v>
      </c>
    </row>
    <row r="677" spans="1:98" hidden="1" outlineLevel="2" x14ac:dyDescent="0.45">
      <c r="A677" s="71"/>
      <c r="B677" s="297"/>
      <c r="D677" s="280" t="s">
        <v>503</v>
      </c>
      <c r="E677" s="280"/>
      <c r="F677" s="409" t="s">
        <v>164</v>
      </c>
      <c r="G677" s="280"/>
      <c r="H677" s="378"/>
      <c r="I677" s="378"/>
      <c r="J677" s="378"/>
      <c r="K677" s="378"/>
      <c r="L677" s="378"/>
      <c r="M677" s="378"/>
      <c r="N677" s="378"/>
      <c r="O677" s="378">
        <f>cur_td</f>
        <v>25000</v>
      </c>
      <c r="P677" s="378">
        <f ca="1">P661+P668-P676</f>
        <v>40074.76096</v>
      </c>
      <c r="Q677" s="378">
        <f t="shared" ref="Q677:CB677" ca="1" si="1328">Q661+Q668-Q676</f>
        <v>55439.644479999995</v>
      </c>
      <c r="R677" s="378">
        <f t="shared" ca="1" si="1328"/>
        <v>62990.194479999998</v>
      </c>
      <c r="S677" s="378">
        <f t="shared" ca="1" si="1328"/>
        <v>87560.563360000029</v>
      </c>
      <c r="T677" s="378">
        <f t="shared" ca="1" si="1328"/>
        <v>92566.01920000001</v>
      </c>
      <c r="U677" s="378">
        <f t="shared" ca="1" si="1328"/>
        <v>94334.637100000022</v>
      </c>
      <c r="V677" s="378">
        <f t="shared" ca="1" si="1328"/>
        <v>105421.53460000003</v>
      </c>
      <c r="W677" s="378">
        <f t="shared" ca="1" si="1328"/>
        <v>107320.20370000001</v>
      </c>
      <c r="X677" s="378">
        <f t="shared" ca="1" si="1328"/>
        <v>113235.25480000002</v>
      </c>
      <c r="Y677" s="378">
        <f t="shared" ca="1" si="1328"/>
        <v>116724.95080000001</v>
      </c>
      <c r="Z677" s="378">
        <f t="shared" ca="1" si="1328"/>
        <v>127315.53430000001</v>
      </c>
      <c r="AA677" s="378">
        <f t="shared" ca="1" si="1328"/>
        <v>125913.28450000002</v>
      </c>
      <c r="AB677" s="378">
        <f t="shared" ca="1" si="1328"/>
        <v>125447.26720000003</v>
      </c>
      <c r="AC677" s="378">
        <f t="shared" ca="1" si="1328"/>
        <v>128667.93430000005</v>
      </c>
      <c r="AD677" s="378">
        <f t="shared" ca="1" si="1328"/>
        <v>131519.39830000006</v>
      </c>
      <c r="AE677" s="378">
        <f t="shared" ca="1" si="1328"/>
        <v>182490.46960000013</v>
      </c>
      <c r="AF677" s="378">
        <f t="shared" ca="1" si="1328"/>
        <v>193091.90800000014</v>
      </c>
      <c r="AG677" s="378">
        <f t="shared" ca="1" si="1328"/>
        <v>193261.97650000016</v>
      </c>
      <c r="AH677" s="378">
        <f t="shared" ca="1" si="1328"/>
        <v>219240.10000000015</v>
      </c>
      <c r="AI677" s="378">
        <f t="shared" ca="1" si="1328"/>
        <v>223528.90750000009</v>
      </c>
      <c r="AJ677" s="378">
        <f t="shared" ca="1" si="1328"/>
        <v>234634.8625000001</v>
      </c>
      <c r="AK677" s="378">
        <f t="shared" ca="1" si="1328"/>
        <v>239563.03750000009</v>
      </c>
      <c r="AL677" s="378">
        <f t="shared" ca="1" si="1328"/>
        <v>263058.57250000013</v>
      </c>
      <c r="AM677" s="378">
        <f t="shared" ca="1" si="1328"/>
        <v>259903.7950000001</v>
      </c>
      <c r="AN677" s="378">
        <f t="shared" ca="1" si="1328"/>
        <v>254024.95000000007</v>
      </c>
      <c r="AO677" s="378">
        <f t="shared" ca="1" si="1328"/>
        <v>259176.30250000008</v>
      </c>
      <c r="AP677" s="378">
        <f t="shared" ca="1" si="1328"/>
        <v>262569.61375000014</v>
      </c>
      <c r="AQ677" s="397">
        <f>Assumptions!D251</f>
        <v>247763.01</v>
      </c>
      <c r="AR677" s="378">
        <f t="shared" ca="1" si="1328"/>
        <v>247473.19200000004</v>
      </c>
      <c r="AS677" s="378">
        <f t="shared" ca="1" si="1328"/>
        <v>199123.74450000003</v>
      </c>
      <c r="AT677" s="378">
        <f t="shared" ca="1" si="1328"/>
        <v>249046.13324999998</v>
      </c>
      <c r="AU677" s="378">
        <f t="shared" ca="1" si="1328"/>
        <v>205944.00374999997</v>
      </c>
      <c r="AV677" s="378">
        <f t="shared" ca="1" si="1328"/>
        <v>224290.05975000001</v>
      </c>
      <c r="AW677" s="378">
        <f t="shared" ca="1" si="1328"/>
        <v>239280.15075000003</v>
      </c>
      <c r="AX677" s="378">
        <f t="shared" ca="1" si="1328"/>
        <v>284088.01575000002</v>
      </c>
      <c r="AY677" s="378">
        <f t="shared" ca="1" si="1328"/>
        <v>285715.04024999996</v>
      </c>
      <c r="AZ677" s="378">
        <f t="shared" ca="1" si="1328"/>
        <v>278195.4532499999</v>
      </c>
      <c r="BA677" s="378">
        <f t="shared" ca="1" si="1328"/>
        <v>278921.02574999986</v>
      </c>
      <c r="BB677" s="378">
        <f t="shared" ca="1" si="1328"/>
        <v>276673.5284999999</v>
      </c>
      <c r="BC677" s="378">
        <f t="shared" ca="1" si="1328"/>
        <v>530242.33350000007</v>
      </c>
      <c r="BD677" s="378">
        <f t="shared" ca="1" si="1328"/>
        <v>489958.73249999998</v>
      </c>
      <c r="BE677" s="378">
        <f t="shared" ca="1" si="1328"/>
        <v>365903.40862499992</v>
      </c>
      <c r="BF677" s="378">
        <f t="shared" ca="1" si="1328"/>
        <v>400533.87599999981</v>
      </c>
      <c r="BG677" s="378">
        <f t="shared" ca="1" si="1328"/>
        <v>302660.92049999989</v>
      </c>
      <c r="BH677" s="378">
        <f t="shared" ca="1" si="1328"/>
        <v>320911.32674999989</v>
      </c>
      <c r="BI677" s="378">
        <f t="shared" ca="1" si="1328"/>
        <v>332562.02399999986</v>
      </c>
      <c r="BJ677" s="378">
        <f t="shared" ca="1" si="1328"/>
        <v>391441.58474999992</v>
      </c>
      <c r="BK677" s="378">
        <f t="shared" ca="1" si="1328"/>
        <v>400849.89149999979</v>
      </c>
      <c r="BL677" s="378">
        <f t="shared" ca="1" si="1328"/>
        <v>379241.81924999983</v>
      </c>
      <c r="BM677" s="378">
        <f t="shared" ca="1" si="1328"/>
        <v>385796.61487499985</v>
      </c>
      <c r="BN677" s="378">
        <f t="shared" ca="1" si="1328"/>
        <v>380446.45556249982</v>
      </c>
      <c r="BO677" s="378">
        <f t="shared" ca="1" si="1328"/>
        <v>764709.80381250009</v>
      </c>
      <c r="BP677" s="378">
        <f t="shared" ca="1" si="1328"/>
        <v>703426.0786125001</v>
      </c>
      <c r="BQ677" s="378">
        <f t="shared" ca="1" si="1328"/>
        <v>486794.60621250013</v>
      </c>
      <c r="BR677" s="378">
        <f t="shared" ca="1" si="1328"/>
        <v>548323.60694999993</v>
      </c>
      <c r="BS677" s="378">
        <f t="shared" ca="1" si="1328"/>
        <v>407656.89344999986</v>
      </c>
      <c r="BT677" s="378">
        <f t="shared" ca="1" si="1328"/>
        <v>430227.69884999981</v>
      </c>
      <c r="BU677" s="378">
        <f t="shared" ca="1" si="1328"/>
        <v>444237.05564999988</v>
      </c>
      <c r="BV677" s="378">
        <f t="shared" ca="1" si="1328"/>
        <v>522323.60744999989</v>
      </c>
      <c r="BW677" s="378">
        <f t="shared" ca="1" si="1328"/>
        <v>540186.90945000004</v>
      </c>
      <c r="BX677" s="378">
        <f t="shared" ca="1" si="1328"/>
        <v>509989.94925000006</v>
      </c>
      <c r="BY677" s="378">
        <f t="shared" ca="1" si="1328"/>
        <v>520286.39624999999</v>
      </c>
      <c r="BZ677" s="378">
        <f t="shared" ca="1" si="1328"/>
        <v>514477.00424999988</v>
      </c>
      <c r="CA677" s="378">
        <f t="shared" ca="1" si="1328"/>
        <v>936108.37005000026</v>
      </c>
      <c r="CB677" s="378">
        <f t="shared" ca="1" si="1328"/>
        <v>884447.26605000033</v>
      </c>
      <c r="CC677" s="378">
        <f t="shared" ref="CC677:CM677" ca="1" si="1329">CC661+CC668-CC676</f>
        <v>621949.91565000056</v>
      </c>
      <c r="CD677" s="378">
        <f t="shared" ca="1" si="1329"/>
        <v>751633.66605000047</v>
      </c>
      <c r="CE677" s="378">
        <f t="shared" ca="1" si="1329"/>
        <v>714465.04125000024</v>
      </c>
      <c r="CF677" s="378">
        <f t="shared" ca="1" si="1329"/>
        <v>764625.28125000047</v>
      </c>
      <c r="CG677" s="378">
        <f t="shared" ca="1" si="1329"/>
        <v>798039.04125000047</v>
      </c>
      <c r="CH677" s="378">
        <f t="shared" ca="1" si="1329"/>
        <v>912138.16125000035</v>
      </c>
      <c r="CI677" s="378">
        <f t="shared" ca="1" si="1329"/>
        <v>916516.06125000026</v>
      </c>
      <c r="CJ677" s="378">
        <f t="shared" ca="1" si="1329"/>
        <v>897282.70125000016</v>
      </c>
      <c r="CK677" s="378">
        <f t="shared" ca="1" si="1329"/>
        <v>921532.66125000012</v>
      </c>
      <c r="CL677" s="378">
        <f t="shared" ca="1" si="1329"/>
        <v>931746.10124999983</v>
      </c>
      <c r="CM677" s="378">
        <f t="shared" ca="1" si="1329"/>
        <v>1559266.9012500003</v>
      </c>
      <c r="CN677" s="71"/>
      <c r="CO677" s="71"/>
      <c r="CP677" s="71"/>
      <c r="CQ677" s="71"/>
      <c r="CR677" s="71"/>
      <c r="CS677" s="71"/>
      <c r="CT677" s="71"/>
    </row>
    <row r="678" spans="1:98" hidden="1" outlineLevel="2" x14ac:dyDescent="0.45">
      <c r="A678" s="71"/>
      <c r="B678" s="297"/>
    </row>
    <row r="679" spans="1:98" hidden="1" outlineLevel="2" x14ac:dyDescent="0.45">
      <c r="A679" s="71"/>
      <c r="B679" s="297"/>
      <c r="D679" s="75" t="s">
        <v>504</v>
      </c>
    </row>
    <row r="680" spans="1:98" hidden="1" outlineLevel="2" x14ac:dyDescent="0.45">
      <c r="A680" s="71"/>
      <c r="B680" s="297"/>
      <c r="D680" s="259" t="s">
        <v>498</v>
      </c>
      <c r="F680" s="259" t="s">
        <v>164</v>
      </c>
      <c r="H680" s="264"/>
      <c r="I680" s="264"/>
      <c r="J680" s="264"/>
      <c r="K680" s="264"/>
      <c r="L680" s="264"/>
      <c r="M680" s="264"/>
      <c r="N680" s="264"/>
      <c r="O680" s="264"/>
      <c r="P680" s="264">
        <f>O683</f>
        <v>8000</v>
      </c>
      <c r="Q680" s="264">
        <f t="shared" ref="Q680:CB680" si="1330">P683</f>
        <v>13440.460160000002</v>
      </c>
      <c r="R680" s="264">
        <f t="shared" si="1330"/>
        <v>19450.619777085463</v>
      </c>
      <c r="S680" s="264">
        <f t="shared" si="1330"/>
        <v>6415.6220448240492</v>
      </c>
      <c r="T680" s="264">
        <f t="shared" si="1330"/>
        <v>16775.297444824049</v>
      </c>
      <c r="U680" s="264">
        <f t="shared" ca="1" si="1330"/>
        <v>24702.173425505614</v>
      </c>
      <c r="V680" s="264">
        <f t="shared" ca="1" si="1330"/>
        <v>9747.5159298345097</v>
      </c>
      <c r="W680" s="264">
        <f t="shared" ca="1" si="1330"/>
        <v>19965.416318327007</v>
      </c>
      <c r="X680" s="264">
        <f t="shared" ca="1" si="1330"/>
        <v>31006.737017189436</v>
      </c>
      <c r="Y680" s="264">
        <f t="shared" ca="1" si="1330"/>
        <v>11403.277404330169</v>
      </c>
      <c r="Z680" s="264">
        <f t="shared" ca="1" si="1330"/>
        <v>23038.519754384557</v>
      </c>
      <c r="AA680" s="264">
        <f t="shared" ca="1" si="1330"/>
        <v>36326.616514096866</v>
      </c>
      <c r="AB680" s="264">
        <f t="shared" ca="1" si="1330"/>
        <v>11877.821448533126</v>
      </c>
      <c r="AC680" s="264">
        <f t="shared" ca="1" si="1330"/>
        <v>25993.572544744267</v>
      </c>
      <c r="AD680" s="264">
        <f t="shared" ca="1" si="1330"/>
        <v>40782.062912504363</v>
      </c>
      <c r="AE680" s="264">
        <f t="shared" ca="1" si="1330"/>
        <v>15214.670227956783</v>
      </c>
      <c r="AF680" s="264">
        <f t="shared" ca="1" si="1330"/>
        <v>37978.744227956777</v>
      </c>
      <c r="AG680" s="264">
        <f t="shared" ca="1" si="1330"/>
        <v>55790.051772812556</v>
      </c>
      <c r="AH680" s="264">
        <f t="shared" ca="1" si="1330"/>
        <v>22512.575899311603</v>
      </c>
      <c r="AI680" s="264">
        <f t="shared" ca="1" si="1330"/>
        <v>46092.057549248537</v>
      </c>
      <c r="AJ680" s="264">
        <f t="shared" ca="1" si="1330"/>
        <v>71677.15574936707</v>
      </c>
      <c r="AK680" s="264">
        <f t="shared" ca="1" si="1330"/>
        <v>26303.124222635408</v>
      </c>
      <c r="AL680" s="264">
        <f t="shared" ca="1" si="1330"/>
        <v>53383.26896445101</v>
      </c>
      <c r="AM680" s="264">
        <f t="shared" ca="1" si="1330"/>
        <v>84573.99408481663</v>
      </c>
      <c r="AN680" s="264">
        <f t="shared" ca="1" si="1330"/>
        <v>27067.099503616104</v>
      </c>
      <c r="AO680" s="264">
        <f t="shared" ca="1" si="1330"/>
        <v>59033.188746808184</v>
      </c>
      <c r="AP680" s="264">
        <f t="shared" ca="1" si="1330"/>
        <v>92010.388745261589</v>
      </c>
      <c r="AQ680" s="264">
        <f t="shared" ca="1" si="1330"/>
        <v>33797.538269092067</v>
      </c>
      <c r="AR680" s="264">
        <f t="shared" si="1330"/>
        <v>197434.04</v>
      </c>
      <c r="AS680" s="264">
        <f t="shared" ca="1" si="1330"/>
        <v>232909.40039662979</v>
      </c>
      <c r="AT680" s="264">
        <f t="shared" ca="1" si="1330"/>
        <v>43244.468888015865</v>
      </c>
      <c r="AU680" s="264">
        <f t="shared" ca="1" si="1330"/>
        <v>87668.961656134779</v>
      </c>
      <c r="AV680" s="264">
        <f t="shared" ca="1" si="1330"/>
        <v>134962.19107219021</v>
      </c>
      <c r="AW680" s="264">
        <f t="shared" ca="1" si="1330"/>
        <v>47770.635924790957</v>
      </c>
      <c r="AX680" s="264">
        <f t="shared" ca="1" si="1330"/>
        <v>98035.245980428212</v>
      </c>
      <c r="AY680" s="264">
        <f t="shared" ca="1" si="1330"/>
        <v>154431.68814897319</v>
      </c>
      <c r="AZ680" s="264">
        <f t="shared" ca="1" si="1330"/>
        <v>48073.491664702771</v>
      </c>
      <c r="BA680" s="264">
        <f t="shared" ca="1" si="1330"/>
        <v>103648.26034367259</v>
      </c>
      <c r="BB680" s="264">
        <f t="shared" ca="1" si="1330"/>
        <v>159948.53857686068</v>
      </c>
      <c r="BC680" s="264">
        <f t="shared" ca="1" si="1330"/>
        <v>57318.966262064001</v>
      </c>
      <c r="BD680" s="264">
        <f t="shared" ca="1" si="1330"/>
        <v>154391.82352716808</v>
      </c>
      <c r="BE680" s="264">
        <f t="shared" ca="1" si="1330"/>
        <v>209888.31524222333</v>
      </c>
      <c r="BF680" s="264">
        <f t="shared" ca="1" si="1330"/>
        <v>68342.776587206055</v>
      </c>
      <c r="BG680" s="264">
        <f t="shared" ca="1" si="1330"/>
        <v>139228.99207969662</v>
      </c>
      <c r="BH680" s="264">
        <f t="shared" ca="1" si="1330"/>
        <v>215445.22339830193</v>
      </c>
      <c r="BI680" s="264">
        <f t="shared" ca="1" si="1330"/>
        <v>77600.167810245417</v>
      </c>
      <c r="BJ680" s="264">
        <f t="shared" ca="1" si="1330"/>
        <v>159098.27427615144</v>
      </c>
      <c r="BK680" s="264">
        <f t="shared" ca="1" si="1330"/>
        <v>251083.39885898947</v>
      </c>
      <c r="BL680" s="264">
        <f t="shared" ca="1" si="1330"/>
        <v>78505.694924339594</v>
      </c>
      <c r="BM680" s="264">
        <f t="shared" ca="1" si="1330"/>
        <v>170977.1878103402</v>
      </c>
      <c r="BN680" s="264">
        <f t="shared" ca="1" si="1330"/>
        <v>265887.96622968785</v>
      </c>
      <c r="BO680" s="264">
        <f t="shared" ca="1" si="1330"/>
        <v>96872.344137331354</v>
      </c>
      <c r="BP680" s="264">
        <f t="shared" ca="1" si="1330"/>
        <v>256106.46811776794</v>
      </c>
      <c r="BQ680" s="264">
        <f t="shared" ca="1" si="1330"/>
        <v>344891.57080166106</v>
      </c>
      <c r="BR680" s="264">
        <f t="shared" ca="1" si="1330"/>
        <v>106842.79972407746</v>
      </c>
      <c r="BS680" s="264">
        <f t="shared" ca="1" si="1330"/>
        <v>217402.27228411601</v>
      </c>
      <c r="BT680" s="264">
        <f t="shared" ca="1" si="1330"/>
        <v>335611.25604374614</v>
      </c>
      <c r="BU680" s="264">
        <f t="shared" ca="1" si="1330"/>
        <v>120203.55277953425</v>
      </c>
      <c r="BV680" s="264">
        <f t="shared" ca="1" si="1330"/>
        <v>245803.31855962926</v>
      </c>
      <c r="BW680" s="264">
        <f t="shared" ca="1" si="1330"/>
        <v>385895.81824174896</v>
      </c>
      <c r="BX680" s="264">
        <f t="shared" ca="1" si="1330"/>
        <v>121550.39796907338</v>
      </c>
      <c r="BY680" s="264">
        <f t="shared" ca="1" si="1330"/>
        <v>262668.40141795063</v>
      </c>
      <c r="BZ680" s="264">
        <f t="shared" ca="1" si="1330"/>
        <v>406901.20338836615</v>
      </c>
      <c r="CA680" s="264">
        <f t="shared" ca="1" si="1330"/>
        <v>147100.04591317754</v>
      </c>
      <c r="CB680" s="264">
        <f t="shared" ca="1" si="1330"/>
        <v>362835.77996304166</v>
      </c>
      <c r="CC680" s="264">
        <f t="shared" ref="CC680:CM680" ca="1" si="1331">CB683</f>
        <v>524997.98755195877</v>
      </c>
      <c r="CD680" s="264">
        <f t="shared" ca="1" si="1331"/>
        <v>187209.65688917402</v>
      </c>
      <c r="CE680" s="264">
        <f t="shared" ca="1" si="1331"/>
        <v>377667.95375791029</v>
      </c>
      <c r="CF680" s="264">
        <f t="shared" ca="1" si="1331"/>
        <v>578291.85053599381</v>
      </c>
      <c r="CG680" s="264">
        <f t="shared" ca="1" si="1331"/>
        <v>199394.34217527672</v>
      </c>
      <c r="CH680" s="264">
        <f t="shared" ca="1" si="1331"/>
        <v>403389.03411102062</v>
      </c>
      <c r="CI680" s="264">
        <f t="shared" ca="1" si="1331"/>
        <v>623696.34561824589</v>
      </c>
      <c r="CJ680" s="264">
        <f t="shared" ca="1" si="1331"/>
        <v>176306.86855530541</v>
      </c>
      <c r="CK680" s="264">
        <f t="shared" ca="1" si="1331"/>
        <v>394011.20403292042</v>
      </c>
      <c r="CL680" s="264">
        <f t="shared" ca="1" si="1331"/>
        <v>608182.72396983381</v>
      </c>
      <c r="CM680" s="264">
        <f t="shared" ca="1" si="1331"/>
        <v>218168.71399799502</v>
      </c>
      <c r="CN680" s="71"/>
      <c r="CO680" s="71"/>
      <c r="CP680" s="71"/>
      <c r="CQ680" s="71"/>
      <c r="CR680" s="71"/>
      <c r="CS680" s="71"/>
      <c r="CT680" s="71"/>
    </row>
    <row r="681" spans="1:98" hidden="1" outlineLevel="2" x14ac:dyDescent="0.45">
      <c r="A681" s="71"/>
      <c r="B681" s="297"/>
      <c r="D681" s="259" t="s">
        <v>499</v>
      </c>
      <c r="F681" s="259" t="s">
        <v>164</v>
      </c>
      <c r="H681" s="264"/>
      <c r="I681" s="264"/>
      <c r="J681" s="264"/>
      <c r="K681" s="264"/>
      <c r="L681" s="264"/>
      <c r="M681" s="264"/>
      <c r="N681" s="264"/>
      <c r="O681" s="264"/>
      <c r="P681" s="264">
        <f>P657-P647</f>
        <v>5440.4601600000024</v>
      </c>
      <c r="Q681" s="264">
        <f t="shared" ref="Q681:CB681" si="1332">Q657-Q647</f>
        <v>6010.1596170854609</v>
      </c>
      <c r="R681" s="264">
        <f t="shared" si="1332"/>
        <v>6415.6220448240492</v>
      </c>
      <c r="S681" s="264">
        <f t="shared" si="1332"/>
        <v>10359.6754</v>
      </c>
      <c r="T681" s="264">
        <f t="shared" ca="1" si="1332"/>
        <v>7926.8759806815651</v>
      </c>
      <c r="U681" s="264">
        <f t="shared" ca="1" si="1332"/>
        <v>9747.5159298345097</v>
      </c>
      <c r="V681" s="264">
        <f t="shared" ca="1" si="1332"/>
        <v>10217.900388492497</v>
      </c>
      <c r="W681" s="264">
        <f t="shared" ca="1" si="1332"/>
        <v>11041.32069886243</v>
      </c>
      <c r="X681" s="264">
        <f t="shared" ca="1" si="1332"/>
        <v>11403.277404330169</v>
      </c>
      <c r="Y681" s="264">
        <f t="shared" ca="1" si="1332"/>
        <v>11635.242350054388</v>
      </c>
      <c r="Z681" s="264">
        <f t="shared" ca="1" si="1332"/>
        <v>13288.096759712309</v>
      </c>
      <c r="AA681" s="264">
        <f t="shared" ca="1" si="1332"/>
        <v>11877.821448533126</v>
      </c>
      <c r="AB681" s="264">
        <f t="shared" ca="1" si="1332"/>
        <v>14115.751096211141</v>
      </c>
      <c r="AC681" s="264">
        <f t="shared" ca="1" si="1332"/>
        <v>14788.490367760096</v>
      </c>
      <c r="AD681" s="264">
        <f t="shared" ca="1" si="1332"/>
        <v>15214.670227956783</v>
      </c>
      <c r="AE681" s="264">
        <f t="shared" ca="1" si="1332"/>
        <v>22764.073999999993</v>
      </c>
      <c r="AF681" s="264">
        <f t="shared" ca="1" si="1332"/>
        <v>17811.307544855779</v>
      </c>
      <c r="AG681" s="264">
        <f t="shared" ca="1" si="1332"/>
        <v>22512.575899311603</v>
      </c>
      <c r="AH681" s="264">
        <f t="shared" ca="1" si="1332"/>
        <v>23579.481649936934</v>
      </c>
      <c r="AI681" s="264">
        <f t="shared" ca="1" si="1332"/>
        <v>25585.098200118533</v>
      </c>
      <c r="AJ681" s="264">
        <f t="shared" ca="1" si="1332"/>
        <v>26303.124222635408</v>
      </c>
      <c r="AK681" s="264">
        <f t="shared" ca="1" si="1332"/>
        <v>27080.144741815602</v>
      </c>
      <c r="AL681" s="264">
        <f t="shared" ca="1" si="1332"/>
        <v>31190.72512036562</v>
      </c>
      <c r="AM681" s="264">
        <f t="shared" ca="1" si="1332"/>
        <v>27067.099503616104</v>
      </c>
      <c r="AN681" s="264">
        <f t="shared" ca="1" si="1332"/>
        <v>31966.08924319208</v>
      </c>
      <c r="AO681" s="264">
        <f t="shared" ca="1" si="1332"/>
        <v>32977.199998453405</v>
      </c>
      <c r="AP681" s="264">
        <f t="shared" ca="1" si="1332"/>
        <v>33797.538269092067</v>
      </c>
      <c r="AQ681" s="264">
        <f t="shared" ca="1" si="1332"/>
        <v>61061.291897551389</v>
      </c>
      <c r="AR681" s="264">
        <f t="shared" ca="1" si="1332"/>
        <v>35475.360396629781</v>
      </c>
      <c r="AS681" s="264">
        <f t="shared" ca="1" si="1332"/>
        <v>43244.468888015836</v>
      </c>
      <c r="AT681" s="264">
        <f t="shared" ca="1" si="1332"/>
        <v>44424.492768118915</v>
      </c>
      <c r="AU681" s="264">
        <f t="shared" ca="1" si="1332"/>
        <v>47293.22941605543</v>
      </c>
      <c r="AV681" s="264">
        <f t="shared" ca="1" si="1332"/>
        <v>47770.635924790957</v>
      </c>
      <c r="AW681" s="264">
        <f t="shared" ca="1" si="1332"/>
        <v>50264.610055637255</v>
      </c>
      <c r="AX681" s="264">
        <f t="shared" ca="1" si="1332"/>
        <v>56396.442168544978</v>
      </c>
      <c r="AY681" s="264">
        <f t="shared" ca="1" si="1332"/>
        <v>48073.491664702771</v>
      </c>
      <c r="AZ681" s="264">
        <f t="shared" ca="1" si="1332"/>
        <v>55574.76867896982</v>
      </c>
      <c r="BA681" s="264">
        <f t="shared" ca="1" si="1332"/>
        <v>56300.278233188088</v>
      </c>
      <c r="BB681" s="264">
        <f t="shared" ca="1" si="1332"/>
        <v>57318.966262064001</v>
      </c>
      <c r="BC681" s="264">
        <f t="shared" ca="1" si="1332"/>
        <v>97072.857265104074</v>
      </c>
      <c r="BD681" s="264">
        <f t="shared" ca="1" si="1332"/>
        <v>55496.49171505525</v>
      </c>
      <c r="BE681" s="264">
        <f t="shared" ca="1" si="1332"/>
        <v>68342.776587206055</v>
      </c>
      <c r="BF681" s="264">
        <f t="shared" ca="1" si="1332"/>
        <v>70886.215492490563</v>
      </c>
      <c r="BG681" s="264">
        <f t="shared" ca="1" si="1332"/>
        <v>76216.231318605307</v>
      </c>
      <c r="BH681" s="264">
        <f t="shared" ca="1" si="1332"/>
        <v>77600.167810245417</v>
      </c>
      <c r="BI681" s="264">
        <f t="shared" ca="1" si="1332"/>
        <v>81498.106465906021</v>
      </c>
      <c r="BJ681" s="264">
        <f t="shared" ca="1" si="1332"/>
        <v>91985.124582838034</v>
      </c>
      <c r="BK681" s="264">
        <f t="shared" ca="1" si="1332"/>
        <v>78505.694924339594</v>
      </c>
      <c r="BL681" s="264">
        <f t="shared" ca="1" si="1332"/>
        <v>92471.492886000604</v>
      </c>
      <c r="BM681" s="264">
        <f t="shared" ca="1" si="1332"/>
        <v>94910.778419347655</v>
      </c>
      <c r="BN681" s="264">
        <f t="shared" ca="1" si="1332"/>
        <v>96872.344137331354</v>
      </c>
      <c r="BO681" s="264">
        <f t="shared" ca="1" si="1332"/>
        <v>159234.12398043659</v>
      </c>
      <c r="BP681" s="264">
        <f t="shared" ca="1" si="1332"/>
        <v>88785.102683893114</v>
      </c>
      <c r="BQ681" s="264">
        <f t="shared" ca="1" si="1332"/>
        <v>106842.79972407746</v>
      </c>
      <c r="BR681" s="264">
        <f t="shared" ca="1" si="1332"/>
        <v>110559.47256003856</v>
      </c>
      <c r="BS681" s="264">
        <f t="shared" ca="1" si="1332"/>
        <v>118208.98375963012</v>
      </c>
      <c r="BT681" s="264">
        <f t="shared" ca="1" si="1332"/>
        <v>120203.55277953425</v>
      </c>
      <c r="BU681" s="264">
        <f t="shared" ca="1" si="1332"/>
        <v>125599.76578009501</v>
      </c>
      <c r="BV681" s="264">
        <f t="shared" ca="1" si="1332"/>
        <v>140092.4996821197</v>
      </c>
      <c r="BW681" s="264">
        <f t="shared" ca="1" si="1332"/>
        <v>121550.39796907338</v>
      </c>
      <c r="BX681" s="264">
        <f t="shared" ca="1" si="1332"/>
        <v>141118.00344887725</v>
      </c>
      <c r="BY681" s="264">
        <f t="shared" ca="1" si="1332"/>
        <v>144232.80197041552</v>
      </c>
      <c r="BZ681" s="264">
        <f t="shared" ca="1" si="1332"/>
        <v>147100.04591317754</v>
      </c>
      <c r="CA681" s="264">
        <f t="shared" ca="1" si="1332"/>
        <v>215735.73404986411</v>
      </c>
      <c r="CB681" s="264">
        <f t="shared" ca="1" si="1332"/>
        <v>162162.20758891711</v>
      </c>
      <c r="CC681" s="264">
        <f t="shared" ref="CC681:CM681" ca="1" si="1333">CC657-CC647</f>
        <v>187209.65688917402</v>
      </c>
      <c r="CD681" s="264">
        <f t="shared" ca="1" si="1333"/>
        <v>190458.29686873627</v>
      </c>
      <c r="CE681" s="264">
        <f t="shared" ca="1" si="1333"/>
        <v>200623.89677808352</v>
      </c>
      <c r="CF681" s="264">
        <f t="shared" ca="1" si="1333"/>
        <v>199394.34217527672</v>
      </c>
      <c r="CG681" s="264">
        <f t="shared" ca="1" si="1333"/>
        <v>203994.6919357439</v>
      </c>
      <c r="CH681" s="264">
        <f t="shared" ca="1" si="1333"/>
        <v>220307.31150722527</v>
      </c>
      <c r="CI681" s="264">
        <f t="shared" ca="1" si="1333"/>
        <v>176306.86855530541</v>
      </c>
      <c r="CJ681" s="264">
        <f t="shared" ca="1" si="1333"/>
        <v>217704.33547761501</v>
      </c>
      <c r="CK681" s="264">
        <f t="shared" ca="1" si="1333"/>
        <v>214171.51993691339</v>
      </c>
      <c r="CL681" s="264">
        <f t="shared" ca="1" si="1333"/>
        <v>218168.71399799502</v>
      </c>
      <c r="CM681" s="264">
        <f t="shared" ca="1" si="1333"/>
        <v>304760.27112144791</v>
      </c>
      <c r="CN681" s="264">
        <f t="shared" ref="CN681:CT682" si="1334">SUMIF($H$9:$CM$9,CN$3,$H681:$CM681)</f>
        <v>28225.917221909513</v>
      </c>
      <c r="CO681" s="264">
        <f t="shared" ca="1" si="1334"/>
        <v>154021.036652429</v>
      </c>
      <c r="CP681" s="264">
        <f t="shared" ca="1" si="1334"/>
        <v>360931.67629094457</v>
      </c>
      <c r="CQ681" s="264">
        <f t="shared" ca="1" si="1334"/>
        <v>639209.60172182182</v>
      </c>
      <c r="CR681" s="264">
        <f t="shared" ca="1" si="1334"/>
        <v>1044019.5483198024</v>
      </c>
      <c r="CS681" s="264">
        <f t="shared" ca="1" si="1334"/>
        <v>1580029.1603207958</v>
      </c>
      <c r="CT681" s="264">
        <f t="shared" ca="1" si="1334"/>
        <v>2495262.1128324335</v>
      </c>
    </row>
    <row r="682" spans="1:98" hidden="1" outlineLevel="2" x14ac:dyDescent="0.45">
      <c r="A682" s="71"/>
      <c r="B682" s="297"/>
      <c r="D682" s="259" t="s">
        <v>497</v>
      </c>
      <c r="F682" s="259" t="s">
        <v>164</v>
      </c>
      <c r="H682" s="264"/>
      <c r="I682" s="264"/>
      <c r="J682" s="264"/>
      <c r="K682" s="264"/>
      <c r="L682" s="264"/>
      <c r="M682" s="264"/>
      <c r="N682" s="264"/>
      <c r="O682" s="264"/>
      <c r="P682" s="264">
        <f t="shared" ref="P682:AU682" si="1335">IF(MOD(O10,3)=0,O683,0)</f>
        <v>0</v>
      </c>
      <c r="Q682" s="264">
        <f t="shared" si="1335"/>
        <v>0</v>
      </c>
      <c r="R682" s="264">
        <f t="shared" si="1335"/>
        <v>19450.619777085463</v>
      </c>
      <c r="S682" s="264">
        <f t="shared" si="1335"/>
        <v>0</v>
      </c>
      <c r="T682" s="264">
        <f t="shared" si="1335"/>
        <v>0</v>
      </c>
      <c r="U682" s="264">
        <f t="shared" ca="1" si="1335"/>
        <v>24702.173425505614</v>
      </c>
      <c r="V682" s="264">
        <f t="shared" si="1335"/>
        <v>0</v>
      </c>
      <c r="W682" s="264">
        <f t="shared" si="1335"/>
        <v>0</v>
      </c>
      <c r="X682" s="264">
        <f t="shared" ca="1" si="1335"/>
        <v>31006.737017189436</v>
      </c>
      <c r="Y682" s="264">
        <f t="shared" si="1335"/>
        <v>0</v>
      </c>
      <c r="Z682" s="264">
        <f t="shared" si="1335"/>
        <v>0</v>
      </c>
      <c r="AA682" s="264">
        <f t="shared" ca="1" si="1335"/>
        <v>36326.616514096866</v>
      </c>
      <c r="AB682" s="264">
        <f t="shared" si="1335"/>
        <v>0</v>
      </c>
      <c r="AC682" s="264">
        <f t="shared" si="1335"/>
        <v>0</v>
      </c>
      <c r="AD682" s="264">
        <f t="shared" ca="1" si="1335"/>
        <v>40782.062912504363</v>
      </c>
      <c r="AE682" s="264">
        <f t="shared" si="1335"/>
        <v>0</v>
      </c>
      <c r="AF682" s="264">
        <f t="shared" si="1335"/>
        <v>0</v>
      </c>
      <c r="AG682" s="264">
        <f t="shared" ca="1" si="1335"/>
        <v>55790.051772812556</v>
      </c>
      <c r="AH682" s="264">
        <f t="shared" si="1335"/>
        <v>0</v>
      </c>
      <c r="AI682" s="264">
        <f t="shared" si="1335"/>
        <v>0</v>
      </c>
      <c r="AJ682" s="264">
        <f t="shared" ca="1" si="1335"/>
        <v>71677.15574936707</v>
      </c>
      <c r="AK682" s="264">
        <f t="shared" si="1335"/>
        <v>0</v>
      </c>
      <c r="AL682" s="264">
        <f t="shared" si="1335"/>
        <v>0</v>
      </c>
      <c r="AM682" s="264">
        <f t="shared" ca="1" si="1335"/>
        <v>84573.99408481663</v>
      </c>
      <c r="AN682" s="264">
        <f t="shared" si="1335"/>
        <v>0</v>
      </c>
      <c r="AO682" s="264">
        <f t="shared" si="1335"/>
        <v>0</v>
      </c>
      <c r="AP682" s="264">
        <f t="shared" ca="1" si="1335"/>
        <v>92010.388745261589</v>
      </c>
      <c r="AQ682" s="264">
        <f t="shared" si="1335"/>
        <v>0</v>
      </c>
      <c r="AR682" s="264">
        <f t="shared" si="1335"/>
        <v>0</v>
      </c>
      <c r="AS682" s="264">
        <f t="shared" ca="1" si="1335"/>
        <v>232909.40039662979</v>
      </c>
      <c r="AT682" s="264">
        <f t="shared" si="1335"/>
        <v>0</v>
      </c>
      <c r="AU682" s="264">
        <f t="shared" si="1335"/>
        <v>0</v>
      </c>
      <c r="AV682" s="264">
        <f t="shared" ref="AV682:CA682" ca="1" si="1336">IF(MOD(AU10,3)=0,AU683,0)</f>
        <v>134962.19107219021</v>
      </c>
      <c r="AW682" s="264">
        <f t="shared" si="1336"/>
        <v>0</v>
      </c>
      <c r="AX682" s="264">
        <f t="shared" si="1336"/>
        <v>0</v>
      </c>
      <c r="AY682" s="264">
        <f t="shared" ca="1" si="1336"/>
        <v>154431.68814897319</v>
      </c>
      <c r="AZ682" s="264">
        <f t="shared" si="1336"/>
        <v>0</v>
      </c>
      <c r="BA682" s="264">
        <f t="shared" si="1336"/>
        <v>0</v>
      </c>
      <c r="BB682" s="264">
        <f t="shared" ca="1" si="1336"/>
        <v>159948.53857686068</v>
      </c>
      <c r="BC682" s="264">
        <f t="shared" si="1336"/>
        <v>0</v>
      </c>
      <c r="BD682" s="264">
        <f t="shared" si="1336"/>
        <v>0</v>
      </c>
      <c r="BE682" s="264">
        <f t="shared" ca="1" si="1336"/>
        <v>209888.31524222333</v>
      </c>
      <c r="BF682" s="264">
        <f t="shared" si="1336"/>
        <v>0</v>
      </c>
      <c r="BG682" s="264">
        <f t="shared" si="1336"/>
        <v>0</v>
      </c>
      <c r="BH682" s="264">
        <f t="shared" ca="1" si="1336"/>
        <v>215445.22339830193</v>
      </c>
      <c r="BI682" s="264">
        <f t="shared" si="1336"/>
        <v>0</v>
      </c>
      <c r="BJ682" s="264">
        <f t="shared" si="1336"/>
        <v>0</v>
      </c>
      <c r="BK682" s="264">
        <f t="shared" ca="1" si="1336"/>
        <v>251083.39885898947</v>
      </c>
      <c r="BL682" s="264">
        <f t="shared" si="1336"/>
        <v>0</v>
      </c>
      <c r="BM682" s="264">
        <f t="shared" si="1336"/>
        <v>0</v>
      </c>
      <c r="BN682" s="264">
        <f t="shared" ca="1" si="1336"/>
        <v>265887.96622968785</v>
      </c>
      <c r="BO682" s="264">
        <f t="shared" si="1336"/>
        <v>0</v>
      </c>
      <c r="BP682" s="264">
        <f t="shared" si="1336"/>
        <v>0</v>
      </c>
      <c r="BQ682" s="264">
        <f t="shared" ca="1" si="1336"/>
        <v>344891.57080166106</v>
      </c>
      <c r="BR682" s="264">
        <f t="shared" si="1336"/>
        <v>0</v>
      </c>
      <c r="BS682" s="264">
        <f t="shared" si="1336"/>
        <v>0</v>
      </c>
      <c r="BT682" s="264">
        <f t="shared" ca="1" si="1336"/>
        <v>335611.25604374614</v>
      </c>
      <c r="BU682" s="264">
        <f t="shared" si="1336"/>
        <v>0</v>
      </c>
      <c r="BV682" s="264">
        <f t="shared" si="1336"/>
        <v>0</v>
      </c>
      <c r="BW682" s="264">
        <f t="shared" ca="1" si="1336"/>
        <v>385895.81824174896</v>
      </c>
      <c r="BX682" s="264">
        <f t="shared" si="1336"/>
        <v>0</v>
      </c>
      <c r="BY682" s="264">
        <f t="shared" si="1336"/>
        <v>0</v>
      </c>
      <c r="BZ682" s="264">
        <f t="shared" ca="1" si="1336"/>
        <v>406901.20338836615</v>
      </c>
      <c r="CA682" s="264">
        <f t="shared" si="1336"/>
        <v>0</v>
      </c>
      <c r="CB682" s="264">
        <f t="shared" ref="CB682:CM682" si="1337">IF(MOD(CA10,3)=0,CA683,0)</f>
        <v>0</v>
      </c>
      <c r="CC682" s="264">
        <f t="shared" ca="1" si="1337"/>
        <v>524997.98755195877</v>
      </c>
      <c r="CD682" s="264">
        <f t="shared" si="1337"/>
        <v>0</v>
      </c>
      <c r="CE682" s="264">
        <f t="shared" si="1337"/>
        <v>0</v>
      </c>
      <c r="CF682" s="264">
        <f t="shared" ca="1" si="1337"/>
        <v>578291.85053599381</v>
      </c>
      <c r="CG682" s="264">
        <f t="shared" si="1337"/>
        <v>0</v>
      </c>
      <c r="CH682" s="264">
        <f t="shared" si="1337"/>
        <v>0</v>
      </c>
      <c r="CI682" s="264">
        <f t="shared" ca="1" si="1337"/>
        <v>623696.34561824589</v>
      </c>
      <c r="CJ682" s="264">
        <f t="shared" si="1337"/>
        <v>0</v>
      </c>
      <c r="CK682" s="264">
        <f t="shared" si="1337"/>
        <v>0</v>
      </c>
      <c r="CL682" s="264">
        <f t="shared" ca="1" si="1337"/>
        <v>608182.72396983381</v>
      </c>
      <c r="CM682" s="264">
        <f t="shared" si="1337"/>
        <v>0</v>
      </c>
      <c r="CN682" s="264">
        <f t="shared" si="1334"/>
        <v>19450.619777085463</v>
      </c>
      <c r="CO682" s="264">
        <f t="shared" ca="1" si="1334"/>
        <v>132817.58986929629</v>
      </c>
      <c r="CP682" s="264">
        <f t="shared" ca="1" si="1334"/>
        <v>304051.59035225783</v>
      </c>
      <c r="CQ682" s="264">
        <f t="shared" ca="1" si="1334"/>
        <v>682251.81819465384</v>
      </c>
      <c r="CR682" s="264">
        <f t="shared" ca="1" si="1334"/>
        <v>942304.90372920269</v>
      </c>
      <c r="CS682" s="264">
        <f t="shared" ca="1" si="1334"/>
        <v>1473299.8484755224</v>
      </c>
      <c r="CT682" s="264">
        <f t="shared" ca="1" si="1334"/>
        <v>2335168.9076760323</v>
      </c>
    </row>
    <row r="683" spans="1:98" hidden="1" outlineLevel="2" x14ac:dyDescent="0.45">
      <c r="A683" s="71"/>
      <c r="B683" s="297"/>
      <c r="D683" s="280" t="s">
        <v>500</v>
      </c>
      <c r="E683" s="280"/>
      <c r="F683" s="280" t="s">
        <v>164</v>
      </c>
      <c r="G683" s="280"/>
      <c r="H683" s="378"/>
      <c r="I683" s="378"/>
      <c r="J683" s="378"/>
      <c r="K683" s="378"/>
      <c r="L683" s="378"/>
      <c r="M683" s="378"/>
      <c r="N683" s="378"/>
      <c r="O683" s="378">
        <f>cur_Vc</f>
        <v>8000</v>
      </c>
      <c r="P683" s="410">
        <f>SUM(P680:P681)-P682</f>
        <v>13440.460160000002</v>
      </c>
      <c r="Q683" s="378">
        <f t="shared" ref="Q683:BO683" si="1338">SUM(Q680:Q681)-Q682</f>
        <v>19450.619777085463</v>
      </c>
      <c r="R683" s="378">
        <f t="shared" si="1338"/>
        <v>6415.6220448240492</v>
      </c>
      <c r="S683" s="378">
        <f t="shared" si="1338"/>
        <v>16775.297444824049</v>
      </c>
      <c r="T683" s="378">
        <f t="shared" ca="1" si="1338"/>
        <v>24702.173425505614</v>
      </c>
      <c r="U683" s="378">
        <f t="shared" ca="1" si="1338"/>
        <v>9747.5159298345097</v>
      </c>
      <c r="V683" s="378">
        <f t="shared" ca="1" si="1338"/>
        <v>19965.416318327007</v>
      </c>
      <c r="W683" s="378">
        <f t="shared" ca="1" si="1338"/>
        <v>31006.737017189436</v>
      </c>
      <c r="X683" s="378">
        <f t="shared" ca="1" si="1338"/>
        <v>11403.277404330169</v>
      </c>
      <c r="Y683" s="378">
        <f t="shared" ca="1" si="1338"/>
        <v>23038.519754384557</v>
      </c>
      <c r="Z683" s="378">
        <f t="shared" ca="1" si="1338"/>
        <v>36326.616514096866</v>
      </c>
      <c r="AA683" s="378">
        <f t="shared" ca="1" si="1338"/>
        <v>11877.821448533126</v>
      </c>
      <c r="AB683" s="378">
        <f t="shared" ca="1" si="1338"/>
        <v>25993.572544744267</v>
      </c>
      <c r="AC683" s="378">
        <f t="shared" ca="1" si="1338"/>
        <v>40782.062912504363</v>
      </c>
      <c r="AD683" s="378">
        <f t="shared" ca="1" si="1338"/>
        <v>15214.670227956783</v>
      </c>
      <c r="AE683" s="378">
        <f t="shared" ca="1" si="1338"/>
        <v>37978.744227956777</v>
      </c>
      <c r="AF683" s="378">
        <f t="shared" ca="1" si="1338"/>
        <v>55790.051772812556</v>
      </c>
      <c r="AG683" s="378">
        <f t="shared" ca="1" si="1338"/>
        <v>22512.575899311603</v>
      </c>
      <c r="AH683" s="378">
        <f t="shared" ca="1" si="1338"/>
        <v>46092.057549248537</v>
      </c>
      <c r="AI683" s="378">
        <f t="shared" ca="1" si="1338"/>
        <v>71677.15574936707</v>
      </c>
      <c r="AJ683" s="378">
        <f t="shared" ca="1" si="1338"/>
        <v>26303.124222635408</v>
      </c>
      <c r="AK683" s="378">
        <f t="shared" ca="1" si="1338"/>
        <v>53383.26896445101</v>
      </c>
      <c r="AL683" s="378">
        <f t="shared" ca="1" si="1338"/>
        <v>84573.99408481663</v>
      </c>
      <c r="AM683" s="378">
        <f t="shared" ca="1" si="1338"/>
        <v>27067.099503616104</v>
      </c>
      <c r="AN683" s="378">
        <f t="shared" ca="1" si="1338"/>
        <v>59033.188746808184</v>
      </c>
      <c r="AO683" s="378">
        <f t="shared" ca="1" si="1338"/>
        <v>92010.388745261589</v>
      </c>
      <c r="AP683" s="378">
        <f t="shared" ca="1" si="1338"/>
        <v>33797.538269092067</v>
      </c>
      <c r="AQ683" s="397">
        <f>Assumptions!D255</f>
        <v>197434.04</v>
      </c>
      <c r="AR683" s="378">
        <f t="shared" ca="1" si="1338"/>
        <v>232909.40039662979</v>
      </c>
      <c r="AS683" s="378">
        <f t="shared" ca="1" si="1338"/>
        <v>43244.468888015865</v>
      </c>
      <c r="AT683" s="378">
        <f t="shared" ca="1" si="1338"/>
        <v>87668.961656134779</v>
      </c>
      <c r="AU683" s="378">
        <f t="shared" ca="1" si="1338"/>
        <v>134962.19107219021</v>
      </c>
      <c r="AV683" s="378">
        <f t="shared" ca="1" si="1338"/>
        <v>47770.635924790957</v>
      </c>
      <c r="AW683" s="378">
        <f t="shared" ca="1" si="1338"/>
        <v>98035.245980428212</v>
      </c>
      <c r="AX683" s="378">
        <f t="shared" ca="1" si="1338"/>
        <v>154431.68814897319</v>
      </c>
      <c r="AY683" s="378">
        <f t="shared" ca="1" si="1338"/>
        <v>48073.491664702771</v>
      </c>
      <c r="AZ683" s="378">
        <f t="shared" ca="1" si="1338"/>
        <v>103648.26034367259</v>
      </c>
      <c r="BA683" s="378">
        <f t="shared" ca="1" si="1338"/>
        <v>159948.53857686068</v>
      </c>
      <c r="BB683" s="378">
        <f t="shared" ca="1" si="1338"/>
        <v>57318.966262064001</v>
      </c>
      <c r="BC683" s="378">
        <f t="shared" ca="1" si="1338"/>
        <v>154391.82352716808</v>
      </c>
      <c r="BD683" s="378">
        <f t="shared" ca="1" si="1338"/>
        <v>209888.31524222333</v>
      </c>
      <c r="BE683" s="378">
        <f t="shared" ca="1" si="1338"/>
        <v>68342.776587206055</v>
      </c>
      <c r="BF683" s="378">
        <f t="shared" ca="1" si="1338"/>
        <v>139228.99207969662</v>
      </c>
      <c r="BG683" s="378">
        <f t="shared" ca="1" si="1338"/>
        <v>215445.22339830193</v>
      </c>
      <c r="BH683" s="378">
        <f t="shared" ca="1" si="1338"/>
        <v>77600.167810245417</v>
      </c>
      <c r="BI683" s="378">
        <f t="shared" ca="1" si="1338"/>
        <v>159098.27427615144</v>
      </c>
      <c r="BJ683" s="378">
        <f t="shared" ca="1" si="1338"/>
        <v>251083.39885898947</v>
      </c>
      <c r="BK683" s="378">
        <f t="shared" ca="1" si="1338"/>
        <v>78505.694924339594</v>
      </c>
      <c r="BL683" s="378">
        <f t="shared" ca="1" si="1338"/>
        <v>170977.1878103402</v>
      </c>
      <c r="BM683" s="378">
        <f t="shared" ca="1" si="1338"/>
        <v>265887.96622968785</v>
      </c>
      <c r="BN683" s="378">
        <f t="shared" ca="1" si="1338"/>
        <v>96872.344137331354</v>
      </c>
      <c r="BO683" s="378">
        <f t="shared" ca="1" si="1338"/>
        <v>256106.46811776794</v>
      </c>
      <c r="BP683" s="378">
        <f t="shared" ref="BP683:CA683" ca="1" si="1339">SUM(BP680:BP681)-BP682</f>
        <v>344891.57080166106</v>
      </c>
      <c r="BQ683" s="378">
        <f t="shared" ca="1" si="1339"/>
        <v>106842.79972407746</v>
      </c>
      <c r="BR683" s="378">
        <f t="shared" ca="1" si="1339"/>
        <v>217402.27228411601</v>
      </c>
      <c r="BS683" s="378">
        <f t="shared" ca="1" si="1339"/>
        <v>335611.25604374614</v>
      </c>
      <c r="BT683" s="378">
        <f t="shared" ca="1" si="1339"/>
        <v>120203.55277953425</v>
      </c>
      <c r="BU683" s="378">
        <f t="shared" ca="1" si="1339"/>
        <v>245803.31855962926</v>
      </c>
      <c r="BV683" s="378">
        <f t="shared" ca="1" si="1339"/>
        <v>385895.81824174896</v>
      </c>
      <c r="BW683" s="378">
        <f t="shared" ca="1" si="1339"/>
        <v>121550.39796907338</v>
      </c>
      <c r="BX683" s="378">
        <f t="shared" ca="1" si="1339"/>
        <v>262668.40141795063</v>
      </c>
      <c r="BY683" s="378">
        <f t="shared" ca="1" si="1339"/>
        <v>406901.20338836615</v>
      </c>
      <c r="BZ683" s="378">
        <f t="shared" ca="1" si="1339"/>
        <v>147100.04591317754</v>
      </c>
      <c r="CA683" s="378">
        <f t="shared" ca="1" si="1339"/>
        <v>362835.77996304166</v>
      </c>
      <c r="CB683" s="378">
        <f t="shared" ref="CB683:CM683" ca="1" si="1340">SUM(CB680:CB681)-CB682</f>
        <v>524997.98755195877</v>
      </c>
      <c r="CC683" s="378">
        <f t="shared" ca="1" si="1340"/>
        <v>187209.65688917402</v>
      </c>
      <c r="CD683" s="378">
        <f t="shared" ca="1" si="1340"/>
        <v>377667.95375791029</v>
      </c>
      <c r="CE683" s="378">
        <f t="shared" ca="1" si="1340"/>
        <v>578291.85053599381</v>
      </c>
      <c r="CF683" s="378">
        <f t="shared" ca="1" si="1340"/>
        <v>199394.34217527672</v>
      </c>
      <c r="CG683" s="378">
        <f t="shared" ca="1" si="1340"/>
        <v>403389.03411102062</v>
      </c>
      <c r="CH683" s="378">
        <f t="shared" ca="1" si="1340"/>
        <v>623696.34561824589</v>
      </c>
      <c r="CI683" s="378">
        <f t="shared" ca="1" si="1340"/>
        <v>176306.86855530541</v>
      </c>
      <c r="CJ683" s="378">
        <f t="shared" ca="1" si="1340"/>
        <v>394011.20403292042</v>
      </c>
      <c r="CK683" s="378">
        <f t="shared" ca="1" si="1340"/>
        <v>608182.72396983381</v>
      </c>
      <c r="CL683" s="378">
        <f t="shared" ca="1" si="1340"/>
        <v>218168.71399799502</v>
      </c>
      <c r="CM683" s="378">
        <f t="shared" ca="1" si="1340"/>
        <v>522928.98511944292</v>
      </c>
      <c r="CN683" s="71"/>
      <c r="CO683" s="71"/>
      <c r="CP683" s="71"/>
      <c r="CQ683" s="71"/>
      <c r="CR683" s="71"/>
      <c r="CS683" s="71"/>
      <c r="CT683" s="71"/>
    </row>
    <row r="684" spans="1:98" hidden="1" outlineLevel="2" x14ac:dyDescent="0.45">
      <c r="A684" s="71"/>
      <c r="B684" s="297"/>
    </row>
    <row r="685" spans="1:98" hidden="1" outlineLevel="2" x14ac:dyDescent="0.45">
      <c r="A685" s="71"/>
      <c r="B685" s="297"/>
    </row>
    <row r="686" spans="1:98" hidden="1" outlineLevel="2" x14ac:dyDescent="0.45">
      <c r="A686" s="71" t="s">
        <v>525</v>
      </c>
      <c r="B686" s="297"/>
      <c r="D686" s="259" t="s">
        <v>531</v>
      </c>
      <c r="F686" s="259" t="s">
        <v>164</v>
      </c>
      <c r="P686" s="264">
        <f t="shared" ref="P686:Y692" si="1341">SUMIF($A$3:$A$570,$A686,P$3:P$570)</f>
        <v>11339.181199999999</v>
      </c>
      <c r="Q686" s="264">
        <f t="shared" si="1341"/>
        <v>11333.87516</v>
      </c>
      <c r="R686" s="264">
        <f t="shared" si="1341"/>
        <v>11356.646915000001</v>
      </c>
      <c r="S686" s="264">
        <f t="shared" si="1341"/>
        <v>11448.107095000001</v>
      </c>
      <c r="T686" s="264">
        <f t="shared" ca="1" si="1341"/>
        <v>11376.607001600001</v>
      </c>
      <c r="U686" s="264">
        <f t="shared" ca="1" si="1341"/>
        <v>11419.379767999999</v>
      </c>
      <c r="V686" s="264">
        <f t="shared" ca="1" si="1341"/>
        <v>11438.0466896</v>
      </c>
      <c r="W686" s="264">
        <f t="shared" ca="1" si="1341"/>
        <v>17062.582732799998</v>
      </c>
      <c r="X686" s="264">
        <f t="shared" ca="1" si="1341"/>
        <v>17066.790624000001</v>
      </c>
      <c r="Y686" s="264">
        <f t="shared" ca="1" si="1341"/>
        <v>17086.867636799998</v>
      </c>
      <c r="Z686" s="264">
        <f t="shared" ref="Z686:AI692" ca="1" si="1342">SUMIF($A$3:$A$570,$A686,Z$3:Z$570)</f>
        <v>17107.414680000002</v>
      </c>
      <c r="AA686" s="264">
        <f t="shared" ca="1" si="1342"/>
        <v>11379.128752000001</v>
      </c>
      <c r="AB686" s="264">
        <f t="shared" ca="1" si="1342"/>
        <v>17149.918857600002</v>
      </c>
      <c r="AC686" s="264">
        <f t="shared" ca="1" si="1342"/>
        <v>17127.223104000001</v>
      </c>
      <c r="AD686" s="264">
        <f t="shared" ca="1" si="1342"/>
        <v>22760.7307592</v>
      </c>
      <c r="AE686" s="264">
        <f t="shared" ca="1" si="1342"/>
        <v>17341.422495999999</v>
      </c>
      <c r="AF686" s="264">
        <f t="shared" ca="1" si="1342"/>
        <v>22792.968256</v>
      </c>
      <c r="AG686" s="264">
        <f t="shared" ca="1" si="1342"/>
        <v>22871.763474250001</v>
      </c>
      <c r="AH686" s="264">
        <f t="shared" ca="1" si="1342"/>
        <v>22896.924193749997</v>
      </c>
      <c r="AI686" s="264">
        <f t="shared" ca="1" si="1342"/>
        <v>28543.825415750001</v>
      </c>
      <c r="AJ686" s="264">
        <f t="shared" ref="AJ686:AS692" ca="1" si="1343">SUMIF($A$3:$A$570,$A686,AJ$3:AJ$570)</f>
        <v>28538.705232499997</v>
      </c>
      <c r="AK686" s="264">
        <f t="shared" ca="1" si="1343"/>
        <v>28565.32555175</v>
      </c>
      <c r="AL686" s="264">
        <f t="shared" ca="1" si="1343"/>
        <v>28592.432404250001</v>
      </c>
      <c r="AM686" s="264">
        <f t="shared" ca="1" si="1343"/>
        <v>17142.236549999998</v>
      </c>
      <c r="AN686" s="264">
        <f t="shared" ca="1" si="1343"/>
        <v>34238.105709000003</v>
      </c>
      <c r="AO686" s="264">
        <f t="shared" ca="1" si="1343"/>
        <v>28595.930810000002</v>
      </c>
      <c r="AP686" s="264">
        <f t="shared" ca="1" si="1343"/>
        <v>34253.740416375003</v>
      </c>
      <c r="AQ686" s="264">
        <f t="shared" ca="1" si="1343"/>
        <v>30014.161406500003</v>
      </c>
      <c r="AR686" s="264">
        <f t="shared" ca="1" si="1343"/>
        <v>23254.195993600002</v>
      </c>
      <c r="AS686" s="264">
        <f t="shared" ca="1" si="1343"/>
        <v>29010.794032000002</v>
      </c>
      <c r="AT686" s="264">
        <f t="shared" ref="AT686:BC692" ca="1" si="1344">SUMIF($A$3:$A$570,$A686,AT$3:AT$570)</f>
        <v>29037.924208</v>
      </c>
      <c r="AU686" s="264">
        <f t="shared" ca="1" si="1344"/>
        <v>29117.334966400002</v>
      </c>
      <c r="AV686" s="264">
        <f t="shared" ca="1" si="1344"/>
        <v>29092.9544704</v>
      </c>
      <c r="AW686" s="264">
        <f t="shared" ca="1" si="1344"/>
        <v>29299.734556800002</v>
      </c>
      <c r="AX686" s="264">
        <f t="shared" ca="1" si="1344"/>
        <v>29327.891279999996</v>
      </c>
      <c r="AY686" s="264">
        <f t="shared" ca="1" si="1344"/>
        <v>17710.284799999998</v>
      </c>
      <c r="AZ686" s="264">
        <f t="shared" ca="1" si="1344"/>
        <v>34885.534636800003</v>
      </c>
      <c r="BA686" s="264">
        <f t="shared" ca="1" si="1344"/>
        <v>29201.556684800002</v>
      </c>
      <c r="BB686" s="264">
        <f t="shared" ca="1" si="1344"/>
        <v>34880.570955200004</v>
      </c>
      <c r="BC686" s="264">
        <f t="shared" ca="1" si="1344"/>
        <v>31091.927904000004</v>
      </c>
      <c r="BD686" s="264">
        <f t="shared" ref="BD686:BM692" ca="1" si="1345">SUMIF($A$3:$A$570,$A686,BD$3:BD$570)</f>
        <v>914.92198600000052</v>
      </c>
      <c r="BE686" s="264">
        <f t="shared" ca="1" si="1345"/>
        <v>1056.7505177625007</v>
      </c>
      <c r="BF686" s="264">
        <f t="shared" ca="1" si="1345"/>
        <v>1067.2748329125011</v>
      </c>
      <c r="BG686" s="264">
        <f t="shared" ca="1" si="1345"/>
        <v>1122.5918563500011</v>
      </c>
      <c r="BH686" s="264">
        <f t="shared" ca="1" si="1345"/>
        <v>1087.8165581250009</v>
      </c>
      <c r="BI686" s="264">
        <f t="shared" ca="1" si="1345"/>
        <v>1276.7139681875008</v>
      </c>
      <c r="BJ686" s="264">
        <f t="shared" ca="1" si="1345"/>
        <v>1286.5624098875012</v>
      </c>
      <c r="BK686" s="264">
        <f t="shared" ca="1" si="1345"/>
        <v>918.88993512500065</v>
      </c>
      <c r="BL686" s="264">
        <f t="shared" ca="1" si="1345"/>
        <v>1216.3123882000011</v>
      </c>
      <c r="BM686" s="264">
        <f t="shared" ca="1" si="1345"/>
        <v>1218.6612665000011</v>
      </c>
      <c r="BN686" s="264">
        <f t="shared" ref="BN686:BW692" ca="1" si="1346">SUMIF($A$3:$A$570,$A686,BN$3:BN$570)</f>
        <v>1186.1005767812512</v>
      </c>
      <c r="BO686" s="264">
        <f t="shared" ca="1" si="1346"/>
        <v>4043.1656278500027</v>
      </c>
      <c r="BP686" s="264">
        <f t="shared" ca="1" si="1346"/>
        <v>974.34223104000102</v>
      </c>
      <c r="BQ686" s="264">
        <f t="shared" ca="1" si="1346"/>
        <v>1128.781363680001</v>
      </c>
      <c r="BR686" s="264">
        <f t="shared" ca="1" si="1346"/>
        <v>1141.3037174400008</v>
      </c>
      <c r="BS686" s="264">
        <f t="shared" ca="1" si="1346"/>
        <v>1200.0395196000015</v>
      </c>
      <c r="BT686" s="264">
        <f t="shared" ca="1" si="1346"/>
        <v>1166.348424960001</v>
      </c>
      <c r="BU686" s="264">
        <f t="shared" ca="1" si="1346"/>
        <v>1393.5267787200014</v>
      </c>
      <c r="BV686" s="264">
        <f t="shared" ca="1" si="1346"/>
        <v>1406.0491324800014</v>
      </c>
      <c r="BW686" s="264">
        <f t="shared" ca="1" si="1346"/>
        <v>1026.6019368000009</v>
      </c>
      <c r="BX686" s="264">
        <f t="shared" ref="BX686:CG692" ca="1" si="1347">SUMIF($A$3:$A$570,$A686,BX$3:BX$570)</f>
        <v>1323.7658400000012</v>
      </c>
      <c r="BY686" s="264">
        <f t="shared" ca="1" si="1347"/>
        <v>1342.8410611200011</v>
      </c>
      <c r="BZ686" s="264">
        <f t="shared" ca="1" si="1347"/>
        <v>1297.7272948800016</v>
      </c>
      <c r="CA686" s="264">
        <f t="shared" ca="1" si="1347"/>
        <v>3408.1051454400026</v>
      </c>
      <c r="CB686" s="264">
        <f t="shared" ca="1" si="1347"/>
        <v>1815.7570560000024</v>
      </c>
      <c r="CC686" s="264">
        <f t="shared" ca="1" si="1347"/>
        <v>2166.1097400000026</v>
      </c>
      <c r="CD686" s="264">
        <f t="shared" ca="1" si="1347"/>
        <v>2271.4669440000025</v>
      </c>
      <c r="CE686" s="264">
        <f t="shared" ca="1" si="1347"/>
        <v>2493.1966500000026</v>
      </c>
      <c r="CF686" s="264">
        <f t="shared" ca="1" si="1347"/>
        <v>2488.4758080000024</v>
      </c>
      <c r="CG686" s="264">
        <f t="shared" ca="1" si="1347"/>
        <v>2814.7834680000028</v>
      </c>
      <c r="CH686" s="264">
        <f t="shared" ref="CH686:CM692" ca="1" si="1348">SUMIF($A$3:$A$570,$A686,CH$3:CH$570)</f>
        <v>2928.5332800000028</v>
      </c>
      <c r="CI686" s="264">
        <f t="shared" ca="1" si="1348"/>
        <v>1929.8295800000017</v>
      </c>
      <c r="CJ686" s="264">
        <f t="shared" ca="1" si="1348"/>
        <v>3054.999360000003</v>
      </c>
      <c r="CK686" s="264">
        <f t="shared" ca="1" si="1348"/>
        <v>2977.2903360000018</v>
      </c>
      <c r="CL686" s="264">
        <f t="shared" ca="1" si="1348"/>
        <v>3137.8597120000022</v>
      </c>
      <c r="CM686" s="264">
        <f t="shared" ca="1" si="1348"/>
        <v>6799.2002600000069</v>
      </c>
      <c r="CN686" s="264">
        <f t="shared" ref="CN686:CT692" si="1349">SUMIF($H$9:$CM$9,CN$3,$H686:$CM686)</f>
        <v>45477.810369999999</v>
      </c>
      <c r="CO686" s="264">
        <f t="shared" ca="1" si="1349"/>
        <v>188316.11310160003</v>
      </c>
      <c r="CP686" s="264">
        <f t="shared" ca="1" si="1349"/>
        <v>327046.11942012503</v>
      </c>
      <c r="CQ686" s="264">
        <f t="shared" ca="1" si="1349"/>
        <v>345910.70448799996</v>
      </c>
      <c r="CR686" s="264">
        <f t="shared" ca="1" si="1349"/>
        <v>16395.761923681264</v>
      </c>
      <c r="CS686" s="264">
        <f t="shared" ca="1" si="1349"/>
        <v>16809.432446160015</v>
      </c>
      <c r="CT686" s="264">
        <f t="shared" ca="1" si="1349"/>
        <v>34877.50219400003</v>
      </c>
    </row>
    <row r="687" spans="1:98" hidden="1" outlineLevel="2" x14ac:dyDescent="0.45">
      <c r="A687" s="71" t="s">
        <v>529</v>
      </c>
      <c r="B687" s="297"/>
      <c r="D687" s="259" t="s">
        <v>532</v>
      </c>
      <c r="F687" s="259" t="s">
        <v>164</v>
      </c>
      <c r="P687" s="264">
        <f t="shared" si="1341"/>
        <v>3438.8405629439999</v>
      </c>
      <c r="Q687" s="264">
        <f t="shared" si="1341"/>
        <v>3548.955598128</v>
      </c>
      <c r="R687" s="264">
        <f t="shared" si="1341"/>
        <v>5115.8405629440003</v>
      </c>
      <c r="S687" s="264">
        <f t="shared" si="1341"/>
        <v>7758.6014073599999</v>
      </c>
      <c r="T687" s="264">
        <f t="shared" si="1341"/>
        <v>4786.2181357200006</v>
      </c>
      <c r="U687" s="264">
        <f t="shared" si="1341"/>
        <v>5681.3544705450004</v>
      </c>
      <c r="V687" s="264">
        <f t="shared" si="1341"/>
        <v>5681.3544705450004</v>
      </c>
      <c r="W687" s="264">
        <f t="shared" si="1341"/>
        <v>5860.3817375100007</v>
      </c>
      <c r="X687" s="264">
        <f t="shared" si="1341"/>
        <v>5860.3817375100007</v>
      </c>
      <c r="Y687" s="264">
        <f t="shared" si="1341"/>
        <v>5860.3817375100007</v>
      </c>
      <c r="Z687" s="264">
        <f t="shared" si="1342"/>
        <v>6755.5180723350004</v>
      </c>
      <c r="AA687" s="264">
        <f t="shared" si="1342"/>
        <v>6218.4362714399995</v>
      </c>
      <c r="AB687" s="264">
        <f t="shared" si="1342"/>
        <v>6218.4362714399995</v>
      </c>
      <c r="AC687" s="264">
        <f t="shared" si="1342"/>
        <v>6397.4635384050016</v>
      </c>
      <c r="AD687" s="264">
        <f t="shared" si="1342"/>
        <v>7895.4362714400004</v>
      </c>
      <c r="AE687" s="264">
        <f t="shared" si="1342"/>
        <v>12192.090678600001</v>
      </c>
      <c r="AF687" s="264">
        <f t="shared" si="1342"/>
        <v>11327.17194</v>
      </c>
      <c r="AG687" s="264">
        <f t="shared" si="1342"/>
        <v>14633.4044025</v>
      </c>
      <c r="AH687" s="264">
        <f t="shared" si="1342"/>
        <v>14633.4044025</v>
      </c>
      <c r="AI687" s="264">
        <f t="shared" si="1342"/>
        <v>15294.650894999999</v>
      </c>
      <c r="AJ687" s="264">
        <f t="shared" si="1343"/>
        <v>15294.650894999999</v>
      </c>
      <c r="AK687" s="264">
        <f t="shared" si="1343"/>
        <v>15294.650894999999</v>
      </c>
      <c r="AL687" s="264">
        <f t="shared" si="1343"/>
        <v>18600.883357500003</v>
      </c>
      <c r="AM687" s="264">
        <f t="shared" si="1343"/>
        <v>16617.14388</v>
      </c>
      <c r="AN687" s="264">
        <f t="shared" si="1343"/>
        <v>16617.14388</v>
      </c>
      <c r="AO687" s="264">
        <f t="shared" si="1343"/>
        <v>19290.7903725</v>
      </c>
      <c r="AP687" s="264">
        <f t="shared" si="1343"/>
        <v>18629.543879999997</v>
      </c>
      <c r="AQ687" s="264">
        <f t="shared" si="1343"/>
        <v>34499.459700000007</v>
      </c>
      <c r="AR687" s="264">
        <f t="shared" si="1343"/>
        <v>16682.368399999999</v>
      </c>
      <c r="AS687" s="264">
        <f t="shared" si="1343"/>
        <v>21798.34865</v>
      </c>
      <c r="AT687" s="264">
        <f t="shared" si="1344"/>
        <v>21798.34865</v>
      </c>
      <c r="AU687" s="264">
        <f t="shared" si="1344"/>
        <v>22821.544699999999</v>
      </c>
      <c r="AV687" s="264">
        <f t="shared" si="1344"/>
        <v>22821.544699999999</v>
      </c>
      <c r="AW687" s="264">
        <f t="shared" si="1344"/>
        <v>22821.544699999999</v>
      </c>
      <c r="AX687" s="264">
        <f t="shared" si="1344"/>
        <v>27937.524949999999</v>
      </c>
      <c r="AY687" s="264">
        <f t="shared" si="1344"/>
        <v>24867.936800000003</v>
      </c>
      <c r="AZ687" s="264">
        <f t="shared" si="1344"/>
        <v>24867.936800000003</v>
      </c>
      <c r="BA687" s="264">
        <f t="shared" si="1344"/>
        <v>28015.332850000006</v>
      </c>
      <c r="BB687" s="264">
        <f t="shared" si="1344"/>
        <v>26992.1368</v>
      </c>
      <c r="BC687" s="264">
        <f t="shared" si="1344"/>
        <v>45058.342000000004</v>
      </c>
      <c r="BD687" s="264">
        <f t="shared" si="1345"/>
        <v>11473.738847999999</v>
      </c>
      <c r="BE687" s="264">
        <f t="shared" si="1345"/>
        <v>18644.825628000002</v>
      </c>
      <c r="BF687" s="264">
        <f t="shared" si="1345"/>
        <v>18644.825628000002</v>
      </c>
      <c r="BG687" s="264">
        <f t="shared" si="1345"/>
        <v>20079.042984000003</v>
      </c>
      <c r="BH687" s="264">
        <f t="shared" si="1345"/>
        <v>20079.042984000003</v>
      </c>
      <c r="BI687" s="264">
        <f t="shared" si="1345"/>
        <v>20079.042984000003</v>
      </c>
      <c r="BJ687" s="264">
        <f t="shared" si="1345"/>
        <v>27250.129764000005</v>
      </c>
      <c r="BK687" s="264">
        <f t="shared" si="1345"/>
        <v>22947.477695999998</v>
      </c>
      <c r="BL687" s="264">
        <f t="shared" si="1345"/>
        <v>22947.477695999998</v>
      </c>
      <c r="BM687" s="264">
        <f t="shared" si="1345"/>
        <v>24381.695052000003</v>
      </c>
      <c r="BN687" s="264">
        <f t="shared" si="1346"/>
        <v>22947.477695999998</v>
      </c>
      <c r="BO687" s="264">
        <f t="shared" si="1346"/>
        <v>57368.694240000012</v>
      </c>
      <c r="BP687" s="264">
        <f t="shared" si="1346"/>
        <v>14205.746973599998</v>
      </c>
      <c r="BQ687" s="264">
        <f t="shared" si="1346"/>
        <v>23084.338832100002</v>
      </c>
      <c r="BR687" s="264">
        <f t="shared" si="1346"/>
        <v>23084.338832100002</v>
      </c>
      <c r="BS687" s="264">
        <f t="shared" si="1346"/>
        <v>24860.057203800003</v>
      </c>
      <c r="BT687" s="264">
        <f t="shared" si="1346"/>
        <v>24860.057203800003</v>
      </c>
      <c r="BU687" s="264">
        <f t="shared" si="1346"/>
        <v>24860.057203800003</v>
      </c>
      <c r="BV687" s="264">
        <f t="shared" si="1346"/>
        <v>33738.649062299999</v>
      </c>
      <c r="BW687" s="264">
        <f t="shared" si="1346"/>
        <v>28411.493947199997</v>
      </c>
      <c r="BX687" s="264">
        <f t="shared" si="1347"/>
        <v>28411.493947199997</v>
      </c>
      <c r="BY687" s="264">
        <f t="shared" si="1347"/>
        <v>30187.212318900001</v>
      </c>
      <c r="BZ687" s="264">
        <f t="shared" si="1347"/>
        <v>28411.493947199997</v>
      </c>
      <c r="CA687" s="264">
        <f t="shared" si="1347"/>
        <v>71028.734868000014</v>
      </c>
      <c r="CB687" s="264">
        <f t="shared" si="1347"/>
        <v>16144.433760000002</v>
      </c>
      <c r="CC687" s="264">
        <f t="shared" si="1347"/>
        <v>26234.704860000002</v>
      </c>
      <c r="CD687" s="264">
        <f t="shared" si="1347"/>
        <v>26234.704860000002</v>
      </c>
      <c r="CE687" s="264">
        <f t="shared" si="1347"/>
        <v>28252.759080000007</v>
      </c>
      <c r="CF687" s="264">
        <f t="shared" si="1347"/>
        <v>28252.759080000007</v>
      </c>
      <c r="CG687" s="264">
        <f t="shared" si="1347"/>
        <v>28252.759080000007</v>
      </c>
      <c r="CH687" s="264">
        <f t="shared" si="1348"/>
        <v>38343.030180000009</v>
      </c>
      <c r="CI687" s="264">
        <f t="shared" si="1348"/>
        <v>32288.867520000003</v>
      </c>
      <c r="CJ687" s="264">
        <f t="shared" si="1348"/>
        <v>32288.867520000003</v>
      </c>
      <c r="CK687" s="264">
        <f t="shared" si="1348"/>
        <v>34306.921740000005</v>
      </c>
      <c r="CL687" s="264">
        <f t="shared" si="1348"/>
        <v>32288.867520000003</v>
      </c>
      <c r="CM687" s="264">
        <f t="shared" si="1348"/>
        <v>80722.168800000029</v>
      </c>
      <c r="CN687" s="264">
        <f t="shared" si="1349"/>
        <v>19862.238131375998</v>
      </c>
      <c r="CO687" s="264">
        <f t="shared" si="1349"/>
        <v>79407.453393000003</v>
      </c>
      <c r="CP687" s="264">
        <f t="shared" si="1349"/>
        <v>210732.89850000001</v>
      </c>
      <c r="CQ687" s="264">
        <f t="shared" si="1349"/>
        <v>306482.91000000003</v>
      </c>
      <c r="CR687" s="264">
        <f t="shared" si="1349"/>
        <v>286843.47119999997</v>
      </c>
      <c r="CS687" s="264">
        <f t="shared" si="1349"/>
        <v>355143.67434000009</v>
      </c>
      <c r="CT687" s="264">
        <f t="shared" si="1349"/>
        <v>403610.8440000001</v>
      </c>
    </row>
    <row r="688" spans="1:98" hidden="1" outlineLevel="2" x14ac:dyDescent="0.45">
      <c r="A688" s="71" t="s">
        <v>526</v>
      </c>
      <c r="B688" s="297"/>
      <c r="D688" s="259" t="s">
        <v>533</v>
      </c>
      <c r="F688" s="259" t="s">
        <v>164</v>
      </c>
      <c r="P688" s="264">
        <f t="shared" si="1341"/>
        <v>0</v>
      </c>
      <c r="Q688" s="264">
        <f t="shared" si="1341"/>
        <v>0</v>
      </c>
      <c r="R688" s="264">
        <f t="shared" si="1341"/>
        <v>0</v>
      </c>
      <c r="S688" s="264">
        <f t="shared" si="1341"/>
        <v>0</v>
      </c>
      <c r="T688" s="264">
        <f t="shared" si="1341"/>
        <v>0</v>
      </c>
      <c r="U688" s="264">
        <f t="shared" si="1341"/>
        <v>0</v>
      </c>
      <c r="V688" s="264">
        <f t="shared" si="1341"/>
        <v>0</v>
      </c>
      <c r="W688" s="264">
        <f t="shared" si="1341"/>
        <v>0</v>
      </c>
      <c r="X688" s="264">
        <f t="shared" si="1341"/>
        <v>0</v>
      </c>
      <c r="Y688" s="264">
        <f t="shared" si="1341"/>
        <v>0</v>
      </c>
      <c r="Z688" s="264">
        <f t="shared" si="1342"/>
        <v>0</v>
      </c>
      <c r="AA688" s="264">
        <f t="shared" si="1342"/>
        <v>0</v>
      </c>
      <c r="AB688" s="264">
        <f t="shared" si="1342"/>
        <v>0</v>
      </c>
      <c r="AC688" s="264">
        <f t="shared" si="1342"/>
        <v>0</v>
      </c>
      <c r="AD688" s="264">
        <f t="shared" si="1342"/>
        <v>0</v>
      </c>
      <c r="AE688" s="264">
        <f t="shared" si="1342"/>
        <v>0</v>
      </c>
      <c r="AF688" s="264">
        <f t="shared" si="1342"/>
        <v>0</v>
      </c>
      <c r="AG688" s="264">
        <f t="shared" si="1342"/>
        <v>0</v>
      </c>
      <c r="AH688" s="264">
        <f t="shared" si="1342"/>
        <v>0</v>
      </c>
      <c r="AI688" s="264">
        <f t="shared" si="1342"/>
        <v>0</v>
      </c>
      <c r="AJ688" s="264">
        <f t="shared" si="1343"/>
        <v>0</v>
      </c>
      <c r="AK688" s="264">
        <f t="shared" si="1343"/>
        <v>0</v>
      </c>
      <c r="AL688" s="264">
        <f t="shared" si="1343"/>
        <v>0</v>
      </c>
      <c r="AM688" s="264">
        <f t="shared" si="1343"/>
        <v>0</v>
      </c>
      <c r="AN688" s="264">
        <f t="shared" si="1343"/>
        <v>0</v>
      </c>
      <c r="AO688" s="264">
        <f t="shared" si="1343"/>
        <v>0</v>
      </c>
      <c r="AP688" s="264">
        <f t="shared" si="1343"/>
        <v>0</v>
      </c>
      <c r="AQ688" s="264">
        <f t="shared" si="1343"/>
        <v>0</v>
      </c>
      <c r="AR688" s="264">
        <f t="shared" si="1343"/>
        <v>0</v>
      </c>
      <c r="AS688" s="264">
        <f t="shared" si="1343"/>
        <v>0</v>
      </c>
      <c r="AT688" s="264">
        <f t="shared" si="1344"/>
        <v>0</v>
      </c>
      <c r="AU688" s="264">
        <f t="shared" si="1344"/>
        <v>0</v>
      </c>
      <c r="AV688" s="264">
        <f t="shared" si="1344"/>
        <v>0</v>
      </c>
      <c r="AW688" s="264">
        <f t="shared" si="1344"/>
        <v>0</v>
      </c>
      <c r="AX688" s="264">
        <f t="shared" si="1344"/>
        <v>0</v>
      </c>
      <c r="AY688" s="264">
        <f t="shared" si="1344"/>
        <v>0</v>
      </c>
      <c r="AZ688" s="264">
        <f t="shared" si="1344"/>
        <v>0</v>
      </c>
      <c r="BA688" s="264">
        <f t="shared" si="1344"/>
        <v>0</v>
      </c>
      <c r="BB688" s="264">
        <f t="shared" si="1344"/>
        <v>0</v>
      </c>
      <c r="BC688" s="264">
        <f t="shared" si="1344"/>
        <v>0</v>
      </c>
      <c r="BD688" s="264">
        <f t="shared" si="1345"/>
        <v>0</v>
      </c>
      <c r="BE688" s="264">
        <f t="shared" si="1345"/>
        <v>0</v>
      </c>
      <c r="BF688" s="264">
        <f t="shared" si="1345"/>
        <v>0</v>
      </c>
      <c r="BG688" s="264">
        <f t="shared" si="1345"/>
        <v>0</v>
      </c>
      <c r="BH688" s="264">
        <f t="shared" si="1345"/>
        <v>0</v>
      </c>
      <c r="BI688" s="264">
        <f t="shared" si="1345"/>
        <v>0</v>
      </c>
      <c r="BJ688" s="264">
        <f t="shared" si="1345"/>
        <v>0</v>
      </c>
      <c r="BK688" s="264">
        <f t="shared" si="1345"/>
        <v>0</v>
      </c>
      <c r="BL688" s="264">
        <f t="shared" si="1345"/>
        <v>0</v>
      </c>
      <c r="BM688" s="264">
        <f t="shared" si="1345"/>
        <v>0</v>
      </c>
      <c r="BN688" s="264">
        <f t="shared" si="1346"/>
        <v>0</v>
      </c>
      <c r="BO688" s="264">
        <f t="shared" si="1346"/>
        <v>0</v>
      </c>
      <c r="BP688" s="264">
        <f t="shared" si="1346"/>
        <v>0</v>
      </c>
      <c r="BQ688" s="264">
        <f t="shared" si="1346"/>
        <v>0</v>
      </c>
      <c r="BR688" s="264">
        <f t="shared" si="1346"/>
        <v>0</v>
      </c>
      <c r="BS688" s="264">
        <f t="shared" si="1346"/>
        <v>0</v>
      </c>
      <c r="BT688" s="264">
        <f t="shared" si="1346"/>
        <v>0</v>
      </c>
      <c r="BU688" s="264">
        <f t="shared" si="1346"/>
        <v>0</v>
      </c>
      <c r="BV688" s="264">
        <f t="shared" si="1346"/>
        <v>0</v>
      </c>
      <c r="BW688" s="264">
        <f t="shared" si="1346"/>
        <v>0</v>
      </c>
      <c r="BX688" s="264">
        <f t="shared" si="1347"/>
        <v>0</v>
      </c>
      <c r="BY688" s="264">
        <f t="shared" si="1347"/>
        <v>0</v>
      </c>
      <c r="BZ688" s="264">
        <f t="shared" si="1347"/>
        <v>0</v>
      </c>
      <c r="CA688" s="264">
        <f t="shared" si="1347"/>
        <v>0</v>
      </c>
      <c r="CB688" s="264">
        <f t="shared" si="1347"/>
        <v>0</v>
      </c>
      <c r="CC688" s="264">
        <f t="shared" si="1347"/>
        <v>0</v>
      </c>
      <c r="CD688" s="264">
        <f t="shared" si="1347"/>
        <v>0</v>
      </c>
      <c r="CE688" s="264">
        <f t="shared" si="1347"/>
        <v>0</v>
      </c>
      <c r="CF688" s="264">
        <f t="shared" si="1347"/>
        <v>0</v>
      </c>
      <c r="CG688" s="264">
        <f t="shared" si="1347"/>
        <v>0</v>
      </c>
      <c r="CH688" s="264">
        <f t="shared" si="1348"/>
        <v>0</v>
      </c>
      <c r="CI688" s="264">
        <f t="shared" si="1348"/>
        <v>0</v>
      </c>
      <c r="CJ688" s="264">
        <f t="shared" si="1348"/>
        <v>0</v>
      </c>
      <c r="CK688" s="264">
        <f t="shared" si="1348"/>
        <v>0</v>
      </c>
      <c r="CL688" s="264">
        <f t="shared" si="1348"/>
        <v>0</v>
      </c>
      <c r="CM688" s="264">
        <f t="shared" si="1348"/>
        <v>0</v>
      </c>
      <c r="CN688" s="264">
        <f t="shared" si="1349"/>
        <v>0</v>
      </c>
      <c r="CO688" s="264">
        <f t="shared" si="1349"/>
        <v>0</v>
      </c>
      <c r="CP688" s="264">
        <f t="shared" si="1349"/>
        <v>0</v>
      </c>
      <c r="CQ688" s="264">
        <f t="shared" si="1349"/>
        <v>0</v>
      </c>
      <c r="CR688" s="264">
        <f t="shared" si="1349"/>
        <v>0</v>
      </c>
      <c r="CS688" s="264">
        <f t="shared" si="1349"/>
        <v>0</v>
      </c>
      <c r="CT688" s="264">
        <f t="shared" si="1349"/>
        <v>0</v>
      </c>
    </row>
    <row r="689" spans="1:98" hidden="1" outlineLevel="2" x14ac:dyDescent="0.45">
      <c r="A689" s="71" t="s">
        <v>528</v>
      </c>
      <c r="B689" s="297"/>
      <c r="D689" s="259" t="s">
        <v>534</v>
      </c>
      <c r="F689" s="259" t="s">
        <v>164</v>
      </c>
      <c r="P689" s="264">
        <f t="shared" si="1341"/>
        <v>18742.28</v>
      </c>
      <c r="Q689" s="264">
        <f t="shared" si="1341"/>
        <v>18802.28</v>
      </c>
      <c r="R689" s="264">
        <f t="shared" si="1341"/>
        <v>18862.28</v>
      </c>
      <c r="S689" s="264">
        <f t="shared" si="1341"/>
        <v>18922.28</v>
      </c>
      <c r="T689" s="264">
        <f t="shared" ca="1" si="1341"/>
        <v>13113.28</v>
      </c>
      <c r="U689" s="264">
        <f t="shared" ca="1" si="1341"/>
        <v>13173.28</v>
      </c>
      <c r="V689" s="264">
        <f t="shared" ca="1" si="1341"/>
        <v>13233.28</v>
      </c>
      <c r="W689" s="264">
        <f t="shared" ca="1" si="1341"/>
        <v>13293.28</v>
      </c>
      <c r="X689" s="264">
        <f t="shared" ca="1" si="1341"/>
        <v>13353.28</v>
      </c>
      <c r="Y689" s="264">
        <f t="shared" ca="1" si="1341"/>
        <v>13413.28</v>
      </c>
      <c r="Z689" s="264">
        <f t="shared" ca="1" si="1342"/>
        <v>13473.28</v>
      </c>
      <c r="AA689" s="264">
        <f t="shared" ca="1" si="1342"/>
        <v>19123.28</v>
      </c>
      <c r="AB689" s="264">
        <f t="shared" ca="1" si="1342"/>
        <v>19183.28</v>
      </c>
      <c r="AC689" s="264">
        <f t="shared" ca="1" si="1342"/>
        <v>19243.28</v>
      </c>
      <c r="AD689" s="264">
        <f t="shared" ca="1" si="1342"/>
        <v>19303.28</v>
      </c>
      <c r="AE689" s="264">
        <f t="shared" ca="1" si="1342"/>
        <v>19363.28</v>
      </c>
      <c r="AF689" s="264">
        <f t="shared" ca="1" si="1342"/>
        <v>29873.842274319642</v>
      </c>
      <c r="AG689" s="264">
        <f t="shared" ca="1" si="1342"/>
        <v>30794.824499263788</v>
      </c>
      <c r="AH689" s="264">
        <f t="shared" ca="1" si="1342"/>
        <v>36957.74136872169</v>
      </c>
      <c r="AI689" s="264">
        <f t="shared" ca="1" si="1342"/>
        <v>37777.721938661154</v>
      </c>
      <c r="AJ689" s="264">
        <f t="shared" ca="1" si="1343"/>
        <v>38100.868027372511</v>
      </c>
      <c r="AK689" s="264">
        <f t="shared" ca="1" si="1343"/>
        <v>38671.089415711031</v>
      </c>
      <c r="AL689" s="264">
        <f t="shared" ca="1" si="1343"/>
        <v>39240.423847337806</v>
      </c>
      <c r="AM689" s="264">
        <f t="shared" ca="1" si="1343"/>
        <v>42621.635428959009</v>
      </c>
      <c r="AN689" s="264">
        <f t="shared" ca="1" si="1343"/>
        <v>45966.454630563727</v>
      </c>
      <c r="AO689" s="264">
        <f t="shared" ca="1" si="1343"/>
        <v>45739.664685660129</v>
      </c>
      <c r="AP689" s="264">
        <f t="shared" ca="1" si="1343"/>
        <v>46677.459991510259</v>
      </c>
      <c r="AQ689" s="264">
        <f t="shared" ca="1" si="1343"/>
        <v>45878.620509363209</v>
      </c>
      <c r="AR689" s="264">
        <f t="shared" ca="1" si="1343"/>
        <v>50402.226924686758</v>
      </c>
      <c r="AS689" s="264">
        <f t="shared" ca="1" si="1343"/>
        <v>58317.08860739776</v>
      </c>
      <c r="AT689" s="264">
        <f t="shared" ca="1" si="1344"/>
        <v>59311.028452090715</v>
      </c>
      <c r="AU689" s="264">
        <f t="shared" ca="1" si="1344"/>
        <v>61113.148838265115</v>
      </c>
      <c r="AV689" s="264">
        <f t="shared" ca="1" si="1344"/>
        <v>61296.402830551233</v>
      </c>
      <c r="AW689" s="264">
        <f t="shared" ca="1" si="1344"/>
        <v>62287.848098934446</v>
      </c>
      <c r="AX689" s="264">
        <f t="shared" ca="1" si="1344"/>
        <v>63278.472518978197</v>
      </c>
      <c r="AY689" s="264">
        <f t="shared" ca="1" si="1344"/>
        <v>61850.379932045413</v>
      </c>
      <c r="AZ689" s="264">
        <f t="shared" ca="1" si="1344"/>
        <v>70847.279905518575</v>
      </c>
      <c r="BA689" s="264">
        <f t="shared" ca="1" si="1344"/>
        <v>69641.52773301836</v>
      </c>
      <c r="BB689" s="264">
        <f t="shared" ca="1" si="1344"/>
        <v>71677.901474620827</v>
      </c>
      <c r="BC689" s="264">
        <f t="shared" ca="1" si="1344"/>
        <v>69037.633877073327</v>
      </c>
      <c r="BD689" s="264">
        <f t="shared" ca="1" si="1345"/>
        <v>41935.647174008729</v>
      </c>
      <c r="BE689" s="264">
        <f t="shared" ca="1" si="1345"/>
        <v>48932.365882545666</v>
      </c>
      <c r="BF689" s="264">
        <f t="shared" ca="1" si="1345"/>
        <v>52015.69153833545</v>
      </c>
      <c r="BG689" s="264">
        <f t="shared" ca="1" si="1345"/>
        <v>57519.09969258841</v>
      </c>
      <c r="BH689" s="264">
        <f t="shared" ca="1" si="1345"/>
        <v>58177.742632488531</v>
      </c>
      <c r="BI689" s="264">
        <f t="shared" ca="1" si="1345"/>
        <v>61256.48778160529</v>
      </c>
      <c r="BJ689" s="264">
        <f t="shared" ca="1" si="1345"/>
        <v>64333.725700303105</v>
      </c>
      <c r="BK689" s="264">
        <f t="shared" ca="1" si="1345"/>
        <v>43069.088486147841</v>
      </c>
      <c r="BL689" s="264">
        <f t="shared" ca="1" si="1345"/>
        <v>70483.718574311002</v>
      </c>
      <c r="BM689" s="264">
        <f t="shared" ca="1" si="1345"/>
        <v>66850.470337971041</v>
      </c>
      <c r="BN689" s="264">
        <f t="shared" ca="1" si="1346"/>
        <v>73119.554888712359</v>
      </c>
      <c r="BO689" s="264">
        <f t="shared" ca="1" si="1346"/>
        <v>65043.743276921552</v>
      </c>
      <c r="BP689" s="264">
        <f t="shared" ca="1" si="1346"/>
        <v>74625.077157380147</v>
      </c>
      <c r="BQ689" s="264">
        <f t="shared" ca="1" si="1346"/>
        <v>84288.574177638351</v>
      </c>
      <c r="BR689" s="264">
        <f t="shared" ca="1" si="1346"/>
        <v>86917.440919563174</v>
      </c>
      <c r="BS689" s="264">
        <f t="shared" ca="1" si="1346"/>
        <v>93418.715765812958</v>
      </c>
      <c r="BT689" s="264">
        <f t="shared" ca="1" si="1346"/>
        <v>92165.949701425474</v>
      </c>
      <c r="BU689" s="264">
        <f t="shared" ca="1" si="1346"/>
        <v>94785.64071539414</v>
      </c>
      <c r="BV689" s="264">
        <f t="shared" ca="1" si="1346"/>
        <v>97402.321802230959</v>
      </c>
      <c r="BW689" s="264">
        <f t="shared" ca="1" si="1346"/>
        <v>65174.967363517622</v>
      </c>
      <c r="BX689" s="264">
        <f t="shared" ca="1" si="1347"/>
        <v>102626.75000944373</v>
      </c>
      <c r="BY689" s="264">
        <f t="shared" ca="1" si="1347"/>
        <v>96044.642160333111</v>
      </c>
      <c r="BZ689" s="264">
        <f t="shared" ca="1" si="1347"/>
        <v>103124.56284815792</v>
      </c>
      <c r="CA689" s="264">
        <f t="shared" ca="1" si="1347"/>
        <v>91102.32691804046</v>
      </c>
      <c r="CB689" s="264">
        <f t="shared" ca="1" si="1347"/>
        <v>97730.459128277449</v>
      </c>
      <c r="CC689" s="264">
        <f t="shared" ca="1" si="1347"/>
        <v>108421.14099942654</v>
      </c>
      <c r="CD689" s="264">
        <f t="shared" ca="1" si="1347"/>
        <v>109845.95684997627</v>
      </c>
      <c r="CE689" s="264">
        <f t="shared" ca="1" si="1347"/>
        <v>116103.86849856895</v>
      </c>
      <c r="CF689" s="264">
        <f t="shared" ca="1" si="1347"/>
        <v>112688.46086464282</v>
      </c>
      <c r="CG689" s="264">
        <f t="shared" ca="1" si="1347"/>
        <v>114106.1795690705</v>
      </c>
      <c r="CH689" s="264">
        <f t="shared" ca="1" si="1348"/>
        <v>115521.56293479295</v>
      </c>
      <c r="CI689" s="264">
        <f t="shared" ca="1" si="1348"/>
        <v>76077.563587449753</v>
      </c>
      <c r="CJ689" s="264">
        <f t="shared" ca="1" si="1348"/>
        <v>118345.38365600498</v>
      </c>
      <c r="CK689" s="264">
        <f t="shared" ca="1" si="1348"/>
        <v>109267.92917336943</v>
      </c>
      <c r="CL689" s="264">
        <f t="shared" ca="1" si="1348"/>
        <v>115849.16727701839</v>
      </c>
      <c r="CM689" s="264">
        <f t="shared" ca="1" si="1348"/>
        <v>101048.81700960598</v>
      </c>
      <c r="CN689" s="264">
        <f t="shared" si="1349"/>
        <v>75329.119999999995</v>
      </c>
      <c r="CO689" s="264">
        <f t="shared" ca="1" si="1349"/>
        <v>189269.36000000002</v>
      </c>
      <c r="CP689" s="264">
        <f t="shared" ca="1" si="1349"/>
        <v>478300.34661744401</v>
      </c>
      <c r="CQ689" s="264">
        <f t="shared" ca="1" si="1349"/>
        <v>759060.93919318076</v>
      </c>
      <c r="CR689" s="264">
        <f t="shared" ca="1" si="1349"/>
        <v>702737.33596593887</v>
      </c>
      <c r="CS689" s="264">
        <f t="shared" ca="1" si="1349"/>
        <v>1081676.9695389383</v>
      </c>
      <c r="CT689" s="264">
        <f t="shared" ca="1" si="1349"/>
        <v>1295006.4895482038</v>
      </c>
    </row>
    <row r="690" spans="1:98" hidden="1" outlineLevel="2" x14ac:dyDescent="0.45">
      <c r="A690" s="71" t="s">
        <v>527</v>
      </c>
      <c r="B690" s="297"/>
      <c r="D690" s="259" t="s">
        <v>535</v>
      </c>
      <c r="F690" s="259" t="s">
        <v>164</v>
      </c>
      <c r="P690" s="264">
        <f t="shared" si="1341"/>
        <v>0</v>
      </c>
      <c r="Q690" s="264">
        <f t="shared" si="1341"/>
        <v>0</v>
      </c>
      <c r="R690" s="264">
        <f t="shared" si="1341"/>
        <v>0</v>
      </c>
      <c r="S690" s="264">
        <f t="shared" si="1341"/>
        <v>0</v>
      </c>
      <c r="T690" s="264">
        <f t="shared" si="1341"/>
        <v>0</v>
      </c>
      <c r="U690" s="264">
        <f t="shared" si="1341"/>
        <v>0</v>
      </c>
      <c r="V690" s="264">
        <f t="shared" si="1341"/>
        <v>0</v>
      </c>
      <c r="W690" s="264">
        <f t="shared" si="1341"/>
        <v>0</v>
      </c>
      <c r="X690" s="264">
        <f t="shared" si="1341"/>
        <v>0</v>
      </c>
      <c r="Y690" s="264">
        <f t="shared" si="1341"/>
        <v>0</v>
      </c>
      <c r="Z690" s="264">
        <f t="shared" si="1342"/>
        <v>0</v>
      </c>
      <c r="AA690" s="264">
        <f t="shared" si="1342"/>
        <v>0</v>
      </c>
      <c r="AB690" s="264">
        <f t="shared" si="1342"/>
        <v>0</v>
      </c>
      <c r="AC690" s="264">
        <f t="shared" si="1342"/>
        <v>0</v>
      </c>
      <c r="AD690" s="264">
        <f t="shared" si="1342"/>
        <v>0</v>
      </c>
      <c r="AE690" s="264">
        <f t="shared" si="1342"/>
        <v>0</v>
      </c>
      <c r="AF690" s="264">
        <f t="shared" si="1342"/>
        <v>0</v>
      </c>
      <c r="AG690" s="264">
        <f t="shared" si="1342"/>
        <v>0</v>
      </c>
      <c r="AH690" s="264">
        <f t="shared" si="1342"/>
        <v>0</v>
      </c>
      <c r="AI690" s="264">
        <f t="shared" si="1342"/>
        <v>0</v>
      </c>
      <c r="AJ690" s="264">
        <f t="shared" si="1343"/>
        <v>0</v>
      </c>
      <c r="AK690" s="264">
        <f t="shared" si="1343"/>
        <v>0</v>
      </c>
      <c r="AL690" s="264">
        <f t="shared" si="1343"/>
        <v>0</v>
      </c>
      <c r="AM690" s="264">
        <f t="shared" si="1343"/>
        <v>0</v>
      </c>
      <c r="AN690" s="264">
        <f t="shared" si="1343"/>
        <v>0</v>
      </c>
      <c r="AO690" s="264">
        <f t="shared" si="1343"/>
        <v>0</v>
      </c>
      <c r="AP690" s="264">
        <f t="shared" si="1343"/>
        <v>0</v>
      </c>
      <c r="AQ690" s="264">
        <f t="shared" si="1343"/>
        <v>0</v>
      </c>
      <c r="AR690" s="264">
        <f t="shared" si="1343"/>
        <v>0</v>
      </c>
      <c r="AS690" s="264">
        <f t="shared" si="1343"/>
        <v>0</v>
      </c>
      <c r="AT690" s="264">
        <f t="shared" si="1344"/>
        <v>0</v>
      </c>
      <c r="AU690" s="264">
        <f t="shared" si="1344"/>
        <v>0</v>
      </c>
      <c r="AV690" s="264">
        <f t="shared" si="1344"/>
        <v>0</v>
      </c>
      <c r="AW690" s="264">
        <f t="shared" si="1344"/>
        <v>0</v>
      </c>
      <c r="AX690" s="264">
        <f t="shared" si="1344"/>
        <v>0</v>
      </c>
      <c r="AY690" s="264">
        <f t="shared" si="1344"/>
        <v>0</v>
      </c>
      <c r="AZ690" s="264">
        <f t="shared" si="1344"/>
        <v>0</v>
      </c>
      <c r="BA690" s="264">
        <f t="shared" si="1344"/>
        <v>0</v>
      </c>
      <c r="BB690" s="264">
        <f t="shared" si="1344"/>
        <v>0</v>
      </c>
      <c r="BC690" s="264">
        <f t="shared" si="1344"/>
        <v>0</v>
      </c>
      <c r="BD690" s="264">
        <f t="shared" si="1345"/>
        <v>0</v>
      </c>
      <c r="BE690" s="264">
        <f t="shared" si="1345"/>
        <v>0</v>
      </c>
      <c r="BF690" s="264">
        <f t="shared" si="1345"/>
        <v>0</v>
      </c>
      <c r="BG690" s="264">
        <f t="shared" si="1345"/>
        <v>0</v>
      </c>
      <c r="BH690" s="264">
        <f t="shared" si="1345"/>
        <v>0</v>
      </c>
      <c r="BI690" s="264">
        <f t="shared" si="1345"/>
        <v>0</v>
      </c>
      <c r="BJ690" s="264">
        <f t="shared" si="1345"/>
        <v>0</v>
      </c>
      <c r="BK690" s="264">
        <f t="shared" si="1345"/>
        <v>0</v>
      </c>
      <c r="BL690" s="264">
        <f t="shared" si="1345"/>
        <v>0</v>
      </c>
      <c r="BM690" s="264">
        <f t="shared" si="1345"/>
        <v>0</v>
      </c>
      <c r="BN690" s="264">
        <f t="shared" si="1346"/>
        <v>0</v>
      </c>
      <c r="BO690" s="264">
        <f t="shared" si="1346"/>
        <v>0</v>
      </c>
      <c r="BP690" s="264">
        <f t="shared" si="1346"/>
        <v>0</v>
      </c>
      <c r="BQ690" s="264">
        <f t="shared" si="1346"/>
        <v>0</v>
      </c>
      <c r="BR690" s="264">
        <f t="shared" si="1346"/>
        <v>0</v>
      </c>
      <c r="BS690" s="264">
        <f t="shared" si="1346"/>
        <v>0</v>
      </c>
      <c r="BT690" s="264">
        <f t="shared" si="1346"/>
        <v>0</v>
      </c>
      <c r="BU690" s="264">
        <f t="shared" si="1346"/>
        <v>0</v>
      </c>
      <c r="BV690" s="264">
        <f t="shared" si="1346"/>
        <v>0</v>
      </c>
      <c r="BW690" s="264">
        <f t="shared" si="1346"/>
        <v>0</v>
      </c>
      <c r="BX690" s="264">
        <f t="shared" si="1347"/>
        <v>0</v>
      </c>
      <c r="BY690" s="264">
        <f t="shared" si="1347"/>
        <v>0</v>
      </c>
      <c r="BZ690" s="264">
        <f t="shared" si="1347"/>
        <v>0</v>
      </c>
      <c r="CA690" s="264">
        <f t="shared" si="1347"/>
        <v>0</v>
      </c>
      <c r="CB690" s="264">
        <f t="shared" si="1347"/>
        <v>0</v>
      </c>
      <c r="CC690" s="264">
        <f t="shared" si="1347"/>
        <v>0</v>
      </c>
      <c r="CD690" s="264">
        <f t="shared" si="1347"/>
        <v>0</v>
      </c>
      <c r="CE690" s="264">
        <f t="shared" si="1347"/>
        <v>0</v>
      </c>
      <c r="CF690" s="264">
        <f t="shared" si="1347"/>
        <v>0</v>
      </c>
      <c r="CG690" s="264">
        <f t="shared" si="1347"/>
        <v>0</v>
      </c>
      <c r="CH690" s="264">
        <f t="shared" si="1348"/>
        <v>0</v>
      </c>
      <c r="CI690" s="264">
        <f t="shared" si="1348"/>
        <v>0</v>
      </c>
      <c r="CJ690" s="264">
        <f t="shared" si="1348"/>
        <v>0</v>
      </c>
      <c r="CK690" s="264">
        <f t="shared" si="1348"/>
        <v>0</v>
      </c>
      <c r="CL690" s="264">
        <f t="shared" si="1348"/>
        <v>0</v>
      </c>
      <c r="CM690" s="264">
        <f t="shared" si="1348"/>
        <v>0</v>
      </c>
      <c r="CN690" s="264">
        <f t="shared" si="1349"/>
        <v>0</v>
      </c>
      <c r="CO690" s="264">
        <f t="shared" si="1349"/>
        <v>0</v>
      </c>
      <c r="CP690" s="264">
        <f t="shared" si="1349"/>
        <v>0</v>
      </c>
      <c r="CQ690" s="264">
        <f t="shared" si="1349"/>
        <v>0</v>
      </c>
      <c r="CR690" s="264">
        <f t="shared" si="1349"/>
        <v>0</v>
      </c>
      <c r="CS690" s="264">
        <f t="shared" si="1349"/>
        <v>0</v>
      </c>
      <c r="CT690" s="264">
        <f t="shared" si="1349"/>
        <v>0</v>
      </c>
    </row>
    <row r="691" spans="1:98" hidden="1" outlineLevel="2" x14ac:dyDescent="0.45">
      <c r="A691" s="71" t="s">
        <v>772</v>
      </c>
      <c r="B691" s="297"/>
      <c r="D691" s="259" t="s">
        <v>774</v>
      </c>
      <c r="F691" s="259" t="s">
        <v>164</v>
      </c>
      <c r="P691" s="264">
        <f t="shared" si="1341"/>
        <v>0</v>
      </c>
      <c r="Q691" s="264">
        <f t="shared" si="1341"/>
        <v>0</v>
      </c>
      <c r="R691" s="264">
        <f t="shared" si="1341"/>
        <v>0</v>
      </c>
      <c r="S691" s="264">
        <f t="shared" si="1341"/>
        <v>0</v>
      </c>
      <c r="T691" s="264">
        <f t="shared" si="1341"/>
        <v>0</v>
      </c>
      <c r="U691" s="264">
        <f t="shared" si="1341"/>
        <v>0</v>
      </c>
      <c r="V691" s="264">
        <f t="shared" si="1341"/>
        <v>0</v>
      </c>
      <c r="W691" s="264">
        <f t="shared" si="1341"/>
        <v>0</v>
      </c>
      <c r="X691" s="264">
        <f t="shared" si="1341"/>
        <v>0</v>
      </c>
      <c r="Y691" s="264">
        <f t="shared" si="1341"/>
        <v>0</v>
      </c>
      <c r="Z691" s="264">
        <f t="shared" si="1342"/>
        <v>0</v>
      </c>
      <c r="AA691" s="264">
        <f t="shared" si="1342"/>
        <v>0</v>
      </c>
      <c r="AB691" s="264">
        <f t="shared" si="1342"/>
        <v>0</v>
      </c>
      <c r="AC691" s="264">
        <f t="shared" si="1342"/>
        <v>0</v>
      </c>
      <c r="AD691" s="264">
        <f t="shared" si="1342"/>
        <v>0</v>
      </c>
      <c r="AE691" s="264">
        <f t="shared" si="1342"/>
        <v>0</v>
      </c>
      <c r="AF691" s="264">
        <f t="shared" si="1342"/>
        <v>0</v>
      </c>
      <c r="AG691" s="264">
        <f t="shared" si="1342"/>
        <v>0</v>
      </c>
      <c r="AH691" s="264">
        <f t="shared" si="1342"/>
        <v>0</v>
      </c>
      <c r="AI691" s="264">
        <f t="shared" si="1342"/>
        <v>0</v>
      </c>
      <c r="AJ691" s="264">
        <f t="shared" si="1343"/>
        <v>0</v>
      </c>
      <c r="AK691" s="264">
        <f t="shared" si="1343"/>
        <v>0</v>
      </c>
      <c r="AL691" s="264">
        <f t="shared" si="1343"/>
        <v>0</v>
      </c>
      <c r="AM691" s="264">
        <f t="shared" si="1343"/>
        <v>0</v>
      </c>
      <c r="AN691" s="264">
        <f t="shared" si="1343"/>
        <v>0</v>
      </c>
      <c r="AO691" s="264">
        <f t="shared" si="1343"/>
        <v>0</v>
      </c>
      <c r="AP691" s="264">
        <f t="shared" si="1343"/>
        <v>0</v>
      </c>
      <c r="AQ691" s="264">
        <f t="shared" si="1343"/>
        <v>0</v>
      </c>
      <c r="AR691" s="264">
        <f t="shared" si="1343"/>
        <v>0</v>
      </c>
      <c r="AS691" s="264">
        <f t="shared" si="1343"/>
        <v>0</v>
      </c>
      <c r="AT691" s="264">
        <f t="shared" si="1344"/>
        <v>0</v>
      </c>
      <c r="AU691" s="264">
        <f t="shared" si="1344"/>
        <v>0</v>
      </c>
      <c r="AV691" s="264">
        <f t="shared" si="1344"/>
        <v>0</v>
      </c>
      <c r="AW691" s="264">
        <f t="shared" si="1344"/>
        <v>0</v>
      </c>
      <c r="AX691" s="264">
        <f t="shared" si="1344"/>
        <v>0</v>
      </c>
      <c r="AY691" s="264">
        <f t="shared" si="1344"/>
        <v>0</v>
      </c>
      <c r="AZ691" s="264">
        <f t="shared" si="1344"/>
        <v>0</v>
      </c>
      <c r="BA691" s="264">
        <f t="shared" si="1344"/>
        <v>0</v>
      </c>
      <c r="BB691" s="264">
        <f t="shared" si="1344"/>
        <v>0</v>
      </c>
      <c r="BC691" s="264">
        <f t="shared" si="1344"/>
        <v>0</v>
      </c>
      <c r="BD691" s="264">
        <f t="shared" si="1345"/>
        <v>0</v>
      </c>
      <c r="BE691" s="264">
        <f t="shared" si="1345"/>
        <v>0</v>
      </c>
      <c r="BF691" s="264">
        <f t="shared" si="1345"/>
        <v>0</v>
      </c>
      <c r="BG691" s="264">
        <f t="shared" si="1345"/>
        <v>0</v>
      </c>
      <c r="BH691" s="264">
        <f t="shared" si="1345"/>
        <v>0</v>
      </c>
      <c r="BI691" s="264">
        <f t="shared" si="1345"/>
        <v>0</v>
      </c>
      <c r="BJ691" s="264">
        <f t="shared" si="1345"/>
        <v>0</v>
      </c>
      <c r="BK691" s="264">
        <f t="shared" si="1345"/>
        <v>0</v>
      </c>
      <c r="BL691" s="264">
        <f t="shared" si="1345"/>
        <v>0</v>
      </c>
      <c r="BM691" s="264">
        <f t="shared" si="1345"/>
        <v>0</v>
      </c>
      <c r="BN691" s="264">
        <f t="shared" si="1346"/>
        <v>0</v>
      </c>
      <c r="BO691" s="264">
        <f t="shared" si="1346"/>
        <v>0</v>
      </c>
      <c r="BP691" s="264">
        <f t="shared" si="1346"/>
        <v>0</v>
      </c>
      <c r="BQ691" s="264">
        <f t="shared" si="1346"/>
        <v>0</v>
      </c>
      <c r="BR691" s="264">
        <f t="shared" si="1346"/>
        <v>0</v>
      </c>
      <c r="BS691" s="264">
        <f t="shared" si="1346"/>
        <v>0</v>
      </c>
      <c r="BT691" s="264">
        <f t="shared" si="1346"/>
        <v>0</v>
      </c>
      <c r="BU691" s="264">
        <f t="shared" si="1346"/>
        <v>0</v>
      </c>
      <c r="BV691" s="264">
        <f t="shared" si="1346"/>
        <v>0</v>
      </c>
      <c r="BW691" s="264">
        <f t="shared" si="1346"/>
        <v>0</v>
      </c>
      <c r="BX691" s="264">
        <f t="shared" si="1347"/>
        <v>0</v>
      </c>
      <c r="BY691" s="264">
        <f t="shared" si="1347"/>
        <v>0</v>
      </c>
      <c r="BZ691" s="264">
        <f t="shared" si="1347"/>
        <v>0</v>
      </c>
      <c r="CA691" s="264">
        <f t="shared" si="1347"/>
        <v>0</v>
      </c>
      <c r="CB691" s="264">
        <f t="shared" si="1347"/>
        <v>0</v>
      </c>
      <c r="CC691" s="264">
        <f t="shared" si="1347"/>
        <v>0</v>
      </c>
      <c r="CD691" s="264">
        <f t="shared" si="1347"/>
        <v>0</v>
      </c>
      <c r="CE691" s="264">
        <f t="shared" si="1347"/>
        <v>0</v>
      </c>
      <c r="CF691" s="264">
        <f t="shared" si="1347"/>
        <v>0</v>
      </c>
      <c r="CG691" s="264">
        <f t="shared" si="1347"/>
        <v>0</v>
      </c>
      <c r="CH691" s="264">
        <f t="shared" si="1348"/>
        <v>0</v>
      </c>
      <c r="CI691" s="264">
        <f t="shared" si="1348"/>
        <v>0</v>
      </c>
      <c r="CJ691" s="264">
        <f t="shared" si="1348"/>
        <v>0</v>
      </c>
      <c r="CK691" s="264">
        <f t="shared" si="1348"/>
        <v>0</v>
      </c>
      <c r="CL691" s="264">
        <f t="shared" si="1348"/>
        <v>0</v>
      </c>
      <c r="CM691" s="264">
        <f t="shared" si="1348"/>
        <v>0</v>
      </c>
      <c r="CN691" s="264">
        <f t="shared" si="1349"/>
        <v>0</v>
      </c>
      <c r="CO691" s="264">
        <f t="shared" si="1349"/>
        <v>0</v>
      </c>
      <c r="CP691" s="264">
        <f t="shared" si="1349"/>
        <v>0</v>
      </c>
      <c r="CQ691" s="264">
        <f t="shared" si="1349"/>
        <v>0</v>
      </c>
      <c r="CR691" s="264">
        <f t="shared" si="1349"/>
        <v>0</v>
      </c>
      <c r="CS691" s="264">
        <f t="shared" si="1349"/>
        <v>0</v>
      </c>
      <c r="CT691" s="264">
        <f t="shared" si="1349"/>
        <v>0</v>
      </c>
    </row>
    <row r="692" spans="1:98" hidden="1" outlineLevel="2" x14ac:dyDescent="0.45">
      <c r="A692" s="71" t="s">
        <v>472</v>
      </c>
      <c r="B692" s="297"/>
      <c r="D692" s="259" t="s">
        <v>536</v>
      </c>
      <c r="F692" s="259" t="s">
        <v>164</v>
      </c>
      <c r="P692" s="264">
        <f t="shared" si="1341"/>
        <v>37588.451333333338</v>
      </c>
      <c r="Q692" s="264">
        <f t="shared" si="1341"/>
        <v>37588.451333333338</v>
      </c>
      <c r="R692" s="264">
        <f t="shared" si="1341"/>
        <v>37588.451333333338</v>
      </c>
      <c r="S692" s="264">
        <f t="shared" si="1341"/>
        <v>37588.451333333338</v>
      </c>
      <c r="T692" s="264">
        <f t="shared" si="1341"/>
        <v>43510.118000000009</v>
      </c>
      <c r="U692" s="264">
        <f t="shared" si="1341"/>
        <v>43510.118000000009</v>
      </c>
      <c r="V692" s="264">
        <f t="shared" si="1341"/>
        <v>43510.118000000009</v>
      </c>
      <c r="W692" s="264">
        <f t="shared" si="1341"/>
        <v>43510.118000000009</v>
      </c>
      <c r="X692" s="264">
        <f t="shared" si="1341"/>
        <v>43510.118000000009</v>
      </c>
      <c r="Y692" s="264">
        <f t="shared" si="1341"/>
        <v>43510.118000000009</v>
      </c>
      <c r="Z692" s="264">
        <f t="shared" si="1342"/>
        <v>45373.451333333345</v>
      </c>
      <c r="AA692" s="264">
        <f t="shared" si="1342"/>
        <v>47236.784666666674</v>
      </c>
      <c r="AB692" s="264">
        <f t="shared" si="1342"/>
        <v>47236.784666666674</v>
      </c>
      <c r="AC692" s="264">
        <f t="shared" si="1342"/>
        <v>47236.784666666674</v>
      </c>
      <c r="AD692" s="264">
        <f t="shared" si="1342"/>
        <v>47236.784666666674</v>
      </c>
      <c r="AE692" s="264">
        <f t="shared" si="1342"/>
        <v>47236.784666666674</v>
      </c>
      <c r="AF692" s="264">
        <f t="shared" si="1342"/>
        <v>54653.451333333338</v>
      </c>
      <c r="AG692" s="264">
        <f t="shared" si="1342"/>
        <v>54653.451333333338</v>
      </c>
      <c r="AH692" s="264">
        <f t="shared" si="1342"/>
        <v>54653.451333333338</v>
      </c>
      <c r="AI692" s="264">
        <f t="shared" si="1342"/>
        <v>54653.451333333338</v>
      </c>
      <c r="AJ692" s="264">
        <f t="shared" si="1343"/>
        <v>54653.451333333338</v>
      </c>
      <c r="AK692" s="264">
        <f t="shared" si="1343"/>
        <v>54653.451333333338</v>
      </c>
      <c r="AL692" s="264">
        <f t="shared" si="1343"/>
        <v>54653.451333333338</v>
      </c>
      <c r="AM692" s="264">
        <f t="shared" si="1343"/>
        <v>56516.784666666681</v>
      </c>
      <c r="AN692" s="264">
        <f t="shared" si="1343"/>
        <v>56516.784666666681</v>
      </c>
      <c r="AO692" s="264">
        <f t="shared" si="1343"/>
        <v>56516.784666666681</v>
      </c>
      <c r="AP692" s="264">
        <f t="shared" si="1343"/>
        <v>56516.784666666681</v>
      </c>
      <c r="AQ692" s="264">
        <f t="shared" si="1343"/>
        <v>56516.784666666681</v>
      </c>
      <c r="AR692" s="264">
        <f t="shared" si="1343"/>
        <v>69856.784666666674</v>
      </c>
      <c r="AS692" s="264">
        <f t="shared" si="1343"/>
        <v>69856.784666666674</v>
      </c>
      <c r="AT692" s="264">
        <f t="shared" si="1344"/>
        <v>69856.784666666674</v>
      </c>
      <c r="AU692" s="264">
        <f t="shared" si="1344"/>
        <v>69856.784666666674</v>
      </c>
      <c r="AV692" s="264">
        <f t="shared" si="1344"/>
        <v>69856.784666666674</v>
      </c>
      <c r="AW692" s="264">
        <f t="shared" si="1344"/>
        <v>69856.784666666674</v>
      </c>
      <c r="AX692" s="264">
        <f t="shared" si="1344"/>
        <v>69856.784666666674</v>
      </c>
      <c r="AY692" s="264">
        <f t="shared" si="1344"/>
        <v>69856.784666666674</v>
      </c>
      <c r="AZ692" s="264">
        <f t="shared" si="1344"/>
        <v>69856.784666666674</v>
      </c>
      <c r="BA692" s="264">
        <f t="shared" si="1344"/>
        <v>69856.784666666674</v>
      </c>
      <c r="BB692" s="264">
        <f t="shared" si="1344"/>
        <v>69856.784666666674</v>
      </c>
      <c r="BC692" s="264">
        <f t="shared" si="1344"/>
        <v>69856.784666666674</v>
      </c>
      <c r="BD692" s="264">
        <f t="shared" si="1345"/>
        <v>49330</v>
      </c>
      <c r="BE692" s="264">
        <f t="shared" si="1345"/>
        <v>49330</v>
      </c>
      <c r="BF692" s="264">
        <f t="shared" si="1345"/>
        <v>49330</v>
      </c>
      <c r="BG692" s="264">
        <f t="shared" si="1345"/>
        <v>49330</v>
      </c>
      <c r="BH692" s="264">
        <f t="shared" si="1345"/>
        <v>49330</v>
      </c>
      <c r="BI692" s="264">
        <f t="shared" si="1345"/>
        <v>49330</v>
      </c>
      <c r="BJ692" s="264">
        <f t="shared" si="1345"/>
        <v>49330</v>
      </c>
      <c r="BK692" s="264">
        <f t="shared" si="1345"/>
        <v>49330</v>
      </c>
      <c r="BL692" s="264">
        <f t="shared" si="1345"/>
        <v>50830</v>
      </c>
      <c r="BM692" s="264">
        <f t="shared" si="1345"/>
        <v>50830</v>
      </c>
      <c r="BN692" s="264">
        <f t="shared" si="1346"/>
        <v>50830</v>
      </c>
      <c r="BO692" s="264">
        <f t="shared" si="1346"/>
        <v>50830</v>
      </c>
      <c r="BP692" s="264">
        <f t="shared" si="1346"/>
        <v>66454</v>
      </c>
      <c r="BQ692" s="264">
        <f t="shared" si="1346"/>
        <v>66454</v>
      </c>
      <c r="BR692" s="264">
        <f t="shared" si="1346"/>
        <v>68954</v>
      </c>
      <c r="BS692" s="264">
        <f t="shared" si="1346"/>
        <v>68954</v>
      </c>
      <c r="BT692" s="264">
        <f t="shared" si="1346"/>
        <v>68954</v>
      </c>
      <c r="BU692" s="264">
        <f t="shared" si="1346"/>
        <v>68954</v>
      </c>
      <c r="BV692" s="264">
        <f t="shared" si="1346"/>
        <v>68954</v>
      </c>
      <c r="BW692" s="264">
        <f t="shared" si="1346"/>
        <v>68954</v>
      </c>
      <c r="BX692" s="264">
        <f t="shared" si="1347"/>
        <v>68954</v>
      </c>
      <c r="BY692" s="264">
        <f t="shared" si="1347"/>
        <v>68954</v>
      </c>
      <c r="BZ692" s="264">
        <f t="shared" si="1347"/>
        <v>68954</v>
      </c>
      <c r="CA692" s="264">
        <f t="shared" si="1347"/>
        <v>68954</v>
      </c>
      <c r="CB692" s="264">
        <f t="shared" si="1347"/>
        <v>72265.200000000012</v>
      </c>
      <c r="CC692" s="264">
        <f t="shared" si="1347"/>
        <v>72265.200000000012</v>
      </c>
      <c r="CD692" s="264">
        <f t="shared" si="1347"/>
        <v>72265.200000000012</v>
      </c>
      <c r="CE692" s="264">
        <f t="shared" si="1347"/>
        <v>72265.200000000012</v>
      </c>
      <c r="CF692" s="264">
        <f t="shared" si="1347"/>
        <v>72265.200000000012</v>
      </c>
      <c r="CG692" s="264">
        <f t="shared" si="1347"/>
        <v>72265.200000000012</v>
      </c>
      <c r="CH692" s="264">
        <f t="shared" si="1348"/>
        <v>72265.200000000012</v>
      </c>
      <c r="CI692" s="264">
        <f t="shared" si="1348"/>
        <v>72265.200000000012</v>
      </c>
      <c r="CJ692" s="264">
        <f t="shared" si="1348"/>
        <v>72265.200000000012</v>
      </c>
      <c r="CK692" s="264">
        <f t="shared" si="1348"/>
        <v>72265.200000000012</v>
      </c>
      <c r="CL692" s="264">
        <f t="shared" si="1348"/>
        <v>72265.200000000012</v>
      </c>
      <c r="CM692" s="264">
        <f t="shared" si="1348"/>
        <v>72265.200000000012</v>
      </c>
      <c r="CN692" s="264">
        <f t="shared" si="1349"/>
        <v>150353.80533333335</v>
      </c>
      <c r="CO692" s="264">
        <f t="shared" si="1349"/>
        <v>542618.08266666671</v>
      </c>
      <c r="CP692" s="264">
        <f t="shared" si="1349"/>
        <v>665158.08266666671</v>
      </c>
      <c r="CQ692" s="264">
        <f t="shared" si="1349"/>
        <v>838281.41599999985</v>
      </c>
      <c r="CR692" s="264">
        <f t="shared" si="1349"/>
        <v>597960</v>
      </c>
      <c r="CS692" s="264">
        <f t="shared" si="1349"/>
        <v>822448</v>
      </c>
      <c r="CT692" s="264">
        <f t="shared" si="1349"/>
        <v>867182.39999999991</v>
      </c>
    </row>
    <row r="693" spans="1:98" hidden="1" outlineLevel="2" x14ac:dyDescent="0.45">
      <c r="A693" s="71"/>
      <c r="B693" s="297"/>
      <c r="D693" s="79" t="s">
        <v>530</v>
      </c>
      <c r="E693" s="79"/>
      <c r="F693" s="79" t="s">
        <v>164</v>
      </c>
      <c r="G693" s="79"/>
      <c r="H693" s="79"/>
      <c r="I693" s="79"/>
      <c r="J693" s="79"/>
      <c r="K693" s="79"/>
      <c r="L693" s="79"/>
      <c r="M693" s="79"/>
      <c r="N693" s="79"/>
      <c r="O693" s="79"/>
      <c r="P693" s="343">
        <f>SUM(P686:P692)</f>
        <v>71108.753096277331</v>
      </c>
      <c r="Q693" s="343">
        <f t="shared" ref="Q693:CR693" si="1350">SUM(Q686:Q692)</f>
        <v>71273.562091461325</v>
      </c>
      <c r="R693" s="343">
        <f t="shared" si="1350"/>
        <v>72923.218811277329</v>
      </c>
      <c r="S693" s="343">
        <f t="shared" si="1350"/>
        <v>75717.439835693338</v>
      </c>
      <c r="T693" s="343">
        <f t="shared" ca="1" si="1350"/>
        <v>72786.223137320019</v>
      </c>
      <c r="U693" s="343">
        <f t="shared" ca="1" si="1350"/>
        <v>73784.132238545018</v>
      </c>
      <c r="V693" s="343">
        <f t="shared" ca="1" si="1350"/>
        <v>73862.799160145019</v>
      </c>
      <c r="W693" s="343">
        <f t="shared" ca="1" si="1350"/>
        <v>79726.362470310007</v>
      </c>
      <c r="X693" s="343">
        <f t="shared" ca="1" si="1350"/>
        <v>79790.570361510006</v>
      </c>
      <c r="Y693" s="343">
        <f t="shared" ca="1" si="1350"/>
        <v>79870.647374310007</v>
      </c>
      <c r="Z693" s="343">
        <f t="shared" ca="1" si="1350"/>
        <v>82709.664085668337</v>
      </c>
      <c r="AA693" s="343">
        <f t="shared" ca="1" si="1350"/>
        <v>83957.629690106667</v>
      </c>
      <c r="AB693" s="343">
        <f t="shared" ca="1" si="1350"/>
        <v>89788.419795706664</v>
      </c>
      <c r="AC693" s="343">
        <f t="shared" ca="1" si="1350"/>
        <v>90004.751309071667</v>
      </c>
      <c r="AD693" s="343">
        <f t="shared" ca="1" si="1350"/>
        <v>97196.231697306677</v>
      </c>
      <c r="AE693" s="343">
        <f t="shared" ca="1" si="1350"/>
        <v>96133.57784126667</v>
      </c>
      <c r="AF693" s="343">
        <f t="shared" ca="1" si="1350"/>
        <v>118647.43380365298</v>
      </c>
      <c r="AG693" s="343">
        <f t="shared" ca="1" si="1350"/>
        <v>122953.44370934714</v>
      </c>
      <c r="AH693" s="343">
        <f t="shared" ca="1" si="1350"/>
        <v>129141.52129830502</v>
      </c>
      <c r="AI693" s="343">
        <f t="shared" ca="1" si="1350"/>
        <v>136269.64958274449</v>
      </c>
      <c r="AJ693" s="343">
        <f t="shared" ca="1" si="1350"/>
        <v>136587.67548820583</v>
      </c>
      <c r="AK693" s="343">
        <f t="shared" ca="1" si="1350"/>
        <v>137184.51719579435</v>
      </c>
      <c r="AL693" s="343">
        <f t="shared" ca="1" si="1350"/>
        <v>141087.19094242115</v>
      </c>
      <c r="AM693" s="343">
        <f t="shared" ca="1" si="1350"/>
        <v>132897.80052562567</v>
      </c>
      <c r="AN693" s="343">
        <f t="shared" ca="1" si="1350"/>
        <v>153338.48888623039</v>
      </c>
      <c r="AO693" s="343">
        <f t="shared" ca="1" si="1350"/>
        <v>150143.17053482682</v>
      </c>
      <c r="AP693" s="343">
        <f t="shared" ca="1" si="1350"/>
        <v>156077.52895455193</v>
      </c>
      <c r="AQ693" s="343">
        <f t="shared" ca="1" si="1350"/>
        <v>166909.0262825299</v>
      </c>
      <c r="AR693" s="343">
        <f t="shared" ca="1" si="1350"/>
        <v>160195.57598495344</v>
      </c>
      <c r="AS693" s="343">
        <f t="shared" ca="1" si="1350"/>
        <v>178983.01595606445</v>
      </c>
      <c r="AT693" s="343">
        <f t="shared" ca="1" si="1350"/>
        <v>180004.0859767574</v>
      </c>
      <c r="AU693" s="343">
        <f t="shared" ca="1" si="1350"/>
        <v>182908.81317133177</v>
      </c>
      <c r="AV693" s="343">
        <f t="shared" ca="1" si="1350"/>
        <v>183067.68666761791</v>
      </c>
      <c r="AW693" s="343">
        <f t="shared" ca="1" si="1350"/>
        <v>184265.91202240111</v>
      </c>
      <c r="AX693" s="343">
        <f t="shared" ca="1" si="1350"/>
        <v>190400.67341564485</v>
      </c>
      <c r="AY693" s="343">
        <f t="shared" ca="1" si="1350"/>
        <v>174285.38619871211</v>
      </c>
      <c r="AZ693" s="343">
        <f t="shared" ca="1" si="1350"/>
        <v>200457.53600898525</v>
      </c>
      <c r="BA693" s="343">
        <f t="shared" ca="1" si="1350"/>
        <v>196715.20193448506</v>
      </c>
      <c r="BB693" s="343">
        <f t="shared" ca="1" si="1350"/>
        <v>203407.39389648751</v>
      </c>
      <c r="BC693" s="343">
        <f t="shared" ca="1" si="1350"/>
        <v>215044.68844774002</v>
      </c>
      <c r="BD693" s="343">
        <f t="shared" ca="1" si="1350"/>
        <v>103654.30800800872</v>
      </c>
      <c r="BE693" s="343">
        <f t="shared" ca="1" si="1350"/>
        <v>117963.94202830817</v>
      </c>
      <c r="BF693" s="343">
        <f t="shared" ca="1" si="1350"/>
        <v>121057.79199924796</v>
      </c>
      <c r="BG693" s="343">
        <f t="shared" ca="1" si="1350"/>
        <v>128050.73453293841</v>
      </c>
      <c r="BH693" s="343">
        <f t="shared" ca="1" si="1350"/>
        <v>128674.60217461354</v>
      </c>
      <c r="BI693" s="343">
        <f t="shared" ca="1" si="1350"/>
        <v>131942.24473379279</v>
      </c>
      <c r="BJ693" s="343">
        <f t="shared" ca="1" si="1350"/>
        <v>142200.41787419061</v>
      </c>
      <c r="BK693" s="343">
        <f t="shared" ca="1" si="1350"/>
        <v>116265.45611727284</v>
      </c>
      <c r="BL693" s="343">
        <f t="shared" ca="1" si="1350"/>
        <v>145477.50865851098</v>
      </c>
      <c r="BM693" s="343">
        <f t="shared" ca="1" si="1350"/>
        <v>143280.82665647104</v>
      </c>
      <c r="BN693" s="343">
        <f t="shared" ca="1" si="1350"/>
        <v>148083.13316149361</v>
      </c>
      <c r="BO693" s="343">
        <f t="shared" ca="1" si="1350"/>
        <v>177285.60314477156</v>
      </c>
      <c r="BP693" s="343">
        <f t="shared" ca="1" si="1350"/>
        <v>156259.16636202013</v>
      </c>
      <c r="BQ693" s="343">
        <f t="shared" ca="1" si="1350"/>
        <v>174955.69437341834</v>
      </c>
      <c r="BR693" s="343">
        <f t="shared" ca="1" si="1350"/>
        <v>180097.08346910318</v>
      </c>
      <c r="BS693" s="343">
        <f t="shared" ca="1" si="1350"/>
        <v>188432.81248921296</v>
      </c>
      <c r="BT693" s="343">
        <f t="shared" ca="1" si="1350"/>
        <v>187146.35533018547</v>
      </c>
      <c r="BU693" s="343">
        <f t="shared" ca="1" si="1350"/>
        <v>189993.22469791415</v>
      </c>
      <c r="BV693" s="343">
        <f t="shared" ca="1" si="1350"/>
        <v>201501.01999701097</v>
      </c>
      <c r="BW693" s="343">
        <f t="shared" ca="1" si="1350"/>
        <v>163567.06324751762</v>
      </c>
      <c r="BX693" s="343">
        <f t="shared" ca="1" si="1350"/>
        <v>201316.00979664372</v>
      </c>
      <c r="BY693" s="343">
        <f t="shared" ca="1" si="1350"/>
        <v>196528.69554035313</v>
      </c>
      <c r="BZ693" s="343">
        <f t="shared" ca="1" si="1350"/>
        <v>201787.78409023792</v>
      </c>
      <c r="CA693" s="343">
        <f t="shared" ca="1" si="1350"/>
        <v>234493.16693148046</v>
      </c>
      <c r="CB693" s="343">
        <f t="shared" ca="1" si="1350"/>
        <v>187955.84994427746</v>
      </c>
      <c r="CC693" s="343">
        <f t="shared" ca="1" si="1350"/>
        <v>209087.15559942657</v>
      </c>
      <c r="CD693" s="343">
        <f t="shared" ca="1" si="1350"/>
        <v>210617.32865397629</v>
      </c>
      <c r="CE693" s="343">
        <f t="shared" ca="1" si="1350"/>
        <v>219115.02422856897</v>
      </c>
      <c r="CF693" s="343">
        <f t="shared" ca="1" si="1350"/>
        <v>215694.89575264286</v>
      </c>
      <c r="CG693" s="343">
        <f t="shared" ca="1" si="1350"/>
        <v>217438.92211707053</v>
      </c>
      <c r="CH693" s="343">
        <f t="shared" ca="1" si="1350"/>
        <v>229058.32639479297</v>
      </c>
      <c r="CI693" s="343">
        <f t="shared" ca="1" si="1350"/>
        <v>182561.46068744978</v>
      </c>
      <c r="CJ693" s="343">
        <f t="shared" ca="1" si="1350"/>
        <v>225954.450536005</v>
      </c>
      <c r="CK693" s="343">
        <f t="shared" ca="1" si="1350"/>
        <v>218817.34124936943</v>
      </c>
      <c r="CL693" s="343">
        <f t="shared" ca="1" si="1350"/>
        <v>223541.09450901841</v>
      </c>
      <c r="CM693" s="343">
        <f t="shared" ca="1" si="1350"/>
        <v>260835.38606960603</v>
      </c>
      <c r="CN693" s="343">
        <f t="shared" si="1350"/>
        <v>291022.97383470938</v>
      </c>
      <c r="CO693" s="343">
        <f t="shared" ca="1" si="1350"/>
        <v>999611.00916126673</v>
      </c>
      <c r="CP693" s="343">
        <f t="shared" ca="1" si="1350"/>
        <v>1681237.4472042357</v>
      </c>
      <c r="CQ693" s="343">
        <f t="shared" ca="1" si="1350"/>
        <v>2249735.9696811805</v>
      </c>
      <c r="CR693" s="343">
        <f t="shared" ca="1" si="1350"/>
        <v>1603936.5690896201</v>
      </c>
      <c r="CS693" s="343">
        <f ca="1">SUM(CS686:CS692)</f>
        <v>2276078.0763250981</v>
      </c>
      <c r="CT693" s="343">
        <f ca="1">SUM(CT686:CT692)</f>
        <v>2600677.2357422039</v>
      </c>
    </row>
    <row r="694" spans="1:98" ht="15" hidden="1" outlineLevel="3" thickTop="1" thickBot="1" x14ac:dyDescent="0.5">
      <c r="A694" s="71"/>
      <c r="B694" s="297"/>
      <c r="D694" s="76" t="s">
        <v>396</v>
      </c>
      <c r="E694" s="76"/>
      <c r="F694" s="76"/>
      <c r="G694" s="76"/>
      <c r="H694" s="76"/>
      <c r="I694" s="76"/>
      <c r="J694" s="76"/>
      <c r="K694" s="76"/>
      <c r="L694" s="76"/>
      <c r="M694" s="76"/>
      <c r="N694" s="76"/>
      <c r="O694" s="76"/>
      <c r="P694" s="274">
        <f t="shared" ref="P694:AU694" si="1351">P693-P564</f>
        <v>0</v>
      </c>
      <c r="Q694" s="274">
        <f t="shared" si="1351"/>
        <v>0</v>
      </c>
      <c r="R694" s="274">
        <f t="shared" si="1351"/>
        <v>0</v>
      </c>
      <c r="S694" s="274">
        <f t="shared" si="1351"/>
        <v>0</v>
      </c>
      <c r="T694" s="274">
        <f t="shared" ca="1" si="1351"/>
        <v>0</v>
      </c>
      <c r="U694" s="274">
        <f t="shared" ca="1" si="1351"/>
        <v>0</v>
      </c>
      <c r="V694" s="274">
        <f t="shared" ca="1" si="1351"/>
        <v>0</v>
      </c>
      <c r="W694" s="274">
        <f t="shared" ca="1" si="1351"/>
        <v>0</v>
      </c>
      <c r="X694" s="274">
        <f t="shared" ca="1" si="1351"/>
        <v>0</v>
      </c>
      <c r="Y694" s="274">
        <f t="shared" ca="1" si="1351"/>
        <v>0</v>
      </c>
      <c r="Z694" s="274">
        <f t="shared" ca="1" si="1351"/>
        <v>0</v>
      </c>
      <c r="AA694" s="274">
        <f t="shared" ca="1" si="1351"/>
        <v>0</v>
      </c>
      <c r="AB694" s="274">
        <f t="shared" ca="1" si="1351"/>
        <v>0</v>
      </c>
      <c r="AC694" s="274">
        <f t="shared" ca="1" si="1351"/>
        <v>0</v>
      </c>
      <c r="AD694" s="274">
        <f t="shared" ca="1" si="1351"/>
        <v>0</v>
      </c>
      <c r="AE694" s="274">
        <f t="shared" ca="1" si="1351"/>
        <v>0</v>
      </c>
      <c r="AF694" s="274">
        <f t="shared" ca="1" si="1351"/>
        <v>0</v>
      </c>
      <c r="AG694" s="274">
        <f t="shared" ca="1" si="1351"/>
        <v>0</v>
      </c>
      <c r="AH694" s="274">
        <f t="shared" ca="1" si="1351"/>
        <v>0</v>
      </c>
      <c r="AI694" s="274">
        <f t="shared" ca="1" si="1351"/>
        <v>0</v>
      </c>
      <c r="AJ694" s="274">
        <f t="shared" ca="1" si="1351"/>
        <v>0</v>
      </c>
      <c r="AK694" s="274">
        <f t="shared" ca="1" si="1351"/>
        <v>0</v>
      </c>
      <c r="AL694" s="274">
        <f t="shared" ca="1" si="1351"/>
        <v>0</v>
      </c>
      <c r="AM694" s="274">
        <f t="shared" ca="1" si="1351"/>
        <v>0</v>
      </c>
      <c r="AN694" s="274">
        <f t="shared" ca="1" si="1351"/>
        <v>0</v>
      </c>
      <c r="AO694" s="274">
        <f t="shared" ca="1" si="1351"/>
        <v>0</v>
      </c>
      <c r="AP694" s="274">
        <f t="shared" ca="1" si="1351"/>
        <v>0</v>
      </c>
      <c r="AQ694" s="274">
        <f t="shared" ca="1" si="1351"/>
        <v>0</v>
      </c>
      <c r="AR694" s="274">
        <f t="shared" ca="1" si="1351"/>
        <v>0</v>
      </c>
      <c r="AS694" s="274">
        <f t="shared" ca="1" si="1351"/>
        <v>0</v>
      </c>
      <c r="AT694" s="274">
        <f t="shared" ca="1" si="1351"/>
        <v>0</v>
      </c>
      <c r="AU694" s="274">
        <f t="shared" ca="1" si="1351"/>
        <v>0</v>
      </c>
      <c r="AV694" s="274">
        <f t="shared" ref="AV694:BC694" ca="1" si="1352">AV693-AV564</f>
        <v>0</v>
      </c>
      <c r="AW694" s="274">
        <f t="shared" ca="1" si="1352"/>
        <v>0</v>
      </c>
      <c r="AX694" s="274">
        <f t="shared" ca="1" si="1352"/>
        <v>0</v>
      </c>
      <c r="AY694" s="274">
        <f t="shared" ca="1" si="1352"/>
        <v>0</v>
      </c>
      <c r="AZ694" s="274">
        <f t="shared" ca="1" si="1352"/>
        <v>0</v>
      </c>
      <c r="BA694" s="274">
        <f t="shared" ca="1" si="1352"/>
        <v>0</v>
      </c>
      <c r="BB694" s="274">
        <f t="shared" ca="1" si="1352"/>
        <v>0</v>
      </c>
      <c r="BC694" s="274">
        <f t="shared" ca="1" si="1352"/>
        <v>0</v>
      </c>
      <c r="BD694" s="274">
        <f t="shared" ref="BD694:CM694" ca="1" si="1353">BD693-BD564</f>
        <v>0</v>
      </c>
      <c r="BE694" s="274">
        <f t="shared" ca="1" si="1353"/>
        <v>0</v>
      </c>
      <c r="BF694" s="274">
        <f t="shared" ca="1" si="1353"/>
        <v>0</v>
      </c>
      <c r="BG694" s="274">
        <f t="shared" ca="1" si="1353"/>
        <v>0</v>
      </c>
      <c r="BH694" s="274">
        <f t="shared" ca="1" si="1353"/>
        <v>0</v>
      </c>
      <c r="BI694" s="274">
        <f t="shared" ca="1" si="1353"/>
        <v>0</v>
      </c>
      <c r="BJ694" s="274">
        <f t="shared" ca="1" si="1353"/>
        <v>0</v>
      </c>
      <c r="BK694" s="274">
        <f t="shared" ca="1" si="1353"/>
        <v>0</v>
      </c>
      <c r="BL694" s="274">
        <f t="shared" ca="1" si="1353"/>
        <v>0</v>
      </c>
      <c r="BM694" s="274">
        <f t="shared" ca="1" si="1353"/>
        <v>0</v>
      </c>
      <c r="BN694" s="274">
        <f t="shared" ca="1" si="1353"/>
        <v>0</v>
      </c>
      <c r="BO694" s="274">
        <f t="shared" ca="1" si="1353"/>
        <v>0</v>
      </c>
      <c r="BP694" s="274">
        <f t="shared" ca="1" si="1353"/>
        <v>0</v>
      </c>
      <c r="BQ694" s="274">
        <f t="shared" ca="1" si="1353"/>
        <v>0</v>
      </c>
      <c r="BR694" s="274">
        <f t="shared" ca="1" si="1353"/>
        <v>0</v>
      </c>
      <c r="BS694" s="274">
        <f t="shared" ca="1" si="1353"/>
        <v>0</v>
      </c>
      <c r="BT694" s="274">
        <f t="shared" ca="1" si="1353"/>
        <v>0</v>
      </c>
      <c r="BU694" s="274">
        <f t="shared" ca="1" si="1353"/>
        <v>0</v>
      </c>
      <c r="BV694" s="274">
        <f t="shared" ca="1" si="1353"/>
        <v>0</v>
      </c>
      <c r="BW694" s="274">
        <f t="shared" ca="1" si="1353"/>
        <v>0</v>
      </c>
      <c r="BX694" s="274">
        <f t="shared" ca="1" si="1353"/>
        <v>0</v>
      </c>
      <c r="BY694" s="274">
        <f t="shared" ca="1" si="1353"/>
        <v>0</v>
      </c>
      <c r="BZ694" s="274">
        <f t="shared" ca="1" si="1353"/>
        <v>0</v>
      </c>
      <c r="CA694" s="274">
        <f t="shared" ca="1" si="1353"/>
        <v>0</v>
      </c>
      <c r="CB694" s="274">
        <f t="shared" ca="1" si="1353"/>
        <v>0</v>
      </c>
      <c r="CC694" s="274">
        <f t="shared" ca="1" si="1353"/>
        <v>0</v>
      </c>
      <c r="CD694" s="274">
        <f t="shared" ca="1" si="1353"/>
        <v>0</v>
      </c>
      <c r="CE694" s="274">
        <f t="shared" ca="1" si="1353"/>
        <v>0</v>
      </c>
      <c r="CF694" s="274">
        <f t="shared" ca="1" si="1353"/>
        <v>0</v>
      </c>
      <c r="CG694" s="274">
        <f t="shared" ca="1" si="1353"/>
        <v>0</v>
      </c>
      <c r="CH694" s="274">
        <f t="shared" ca="1" si="1353"/>
        <v>0</v>
      </c>
      <c r="CI694" s="274">
        <f t="shared" ca="1" si="1353"/>
        <v>0</v>
      </c>
      <c r="CJ694" s="274">
        <f t="shared" ca="1" si="1353"/>
        <v>0</v>
      </c>
      <c r="CK694" s="274">
        <f t="shared" ca="1" si="1353"/>
        <v>0</v>
      </c>
      <c r="CL694" s="274">
        <f t="shared" ca="1" si="1353"/>
        <v>0</v>
      </c>
      <c r="CM694" s="274">
        <f t="shared" ca="1" si="1353"/>
        <v>0</v>
      </c>
      <c r="CN694" s="274">
        <f t="shared" ref="CN694:CT694" si="1354">CN693-CN564</f>
        <v>-548060.14523875737</v>
      </c>
      <c r="CO694" s="274">
        <f t="shared" ca="1" si="1354"/>
        <v>0</v>
      </c>
      <c r="CP694" s="274">
        <f t="shared" ca="1" si="1354"/>
        <v>0</v>
      </c>
      <c r="CQ694" s="274">
        <f t="shared" ca="1" si="1354"/>
        <v>0</v>
      </c>
      <c r="CR694" s="274">
        <f t="shared" ca="1" si="1354"/>
        <v>0</v>
      </c>
      <c r="CS694" s="274">
        <f t="shared" ca="1" si="1354"/>
        <v>0</v>
      </c>
      <c r="CT694" s="274">
        <f t="shared" ca="1" si="1354"/>
        <v>0</v>
      </c>
    </row>
    <row r="695" spans="1:98" hidden="1" outlineLevel="2" x14ac:dyDescent="0.45">
      <c r="A695" s="71"/>
      <c r="B695" s="297"/>
    </row>
    <row r="696" spans="1:98" hidden="1" outlineLevel="2" x14ac:dyDescent="0.45">
      <c r="A696" s="71" t="s">
        <v>313</v>
      </c>
      <c r="B696" s="297"/>
      <c r="D696" s="259" t="s">
        <v>506</v>
      </c>
      <c r="F696" s="259" t="s">
        <v>164</v>
      </c>
      <c r="P696" s="264">
        <f t="shared" ref="P696:Y702" si="1355">SUMIF($A$3:$A$570,$A696,P$3:P$570)</f>
        <v>11306.781199999999</v>
      </c>
      <c r="Q696" s="264">
        <f t="shared" si="1355"/>
        <v>11302.55516</v>
      </c>
      <c r="R696" s="264">
        <f t="shared" si="1355"/>
        <v>11320.691915000001</v>
      </c>
      <c r="S696" s="264">
        <f t="shared" si="1355"/>
        <v>11416.292095000001</v>
      </c>
      <c r="T696" s="264">
        <f t="shared" ca="1" si="1355"/>
        <v>11344.984601600001</v>
      </c>
      <c r="U696" s="264">
        <f t="shared" ca="1" si="1355"/>
        <v>11380.877767999998</v>
      </c>
      <c r="V696" s="264">
        <f t="shared" ca="1" si="1355"/>
        <v>11396.5422896</v>
      </c>
      <c r="W696" s="264">
        <f t="shared" ca="1" si="1355"/>
        <v>17015.523532799998</v>
      </c>
      <c r="X696" s="264">
        <f t="shared" ca="1" si="1355"/>
        <v>17019.054624</v>
      </c>
      <c r="Y696" s="264">
        <f t="shared" ca="1" si="1355"/>
        <v>17035.902436799999</v>
      </c>
      <c r="Z696" s="264">
        <f t="shared" ref="Z696:AI702" ca="1" si="1356">SUMIF($A$3:$A$570,$A696,Z$3:Z$570)</f>
        <v>17053.144680000001</v>
      </c>
      <c r="AA696" s="264">
        <f t="shared" ca="1" si="1356"/>
        <v>11347.100752</v>
      </c>
      <c r="AB696" s="264">
        <f t="shared" ca="1" si="1356"/>
        <v>17088.812457600001</v>
      </c>
      <c r="AC696" s="264">
        <f t="shared" ca="1" si="1356"/>
        <v>17069.767104000002</v>
      </c>
      <c r="AD696" s="264">
        <f t="shared" ca="1" si="1356"/>
        <v>22696.2769592</v>
      </c>
      <c r="AE696" s="264">
        <f t="shared" ca="1" si="1356"/>
        <v>17285.478496</v>
      </c>
      <c r="AF696" s="264">
        <f t="shared" ca="1" si="1356"/>
        <v>22743.912256</v>
      </c>
      <c r="AG696" s="264">
        <f t="shared" ca="1" si="1356"/>
        <v>22813.779849250001</v>
      </c>
      <c r="AH696" s="264">
        <f t="shared" ca="1" si="1356"/>
        <v>22836.089818749999</v>
      </c>
      <c r="AI696" s="264">
        <f t="shared" ca="1" si="1356"/>
        <v>28476.544040750003</v>
      </c>
      <c r="AJ696" s="264">
        <f t="shared" ref="AJ696:AS702" ca="1" si="1357">SUMIF($A$3:$A$570,$A696,AJ$3:AJ$570)</f>
        <v>28472.003982499999</v>
      </c>
      <c r="AK696" s="264">
        <f t="shared" ca="1" si="1357"/>
        <v>28495.60817675</v>
      </c>
      <c r="AL696" s="264">
        <f t="shared" ca="1" si="1357"/>
        <v>28519.64377925</v>
      </c>
      <c r="AM696" s="264">
        <f t="shared" ca="1" si="1357"/>
        <v>17100.061549999999</v>
      </c>
      <c r="AN696" s="264">
        <f t="shared" ca="1" si="1357"/>
        <v>34159.009209000003</v>
      </c>
      <c r="AO696" s="264">
        <f t="shared" ca="1" si="1357"/>
        <v>28522.74581</v>
      </c>
      <c r="AP696" s="264">
        <f t="shared" ca="1" si="1357"/>
        <v>34172.872478875004</v>
      </c>
      <c r="AQ696" s="264">
        <f t="shared" ca="1" si="1357"/>
        <v>29944.961156500001</v>
      </c>
      <c r="AR696" s="264">
        <f t="shared" ca="1" si="1357"/>
        <v>23187.728293600001</v>
      </c>
      <c r="AS696" s="264">
        <f t="shared" ca="1" si="1357"/>
        <v>28933.667688250003</v>
      </c>
      <c r="AT696" s="264">
        <f t="shared" ref="AT696:BC702" ca="1" si="1358">SUMIF($A$3:$A$570,$A696,AT$3:AT$570)</f>
        <v>28958.425239250002</v>
      </c>
      <c r="AU696" s="264">
        <f t="shared" ca="1" si="1358"/>
        <v>29030.891260150001</v>
      </c>
      <c r="AV696" s="264">
        <f t="shared" ca="1" si="1358"/>
        <v>29008.642920400001</v>
      </c>
      <c r="AW696" s="264">
        <f t="shared" ca="1" si="1358"/>
        <v>29212.983050550003</v>
      </c>
      <c r="AX696" s="264">
        <f t="shared" ca="1" si="1358"/>
        <v>29238.677373749997</v>
      </c>
      <c r="AY696" s="264">
        <f t="shared" ca="1" si="1358"/>
        <v>17659.341049999999</v>
      </c>
      <c r="AZ696" s="264">
        <f t="shared" ca="1" si="1358"/>
        <v>34791.328599300003</v>
      </c>
      <c r="BA696" s="264">
        <f t="shared" ca="1" si="1358"/>
        <v>29115.569334800002</v>
      </c>
      <c r="BB696" s="264">
        <f t="shared" ca="1" si="1358"/>
        <v>34786.799008325004</v>
      </c>
      <c r="BC696" s="264">
        <f t="shared" ca="1" si="1358"/>
        <v>31012.701466500002</v>
      </c>
      <c r="BD696" s="264">
        <f t="shared" ref="BD696:BM702" ca="1" si="1359">SUMIF($A$3:$A$570,$A696,BD$3:BD$570)</f>
        <v>866.59198600000047</v>
      </c>
      <c r="BE696" s="264">
        <f t="shared" ca="1" si="1359"/>
        <v>1001.6317052625006</v>
      </c>
      <c r="BF696" s="264">
        <f t="shared" ca="1" si="1359"/>
        <v>1011.4202704125009</v>
      </c>
      <c r="BG696" s="264">
        <f t="shared" ca="1" si="1359"/>
        <v>1062.8701063500009</v>
      </c>
      <c r="BH696" s="264">
        <f t="shared" ca="1" si="1359"/>
        <v>1030.5259331250008</v>
      </c>
      <c r="BI696" s="264">
        <f t="shared" ca="1" si="1359"/>
        <v>1218.7230306875008</v>
      </c>
      <c r="BJ696" s="264">
        <f t="shared" ca="1" si="1359"/>
        <v>1227.882972387501</v>
      </c>
      <c r="BK696" s="264">
        <f t="shared" ca="1" si="1359"/>
        <v>885.91431012500061</v>
      </c>
      <c r="BL696" s="264">
        <f t="shared" ca="1" si="1359"/>
        <v>1156.2913882000009</v>
      </c>
      <c r="BM696" s="264">
        <f t="shared" ca="1" si="1359"/>
        <v>1164.728766500001</v>
      </c>
      <c r="BN696" s="264">
        <f t="shared" ref="BN696:BW702" ca="1" si="1360">SUMIF($A$3:$A$570,$A696,BN$3:BN$570)</f>
        <v>1128.1916705312512</v>
      </c>
      <c r="BO696" s="264">
        <f t="shared" ca="1" si="1360"/>
        <v>3994.9863778500026</v>
      </c>
      <c r="BP696" s="264">
        <f t="shared" ca="1" si="1360"/>
        <v>922.12783104000096</v>
      </c>
      <c r="BQ696" s="264">
        <f t="shared" ca="1" si="1360"/>
        <v>1069.114063680001</v>
      </c>
      <c r="BR696" s="264">
        <f t="shared" ca="1" si="1360"/>
        <v>1080.7103174400008</v>
      </c>
      <c r="BS696" s="264">
        <f t="shared" ca="1" si="1360"/>
        <v>1135.1022696000014</v>
      </c>
      <c r="BT696" s="264">
        <f t="shared" ca="1" si="1360"/>
        <v>1103.902824960001</v>
      </c>
      <c r="BU696" s="264">
        <f t="shared" ca="1" si="1360"/>
        <v>1330.1550787200013</v>
      </c>
      <c r="BV696" s="264">
        <f t="shared" ca="1" si="1360"/>
        <v>1341.7513324800013</v>
      </c>
      <c r="BW696" s="264">
        <f t="shared" ca="1" si="1360"/>
        <v>990.36643680000088</v>
      </c>
      <c r="BX696" s="264">
        <f t="shared" ref="BX696:CG702" ca="1" si="1361">SUMIF($A$3:$A$570,$A696,BX$3:BX$570)</f>
        <v>1257.6158400000011</v>
      </c>
      <c r="BY696" s="264">
        <f t="shared" ca="1" si="1361"/>
        <v>1283.2178611200011</v>
      </c>
      <c r="BZ696" s="264">
        <f t="shared" ca="1" si="1361"/>
        <v>1233.5029948800016</v>
      </c>
      <c r="CA696" s="264">
        <f t="shared" ca="1" si="1361"/>
        <v>3354.4942454400025</v>
      </c>
      <c r="CB696" s="264">
        <f t="shared" ca="1" si="1361"/>
        <v>1722.8290560000023</v>
      </c>
      <c r="CC696" s="264">
        <f t="shared" ca="1" si="1361"/>
        <v>2055.3647400000023</v>
      </c>
      <c r="CD696" s="264">
        <f t="shared" ca="1" si="1361"/>
        <v>2154.3949440000024</v>
      </c>
      <c r="CE696" s="264">
        <f t="shared" ca="1" si="1361"/>
        <v>2362.8091500000023</v>
      </c>
      <c r="CF696" s="264">
        <f t="shared" ca="1" si="1361"/>
        <v>2358.3718080000021</v>
      </c>
      <c r="CG696" s="264">
        <f t="shared" ca="1" si="1361"/>
        <v>2677.9744680000026</v>
      </c>
      <c r="CH696" s="264">
        <f t="shared" ref="CH696:CM702" ca="1" si="1362">SUMIF($A$3:$A$570,$A696,CH$3:CH$570)</f>
        <v>2784.8932800000025</v>
      </c>
      <c r="CI696" s="264">
        <f t="shared" ca="1" si="1362"/>
        <v>1846.1645800000015</v>
      </c>
      <c r="CJ696" s="264">
        <f t="shared" ca="1" si="1362"/>
        <v>2897.3193600000027</v>
      </c>
      <c r="CK696" s="264">
        <f t="shared" ca="1" si="1362"/>
        <v>2830.7223360000016</v>
      </c>
      <c r="CL696" s="264">
        <f t="shared" ca="1" si="1362"/>
        <v>2975.2037120000023</v>
      </c>
      <c r="CM696" s="264">
        <f t="shared" ca="1" si="1362"/>
        <v>6659.4452600000068</v>
      </c>
      <c r="CN696" s="264">
        <f t="shared" ref="CN696:CT702" si="1363">SUMIF($H$9:$CM$9,CN$3,$H696:$CM696)</f>
        <v>45346.320370000001</v>
      </c>
      <c r="CO696" s="264">
        <f t="shared" ca="1" si="1363"/>
        <v>187733.46570160001</v>
      </c>
      <c r="CP696" s="264">
        <f t="shared" ca="1" si="1363"/>
        <v>326257.23210762499</v>
      </c>
      <c r="CQ696" s="264">
        <f t="shared" ca="1" si="1363"/>
        <v>344936.75528487499</v>
      </c>
      <c r="CR696" s="264">
        <f t="shared" ca="1" si="1363"/>
        <v>15749.758517431261</v>
      </c>
      <c r="CS696" s="264">
        <f t="shared" ca="1" si="1363"/>
        <v>16102.061096160014</v>
      </c>
      <c r="CT696" s="264">
        <f t="shared" ca="1" si="1363"/>
        <v>33325.49269400003</v>
      </c>
    </row>
    <row r="697" spans="1:98" hidden="1" outlineLevel="2" x14ac:dyDescent="0.45">
      <c r="A697" s="71" t="s">
        <v>319</v>
      </c>
      <c r="B697" s="297"/>
      <c r="D697" s="259" t="s">
        <v>507</v>
      </c>
      <c r="F697" s="259" t="s">
        <v>164</v>
      </c>
      <c r="P697" s="264">
        <f t="shared" si="1355"/>
        <v>1754.055922944</v>
      </c>
      <c r="Q697" s="264">
        <f t="shared" si="1355"/>
        <v>1758.8719181280001</v>
      </c>
      <c r="R697" s="264">
        <f t="shared" si="1355"/>
        <v>3431.055922944</v>
      </c>
      <c r="S697" s="264">
        <f t="shared" si="1355"/>
        <v>3546.6398073599998</v>
      </c>
      <c r="T697" s="264">
        <f t="shared" si="1355"/>
        <v>3458.5883857200001</v>
      </c>
      <c r="U697" s="264">
        <f t="shared" si="1355"/>
        <v>3523.9561267949998</v>
      </c>
      <c r="V697" s="264">
        <f t="shared" si="1355"/>
        <v>3523.9561267949998</v>
      </c>
      <c r="W697" s="264">
        <f t="shared" si="1355"/>
        <v>3537.0296750100001</v>
      </c>
      <c r="X697" s="264">
        <f t="shared" si="1355"/>
        <v>3537.0296750100001</v>
      </c>
      <c r="Y697" s="264">
        <f t="shared" si="1355"/>
        <v>3537.0296750100001</v>
      </c>
      <c r="Z697" s="264">
        <f t="shared" si="1356"/>
        <v>3602.3974160849998</v>
      </c>
      <c r="AA697" s="264">
        <f t="shared" si="1356"/>
        <v>3563.1767714399998</v>
      </c>
      <c r="AB697" s="264">
        <f t="shared" si="1356"/>
        <v>3563.1767714399998</v>
      </c>
      <c r="AC697" s="264">
        <f t="shared" si="1356"/>
        <v>3576.2503196550001</v>
      </c>
      <c r="AD697" s="264">
        <f t="shared" si="1356"/>
        <v>5240.1767714400003</v>
      </c>
      <c r="AE697" s="264">
        <f t="shared" si="1356"/>
        <v>5553.9419286000002</v>
      </c>
      <c r="AF697" s="264">
        <f t="shared" si="1356"/>
        <v>6312.5969399999994</v>
      </c>
      <c r="AG697" s="264">
        <f t="shared" si="1356"/>
        <v>6484.7200275000005</v>
      </c>
      <c r="AH697" s="264">
        <f t="shared" si="1356"/>
        <v>6484.7200275000005</v>
      </c>
      <c r="AI697" s="264">
        <f t="shared" si="1356"/>
        <v>6519.1446450000003</v>
      </c>
      <c r="AJ697" s="264">
        <f t="shared" si="1357"/>
        <v>6519.1446450000003</v>
      </c>
      <c r="AK697" s="264">
        <f t="shared" si="1357"/>
        <v>6519.1446450000003</v>
      </c>
      <c r="AL697" s="264">
        <f t="shared" si="1357"/>
        <v>6691.2677325000004</v>
      </c>
      <c r="AM697" s="264">
        <f t="shared" si="1357"/>
        <v>6587.99388</v>
      </c>
      <c r="AN697" s="264">
        <f t="shared" si="1357"/>
        <v>6587.99388</v>
      </c>
      <c r="AO697" s="264">
        <f t="shared" si="1357"/>
        <v>8634.8184975000004</v>
      </c>
      <c r="AP697" s="264">
        <f t="shared" si="1357"/>
        <v>8600.3938799999996</v>
      </c>
      <c r="AQ697" s="264">
        <f t="shared" si="1357"/>
        <v>9426.5847000000012</v>
      </c>
      <c r="AR697" s="264">
        <f t="shared" si="1357"/>
        <v>9384.2684000000008</v>
      </c>
      <c r="AS697" s="264">
        <f t="shared" si="1357"/>
        <v>9938.9361499999995</v>
      </c>
      <c r="AT697" s="264">
        <f t="shared" si="1358"/>
        <v>9938.9361499999995</v>
      </c>
      <c r="AU697" s="264">
        <f t="shared" si="1358"/>
        <v>10049.869699999999</v>
      </c>
      <c r="AV697" s="264">
        <f t="shared" si="1358"/>
        <v>10049.869699999999</v>
      </c>
      <c r="AW697" s="264">
        <f t="shared" si="1358"/>
        <v>10049.869699999999</v>
      </c>
      <c r="AX697" s="264">
        <f t="shared" si="1358"/>
        <v>10604.537450000002</v>
      </c>
      <c r="AY697" s="264">
        <f t="shared" si="1358"/>
        <v>10271.736800000001</v>
      </c>
      <c r="AZ697" s="264">
        <f t="shared" si="1358"/>
        <v>10271.736800000001</v>
      </c>
      <c r="BA697" s="264">
        <f t="shared" si="1358"/>
        <v>12506.870350000001</v>
      </c>
      <c r="BB697" s="264">
        <f t="shared" si="1358"/>
        <v>12395.936799999999</v>
      </c>
      <c r="BC697" s="264">
        <f t="shared" si="1358"/>
        <v>15058.342000000002</v>
      </c>
      <c r="BD697" s="264">
        <f t="shared" si="1359"/>
        <v>1409.055648</v>
      </c>
      <c r="BE697" s="264">
        <f t="shared" si="1359"/>
        <v>2289.7154280000004</v>
      </c>
      <c r="BF697" s="264">
        <f t="shared" si="1359"/>
        <v>2289.7154280000004</v>
      </c>
      <c r="BG697" s="264">
        <f t="shared" si="1359"/>
        <v>2465.8473840000006</v>
      </c>
      <c r="BH697" s="264">
        <f t="shared" si="1359"/>
        <v>2465.8473840000006</v>
      </c>
      <c r="BI697" s="264">
        <f t="shared" si="1359"/>
        <v>2465.8473840000006</v>
      </c>
      <c r="BJ697" s="264">
        <f t="shared" si="1359"/>
        <v>3346.5071640000015</v>
      </c>
      <c r="BK697" s="264">
        <f t="shared" si="1359"/>
        <v>2818.111296</v>
      </c>
      <c r="BL697" s="264">
        <f t="shared" si="1359"/>
        <v>2818.111296</v>
      </c>
      <c r="BM697" s="264">
        <f t="shared" si="1359"/>
        <v>2994.2432520000011</v>
      </c>
      <c r="BN697" s="264">
        <f t="shared" si="1360"/>
        <v>2818.111296</v>
      </c>
      <c r="BO697" s="264">
        <f t="shared" si="1360"/>
        <v>7045.2782400000024</v>
      </c>
      <c r="BP697" s="264">
        <f t="shared" si="1360"/>
        <v>1910.3547736000003</v>
      </c>
      <c r="BQ697" s="264">
        <f t="shared" si="1360"/>
        <v>3104.3265071000005</v>
      </c>
      <c r="BR697" s="264">
        <f t="shared" si="1360"/>
        <v>3104.3265071000005</v>
      </c>
      <c r="BS697" s="264">
        <f t="shared" si="1360"/>
        <v>3343.1208538000005</v>
      </c>
      <c r="BT697" s="264">
        <f t="shared" si="1360"/>
        <v>3343.1208538000005</v>
      </c>
      <c r="BU697" s="264">
        <f t="shared" si="1360"/>
        <v>3343.1208538000005</v>
      </c>
      <c r="BV697" s="264">
        <f t="shared" si="1360"/>
        <v>4537.0925873000006</v>
      </c>
      <c r="BW697" s="264">
        <f t="shared" si="1360"/>
        <v>3820.7095472000005</v>
      </c>
      <c r="BX697" s="264">
        <f t="shared" si="1361"/>
        <v>3820.7095472000005</v>
      </c>
      <c r="BY697" s="264">
        <f t="shared" si="1361"/>
        <v>4059.5038939000015</v>
      </c>
      <c r="BZ697" s="264">
        <f t="shared" si="1361"/>
        <v>3820.7095472000005</v>
      </c>
      <c r="CA697" s="264">
        <f t="shared" si="1361"/>
        <v>9551.773868000002</v>
      </c>
      <c r="CB697" s="264">
        <f t="shared" si="1361"/>
        <v>2392.8777600000008</v>
      </c>
      <c r="CC697" s="264">
        <f t="shared" si="1361"/>
        <v>3888.4263600000004</v>
      </c>
      <c r="CD697" s="264">
        <f t="shared" si="1361"/>
        <v>3888.4263600000004</v>
      </c>
      <c r="CE697" s="264">
        <f t="shared" si="1361"/>
        <v>4187.5360800000017</v>
      </c>
      <c r="CF697" s="264">
        <f t="shared" si="1361"/>
        <v>4187.5360800000017</v>
      </c>
      <c r="CG697" s="264">
        <f t="shared" si="1361"/>
        <v>4187.5360800000017</v>
      </c>
      <c r="CH697" s="264">
        <f t="shared" si="1362"/>
        <v>5683.0846800000018</v>
      </c>
      <c r="CI697" s="264">
        <f t="shared" si="1362"/>
        <v>4785.7555200000015</v>
      </c>
      <c r="CJ697" s="264">
        <f t="shared" si="1362"/>
        <v>4785.7555200000015</v>
      </c>
      <c r="CK697" s="264">
        <f t="shared" si="1362"/>
        <v>5084.8652400000028</v>
      </c>
      <c r="CL697" s="264">
        <f t="shared" si="1362"/>
        <v>4785.7555200000015</v>
      </c>
      <c r="CM697" s="264">
        <f t="shared" si="1362"/>
        <v>11964.388800000004</v>
      </c>
      <c r="CN697" s="264">
        <f t="shared" si="1363"/>
        <v>10490.623571376</v>
      </c>
      <c r="CO697" s="264">
        <f t="shared" si="1363"/>
        <v>46216.709642999995</v>
      </c>
      <c r="CP697" s="264">
        <f t="shared" si="1363"/>
        <v>85368.52350000001</v>
      </c>
      <c r="CQ697" s="264">
        <f t="shared" si="1363"/>
        <v>130520.90999999999</v>
      </c>
      <c r="CR697" s="264">
        <f t="shared" si="1363"/>
        <v>35226.391200000005</v>
      </c>
      <c r="CS697" s="264">
        <f t="shared" si="1363"/>
        <v>47758.869340000012</v>
      </c>
      <c r="CT697" s="264">
        <f t="shared" si="1363"/>
        <v>59821.944000000018</v>
      </c>
    </row>
    <row r="698" spans="1:98" hidden="1" outlineLevel="2" x14ac:dyDescent="0.45">
      <c r="A698" s="71" t="s">
        <v>327</v>
      </c>
      <c r="B698" s="297"/>
      <c r="D698" s="259" t="s">
        <v>508</v>
      </c>
      <c r="F698" s="259" t="s">
        <v>164</v>
      </c>
      <c r="P698" s="264">
        <f t="shared" si="1355"/>
        <v>0</v>
      </c>
      <c r="Q698" s="264">
        <f t="shared" si="1355"/>
        <v>0</v>
      </c>
      <c r="R698" s="264">
        <f t="shared" si="1355"/>
        <v>0</v>
      </c>
      <c r="S698" s="264">
        <f t="shared" si="1355"/>
        <v>0</v>
      </c>
      <c r="T698" s="264">
        <f t="shared" si="1355"/>
        <v>0</v>
      </c>
      <c r="U698" s="264">
        <f t="shared" si="1355"/>
        <v>0</v>
      </c>
      <c r="V698" s="264">
        <f t="shared" si="1355"/>
        <v>0</v>
      </c>
      <c r="W698" s="264">
        <f t="shared" si="1355"/>
        <v>0</v>
      </c>
      <c r="X698" s="264">
        <f t="shared" si="1355"/>
        <v>0</v>
      </c>
      <c r="Y698" s="264">
        <f t="shared" si="1355"/>
        <v>0</v>
      </c>
      <c r="Z698" s="264">
        <f t="shared" si="1356"/>
        <v>0</v>
      </c>
      <c r="AA698" s="264">
        <f t="shared" si="1356"/>
        <v>0</v>
      </c>
      <c r="AB698" s="264">
        <f t="shared" si="1356"/>
        <v>0</v>
      </c>
      <c r="AC698" s="264">
        <f t="shared" si="1356"/>
        <v>0</v>
      </c>
      <c r="AD698" s="264">
        <f t="shared" si="1356"/>
        <v>0</v>
      </c>
      <c r="AE698" s="264">
        <f t="shared" si="1356"/>
        <v>0</v>
      </c>
      <c r="AF698" s="264">
        <f t="shared" si="1356"/>
        <v>0</v>
      </c>
      <c r="AG698" s="264">
        <f t="shared" si="1356"/>
        <v>0</v>
      </c>
      <c r="AH698" s="264">
        <f t="shared" si="1356"/>
        <v>0</v>
      </c>
      <c r="AI698" s="264">
        <f t="shared" si="1356"/>
        <v>0</v>
      </c>
      <c r="AJ698" s="264">
        <f t="shared" si="1357"/>
        <v>0</v>
      </c>
      <c r="AK698" s="264">
        <f t="shared" si="1357"/>
        <v>0</v>
      </c>
      <c r="AL698" s="264">
        <f t="shared" si="1357"/>
        <v>0</v>
      </c>
      <c r="AM698" s="264">
        <f t="shared" si="1357"/>
        <v>0</v>
      </c>
      <c r="AN698" s="264">
        <f t="shared" si="1357"/>
        <v>0</v>
      </c>
      <c r="AO698" s="264">
        <f t="shared" si="1357"/>
        <v>0</v>
      </c>
      <c r="AP698" s="264">
        <f t="shared" si="1357"/>
        <v>0</v>
      </c>
      <c r="AQ698" s="264">
        <f t="shared" si="1357"/>
        <v>0</v>
      </c>
      <c r="AR698" s="264">
        <f t="shared" si="1357"/>
        <v>0</v>
      </c>
      <c r="AS698" s="264">
        <f t="shared" si="1357"/>
        <v>0</v>
      </c>
      <c r="AT698" s="264">
        <f t="shared" si="1358"/>
        <v>0</v>
      </c>
      <c r="AU698" s="264">
        <f t="shared" si="1358"/>
        <v>0</v>
      </c>
      <c r="AV698" s="264">
        <f t="shared" si="1358"/>
        <v>0</v>
      </c>
      <c r="AW698" s="264">
        <f t="shared" si="1358"/>
        <v>0</v>
      </c>
      <c r="AX698" s="264">
        <f t="shared" si="1358"/>
        <v>0</v>
      </c>
      <c r="AY698" s="264">
        <f t="shared" si="1358"/>
        <v>0</v>
      </c>
      <c r="AZ698" s="264">
        <f t="shared" si="1358"/>
        <v>0</v>
      </c>
      <c r="BA698" s="264">
        <f t="shared" si="1358"/>
        <v>0</v>
      </c>
      <c r="BB698" s="264">
        <f t="shared" si="1358"/>
        <v>0</v>
      </c>
      <c r="BC698" s="264">
        <f t="shared" si="1358"/>
        <v>0</v>
      </c>
      <c r="BD698" s="264">
        <f t="shared" si="1359"/>
        <v>0</v>
      </c>
      <c r="BE698" s="264">
        <f t="shared" si="1359"/>
        <v>0</v>
      </c>
      <c r="BF698" s="264">
        <f t="shared" si="1359"/>
        <v>0</v>
      </c>
      <c r="BG698" s="264">
        <f t="shared" si="1359"/>
        <v>0</v>
      </c>
      <c r="BH698" s="264">
        <f t="shared" si="1359"/>
        <v>0</v>
      </c>
      <c r="BI698" s="264">
        <f t="shared" si="1359"/>
        <v>0</v>
      </c>
      <c r="BJ698" s="264">
        <f t="shared" si="1359"/>
        <v>0</v>
      </c>
      <c r="BK698" s="264">
        <f t="shared" si="1359"/>
        <v>0</v>
      </c>
      <c r="BL698" s="264">
        <f t="shared" si="1359"/>
        <v>0</v>
      </c>
      <c r="BM698" s="264">
        <f t="shared" si="1359"/>
        <v>0</v>
      </c>
      <c r="BN698" s="264">
        <f t="shared" si="1360"/>
        <v>0</v>
      </c>
      <c r="BO698" s="264">
        <f t="shared" si="1360"/>
        <v>0</v>
      </c>
      <c r="BP698" s="264">
        <f t="shared" si="1360"/>
        <v>0</v>
      </c>
      <c r="BQ698" s="264">
        <f t="shared" si="1360"/>
        <v>0</v>
      </c>
      <c r="BR698" s="264">
        <f t="shared" si="1360"/>
        <v>0</v>
      </c>
      <c r="BS698" s="264">
        <f t="shared" si="1360"/>
        <v>0</v>
      </c>
      <c r="BT698" s="264">
        <f t="shared" si="1360"/>
        <v>0</v>
      </c>
      <c r="BU698" s="264">
        <f t="shared" si="1360"/>
        <v>0</v>
      </c>
      <c r="BV698" s="264">
        <f t="shared" si="1360"/>
        <v>0</v>
      </c>
      <c r="BW698" s="264">
        <f t="shared" si="1360"/>
        <v>0</v>
      </c>
      <c r="BX698" s="264">
        <f t="shared" si="1361"/>
        <v>0</v>
      </c>
      <c r="BY698" s="264">
        <f t="shared" si="1361"/>
        <v>0</v>
      </c>
      <c r="BZ698" s="264">
        <f t="shared" si="1361"/>
        <v>0</v>
      </c>
      <c r="CA698" s="264">
        <f t="shared" si="1361"/>
        <v>0</v>
      </c>
      <c r="CB698" s="264">
        <f t="shared" si="1361"/>
        <v>0</v>
      </c>
      <c r="CC698" s="264">
        <f t="shared" si="1361"/>
        <v>0</v>
      </c>
      <c r="CD698" s="264">
        <f t="shared" si="1361"/>
        <v>0</v>
      </c>
      <c r="CE698" s="264">
        <f t="shared" si="1361"/>
        <v>0</v>
      </c>
      <c r="CF698" s="264">
        <f t="shared" si="1361"/>
        <v>0</v>
      </c>
      <c r="CG698" s="264">
        <f t="shared" si="1361"/>
        <v>0</v>
      </c>
      <c r="CH698" s="264">
        <f t="shared" si="1362"/>
        <v>0</v>
      </c>
      <c r="CI698" s="264">
        <f t="shared" si="1362"/>
        <v>0</v>
      </c>
      <c r="CJ698" s="264">
        <f t="shared" si="1362"/>
        <v>0</v>
      </c>
      <c r="CK698" s="264">
        <f t="shared" si="1362"/>
        <v>0</v>
      </c>
      <c r="CL698" s="264">
        <f t="shared" si="1362"/>
        <v>0</v>
      </c>
      <c r="CM698" s="264">
        <f t="shared" si="1362"/>
        <v>0</v>
      </c>
      <c r="CN698" s="264">
        <f t="shared" si="1363"/>
        <v>0</v>
      </c>
      <c r="CO698" s="264">
        <f t="shared" si="1363"/>
        <v>0</v>
      </c>
      <c r="CP698" s="264">
        <f t="shared" si="1363"/>
        <v>0</v>
      </c>
      <c r="CQ698" s="264">
        <f t="shared" si="1363"/>
        <v>0</v>
      </c>
      <c r="CR698" s="264">
        <f t="shared" si="1363"/>
        <v>0</v>
      </c>
      <c r="CS698" s="264">
        <f t="shared" si="1363"/>
        <v>0</v>
      </c>
      <c r="CT698" s="264">
        <f t="shared" si="1363"/>
        <v>0</v>
      </c>
    </row>
    <row r="699" spans="1:98" hidden="1" outlineLevel="2" x14ac:dyDescent="0.45">
      <c r="A699" s="71" t="s">
        <v>334</v>
      </c>
      <c r="B699" s="297"/>
      <c r="D699" s="259" t="s">
        <v>509</v>
      </c>
      <c r="F699" s="259" t="s">
        <v>164</v>
      </c>
      <c r="P699" s="264">
        <f t="shared" si="1355"/>
        <v>17843.28</v>
      </c>
      <c r="Q699" s="264">
        <f t="shared" si="1355"/>
        <v>17843.28</v>
      </c>
      <c r="R699" s="264">
        <f t="shared" si="1355"/>
        <v>17843.28</v>
      </c>
      <c r="S699" s="264">
        <f t="shared" si="1355"/>
        <v>17843.28</v>
      </c>
      <c r="T699" s="264">
        <f t="shared" ca="1" si="1355"/>
        <v>12253.28</v>
      </c>
      <c r="U699" s="264">
        <f t="shared" ca="1" si="1355"/>
        <v>12253.28</v>
      </c>
      <c r="V699" s="264">
        <f t="shared" ca="1" si="1355"/>
        <v>12253.28</v>
      </c>
      <c r="W699" s="264">
        <f t="shared" ca="1" si="1355"/>
        <v>12253.28</v>
      </c>
      <c r="X699" s="264">
        <f t="shared" ca="1" si="1355"/>
        <v>12253.28</v>
      </c>
      <c r="Y699" s="264">
        <f t="shared" ca="1" si="1355"/>
        <v>12253.28</v>
      </c>
      <c r="Z699" s="264">
        <f t="shared" ca="1" si="1356"/>
        <v>12253.28</v>
      </c>
      <c r="AA699" s="264">
        <f t="shared" ca="1" si="1356"/>
        <v>17843.28</v>
      </c>
      <c r="AB699" s="264">
        <f t="shared" ca="1" si="1356"/>
        <v>17843.28</v>
      </c>
      <c r="AC699" s="264">
        <f t="shared" ca="1" si="1356"/>
        <v>17843.28</v>
      </c>
      <c r="AD699" s="264">
        <f t="shared" ca="1" si="1356"/>
        <v>17843.28</v>
      </c>
      <c r="AE699" s="264">
        <f t="shared" ca="1" si="1356"/>
        <v>17843.28</v>
      </c>
      <c r="AF699" s="264">
        <f t="shared" ca="1" si="1356"/>
        <v>25029.224999999999</v>
      </c>
      <c r="AG699" s="264">
        <f t="shared" ca="1" si="1356"/>
        <v>25015.25</v>
      </c>
      <c r="AH699" s="264">
        <f t="shared" ca="1" si="1356"/>
        <v>30591.275000000001</v>
      </c>
      <c r="AI699" s="264">
        <f t="shared" ca="1" si="1356"/>
        <v>30577.3</v>
      </c>
      <c r="AJ699" s="264">
        <f t="shared" ca="1" si="1357"/>
        <v>30563.325000000001</v>
      </c>
      <c r="AK699" s="264">
        <f t="shared" ca="1" si="1357"/>
        <v>30549.35</v>
      </c>
      <c r="AL699" s="264">
        <f t="shared" ca="1" si="1357"/>
        <v>30535.375</v>
      </c>
      <c r="AM699" s="264">
        <f t="shared" ca="1" si="1357"/>
        <v>36111.4</v>
      </c>
      <c r="AN699" s="264">
        <f t="shared" ca="1" si="1357"/>
        <v>36097.425000000003</v>
      </c>
      <c r="AO699" s="264">
        <f t="shared" ca="1" si="1357"/>
        <v>36083.449999999997</v>
      </c>
      <c r="AP699" s="264">
        <f t="shared" ca="1" si="1357"/>
        <v>36069.474999999999</v>
      </c>
      <c r="AQ699" s="264">
        <f t="shared" ca="1" si="1357"/>
        <v>36055.5</v>
      </c>
      <c r="AR699" s="264">
        <f t="shared" ca="1" si="1357"/>
        <v>36055.5</v>
      </c>
      <c r="AS699" s="264">
        <f t="shared" ca="1" si="1357"/>
        <v>41645.5</v>
      </c>
      <c r="AT699" s="264">
        <f t="shared" ca="1" si="1358"/>
        <v>41645.5</v>
      </c>
      <c r="AU699" s="264">
        <f t="shared" ca="1" si="1358"/>
        <v>41645.5</v>
      </c>
      <c r="AV699" s="264">
        <f t="shared" ca="1" si="1358"/>
        <v>41645.5</v>
      </c>
      <c r="AW699" s="264">
        <f t="shared" ca="1" si="1358"/>
        <v>41645.5</v>
      </c>
      <c r="AX699" s="264">
        <f t="shared" ca="1" si="1358"/>
        <v>41645.5</v>
      </c>
      <c r="AY699" s="264">
        <f t="shared" ca="1" si="1358"/>
        <v>47235.5</v>
      </c>
      <c r="AZ699" s="264">
        <f t="shared" ca="1" si="1358"/>
        <v>47235.5</v>
      </c>
      <c r="BA699" s="264">
        <f t="shared" ca="1" si="1358"/>
        <v>47235.5</v>
      </c>
      <c r="BB699" s="264">
        <f t="shared" ca="1" si="1358"/>
        <v>47235.5</v>
      </c>
      <c r="BC699" s="264">
        <f t="shared" ca="1" si="1358"/>
        <v>47235.5</v>
      </c>
      <c r="BD699" s="264">
        <f t="shared" ca="1" si="1359"/>
        <v>4578.2099999999973</v>
      </c>
      <c r="BE699" s="264">
        <f t="shared" ca="1" si="1359"/>
        <v>4628.5199999999959</v>
      </c>
      <c r="BF699" s="264">
        <f t="shared" ca="1" si="1359"/>
        <v>4678.8299999999963</v>
      </c>
      <c r="BG699" s="264">
        <f t="shared" ca="1" si="1359"/>
        <v>4729.1399999999958</v>
      </c>
      <c r="BH699" s="264">
        <f t="shared" ca="1" si="1359"/>
        <v>4779.4499999999962</v>
      </c>
      <c r="BI699" s="264">
        <f t="shared" ca="1" si="1359"/>
        <v>4829.7599999999957</v>
      </c>
      <c r="BJ699" s="264">
        <f t="shared" ca="1" si="1359"/>
        <v>4880.0699999999952</v>
      </c>
      <c r="BK699" s="264">
        <f t="shared" ca="1" si="1359"/>
        <v>4930.3799999999937</v>
      </c>
      <c r="BL699" s="264">
        <f t="shared" ca="1" si="1359"/>
        <v>4980.6899999999951</v>
      </c>
      <c r="BM699" s="264">
        <f t="shared" ca="1" si="1359"/>
        <v>5030.9999999999936</v>
      </c>
      <c r="BN699" s="264">
        <f t="shared" ca="1" si="1360"/>
        <v>5081.3099999999931</v>
      </c>
      <c r="BO699" s="264">
        <f t="shared" ca="1" si="1360"/>
        <v>5131.6199999999935</v>
      </c>
      <c r="BP699" s="264">
        <f t="shared" ca="1" si="1360"/>
        <v>8636.5499999999884</v>
      </c>
      <c r="BQ699" s="264">
        <f t="shared" ca="1" si="1360"/>
        <v>8720.3999999999905</v>
      </c>
      <c r="BR699" s="264">
        <f t="shared" ca="1" si="1360"/>
        <v>8804.2499999999873</v>
      </c>
      <c r="BS699" s="264">
        <f t="shared" ca="1" si="1360"/>
        <v>8888.0999999999858</v>
      </c>
      <c r="BT699" s="264">
        <f t="shared" ca="1" si="1360"/>
        <v>8971.9499999999862</v>
      </c>
      <c r="BU699" s="264">
        <f t="shared" ca="1" si="1360"/>
        <v>9055.7999999999865</v>
      </c>
      <c r="BV699" s="264">
        <f t="shared" ca="1" si="1360"/>
        <v>9139.6499999999851</v>
      </c>
      <c r="BW699" s="264">
        <f t="shared" ca="1" si="1360"/>
        <v>9223.4999999999836</v>
      </c>
      <c r="BX699" s="264">
        <f t="shared" ca="1" si="1361"/>
        <v>9307.349999999984</v>
      </c>
      <c r="BY699" s="264">
        <f t="shared" ca="1" si="1361"/>
        <v>9391.1999999999844</v>
      </c>
      <c r="BZ699" s="264">
        <f t="shared" ca="1" si="1361"/>
        <v>9475.0499999999829</v>
      </c>
      <c r="CA699" s="264">
        <f t="shared" ca="1" si="1361"/>
        <v>9558.8999999999833</v>
      </c>
      <c r="CB699" s="264">
        <f t="shared" ca="1" si="1361"/>
        <v>9391.1999999999844</v>
      </c>
      <c r="CC699" s="264">
        <f t="shared" ca="1" si="1361"/>
        <v>9223.4999999999818</v>
      </c>
      <c r="CD699" s="264">
        <f t="shared" ca="1" si="1361"/>
        <v>9055.7999999999811</v>
      </c>
      <c r="CE699" s="264">
        <f t="shared" ca="1" si="1361"/>
        <v>8888.0999999999822</v>
      </c>
      <c r="CF699" s="264">
        <f t="shared" ca="1" si="1361"/>
        <v>8720.3999999999814</v>
      </c>
      <c r="CG699" s="264">
        <f t="shared" ca="1" si="1361"/>
        <v>8552.6999999999789</v>
      </c>
      <c r="CH699" s="264">
        <f t="shared" ca="1" si="1362"/>
        <v>8384.9999999999782</v>
      </c>
      <c r="CI699" s="264">
        <f t="shared" ca="1" si="1362"/>
        <v>8217.2999999999793</v>
      </c>
      <c r="CJ699" s="264">
        <f t="shared" ca="1" si="1362"/>
        <v>8049.5999999999785</v>
      </c>
      <c r="CK699" s="264">
        <f t="shared" ca="1" si="1362"/>
        <v>7881.8999999999787</v>
      </c>
      <c r="CL699" s="264">
        <f t="shared" ca="1" si="1362"/>
        <v>7714.1999999999789</v>
      </c>
      <c r="CM699" s="264">
        <f t="shared" ca="1" si="1362"/>
        <v>7546.4999999999773</v>
      </c>
      <c r="CN699" s="264">
        <f t="shared" si="1363"/>
        <v>71373.119999999995</v>
      </c>
      <c r="CO699" s="264">
        <f t="shared" ca="1" si="1363"/>
        <v>174989.36</v>
      </c>
      <c r="CP699" s="264">
        <f t="shared" ca="1" si="1363"/>
        <v>383278.35</v>
      </c>
      <c r="CQ699" s="264">
        <f t="shared" ca="1" si="1363"/>
        <v>522106</v>
      </c>
      <c r="CR699" s="264">
        <f t="shared" ca="1" si="1363"/>
        <v>58258.97999999993</v>
      </c>
      <c r="CS699" s="264">
        <f t="shared" ca="1" si="1363"/>
        <v>109172.69999999982</v>
      </c>
      <c r="CT699" s="264">
        <f t="shared" ca="1" si="1363"/>
        <v>101626.19999999976</v>
      </c>
    </row>
    <row r="700" spans="1:98" hidden="1" outlineLevel="2" x14ac:dyDescent="0.45">
      <c r="A700" s="71" t="s">
        <v>368</v>
      </c>
      <c r="B700" s="297"/>
      <c r="D700" s="259" t="s">
        <v>510</v>
      </c>
      <c r="F700" s="259" t="s">
        <v>164</v>
      </c>
      <c r="P700" s="264">
        <f t="shared" si="1355"/>
        <v>0</v>
      </c>
      <c r="Q700" s="264">
        <f t="shared" si="1355"/>
        <v>0</v>
      </c>
      <c r="R700" s="264">
        <f t="shared" si="1355"/>
        <v>0</v>
      </c>
      <c r="S700" s="264">
        <f t="shared" si="1355"/>
        <v>0</v>
      </c>
      <c r="T700" s="264">
        <f t="shared" si="1355"/>
        <v>0</v>
      </c>
      <c r="U700" s="264">
        <f t="shared" si="1355"/>
        <v>0</v>
      </c>
      <c r="V700" s="264">
        <f t="shared" si="1355"/>
        <v>0</v>
      </c>
      <c r="W700" s="264">
        <f t="shared" si="1355"/>
        <v>0</v>
      </c>
      <c r="X700" s="264">
        <f t="shared" si="1355"/>
        <v>0</v>
      </c>
      <c r="Y700" s="264">
        <f t="shared" si="1355"/>
        <v>0</v>
      </c>
      <c r="Z700" s="264">
        <f t="shared" si="1356"/>
        <v>0</v>
      </c>
      <c r="AA700" s="264">
        <f t="shared" si="1356"/>
        <v>0</v>
      </c>
      <c r="AB700" s="264">
        <f t="shared" si="1356"/>
        <v>0</v>
      </c>
      <c r="AC700" s="264">
        <f t="shared" si="1356"/>
        <v>0</v>
      </c>
      <c r="AD700" s="264">
        <f t="shared" si="1356"/>
        <v>0</v>
      </c>
      <c r="AE700" s="264">
        <f t="shared" si="1356"/>
        <v>0</v>
      </c>
      <c r="AF700" s="264">
        <f t="shared" si="1356"/>
        <v>0</v>
      </c>
      <c r="AG700" s="264">
        <f t="shared" si="1356"/>
        <v>0</v>
      </c>
      <c r="AH700" s="264">
        <f t="shared" si="1356"/>
        <v>0</v>
      </c>
      <c r="AI700" s="264">
        <f t="shared" si="1356"/>
        <v>0</v>
      </c>
      <c r="AJ700" s="264">
        <f t="shared" si="1357"/>
        <v>0</v>
      </c>
      <c r="AK700" s="264">
        <f t="shared" si="1357"/>
        <v>0</v>
      </c>
      <c r="AL700" s="264">
        <f t="shared" si="1357"/>
        <v>0</v>
      </c>
      <c r="AM700" s="264">
        <f t="shared" si="1357"/>
        <v>0</v>
      </c>
      <c r="AN700" s="264">
        <f t="shared" si="1357"/>
        <v>0</v>
      </c>
      <c r="AO700" s="264">
        <f t="shared" si="1357"/>
        <v>0</v>
      </c>
      <c r="AP700" s="264">
        <f t="shared" si="1357"/>
        <v>0</v>
      </c>
      <c r="AQ700" s="264">
        <f t="shared" si="1357"/>
        <v>0</v>
      </c>
      <c r="AR700" s="264">
        <f t="shared" si="1357"/>
        <v>0</v>
      </c>
      <c r="AS700" s="264">
        <f t="shared" si="1357"/>
        <v>0</v>
      </c>
      <c r="AT700" s="264">
        <f t="shared" si="1358"/>
        <v>0</v>
      </c>
      <c r="AU700" s="264">
        <f t="shared" si="1358"/>
        <v>0</v>
      </c>
      <c r="AV700" s="264">
        <f t="shared" si="1358"/>
        <v>0</v>
      </c>
      <c r="AW700" s="264">
        <f t="shared" si="1358"/>
        <v>0</v>
      </c>
      <c r="AX700" s="264">
        <f t="shared" si="1358"/>
        <v>0</v>
      </c>
      <c r="AY700" s="264">
        <f t="shared" si="1358"/>
        <v>0</v>
      </c>
      <c r="AZ700" s="264">
        <f t="shared" si="1358"/>
        <v>0</v>
      </c>
      <c r="BA700" s="264">
        <f t="shared" si="1358"/>
        <v>0</v>
      </c>
      <c r="BB700" s="264">
        <f t="shared" si="1358"/>
        <v>0</v>
      </c>
      <c r="BC700" s="264">
        <f t="shared" si="1358"/>
        <v>0</v>
      </c>
      <c r="BD700" s="264">
        <f t="shared" si="1359"/>
        <v>0</v>
      </c>
      <c r="BE700" s="264">
        <f t="shared" si="1359"/>
        <v>0</v>
      </c>
      <c r="BF700" s="264">
        <f t="shared" si="1359"/>
        <v>0</v>
      </c>
      <c r="BG700" s="264">
        <f t="shared" si="1359"/>
        <v>0</v>
      </c>
      <c r="BH700" s="264">
        <f t="shared" si="1359"/>
        <v>0</v>
      </c>
      <c r="BI700" s="264">
        <f t="shared" si="1359"/>
        <v>0</v>
      </c>
      <c r="BJ700" s="264">
        <f t="shared" si="1359"/>
        <v>0</v>
      </c>
      <c r="BK700" s="264">
        <f t="shared" si="1359"/>
        <v>0</v>
      </c>
      <c r="BL700" s="264">
        <f t="shared" si="1359"/>
        <v>0</v>
      </c>
      <c r="BM700" s="264">
        <f t="shared" si="1359"/>
        <v>0</v>
      </c>
      <c r="BN700" s="264">
        <f t="shared" si="1360"/>
        <v>0</v>
      </c>
      <c r="BO700" s="264">
        <f t="shared" si="1360"/>
        <v>0</v>
      </c>
      <c r="BP700" s="264">
        <f t="shared" si="1360"/>
        <v>0</v>
      </c>
      <c r="BQ700" s="264">
        <f t="shared" si="1360"/>
        <v>0</v>
      </c>
      <c r="BR700" s="264">
        <f t="shared" si="1360"/>
        <v>0</v>
      </c>
      <c r="BS700" s="264">
        <f t="shared" si="1360"/>
        <v>0</v>
      </c>
      <c r="BT700" s="264">
        <f t="shared" si="1360"/>
        <v>0</v>
      </c>
      <c r="BU700" s="264">
        <f t="shared" si="1360"/>
        <v>0</v>
      </c>
      <c r="BV700" s="264">
        <f t="shared" si="1360"/>
        <v>0</v>
      </c>
      <c r="BW700" s="264">
        <f t="shared" si="1360"/>
        <v>0</v>
      </c>
      <c r="BX700" s="264">
        <f t="shared" si="1361"/>
        <v>0</v>
      </c>
      <c r="BY700" s="264">
        <f t="shared" si="1361"/>
        <v>0</v>
      </c>
      <c r="BZ700" s="264">
        <f t="shared" si="1361"/>
        <v>0</v>
      </c>
      <c r="CA700" s="264">
        <f t="shared" si="1361"/>
        <v>0</v>
      </c>
      <c r="CB700" s="264">
        <f t="shared" si="1361"/>
        <v>0</v>
      </c>
      <c r="CC700" s="264">
        <f t="shared" si="1361"/>
        <v>0</v>
      </c>
      <c r="CD700" s="264">
        <f t="shared" si="1361"/>
        <v>0</v>
      </c>
      <c r="CE700" s="264">
        <f t="shared" si="1361"/>
        <v>0</v>
      </c>
      <c r="CF700" s="264">
        <f t="shared" si="1361"/>
        <v>0</v>
      </c>
      <c r="CG700" s="264">
        <f t="shared" si="1361"/>
        <v>0</v>
      </c>
      <c r="CH700" s="264">
        <f t="shared" si="1362"/>
        <v>0</v>
      </c>
      <c r="CI700" s="264">
        <f t="shared" si="1362"/>
        <v>0</v>
      </c>
      <c r="CJ700" s="264">
        <f t="shared" si="1362"/>
        <v>0</v>
      </c>
      <c r="CK700" s="264">
        <f t="shared" si="1362"/>
        <v>0</v>
      </c>
      <c r="CL700" s="264">
        <f t="shared" si="1362"/>
        <v>0</v>
      </c>
      <c r="CM700" s="264">
        <f t="shared" si="1362"/>
        <v>0</v>
      </c>
      <c r="CN700" s="264">
        <f t="shared" si="1363"/>
        <v>0</v>
      </c>
      <c r="CO700" s="264">
        <f t="shared" si="1363"/>
        <v>0</v>
      </c>
      <c r="CP700" s="264">
        <f t="shared" si="1363"/>
        <v>0</v>
      </c>
      <c r="CQ700" s="264">
        <f t="shared" si="1363"/>
        <v>0</v>
      </c>
      <c r="CR700" s="264">
        <f t="shared" si="1363"/>
        <v>0</v>
      </c>
      <c r="CS700" s="264">
        <f t="shared" si="1363"/>
        <v>0</v>
      </c>
      <c r="CT700" s="264">
        <f t="shared" si="1363"/>
        <v>0</v>
      </c>
    </row>
    <row r="701" spans="1:98" hidden="1" outlineLevel="2" x14ac:dyDescent="0.45">
      <c r="A701" s="71" t="s">
        <v>776</v>
      </c>
      <c r="B701" s="297"/>
      <c r="D701" s="259" t="s">
        <v>777</v>
      </c>
      <c r="F701" s="259" t="s">
        <v>164</v>
      </c>
      <c r="P701" s="264">
        <f t="shared" si="1355"/>
        <v>0</v>
      </c>
      <c r="Q701" s="264">
        <f t="shared" si="1355"/>
        <v>0</v>
      </c>
      <c r="R701" s="264">
        <f t="shared" si="1355"/>
        <v>0</v>
      </c>
      <c r="S701" s="264">
        <f t="shared" si="1355"/>
        <v>0</v>
      </c>
      <c r="T701" s="264">
        <f t="shared" si="1355"/>
        <v>0</v>
      </c>
      <c r="U701" s="264">
        <f t="shared" si="1355"/>
        <v>0</v>
      </c>
      <c r="V701" s="264">
        <f t="shared" si="1355"/>
        <v>0</v>
      </c>
      <c r="W701" s="264">
        <f t="shared" si="1355"/>
        <v>0</v>
      </c>
      <c r="X701" s="264">
        <f t="shared" si="1355"/>
        <v>0</v>
      </c>
      <c r="Y701" s="264">
        <f t="shared" si="1355"/>
        <v>0</v>
      </c>
      <c r="Z701" s="264">
        <f t="shared" si="1356"/>
        <v>0</v>
      </c>
      <c r="AA701" s="264">
        <f t="shared" si="1356"/>
        <v>0</v>
      </c>
      <c r="AB701" s="264">
        <f t="shared" si="1356"/>
        <v>0</v>
      </c>
      <c r="AC701" s="264">
        <f t="shared" si="1356"/>
        <v>0</v>
      </c>
      <c r="AD701" s="264">
        <f t="shared" si="1356"/>
        <v>0</v>
      </c>
      <c r="AE701" s="264">
        <f t="shared" si="1356"/>
        <v>0</v>
      </c>
      <c r="AF701" s="264">
        <f t="shared" si="1356"/>
        <v>0</v>
      </c>
      <c r="AG701" s="264">
        <f t="shared" si="1356"/>
        <v>0</v>
      </c>
      <c r="AH701" s="264">
        <f t="shared" si="1356"/>
        <v>0</v>
      </c>
      <c r="AI701" s="264">
        <f t="shared" si="1356"/>
        <v>0</v>
      </c>
      <c r="AJ701" s="264">
        <f t="shared" si="1357"/>
        <v>0</v>
      </c>
      <c r="AK701" s="264">
        <f t="shared" si="1357"/>
        <v>0</v>
      </c>
      <c r="AL701" s="264">
        <f t="shared" si="1357"/>
        <v>0</v>
      </c>
      <c r="AM701" s="264">
        <f t="shared" si="1357"/>
        <v>0</v>
      </c>
      <c r="AN701" s="264">
        <f t="shared" si="1357"/>
        <v>0</v>
      </c>
      <c r="AO701" s="264">
        <f t="shared" si="1357"/>
        <v>0</v>
      </c>
      <c r="AP701" s="264">
        <f t="shared" si="1357"/>
        <v>0</v>
      </c>
      <c r="AQ701" s="264">
        <f t="shared" si="1357"/>
        <v>0</v>
      </c>
      <c r="AR701" s="264">
        <f t="shared" si="1357"/>
        <v>0</v>
      </c>
      <c r="AS701" s="264">
        <f t="shared" si="1357"/>
        <v>0</v>
      </c>
      <c r="AT701" s="264">
        <f t="shared" si="1358"/>
        <v>0</v>
      </c>
      <c r="AU701" s="264">
        <f t="shared" si="1358"/>
        <v>0</v>
      </c>
      <c r="AV701" s="264">
        <f t="shared" si="1358"/>
        <v>0</v>
      </c>
      <c r="AW701" s="264">
        <f t="shared" si="1358"/>
        <v>0</v>
      </c>
      <c r="AX701" s="264">
        <f t="shared" si="1358"/>
        <v>0</v>
      </c>
      <c r="AY701" s="264">
        <f t="shared" si="1358"/>
        <v>0</v>
      </c>
      <c r="AZ701" s="264">
        <f t="shared" si="1358"/>
        <v>0</v>
      </c>
      <c r="BA701" s="264">
        <f t="shared" si="1358"/>
        <v>0</v>
      </c>
      <c r="BB701" s="264">
        <f t="shared" si="1358"/>
        <v>0</v>
      </c>
      <c r="BC701" s="264">
        <f t="shared" si="1358"/>
        <v>0</v>
      </c>
      <c r="BD701" s="264">
        <f t="shared" si="1359"/>
        <v>0</v>
      </c>
      <c r="BE701" s="264">
        <f t="shared" si="1359"/>
        <v>0</v>
      </c>
      <c r="BF701" s="264">
        <f t="shared" si="1359"/>
        <v>0</v>
      </c>
      <c r="BG701" s="264">
        <f t="shared" si="1359"/>
        <v>0</v>
      </c>
      <c r="BH701" s="264">
        <f t="shared" si="1359"/>
        <v>0</v>
      </c>
      <c r="BI701" s="264">
        <f t="shared" si="1359"/>
        <v>0</v>
      </c>
      <c r="BJ701" s="264">
        <f t="shared" si="1359"/>
        <v>0</v>
      </c>
      <c r="BK701" s="264">
        <f t="shared" si="1359"/>
        <v>0</v>
      </c>
      <c r="BL701" s="264">
        <f t="shared" si="1359"/>
        <v>0</v>
      </c>
      <c r="BM701" s="264">
        <f t="shared" si="1359"/>
        <v>0</v>
      </c>
      <c r="BN701" s="264">
        <f t="shared" si="1360"/>
        <v>0</v>
      </c>
      <c r="BO701" s="264">
        <f t="shared" si="1360"/>
        <v>0</v>
      </c>
      <c r="BP701" s="264">
        <f t="shared" si="1360"/>
        <v>0</v>
      </c>
      <c r="BQ701" s="264">
        <f t="shared" si="1360"/>
        <v>0</v>
      </c>
      <c r="BR701" s="264">
        <f t="shared" si="1360"/>
        <v>0</v>
      </c>
      <c r="BS701" s="264">
        <f t="shared" si="1360"/>
        <v>0</v>
      </c>
      <c r="BT701" s="264">
        <f t="shared" si="1360"/>
        <v>0</v>
      </c>
      <c r="BU701" s="264">
        <f t="shared" si="1360"/>
        <v>0</v>
      </c>
      <c r="BV701" s="264">
        <f t="shared" si="1360"/>
        <v>0</v>
      </c>
      <c r="BW701" s="264">
        <f t="shared" si="1360"/>
        <v>0</v>
      </c>
      <c r="BX701" s="264">
        <f t="shared" si="1361"/>
        <v>0</v>
      </c>
      <c r="BY701" s="264">
        <f t="shared" si="1361"/>
        <v>0</v>
      </c>
      <c r="BZ701" s="264">
        <f t="shared" si="1361"/>
        <v>0</v>
      </c>
      <c r="CA701" s="264">
        <f t="shared" si="1361"/>
        <v>0</v>
      </c>
      <c r="CB701" s="264">
        <f t="shared" si="1361"/>
        <v>0</v>
      </c>
      <c r="CC701" s="264">
        <f t="shared" si="1361"/>
        <v>0</v>
      </c>
      <c r="CD701" s="264">
        <f t="shared" si="1361"/>
        <v>0</v>
      </c>
      <c r="CE701" s="264">
        <f t="shared" si="1361"/>
        <v>0</v>
      </c>
      <c r="CF701" s="264">
        <f t="shared" si="1361"/>
        <v>0</v>
      </c>
      <c r="CG701" s="264">
        <f t="shared" si="1361"/>
        <v>0</v>
      </c>
      <c r="CH701" s="264">
        <f t="shared" si="1362"/>
        <v>0</v>
      </c>
      <c r="CI701" s="264">
        <f t="shared" si="1362"/>
        <v>0</v>
      </c>
      <c r="CJ701" s="264">
        <f t="shared" si="1362"/>
        <v>0</v>
      </c>
      <c r="CK701" s="264">
        <f t="shared" si="1362"/>
        <v>0</v>
      </c>
      <c r="CL701" s="264">
        <f t="shared" si="1362"/>
        <v>0</v>
      </c>
      <c r="CM701" s="264">
        <f t="shared" si="1362"/>
        <v>0</v>
      </c>
      <c r="CN701" s="264">
        <f t="shared" si="1363"/>
        <v>0</v>
      </c>
      <c r="CO701" s="264">
        <f t="shared" si="1363"/>
        <v>0</v>
      </c>
      <c r="CP701" s="264">
        <f t="shared" si="1363"/>
        <v>0</v>
      </c>
      <c r="CQ701" s="264">
        <f t="shared" si="1363"/>
        <v>0</v>
      </c>
      <c r="CR701" s="264">
        <f t="shared" si="1363"/>
        <v>0</v>
      </c>
      <c r="CS701" s="264">
        <f t="shared" si="1363"/>
        <v>0</v>
      </c>
      <c r="CT701" s="264">
        <f t="shared" si="1363"/>
        <v>0</v>
      </c>
    </row>
    <row r="702" spans="1:98" hidden="1" outlineLevel="2" x14ac:dyDescent="0.45">
      <c r="A702" s="71" t="s">
        <v>373</v>
      </c>
      <c r="B702" s="297"/>
      <c r="D702" s="259" t="s">
        <v>511</v>
      </c>
      <c r="F702" s="259" t="s">
        <v>164</v>
      </c>
      <c r="P702" s="264">
        <f t="shared" si="1355"/>
        <v>29813.451333333338</v>
      </c>
      <c r="Q702" s="264">
        <f t="shared" si="1355"/>
        <v>29813.451333333338</v>
      </c>
      <c r="R702" s="264">
        <f t="shared" si="1355"/>
        <v>29813.451333333338</v>
      </c>
      <c r="S702" s="264">
        <f t="shared" si="1355"/>
        <v>29813.451333333338</v>
      </c>
      <c r="T702" s="264">
        <f t="shared" si="1355"/>
        <v>31676.784666666674</v>
      </c>
      <c r="U702" s="264">
        <f t="shared" si="1355"/>
        <v>31676.784666666674</v>
      </c>
      <c r="V702" s="264">
        <f t="shared" si="1355"/>
        <v>31676.784666666674</v>
      </c>
      <c r="W702" s="264">
        <f t="shared" si="1355"/>
        <v>31676.784666666674</v>
      </c>
      <c r="X702" s="264">
        <f t="shared" si="1355"/>
        <v>31676.784666666674</v>
      </c>
      <c r="Y702" s="264">
        <f t="shared" si="1355"/>
        <v>31676.784666666674</v>
      </c>
      <c r="Z702" s="264">
        <f t="shared" si="1356"/>
        <v>33540.118000000009</v>
      </c>
      <c r="AA702" s="264">
        <f t="shared" si="1356"/>
        <v>35403.451333333338</v>
      </c>
      <c r="AB702" s="264">
        <f t="shared" si="1356"/>
        <v>35403.451333333338</v>
      </c>
      <c r="AC702" s="264">
        <f t="shared" si="1356"/>
        <v>35403.451333333338</v>
      </c>
      <c r="AD702" s="264">
        <f t="shared" si="1356"/>
        <v>35403.451333333338</v>
      </c>
      <c r="AE702" s="264">
        <f t="shared" si="1356"/>
        <v>35403.451333333338</v>
      </c>
      <c r="AF702" s="264">
        <f t="shared" si="1356"/>
        <v>35403.451333333338</v>
      </c>
      <c r="AG702" s="264">
        <f t="shared" si="1356"/>
        <v>35403.451333333338</v>
      </c>
      <c r="AH702" s="264">
        <f t="shared" si="1356"/>
        <v>35403.451333333338</v>
      </c>
      <c r="AI702" s="264">
        <f t="shared" si="1356"/>
        <v>35403.451333333338</v>
      </c>
      <c r="AJ702" s="264">
        <f t="shared" si="1357"/>
        <v>35403.451333333338</v>
      </c>
      <c r="AK702" s="264">
        <f t="shared" si="1357"/>
        <v>35403.451333333338</v>
      </c>
      <c r="AL702" s="264">
        <f t="shared" si="1357"/>
        <v>35403.451333333338</v>
      </c>
      <c r="AM702" s="264">
        <f t="shared" si="1357"/>
        <v>37266.784666666681</v>
      </c>
      <c r="AN702" s="264">
        <f t="shared" si="1357"/>
        <v>37266.784666666681</v>
      </c>
      <c r="AO702" s="264">
        <f t="shared" si="1357"/>
        <v>37266.784666666681</v>
      </c>
      <c r="AP702" s="264">
        <f t="shared" si="1357"/>
        <v>37266.784666666681</v>
      </c>
      <c r="AQ702" s="264">
        <f t="shared" si="1357"/>
        <v>37266.784666666681</v>
      </c>
      <c r="AR702" s="264">
        <f t="shared" si="1357"/>
        <v>42856.784666666674</v>
      </c>
      <c r="AS702" s="264">
        <f t="shared" si="1357"/>
        <v>42856.784666666674</v>
      </c>
      <c r="AT702" s="264">
        <f t="shared" si="1358"/>
        <v>42856.784666666674</v>
      </c>
      <c r="AU702" s="264">
        <f t="shared" si="1358"/>
        <v>42856.784666666674</v>
      </c>
      <c r="AV702" s="264">
        <f t="shared" si="1358"/>
        <v>42856.784666666674</v>
      </c>
      <c r="AW702" s="264">
        <f t="shared" si="1358"/>
        <v>42856.784666666674</v>
      </c>
      <c r="AX702" s="264">
        <f t="shared" si="1358"/>
        <v>42856.784666666674</v>
      </c>
      <c r="AY702" s="264">
        <f t="shared" si="1358"/>
        <v>42856.784666666674</v>
      </c>
      <c r="AZ702" s="264">
        <f t="shared" si="1358"/>
        <v>42856.784666666674</v>
      </c>
      <c r="BA702" s="264">
        <f t="shared" si="1358"/>
        <v>42856.784666666674</v>
      </c>
      <c r="BB702" s="264">
        <f t="shared" si="1358"/>
        <v>42856.784666666674</v>
      </c>
      <c r="BC702" s="264">
        <f t="shared" si="1358"/>
        <v>42856.784666666674</v>
      </c>
      <c r="BD702" s="264">
        <f t="shared" si="1359"/>
        <v>0</v>
      </c>
      <c r="BE702" s="264">
        <f t="shared" si="1359"/>
        <v>0</v>
      </c>
      <c r="BF702" s="264">
        <f t="shared" si="1359"/>
        <v>0</v>
      </c>
      <c r="BG702" s="264">
        <f t="shared" si="1359"/>
        <v>0</v>
      </c>
      <c r="BH702" s="264">
        <f t="shared" si="1359"/>
        <v>0</v>
      </c>
      <c r="BI702" s="264">
        <f t="shared" si="1359"/>
        <v>0</v>
      </c>
      <c r="BJ702" s="264">
        <f t="shared" si="1359"/>
        <v>0</v>
      </c>
      <c r="BK702" s="264">
        <f t="shared" si="1359"/>
        <v>0</v>
      </c>
      <c r="BL702" s="264">
        <f t="shared" si="1359"/>
        <v>0</v>
      </c>
      <c r="BM702" s="264">
        <f t="shared" si="1359"/>
        <v>0</v>
      </c>
      <c r="BN702" s="264">
        <f t="shared" si="1360"/>
        <v>0</v>
      </c>
      <c r="BO702" s="264">
        <f t="shared" si="1360"/>
        <v>0</v>
      </c>
      <c r="BP702" s="264">
        <f t="shared" si="1360"/>
        <v>0</v>
      </c>
      <c r="BQ702" s="264">
        <f t="shared" si="1360"/>
        <v>0</v>
      </c>
      <c r="BR702" s="264">
        <f t="shared" si="1360"/>
        <v>0</v>
      </c>
      <c r="BS702" s="264">
        <f t="shared" si="1360"/>
        <v>0</v>
      </c>
      <c r="BT702" s="264">
        <f t="shared" si="1360"/>
        <v>0</v>
      </c>
      <c r="BU702" s="264">
        <f t="shared" si="1360"/>
        <v>0</v>
      </c>
      <c r="BV702" s="264">
        <f t="shared" si="1360"/>
        <v>0</v>
      </c>
      <c r="BW702" s="264">
        <f t="shared" si="1360"/>
        <v>0</v>
      </c>
      <c r="BX702" s="264">
        <f t="shared" si="1361"/>
        <v>0</v>
      </c>
      <c r="BY702" s="264">
        <f t="shared" si="1361"/>
        <v>0</v>
      </c>
      <c r="BZ702" s="264">
        <f t="shared" si="1361"/>
        <v>0</v>
      </c>
      <c r="CA702" s="264">
        <f t="shared" si="1361"/>
        <v>0</v>
      </c>
      <c r="CB702" s="264">
        <f t="shared" si="1361"/>
        <v>0</v>
      </c>
      <c r="CC702" s="264">
        <f t="shared" si="1361"/>
        <v>0</v>
      </c>
      <c r="CD702" s="264">
        <f t="shared" si="1361"/>
        <v>0</v>
      </c>
      <c r="CE702" s="264">
        <f t="shared" si="1361"/>
        <v>0</v>
      </c>
      <c r="CF702" s="264">
        <f t="shared" si="1361"/>
        <v>0</v>
      </c>
      <c r="CG702" s="264">
        <f t="shared" si="1361"/>
        <v>0</v>
      </c>
      <c r="CH702" s="264">
        <f t="shared" si="1362"/>
        <v>0</v>
      </c>
      <c r="CI702" s="264">
        <f t="shared" si="1362"/>
        <v>0</v>
      </c>
      <c r="CJ702" s="264">
        <f t="shared" si="1362"/>
        <v>0</v>
      </c>
      <c r="CK702" s="264">
        <f t="shared" si="1362"/>
        <v>0</v>
      </c>
      <c r="CL702" s="264">
        <f t="shared" si="1362"/>
        <v>0</v>
      </c>
      <c r="CM702" s="264">
        <f t="shared" si="1362"/>
        <v>0</v>
      </c>
      <c r="CN702" s="264">
        <f t="shared" si="1363"/>
        <v>119253.80533333335</v>
      </c>
      <c r="CO702" s="264">
        <f t="shared" si="1363"/>
        <v>400618.08266666671</v>
      </c>
      <c r="CP702" s="264">
        <f t="shared" si="1363"/>
        <v>434158.08266666683</v>
      </c>
      <c r="CQ702" s="264">
        <f t="shared" si="1363"/>
        <v>514281.41599999997</v>
      </c>
      <c r="CR702" s="264">
        <f t="shared" si="1363"/>
        <v>0</v>
      </c>
      <c r="CS702" s="264">
        <f t="shared" si="1363"/>
        <v>0</v>
      </c>
      <c r="CT702" s="264">
        <f t="shared" si="1363"/>
        <v>0</v>
      </c>
    </row>
    <row r="703" spans="1:98" hidden="1" outlineLevel="2" x14ac:dyDescent="0.45">
      <c r="A703" s="71" t="s">
        <v>513</v>
      </c>
      <c r="B703" s="297"/>
      <c r="D703" s="79" t="s">
        <v>512</v>
      </c>
      <c r="E703" s="79"/>
      <c r="F703" s="79"/>
      <c r="G703" s="79"/>
      <c r="H703" s="79"/>
      <c r="I703" s="79"/>
      <c r="J703" s="79"/>
      <c r="K703" s="79"/>
      <c r="L703" s="79"/>
      <c r="M703" s="79"/>
      <c r="N703" s="79"/>
      <c r="O703" s="79"/>
      <c r="P703" s="343">
        <f>SUM(P696:P702)</f>
        <v>60717.568456277339</v>
      </c>
      <c r="Q703" s="343">
        <f t="shared" ref="Q703:CR703" si="1364">SUM(Q696:Q702)</f>
        <v>60718.158411461336</v>
      </c>
      <c r="R703" s="343">
        <f t="shared" si="1364"/>
        <v>62408.479171277337</v>
      </c>
      <c r="S703" s="343">
        <f t="shared" si="1364"/>
        <v>62619.663235693333</v>
      </c>
      <c r="T703" s="343">
        <f t="shared" ca="1" si="1364"/>
        <v>58733.637653986676</v>
      </c>
      <c r="U703" s="343">
        <f t="shared" ca="1" si="1364"/>
        <v>58834.898561461669</v>
      </c>
      <c r="V703" s="343">
        <f t="shared" ca="1" si="1364"/>
        <v>58850.563083061672</v>
      </c>
      <c r="W703" s="343">
        <f t="shared" ca="1" si="1364"/>
        <v>64482.617874476673</v>
      </c>
      <c r="X703" s="343">
        <f t="shared" ca="1" si="1364"/>
        <v>64486.148965676672</v>
      </c>
      <c r="Y703" s="343">
        <f t="shared" ca="1" si="1364"/>
        <v>64502.99677847667</v>
      </c>
      <c r="Z703" s="343">
        <f t="shared" ca="1" si="1364"/>
        <v>66448.940096085018</v>
      </c>
      <c r="AA703" s="343">
        <f t="shared" ca="1" si="1364"/>
        <v>68157.008856773333</v>
      </c>
      <c r="AB703" s="343">
        <f t="shared" ca="1" si="1364"/>
        <v>73898.720562373346</v>
      </c>
      <c r="AC703" s="343">
        <f t="shared" ca="1" si="1364"/>
        <v>73892.748756988338</v>
      </c>
      <c r="AD703" s="343">
        <f t="shared" ca="1" si="1364"/>
        <v>81183.185063973331</v>
      </c>
      <c r="AE703" s="343">
        <f t="shared" ca="1" si="1364"/>
        <v>76086.151757933345</v>
      </c>
      <c r="AF703" s="343">
        <f t="shared" ca="1" si="1364"/>
        <v>89489.185529333336</v>
      </c>
      <c r="AG703" s="343">
        <f t="shared" ca="1" si="1364"/>
        <v>89717.201210083338</v>
      </c>
      <c r="AH703" s="343">
        <f t="shared" ca="1" si="1364"/>
        <v>95315.536179583345</v>
      </c>
      <c r="AI703" s="343">
        <f t="shared" ca="1" si="1364"/>
        <v>100976.44001908335</v>
      </c>
      <c r="AJ703" s="343">
        <f t="shared" ca="1" si="1364"/>
        <v>100957.92496083333</v>
      </c>
      <c r="AK703" s="343">
        <f t="shared" ca="1" si="1364"/>
        <v>100967.55415508334</v>
      </c>
      <c r="AL703" s="343">
        <f t="shared" ca="1" si="1364"/>
        <v>101149.73784508335</v>
      </c>
      <c r="AM703" s="343">
        <f t="shared" ca="1" si="1364"/>
        <v>97066.240096666676</v>
      </c>
      <c r="AN703" s="343">
        <f t="shared" ca="1" si="1364"/>
        <v>114111.2127556667</v>
      </c>
      <c r="AO703" s="343">
        <f t="shared" ca="1" si="1364"/>
        <v>110507.79897416668</v>
      </c>
      <c r="AP703" s="343">
        <f t="shared" ca="1" si="1364"/>
        <v>116109.52602554168</v>
      </c>
      <c r="AQ703" s="343">
        <f t="shared" ca="1" si="1364"/>
        <v>112693.83052316669</v>
      </c>
      <c r="AR703" s="343">
        <f t="shared" ca="1" si="1364"/>
        <v>111484.28136026667</v>
      </c>
      <c r="AS703" s="343">
        <f t="shared" ca="1" si="1364"/>
        <v>123374.88850491669</v>
      </c>
      <c r="AT703" s="343">
        <f t="shared" ca="1" si="1364"/>
        <v>123399.64605591667</v>
      </c>
      <c r="AU703" s="343">
        <f t="shared" ca="1" si="1364"/>
        <v>123583.04562681667</v>
      </c>
      <c r="AV703" s="343">
        <f t="shared" ca="1" si="1364"/>
        <v>123560.79728706667</v>
      </c>
      <c r="AW703" s="343">
        <f t="shared" ca="1" si="1364"/>
        <v>123765.13741721667</v>
      </c>
      <c r="AX703" s="343">
        <f t="shared" ca="1" si="1364"/>
        <v>124345.49949041667</v>
      </c>
      <c r="AY703" s="343">
        <f t="shared" ca="1" si="1364"/>
        <v>118023.36251666668</v>
      </c>
      <c r="AZ703" s="343">
        <f t="shared" ca="1" si="1364"/>
        <v>135155.35006596666</v>
      </c>
      <c r="BA703" s="343">
        <f t="shared" ca="1" si="1364"/>
        <v>131714.72435146669</v>
      </c>
      <c r="BB703" s="343">
        <f t="shared" ca="1" si="1364"/>
        <v>137275.02047499167</v>
      </c>
      <c r="BC703" s="343">
        <f t="shared" ca="1" si="1364"/>
        <v>136163.32813316668</v>
      </c>
      <c r="BD703" s="343">
        <f t="shared" ca="1" si="1364"/>
        <v>6853.8576339999981</v>
      </c>
      <c r="BE703" s="343">
        <f t="shared" ca="1" si="1364"/>
        <v>7919.8671332624972</v>
      </c>
      <c r="BF703" s="343">
        <f t="shared" ca="1" si="1364"/>
        <v>7979.9656984124977</v>
      </c>
      <c r="BG703" s="343">
        <f t="shared" ca="1" si="1364"/>
        <v>8257.8574903499975</v>
      </c>
      <c r="BH703" s="343">
        <f t="shared" ca="1" si="1364"/>
        <v>8275.8233171249976</v>
      </c>
      <c r="BI703" s="343">
        <f t="shared" ca="1" si="1364"/>
        <v>8514.330414687498</v>
      </c>
      <c r="BJ703" s="343">
        <f t="shared" ca="1" si="1364"/>
        <v>9454.4601363874972</v>
      </c>
      <c r="BK703" s="343">
        <f t="shared" ca="1" si="1364"/>
        <v>8634.4056061249939</v>
      </c>
      <c r="BL703" s="343">
        <f t="shared" ca="1" si="1364"/>
        <v>8955.0926841999972</v>
      </c>
      <c r="BM703" s="343">
        <f t="shared" ca="1" si="1364"/>
        <v>9189.9720184999969</v>
      </c>
      <c r="BN703" s="343">
        <f t="shared" ca="1" si="1364"/>
        <v>9027.6129665312437</v>
      </c>
      <c r="BO703" s="343">
        <f t="shared" ca="1" si="1364"/>
        <v>16171.884617849999</v>
      </c>
      <c r="BP703" s="343">
        <f t="shared" ca="1" si="1364"/>
        <v>11469.03260463999</v>
      </c>
      <c r="BQ703" s="343">
        <f t="shared" ca="1" si="1364"/>
        <v>12893.840570779992</v>
      </c>
      <c r="BR703" s="343">
        <f t="shared" ca="1" si="1364"/>
        <v>12989.286824539988</v>
      </c>
      <c r="BS703" s="343">
        <f t="shared" ca="1" si="1364"/>
        <v>13366.323123399987</v>
      </c>
      <c r="BT703" s="343">
        <f t="shared" ca="1" si="1364"/>
        <v>13418.973678759987</v>
      </c>
      <c r="BU703" s="343">
        <f t="shared" ca="1" si="1364"/>
        <v>13729.075932519989</v>
      </c>
      <c r="BV703" s="343">
        <f t="shared" ca="1" si="1364"/>
        <v>15018.493919779987</v>
      </c>
      <c r="BW703" s="343">
        <f t="shared" ca="1" si="1364"/>
        <v>14034.575983999985</v>
      </c>
      <c r="BX703" s="343">
        <f t="shared" ca="1" si="1364"/>
        <v>14385.675387199986</v>
      </c>
      <c r="BY703" s="343">
        <f t="shared" ca="1" si="1364"/>
        <v>14733.921755019986</v>
      </c>
      <c r="BZ703" s="343">
        <f t="shared" ca="1" si="1364"/>
        <v>14529.262542079985</v>
      </c>
      <c r="CA703" s="343">
        <f t="shared" ca="1" si="1364"/>
        <v>22465.168113439988</v>
      </c>
      <c r="CB703" s="343">
        <f t="shared" ca="1" si="1364"/>
        <v>13506.906815999988</v>
      </c>
      <c r="CC703" s="343">
        <f t="shared" ca="1" si="1364"/>
        <v>15167.291099999984</v>
      </c>
      <c r="CD703" s="343">
        <f t="shared" ca="1" si="1364"/>
        <v>15098.621303999984</v>
      </c>
      <c r="CE703" s="343">
        <f t="shared" ca="1" si="1364"/>
        <v>15438.445229999987</v>
      </c>
      <c r="CF703" s="343">
        <f t="shared" ca="1" si="1364"/>
        <v>15266.307887999985</v>
      </c>
      <c r="CG703" s="343">
        <f t="shared" ca="1" si="1364"/>
        <v>15418.210547999983</v>
      </c>
      <c r="CH703" s="343">
        <f t="shared" ca="1" si="1364"/>
        <v>16852.977959999982</v>
      </c>
      <c r="CI703" s="343">
        <f t="shared" ca="1" si="1364"/>
        <v>14849.220099999982</v>
      </c>
      <c r="CJ703" s="343">
        <f t="shared" ca="1" si="1364"/>
        <v>15732.674879999982</v>
      </c>
      <c r="CK703" s="343">
        <f t="shared" ca="1" si="1364"/>
        <v>15797.487575999983</v>
      </c>
      <c r="CL703" s="343">
        <f t="shared" ca="1" si="1364"/>
        <v>15475.159231999984</v>
      </c>
      <c r="CM703" s="343">
        <f t="shared" ca="1" si="1364"/>
        <v>26170.33405999999</v>
      </c>
      <c r="CN703" s="343">
        <f t="shared" si="1364"/>
        <v>246463.86927470934</v>
      </c>
      <c r="CO703" s="343">
        <f t="shared" ca="1" si="1364"/>
        <v>809557.61801126669</v>
      </c>
      <c r="CP703" s="343">
        <f t="shared" ca="1" si="1364"/>
        <v>1229062.1882742918</v>
      </c>
      <c r="CQ703" s="343">
        <f t="shared" ca="1" si="1364"/>
        <v>1511845.0812848751</v>
      </c>
      <c r="CR703" s="343">
        <f t="shared" ca="1" si="1364"/>
        <v>109235.12971743121</v>
      </c>
      <c r="CS703" s="343">
        <f ca="1">SUM(CS696:CS702)</f>
        <v>173033.63043615984</v>
      </c>
      <c r="CT703" s="343">
        <f ca="1">SUM(CT696:CT702)</f>
        <v>194773.63669399981</v>
      </c>
    </row>
    <row r="704" spans="1:98" hidden="1" outlineLevel="2" x14ac:dyDescent="0.45">
      <c r="A704" s="71"/>
      <c r="B704" s="297"/>
    </row>
    <row r="705" spans="1:98" hidden="1" outlineLevel="2" x14ac:dyDescent="0.45">
      <c r="A705" s="71"/>
      <c r="B705" s="297"/>
      <c r="D705" s="280" t="s">
        <v>539</v>
      </c>
      <c r="E705" s="280"/>
      <c r="F705" s="280" t="s">
        <v>164</v>
      </c>
      <c r="G705" s="280"/>
      <c r="H705" s="280"/>
      <c r="I705" s="280"/>
      <c r="J705" s="280"/>
      <c r="K705" s="280"/>
      <c r="L705" s="280"/>
      <c r="M705" s="280"/>
      <c r="N705" s="280"/>
      <c r="O705" s="280"/>
      <c r="P705" s="378">
        <f>P693-P703</f>
        <v>10391.184639999992</v>
      </c>
      <c r="Q705" s="378">
        <f t="shared" ref="Q705:CR705" si="1365">Q693-Q703</f>
        <v>10555.403679999989</v>
      </c>
      <c r="R705" s="378">
        <f t="shared" si="1365"/>
        <v>10514.739639999993</v>
      </c>
      <c r="S705" s="378">
        <f t="shared" si="1365"/>
        <v>13097.776600000005</v>
      </c>
      <c r="T705" s="378">
        <f t="shared" ca="1" si="1365"/>
        <v>14052.585483333343</v>
      </c>
      <c r="U705" s="378">
        <f t="shared" ca="1" si="1365"/>
        <v>14949.23367708335</v>
      </c>
      <c r="V705" s="378">
        <f t="shared" ca="1" si="1365"/>
        <v>15012.236077083347</v>
      </c>
      <c r="W705" s="378">
        <f t="shared" ca="1" si="1365"/>
        <v>15243.744595833334</v>
      </c>
      <c r="X705" s="378">
        <f t="shared" ca="1" si="1365"/>
        <v>15304.421395833335</v>
      </c>
      <c r="Y705" s="378">
        <f t="shared" ca="1" si="1365"/>
        <v>15367.650595833336</v>
      </c>
      <c r="Z705" s="378">
        <f t="shared" ca="1" si="1365"/>
        <v>16260.723989583319</v>
      </c>
      <c r="AA705" s="378">
        <f t="shared" ca="1" si="1365"/>
        <v>15800.620833333334</v>
      </c>
      <c r="AB705" s="378">
        <f t="shared" ca="1" si="1365"/>
        <v>15889.699233333318</v>
      </c>
      <c r="AC705" s="378">
        <f t="shared" ca="1" si="1365"/>
        <v>16112.00255208333</v>
      </c>
      <c r="AD705" s="378">
        <f t="shared" ca="1" si="1365"/>
        <v>16013.046633333346</v>
      </c>
      <c r="AE705" s="378">
        <f t="shared" ca="1" si="1365"/>
        <v>20047.426083333325</v>
      </c>
      <c r="AF705" s="378">
        <f t="shared" ca="1" si="1365"/>
        <v>29158.248274319645</v>
      </c>
      <c r="AG705" s="378">
        <f t="shared" ca="1" si="1365"/>
        <v>33236.242499263797</v>
      </c>
      <c r="AH705" s="378">
        <f t="shared" ca="1" si="1365"/>
        <v>33825.98511872167</v>
      </c>
      <c r="AI705" s="378">
        <f t="shared" ca="1" si="1365"/>
        <v>35293.209563661134</v>
      </c>
      <c r="AJ705" s="378">
        <f t="shared" ca="1" si="1365"/>
        <v>35629.750527372496</v>
      </c>
      <c r="AK705" s="378">
        <f t="shared" ca="1" si="1365"/>
        <v>36216.963040711009</v>
      </c>
      <c r="AL705" s="378">
        <f t="shared" ca="1" si="1365"/>
        <v>39937.453097337799</v>
      </c>
      <c r="AM705" s="378">
        <f t="shared" ca="1" si="1365"/>
        <v>35831.560428958997</v>
      </c>
      <c r="AN705" s="378">
        <f t="shared" ca="1" si="1365"/>
        <v>39227.276130563696</v>
      </c>
      <c r="AO705" s="378">
        <f t="shared" ca="1" si="1365"/>
        <v>39635.371560660133</v>
      </c>
      <c r="AP705" s="378">
        <f t="shared" ca="1" si="1365"/>
        <v>39968.002929010254</v>
      </c>
      <c r="AQ705" s="378">
        <f t="shared" ca="1" si="1365"/>
        <v>54215.195759363211</v>
      </c>
      <c r="AR705" s="378">
        <f t="shared" ca="1" si="1365"/>
        <v>48711.294624686765</v>
      </c>
      <c r="AS705" s="378">
        <f t="shared" ca="1" si="1365"/>
        <v>55608.127451147768</v>
      </c>
      <c r="AT705" s="378">
        <f t="shared" ca="1" si="1365"/>
        <v>56604.439920840727</v>
      </c>
      <c r="AU705" s="378">
        <f t="shared" ca="1" si="1365"/>
        <v>59325.767544515096</v>
      </c>
      <c r="AV705" s="378">
        <f t="shared" ca="1" si="1365"/>
        <v>59506.889380551234</v>
      </c>
      <c r="AW705" s="378">
        <f t="shared" ca="1" si="1365"/>
        <v>60500.774605184444</v>
      </c>
      <c r="AX705" s="378">
        <f t="shared" ca="1" si="1365"/>
        <v>66055.173925228184</v>
      </c>
      <c r="AY705" s="378">
        <f t="shared" ca="1" si="1365"/>
        <v>56262.02368204543</v>
      </c>
      <c r="AZ705" s="378">
        <f t="shared" ca="1" si="1365"/>
        <v>65302.185943018587</v>
      </c>
      <c r="BA705" s="378">
        <f t="shared" ca="1" si="1365"/>
        <v>65000.477583018364</v>
      </c>
      <c r="BB705" s="378">
        <f t="shared" ca="1" si="1365"/>
        <v>66132.373421495839</v>
      </c>
      <c r="BC705" s="378">
        <f t="shared" ca="1" si="1365"/>
        <v>78881.360314573336</v>
      </c>
      <c r="BD705" s="378">
        <f t="shared" ca="1" si="1365"/>
        <v>96800.450374008724</v>
      </c>
      <c r="BE705" s="378">
        <f t="shared" ca="1" si="1365"/>
        <v>110044.07489504568</v>
      </c>
      <c r="BF705" s="378">
        <f t="shared" ca="1" si="1365"/>
        <v>113077.82630083546</v>
      </c>
      <c r="BG705" s="378">
        <f t="shared" ca="1" si="1365"/>
        <v>119792.87704258841</v>
      </c>
      <c r="BH705" s="378">
        <f t="shared" ca="1" si="1365"/>
        <v>120398.77885748853</v>
      </c>
      <c r="BI705" s="378">
        <f t="shared" ca="1" si="1365"/>
        <v>123427.91431910529</v>
      </c>
      <c r="BJ705" s="378">
        <f t="shared" ca="1" si="1365"/>
        <v>132745.95773780311</v>
      </c>
      <c r="BK705" s="378">
        <f t="shared" ca="1" si="1365"/>
        <v>107631.05051114786</v>
      </c>
      <c r="BL705" s="378">
        <f t="shared" ca="1" si="1365"/>
        <v>136522.41597431098</v>
      </c>
      <c r="BM705" s="378">
        <f t="shared" ca="1" si="1365"/>
        <v>134090.85463797103</v>
      </c>
      <c r="BN705" s="378">
        <f t="shared" ca="1" si="1365"/>
        <v>139055.52019496236</v>
      </c>
      <c r="BO705" s="378">
        <f t="shared" ca="1" si="1365"/>
        <v>161113.71852692156</v>
      </c>
      <c r="BP705" s="378">
        <f t="shared" ca="1" si="1365"/>
        <v>144790.13375738013</v>
      </c>
      <c r="BQ705" s="378">
        <f t="shared" ca="1" si="1365"/>
        <v>162061.85380263836</v>
      </c>
      <c r="BR705" s="378">
        <f t="shared" ca="1" si="1365"/>
        <v>167107.7966445632</v>
      </c>
      <c r="BS705" s="378">
        <f t="shared" ca="1" si="1365"/>
        <v>175066.48936581297</v>
      </c>
      <c r="BT705" s="378">
        <f t="shared" ca="1" si="1365"/>
        <v>173727.38165142547</v>
      </c>
      <c r="BU705" s="378">
        <f t="shared" ca="1" si="1365"/>
        <v>176264.14876539417</v>
      </c>
      <c r="BV705" s="378">
        <f t="shared" ca="1" si="1365"/>
        <v>186482.52607723098</v>
      </c>
      <c r="BW705" s="378">
        <f t="shared" ca="1" si="1365"/>
        <v>149532.48726351763</v>
      </c>
      <c r="BX705" s="378">
        <f t="shared" ca="1" si="1365"/>
        <v>186930.33440944372</v>
      </c>
      <c r="BY705" s="378">
        <f t="shared" ca="1" si="1365"/>
        <v>181794.77378533315</v>
      </c>
      <c r="BZ705" s="378">
        <f t="shared" ca="1" si="1365"/>
        <v>187258.52154815794</v>
      </c>
      <c r="CA705" s="378">
        <f t="shared" ca="1" si="1365"/>
        <v>212027.99881804048</v>
      </c>
      <c r="CB705" s="378">
        <f t="shared" ca="1" si="1365"/>
        <v>174448.94312827749</v>
      </c>
      <c r="CC705" s="378">
        <f t="shared" ca="1" si="1365"/>
        <v>193919.86449942659</v>
      </c>
      <c r="CD705" s="378">
        <f t="shared" ca="1" si="1365"/>
        <v>195518.70734997632</v>
      </c>
      <c r="CE705" s="378">
        <f t="shared" ca="1" si="1365"/>
        <v>203676.57899856899</v>
      </c>
      <c r="CF705" s="378">
        <f t="shared" ca="1" si="1365"/>
        <v>200428.58786464288</v>
      </c>
      <c r="CG705" s="378">
        <f t="shared" ca="1" si="1365"/>
        <v>202020.71156907055</v>
      </c>
      <c r="CH705" s="378">
        <f t="shared" ca="1" si="1365"/>
        <v>212205.34843479298</v>
      </c>
      <c r="CI705" s="378">
        <f t="shared" ca="1" si="1365"/>
        <v>167712.24058744981</v>
      </c>
      <c r="CJ705" s="378">
        <f t="shared" ca="1" si="1365"/>
        <v>210221.77565600502</v>
      </c>
      <c r="CK705" s="378">
        <f t="shared" ca="1" si="1365"/>
        <v>203019.85367336945</v>
      </c>
      <c r="CL705" s="378">
        <f t="shared" ca="1" si="1365"/>
        <v>208065.93527701843</v>
      </c>
      <c r="CM705" s="378">
        <f t="shared" ca="1" si="1365"/>
        <v>234665.05200960604</v>
      </c>
      <c r="CN705" s="378">
        <f t="shared" si="1365"/>
        <v>44559.104560000036</v>
      </c>
      <c r="CO705" s="378">
        <f t="shared" ca="1" si="1365"/>
        <v>190053.39115000004</v>
      </c>
      <c r="CP705" s="378">
        <f t="shared" ca="1" si="1365"/>
        <v>452175.2589299439</v>
      </c>
      <c r="CQ705" s="378">
        <f t="shared" ca="1" si="1365"/>
        <v>737890.8883963055</v>
      </c>
      <c r="CR705" s="378">
        <f t="shared" ca="1" si="1365"/>
        <v>1494701.4393721889</v>
      </c>
      <c r="CS705" s="378">
        <f ca="1">CS693-CS703</f>
        <v>2103044.4458889384</v>
      </c>
      <c r="CT705" s="378">
        <f ca="1">CT693-CT703</f>
        <v>2405903.5990482043</v>
      </c>
    </row>
    <row r="706" spans="1:98" hidden="1" outlineLevel="2" x14ac:dyDescent="0.45">
      <c r="A706" s="71"/>
      <c r="B706" s="297"/>
    </row>
    <row r="707" spans="1:98" hidden="1" outlineLevel="2" x14ac:dyDescent="0.45">
      <c r="A707" s="71"/>
      <c r="B707" s="297"/>
      <c r="D707" s="259" t="s">
        <v>540</v>
      </c>
      <c r="F707" s="259" t="s">
        <v>164</v>
      </c>
      <c r="O707" s="264">
        <f>O705*(1+VAT_Rate)</f>
        <v>0</v>
      </c>
      <c r="P707" s="264">
        <f t="shared" ref="P707:AU707" si="1366">P705*(1+VAT_Rate)</f>
        <v>12469.421567999991</v>
      </c>
      <c r="Q707" s="264">
        <f t="shared" si="1366"/>
        <v>12666.484415999987</v>
      </c>
      <c r="R707" s="264">
        <f t="shared" si="1366"/>
        <v>12617.68756799999</v>
      </c>
      <c r="S707" s="264">
        <f t="shared" si="1366"/>
        <v>15717.331920000004</v>
      </c>
      <c r="T707" s="264">
        <f t="shared" ca="1" si="1366"/>
        <v>16863.10258000001</v>
      </c>
      <c r="U707" s="264">
        <f t="shared" ca="1" si="1366"/>
        <v>17939.080412500018</v>
      </c>
      <c r="V707" s="264">
        <f t="shared" ca="1" si="1366"/>
        <v>18014.683292500016</v>
      </c>
      <c r="W707" s="264">
        <f t="shared" ca="1" si="1366"/>
        <v>18292.493514999998</v>
      </c>
      <c r="X707" s="264">
        <f t="shared" ca="1" si="1366"/>
        <v>18365.305675</v>
      </c>
      <c r="Y707" s="264">
        <f t="shared" ca="1" si="1366"/>
        <v>18441.180715000002</v>
      </c>
      <c r="Z707" s="264">
        <f t="shared" ca="1" si="1366"/>
        <v>19512.868787499981</v>
      </c>
      <c r="AA707" s="264">
        <f t="shared" ca="1" si="1366"/>
        <v>18960.744999999999</v>
      </c>
      <c r="AB707" s="264">
        <f t="shared" ca="1" si="1366"/>
        <v>19067.639079999983</v>
      </c>
      <c r="AC707" s="264">
        <f t="shared" ca="1" si="1366"/>
        <v>19334.403062499994</v>
      </c>
      <c r="AD707" s="264">
        <f t="shared" ca="1" si="1366"/>
        <v>19215.655960000015</v>
      </c>
      <c r="AE707" s="264">
        <f t="shared" ca="1" si="1366"/>
        <v>24056.911299999989</v>
      </c>
      <c r="AF707" s="264">
        <f t="shared" ca="1" si="1366"/>
        <v>34989.897929183571</v>
      </c>
      <c r="AG707" s="264">
        <f t="shared" ca="1" si="1366"/>
        <v>39883.490999116555</v>
      </c>
      <c r="AH707" s="264">
        <f t="shared" ca="1" si="1366"/>
        <v>40591.182142466001</v>
      </c>
      <c r="AI707" s="264">
        <f t="shared" ca="1" si="1366"/>
        <v>42351.851476393356</v>
      </c>
      <c r="AJ707" s="264">
        <f t="shared" ca="1" si="1366"/>
        <v>42755.700632846994</v>
      </c>
      <c r="AK707" s="264">
        <f t="shared" ca="1" si="1366"/>
        <v>43460.355648853212</v>
      </c>
      <c r="AL707" s="264">
        <f t="shared" ca="1" si="1366"/>
        <v>47924.943716805356</v>
      </c>
      <c r="AM707" s="264">
        <f t="shared" ca="1" si="1366"/>
        <v>42997.872514750794</v>
      </c>
      <c r="AN707" s="264">
        <f t="shared" ca="1" si="1366"/>
        <v>47072.731356676435</v>
      </c>
      <c r="AO707" s="264">
        <f t="shared" ca="1" si="1366"/>
        <v>47562.445872792159</v>
      </c>
      <c r="AP707" s="264">
        <f t="shared" ca="1" si="1366"/>
        <v>47961.603514812305</v>
      </c>
      <c r="AQ707" s="264">
        <f t="shared" ca="1" si="1366"/>
        <v>65058.23491123585</v>
      </c>
      <c r="AR707" s="264">
        <f t="shared" ca="1" si="1366"/>
        <v>58453.553549624114</v>
      </c>
      <c r="AS707" s="264">
        <f t="shared" ca="1" si="1366"/>
        <v>66729.752941377315</v>
      </c>
      <c r="AT707" s="264">
        <f t="shared" ca="1" si="1366"/>
        <v>67925.327905008875</v>
      </c>
      <c r="AU707" s="264">
        <f t="shared" ca="1" si="1366"/>
        <v>71190.921053418118</v>
      </c>
      <c r="AV707" s="264">
        <f t="shared" ref="AV707:CR707" ca="1" si="1367">AV705*(1+VAT_Rate)</f>
        <v>71408.267256661478</v>
      </c>
      <c r="AW707" s="264">
        <f t="shared" ca="1" si="1367"/>
        <v>72600.929526221327</v>
      </c>
      <c r="AX707" s="264">
        <f t="shared" ca="1" si="1367"/>
        <v>79266.208710273815</v>
      </c>
      <c r="AY707" s="264">
        <f t="shared" ca="1" si="1367"/>
        <v>67514.42841845451</v>
      </c>
      <c r="AZ707" s="264">
        <f t="shared" ca="1" si="1367"/>
        <v>78362.623131622298</v>
      </c>
      <c r="BA707" s="264">
        <f t="shared" ca="1" si="1367"/>
        <v>78000.573099622037</v>
      </c>
      <c r="BB707" s="264">
        <f t="shared" ca="1" si="1367"/>
        <v>79358.848105794998</v>
      </c>
      <c r="BC707" s="264">
        <f t="shared" ca="1" si="1367"/>
        <v>94657.632377488</v>
      </c>
      <c r="BD707" s="264">
        <f t="shared" ca="1" si="1367"/>
        <v>116160.54044881047</v>
      </c>
      <c r="BE707" s="264">
        <f t="shared" ca="1" si="1367"/>
        <v>132052.88987405482</v>
      </c>
      <c r="BF707" s="264">
        <f t="shared" ca="1" si="1367"/>
        <v>135693.39156100253</v>
      </c>
      <c r="BG707" s="264">
        <f t="shared" ca="1" si="1367"/>
        <v>143751.4524511061</v>
      </c>
      <c r="BH707" s="264">
        <f t="shared" ca="1" si="1367"/>
        <v>144478.53462898624</v>
      </c>
      <c r="BI707" s="264">
        <f t="shared" ca="1" si="1367"/>
        <v>148113.49718292634</v>
      </c>
      <c r="BJ707" s="264">
        <f t="shared" ca="1" si="1367"/>
        <v>159295.14928536373</v>
      </c>
      <c r="BK707" s="264">
        <f t="shared" ca="1" si="1367"/>
        <v>129157.26061337742</v>
      </c>
      <c r="BL707" s="264">
        <f t="shared" ca="1" si="1367"/>
        <v>163826.89916917318</v>
      </c>
      <c r="BM707" s="264">
        <f t="shared" ca="1" si="1367"/>
        <v>160909.02556556524</v>
      </c>
      <c r="BN707" s="264">
        <f t="shared" ca="1" si="1367"/>
        <v>166866.62423395482</v>
      </c>
      <c r="BO707" s="264">
        <f t="shared" ca="1" si="1367"/>
        <v>193336.46223230587</v>
      </c>
      <c r="BP707" s="264">
        <f t="shared" ca="1" si="1367"/>
        <v>173748.16050885615</v>
      </c>
      <c r="BQ707" s="264">
        <f t="shared" ca="1" si="1367"/>
        <v>194474.22456316603</v>
      </c>
      <c r="BR707" s="264">
        <f t="shared" ca="1" si="1367"/>
        <v>200529.35597347585</v>
      </c>
      <c r="BS707" s="264">
        <f t="shared" ca="1" si="1367"/>
        <v>210079.78723897555</v>
      </c>
      <c r="BT707" s="264">
        <f t="shared" ca="1" si="1367"/>
        <v>208472.85798171055</v>
      </c>
      <c r="BU707" s="264">
        <f t="shared" ca="1" si="1367"/>
        <v>211516.97851847301</v>
      </c>
      <c r="BV707" s="264">
        <f t="shared" ca="1" si="1367"/>
        <v>223779.03129267719</v>
      </c>
      <c r="BW707" s="264">
        <f t="shared" ca="1" si="1367"/>
        <v>179438.98471622114</v>
      </c>
      <c r="BX707" s="264">
        <f t="shared" ca="1" si="1367"/>
        <v>224316.40129133247</v>
      </c>
      <c r="BY707" s="264">
        <f t="shared" ca="1" si="1367"/>
        <v>218153.72854239977</v>
      </c>
      <c r="BZ707" s="264">
        <f t="shared" ca="1" si="1367"/>
        <v>224710.22585778951</v>
      </c>
      <c r="CA707" s="264">
        <f t="shared" ca="1" si="1367"/>
        <v>254433.59858164855</v>
      </c>
      <c r="CB707" s="264">
        <f t="shared" ca="1" si="1367"/>
        <v>209338.73175393298</v>
      </c>
      <c r="CC707" s="264">
        <f t="shared" ca="1" si="1367"/>
        <v>232703.83739931192</v>
      </c>
      <c r="CD707" s="264">
        <f t="shared" ca="1" si="1367"/>
        <v>234622.44881997159</v>
      </c>
      <c r="CE707" s="264">
        <f t="shared" ca="1" si="1367"/>
        <v>244411.89479828277</v>
      </c>
      <c r="CF707" s="264">
        <f t="shared" ca="1" si="1367"/>
        <v>240514.30543757143</v>
      </c>
      <c r="CG707" s="264">
        <f t="shared" ca="1" si="1367"/>
        <v>242424.85388288466</v>
      </c>
      <c r="CH707" s="264">
        <f t="shared" ca="1" si="1367"/>
        <v>254646.41812175157</v>
      </c>
      <c r="CI707" s="264">
        <f t="shared" ca="1" si="1367"/>
        <v>201254.68870493976</v>
      </c>
      <c r="CJ707" s="264">
        <f t="shared" ca="1" si="1367"/>
        <v>252266.130787206</v>
      </c>
      <c r="CK707" s="264">
        <f t="shared" ca="1" si="1367"/>
        <v>243623.82440804332</v>
      </c>
      <c r="CL707" s="264">
        <f t="shared" ca="1" si="1367"/>
        <v>249679.12233242212</v>
      </c>
      <c r="CM707" s="264">
        <f t="shared" ca="1" si="1367"/>
        <v>281598.06241152721</v>
      </c>
      <c r="CN707" s="264">
        <f t="shared" si="1367"/>
        <v>53470.925472000039</v>
      </c>
      <c r="CO707" s="264">
        <f t="shared" ca="1" si="1367"/>
        <v>228064.06938000003</v>
      </c>
      <c r="CP707" s="264">
        <f t="shared" ca="1" si="1367"/>
        <v>542610.31071593263</v>
      </c>
      <c r="CQ707" s="264">
        <f t="shared" ca="1" si="1367"/>
        <v>885469.06607556657</v>
      </c>
      <c r="CR707" s="264">
        <f t="shared" ca="1" si="1367"/>
        <v>1793641.7272466265</v>
      </c>
      <c r="CS707" s="264">
        <f ca="1">CS705*(1+VAT_Rate)</f>
        <v>2523653.335066726</v>
      </c>
      <c r="CT707" s="264">
        <f ca="1">CT705*(1+VAT_Rate)</f>
        <v>2887084.3188578449</v>
      </c>
    </row>
    <row r="708" spans="1:98" hidden="1" outlineLevel="2" x14ac:dyDescent="0.45">
      <c r="A708" s="71"/>
      <c r="B708" s="297"/>
    </row>
    <row r="709" spans="1:98" hidden="1" outlineLevel="2" x14ac:dyDescent="0.45">
      <c r="A709" s="71"/>
      <c r="B709" s="297"/>
      <c r="D709" s="75" t="s">
        <v>541</v>
      </c>
    </row>
    <row r="710" spans="1:98" hidden="1" outlineLevel="2" x14ac:dyDescent="0.45">
      <c r="A710" s="71"/>
      <c r="B710" s="297"/>
      <c r="D710" s="259" t="s">
        <v>542</v>
      </c>
      <c r="F710" s="259" t="s">
        <v>164</v>
      </c>
      <c r="H710" s="264"/>
      <c r="I710" s="264"/>
      <c r="J710" s="264"/>
      <c r="K710" s="264"/>
      <c r="L710" s="264"/>
      <c r="M710" s="264"/>
      <c r="N710" s="264"/>
      <c r="O710" s="264">
        <f>N713</f>
        <v>0</v>
      </c>
      <c r="P710" s="264">
        <f>O713</f>
        <v>10000</v>
      </c>
      <c r="Q710" s="264">
        <f t="shared" ref="Q710:CB710" ca="1" si="1368">P713</f>
        <v>22469.421567999991</v>
      </c>
      <c r="R710" s="264">
        <f t="shared" ca="1" si="1368"/>
        <v>22666.484415999985</v>
      </c>
      <c r="S710" s="264">
        <f t="shared" ca="1" si="1368"/>
        <v>22617.687567999987</v>
      </c>
      <c r="T710" s="264">
        <f t="shared" ca="1" si="1368"/>
        <v>25717.331920000001</v>
      </c>
      <c r="U710" s="264">
        <f t="shared" ca="1" si="1368"/>
        <v>26863.102580000006</v>
      </c>
      <c r="V710" s="264">
        <f t="shared" ca="1" si="1368"/>
        <v>27939.08041250001</v>
      </c>
      <c r="W710" s="264">
        <f t="shared" ca="1" si="1368"/>
        <v>28014.683292500009</v>
      </c>
      <c r="X710" s="264">
        <f t="shared" ca="1" si="1368"/>
        <v>28292.493514999991</v>
      </c>
      <c r="Y710" s="264">
        <f t="shared" ca="1" si="1368"/>
        <v>28365.305674999992</v>
      </c>
      <c r="Z710" s="264">
        <f t="shared" ca="1" si="1368"/>
        <v>28441.180714999991</v>
      </c>
      <c r="AA710" s="264">
        <f t="shared" ca="1" si="1368"/>
        <v>29512.868787499967</v>
      </c>
      <c r="AB710" s="264">
        <f t="shared" ca="1" si="1368"/>
        <v>28960.744999999988</v>
      </c>
      <c r="AC710" s="264">
        <f t="shared" ca="1" si="1368"/>
        <v>29067.639079999975</v>
      </c>
      <c r="AD710" s="264">
        <f t="shared" ca="1" si="1368"/>
        <v>29334.403062499983</v>
      </c>
      <c r="AE710" s="264">
        <f t="shared" ca="1" si="1368"/>
        <v>29215.655960000004</v>
      </c>
      <c r="AF710" s="264">
        <f t="shared" ca="1" si="1368"/>
        <v>34056.911299999978</v>
      </c>
      <c r="AG710" s="264">
        <f t="shared" ca="1" si="1368"/>
        <v>44989.897929183557</v>
      </c>
      <c r="AH710" s="264">
        <f t="shared" ca="1" si="1368"/>
        <v>49883.490999116548</v>
      </c>
      <c r="AI710" s="264">
        <f t="shared" ca="1" si="1368"/>
        <v>50591.182142465994</v>
      </c>
      <c r="AJ710" s="264">
        <f t="shared" ca="1" si="1368"/>
        <v>52351.851476393349</v>
      </c>
      <c r="AK710" s="264">
        <f t="shared" ca="1" si="1368"/>
        <v>52755.700632846994</v>
      </c>
      <c r="AL710" s="264">
        <f t="shared" ca="1" si="1368"/>
        <v>53460.355648853212</v>
      </c>
      <c r="AM710" s="264">
        <f t="shared" ca="1" si="1368"/>
        <v>57924.943716805363</v>
      </c>
      <c r="AN710" s="264">
        <f t="shared" ca="1" si="1368"/>
        <v>52997.872514750794</v>
      </c>
      <c r="AO710" s="264">
        <f t="shared" ca="1" si="1368"/>
        <v>57072.731356676435</v>
      </c>
      <c r="AP710" s="264">
        <f t="shared" ca="1" si="1368"/>
        <v>57562.445872792159</v>
      </c>
      <c r="AQ710" s="264">
        <f t="shared" ca="1" si="1368"/>
        <v>57961.603514812305</v>
      </c>
      <c r="AR710" s="264">
        <f t="shared" si="1368"/>
        <v>26410.47</v>
      </c>
      <c r="AS710" s="264">
        <f t="shared" ca="1" si="1368"/>
        <v>19805.788638388258</v>
      </c>
      <c r="AT710" s="264">
        <f t="shared" ca="1" si="1368"/>
        <v>28081.98803014146</v>
      </c>
      <c r="AU710" s="264">
        <f t="shared" ca="1" si="1368"/>
        <v>29277.562993773026</v>
      </c>
      <c r="AV710" s="264">
        <f t="shared" ca="1" si="1368"/>
        <v>32543.15614218227</v>
      </c>
      <c r="AW710" s="264">
        <f t="shared" ca="1" si="1368"/>
        <v>32760.50234542563</v>
      </c>
      <c r="AX710" s="264">
        <f t="shared" ca="1" si="1368"/>
        <v>33953.164614985479</v>
      </c>
      <c r="AY710" s="264">
        <f t="shared" ca="1" si="1368"/>
        <v>40618.443799037967</v>
      </c>
      <c r="AZ710" s="264">
        <f t="shared" ca="1" si="1368"/>
        <v>28866.663507218662</v>
      </c>
      <c r="BA710" s="264">
        <f t="shared" ca="1" si="1368"/>
        <v>39714.85822038645</v>
      </c>
      <c r="BB710" s="264">
        <f t="shared" ca="1" si="1368"/>
        <v>39352.808188386189</v>
      </c>
      <c r="BC710" s="264">
        <f t="shared" ca="1" si="1368"/>
        <v>40711.083194559149</v>
      </c>
      <c r="BD710" s="264">
        <f t="shared" ca="1" si="1368"/>
        <v>56009.867466252166</v>
      </c>
      <c r="BE710" s="264">
        <f t="shared" ca="1" si="1368"/>
        <v>77512.77553757462</v>
      </c>
      <c r="BF710" s="264">
        <f t="shared" ca="1" si="1368"/>
        <v>93405.124962818954</v>
      </c>
      <c r="BG710" s="264">
        <f t="shared" ca="1" si="1368"/>
        <v>97045.626649766666</v>
      </c>
      <c r="BH710" s="264">
        <f t="shared" ca="1" si="1368"/>
        <v>105103.68753987024</v>
      </c>
      <c r="BI710" s="264">
        <f t="shared" ca="1" si="1368"/>
        <v>105830.76971775037</v>
      </c>
      <c r="BJ710" s="264">
        <f t="shared" ca="1" si="1368"/>
        <v>109465.73227169047</v>
      </c>
      <c r="BK710" s="264">
        <f t="shared" ca="1" si="1368"/>
        <v>120647.3843741279</v>
      </c>
      <c r="BL710" s="264">
        <f t="shared" ca="1" si="1368"/>
        <v>90509.495702141605</v>
      </c>
      <c r="BM710" s="264">
        <f t="shared" ca="1" si="1368"/>
        <v>125179.13425793736</v>
      </c>
      <c r="BN710" s="264">
        <f t="shared" ca="1" si="1368"/>
        <v>122261.26065432941</v>
      </c>
      <c r="BO710" s="264">
        <f t="shared" ca="1" si="1368"/>
        <v>128218.85932271901</v>
      </c>
      <c r="BP710" s="264">
        <f t="shared" ca="1" si="1368"/>
        <v>154688.69732107007</v>
      </c>
      <c r="BQ710" s="264">
        <f t="shared" ca="1" si="1368"/>
        <v>135100.39559762031</v>
      </c>
      <c r="BR710" s="264">
        <f t="shared" ca="1" si="1368"/>
        <v>155826.45965193017</v>
      </c>
      <c r="BS710" s="264">
        <f t="shared" ca="1" si="1368"/>
        <v>161881.59106223995</v>
      </c>
      <c r="BT710" s="264">
        <f t="shared" ca="1" si="1368"/>
        <v>171432.02232773963</v>
      </c>
      <c r="BU710" s="264">
        <f t="shared" ca="1" si="1368"/>
        <v>169825.09307047466</v>
      </c>
      <c r="BV710" s="264">
        <f t="shared" ca="1" si="1368"/>
        <v>172869.21360723712</v>
      </c>
      <c r="BW710" s="264">
        <f t="shared" ca="1" si="1368"/>
        <v>185131.2663814413</v>
      </c>
      <c r="BX710" s="264">
        <f t="shared" ca="1" si="1368"/>
        <v>140791.21980498524</v>
      </c>
      <c r="BY710" s="264">
        <f t="shared" ca="1" si="1368"/>
        <v>185668.63638009658</v>
      </c>
      <c r="BZ710" s="264">
        <f t="shared" ca="1" si="1368"/>
        <v>179505.9636311639</v>
      </c>
      <c r="CA710" s="264">
        <f t="shared" ca="1" si="1368"/>
        <v>186062.46094655368</v>
      </c>
      <c r="CB710" s="264">
        <f t="shared" ca="1" si="1368"/>
        <v>215785.83367041271</v>
      </c>
      <c r="CC710" s="264">
        <f t="shared" ref="CC710:CM710" ca="1" si="1369">CB713</f>
        <v>170690.96684269712</v>
      </c>
      <c r="CD710" s="264">
        <f t="shared" ca="1" si="1369"/>
        <v>194056.07248807608</v>
      </c>
      <c r="CE710" s="264">
        <f t="shared" ca="1" si="1369"/>
        <v>195974.68390873578</v>
      </c>
      <c r="CF710" s="264">
        <f t="shared" ca="1" si="1369"/>
        <v>205764.12988704693</v>
      </c>
      <c r="CG710" s="264">
        <f t="shared" ca="1" si="1369"/>
        <v>201866.54052633559</v>
      </c>
      <c r="CH710" s="264">
        <f t="shared" ca="1" si="1369"/>
        <v>203777.08897164883</v>
      </c>
      <c r="CI710" s="264">
        <f t="shared" ca="1" si="1369"/>
        <v>215998.65321051574</v>
      </c>
      <c r="CJ710" s="264">
        <f t="shared" ca="1" si="1369"/>
        <v>162606.92379370396</v>
      </c>
      <c r="CK710" s="264">
        <f t="shared" ca="1" si="1369"/>
        <v>213618.36587597019</v>
      </c>
      <c r="CL710" s="264">
        <f t="shared" ca="1" si="1369"/>
        <v>204976.05949680752</v>
      </c>
      <c r="CM710" s="264">
        <f t="shared" ca="1" si="1369"/>
        <v>211031.35742118632</v>
      </c>
      <c r="CN710" s="71"/>
      <c r="CO710" s="71"/>
      <c r="CP710" s="71"/>
      <c r="CQ710" s="71"/>
      <c r="CR710" s="71"/>
      <c r="CS710" s="71"/>
      <c r="CT710" s="71"/>
    </row>
    <row r="711" spans="1:98" hidden="1" outlineLevel="2" x14ac:dyDescent="0.45">
      <c r="A711" s="71"/>
      <c r="B711" s="297"/>
      <c r="D711" s="259" t="s">
        <v>543</v>
      </c>
      <c r="F711" s="259" t="s">
        <v>164</v>
      </c>
      <c r="H711" s="264"/>
      <c r="I711" s="264"/>
      <c r="J711" s="264"/>
      <c r="K711" s="264"/>
      <c r="L711" s="264"/>
      <c r="M711" s="264"/>
      <c r="N711" s="264"/>
      <c r="O711" s="264">
        <f>O707</f>
        <v>0</v>
      </c>
      <c r="P711" s="264">
        <f>P707</f>
        <v>12469.421567999991</v>
      </c>
      <c r="Q711" s="264">
        <f t="shared" ref="Q711:CB711" si="1370">Q707</f>
        <v>12666.484415999987</v>
      </c>
      <c r="R711" s="264">
        <f t="shared" si="1370"/>
        <v>12617.68756799999</v>
      </c>
      <c r="S711" s="264">
        <f t="shared" si="1370"/>
        <v>15717.331920000004</v>
      </c>
      <c r="T711" s="264">
        <f t="shared" ca="1" si="1370"/>
        <v>16863.10258000001</v>
      </c>
      <c r="U711" s="264">
        <f t="shared" ca="1" si="1370"/>
        <v>17939.080412500018</v>
      </c>
      <c r="V711" s="264">
        <f t="shared" ca="1" si="1370"/>
        <v>18014.683292500016</v>
      </c>
      <c r="W711" s="264">
        <f t="shared" ca="1" si="1370"/>
        <v>18292.493514999998</v>
      </c>
      <c r="X711" s="264">
        <f t="shared" ca="1" si="1370"/>
        <v>18365.305675</v>
      </c>
      <c r="Y711" s="264">
        <f t="shared" ca="1" si="1370"/>
        <v>18441.180715000002</v>
      </c>
      <c r="Z711" s="264">
        <f t="shared" ca="1" si="1370"/>
        <v>19512.868787499981</v>
      </c>
      <c r="AA711" s="264">
        <f t="shared" ca="1" si="1370"/>
        <v>18960.744999999999</v>
      </c>
      <c r="AB711" s="264">
        <f t="shared" ca="1" si="1370"/>
        <v>19067.639079999983</v>
      </c>
      <c r="AC711" s="264">
        <f t="shared" ca="1" si="1370"/>
        <v>19334.403062499994</v>
      </c>
      <c r="AD711" s="264">
        <f t="shared" ca="1" si="1370"/>
        <v>19215.655960000015</v>
      </c>
      <c r="AE711" s="264">
        <f t="shared" ca="1" si="1370"/>
        <v>24056.911299999989</v>
      </c>
      <c r="AF711" s="264">
        <f t="shared" ca="1" si="1370"/>
        <v>34989.897929183571</v>
      </c>
      <c r="AG711" s="264">
        <f t="shared" ca="1" si="1370"/>
        <v>39883.490999116555</v>
      </c>
      <c r="AH711" s="264">
        <f t="shared" ca="1" si="1370"/>
        <v>40591.182142466001</v>
      </c>
      <c r="AI711" s="264">
        <f t="shared" ca="1" si="1370"/>
        <v>42351.851476393356</v>
      </c>
      <c r="AJ711" s="264">
        <f t="shared" ca="1" si="1370"/>
        <v>42755.700632846994</v>
      </c>
      <c r="AK711" s="264">
        <f t="shared" ca="1" si="1370"/>
        <v>43460.355648853212</v>
      </c>
      <c r="AL711" s="264">
        <f t="shared" ca="1" si="1370"/>
        <v>47924.943716805356</v>
      </c>
      <c r="AM711" s="264">
        <f t="shared" ca="1" si="1370"/>
        <v>42997.872514750794</v>
      </c>
      <c r="AN711" s="264">
        <f t="shared" ca="1" si="1370"/>
        <v>47072.731356676435</v>
      </c>
      <c r="AO711" s="264">
        <f t="shared" ca="1" si="1370"/>
        <v>47562.445872792159</v>
      </c>
      <c r="AP711" s="264">
        <f t="shared" ca="1" si="1370"/>
        <v>47961.603514812305</v>
      </c>
      <c r="AQ711" s="264">
        <f t="shared" ca="1" si="1370"/>
        <v>65058.23491123585</v>
      </c>
      <c r="AR711" s="264">
        <f t="shared" ca="1" si="1370"/>
        <v>58453.553549624114</v>
      </c>
      <c r="AS711" s="264">
        <f t="shared" ca="1" si="1370"/>
        <v>66729.752941377315</v>
      </c>
      <c r="AT711" s="264">
        <f t="shared" ca="1" si="1370"/>
        <v>67925.327905008875</v>
      </c>
      <c r="AU711" s="264">
        <f t="shared" ca="1" si="1370"/>
        <v>71190.921053418118</v>
      </c>
      <c r="AV711" s="264">
        <f t="shared" ca="1" si="1370"/>
        <v>71408.267256661478</v>
      </c>
      <c r="AW711" s="264">
        <f t="shared" ca="1" si="1370"/>
        <v>72600.929526221327</v>
      </c>
      <c r="AX711" s="264">
        <f t="shared" ca="1" si="1370"/>
        <v>79266.208710273815</v>
      </c>
      <c r="AY711" s="264">
        <f t="shared" ca="1" si="1370"/>
        <v>67514.42841845451</v>
      </c>
      <c r="AZ711" s="264">
        <f t="shared" ca="1" si="1370"/>
        <v>78362.623131622298</v>
      </c>
      <c r="BA711" s="264">
        <f t="shared" ca="1" si="1370"/>
        <v>78000.573099622037</v>
      </c>
      <c r="BB711" s="264">
        <f t="shared" ca="1" si="1370"/>
        <v>79358.848105794998</v>
      </c>
      <c r="BC711" s="264">
        <f t="shared" ca="1" si="1370"/>
        <v>94657.632377488</v>
      </c>
      <c r="BD711" s="264">
        <f t="shared" ca="1" si="1370"/>
        <v>116160.54044881047</v>
      </c>
      <c r="BE711" s="264">
        <f t="shared" ca="1" si="1370"/>
        <v>132052.88987405482</v>
      </c>
      <c r="BF711" s="264">
        <f t="shared" ca="1" si="1370"/>
        <v>135693.39156100253</v>
      </c>
      <c r="BG711" s="264">
        <f t="shared" ca="1" si="1370"/>
        <v>143751.4524511061</v>
      </c>
      <c r="BH711" s="264">
        <f t="shared" ca="1" si="1370"/>
        <v>144478.53462898624</v>
      </c>
      <c r="BI711" s="264">
        <f t="shared" ca="1" si="1370"/>
        <v>148113.49718292634</v>
      </c>
      <c r="BJ711" s="264">
        <f t="shared" ca="1" si="1370"/>
        <v>159295.14928536373</v>
      </c>
      <c r="BK711" s="264">
        <f t="shared" ca="1" si="1370"/>
        <v>129157.26061337742</v>
      </c>
      <c r="BL711" s="264">
        <f t="shared" ca="1" si="1370"/>
        <v>163826.89916917318</v>
      </c>
      <c r="BM711" s="264">
        <f t="shared" ca="1" si="1370"/>
        <v>160909.02556556524</v>
      </c>
      <c r="BN711" s="264">
        <f t="shared" ca="1" si="1370"/>
        <v>166866.62423395482</v>
      </c>
      <c r="BO711" s="264">
        <f t="shared" ca="1" si="1370"/>
        <v>193336.46223230587</v>
      </c>
      <c r="BP711" s="264">
        <f t="shared" ca="1" si="1370"/>
        <v>173748.16050885615</v>
      </c>
      <c r="BQ711" s="264">
        <f t="shared" ca="1" si="1370"/>
        <v>194474.22456316603</v>
      </c>
      <c r="BR711" s="264">
        <f t="shared" ca="1" si="1370"/>
        <v>200529.35597347585</v>
      </c>
      <c r="BS711" s="264">
        <f t="shared" ca="1" si="1370"/>
        <v>210079.78723897555</v>
      </c>
      <c r="BT711" s="264">
        <f t="shared" ca="1" si="1370"/>
        <v>208472.85798171055</v>
      </c>
      <c r="BU711" s="264">
        <f t="shared" ca="1" si="1370"/>
        <v>211516.97851847301</v>
      </c>
      <c r="BV711" s="264">
        <f t="shared" ca="1" si="1370"/>
        <v>223779.03129267719</v>
      </c>
      <c r="BW711" s="264">
        <f t="shared" ca="1" si="1370"/>
        <v>179438.98471622114</v>
      </c>
      <c r="BX711" s="264">
        <f t="shared" ca="1" si="1370"/>
        <v>224316.40129133247</v>
      </c>
      <c r="BY711" s="264">
        <f t="shared" ca="1" si="1370"/>
        <v>218153.72854239977</v>
      </c>
      <c r="BZ711" s="264">
        <f t="shared" ca="1" si="1370"/>
        <v>224710.22585778951</v>
      </c>
      <c r="CA711" s="264">
        <f t="shared" ca="1" si="1370"/>
        <v>254433.59858164855</v>
      </c>
      <c r="CB711" s="264">
        <f t="shared" ca="1" si="1370"/>
        <v>209338.73175393298</v>
      </c>
      <c r="CC711" s="264">
        <f t="shared" ref="CC711:CM711" ca="1" si="1371">CC707</f>
        <v>232703.83739931192</v>
      </c>
      <c r="CD711" s="264">
        <f t="shared" ca="1" si="1371"/>
        <v>234622.44881997159</v>
      </c>
      <c r="CE711" s="264">
        <f t="shared" ca="1" si="1371"/>
        <v>244411.89479828277</v>
      </c>
      <c r="CF711" s="264">
        <f t="shared" ca="1" si="1371"/>
        <v>240514.30543757143</v>
      </c>
      <c r="CG711" s="264">
        <f t="shared" ca="1" si="1371"/>
        <v>242424.85388288466</v>
      </c>
      <c r="CH711" s="264">
        <f t="shared" ca="1" si="1371"/>
        <v>254646.41812175157</v>
      </c>
      <c r="CI711" s="264">
        <f t="shared" ca="1" si="1371"/>
        <v>201254.68870493976</v>
      </c>
      <c r="CJ711" s="264">
        <f t="shared" ca="1" si="1371"/>
        <v>252266.130787206</v>
      </c>
      <c r="CK711" s="264">
        <f t="shared" ca="1" si="1371"/>
        <v>243623.82440804332</v>
      </c>
      <c r="CL711" s="264">
        <f t="shared" ca="1" si="1371"/>
        <v>249679.12233242212</v>
      </c>
      <c r="CM711" s="264">
        <f t="shared" ca="1" si="1371"/>
        <v>281598.06241152721</v>
      </c>
      <c r="CN711" s="264">
        <f t="shared" ref="CN711:CT711" si="1372">SUMIF($H$9:$CM$9,CN$3,$H711:$CM711)</f>
        <v>53470.925471999966</v>
      </c>
      <c r="CO711" s="264">
        <f t="shared" ca="1" si="1372"/>
        <v>228064.06938</v>
      </c>
      <c r="CP711" s="264">
        <f t="shared" ca="1" si="1372"/>
        <v>542610.31071593263</v>
      </c>
      <c r="CQ711" s="264">
        <f t="shared" ca="1" si="1372"/>
        <v>885469.06607556692</v>
      </c>
      <c r="CR711" s="264">
        <f t="shared" ca="1" si="1372"/>
        <v>1793641.7272466267</v>
      </c>
      <c r="CS711" s="264">
        <f t="shared" ca="1" si="1372"/>
        <v>2523653.335066726</v>
      </c>
      <c r="CT711" s="264">
        <f t="shared" ca="1" si="1372"/>
        <v>2887084.3188578449</v>
      </c>
    </row>
    <row r="712" spans="1:98" hidden="1" outlineLevel="2" x14ac:dyDescent="0.45">
      <c r="A712" s="71"/>
      <c r="B712" s="297"/>
      <c r="D712" s="259" t="s">
        <v>545</v>
      </c>
      <c r="F712" s="259" t="s">
        <v>164</v>
      </c>
      <c r="H712" s="264"/>
      <c r="I712" s="264"/>
      <c r="J712" s="264"/>
      <c r="K712" s="264"/>
      <c r="L712" s="264"/>
      <c r="M712" s="264"/>
      <c r="N712" s="264"/>
      <c r="O712" s="264">
        <f ca="1">OFFSET(O707,0,-tc_payment_terms)</f>
        <v>0</v>
      </c>
      <c r="P712" s="264">
        <f t="shared" ref="P712:AU712" ca="1" si="1373">OFFSET(P707,0,-tc_payment_terms)</f>
        <v>0</v>
      </c>
      <c r="Q712" s="264">
        <f t="shared" ca="1" si="1373"/>
        <v>12469.421567999991</v>
      </c>
      <c r="R712" s="264">
        <f t="shared" ca="1" si="1373"/>
        <v>12666.484415999987</v>
      </c>
      <c r="S712" s="264">
        <f t="shared" ca="1" si="1373"/>
        <v>12617.68756799999</v>
      </c>
      <c r="T712" s="264">
        <f t="shared" ca="1" si="1373"/>
        <v>15717.331920000004</v>
      </c>
      <c r="U712" s="264">
        <f t="shared" ca="1" si="1373"/>
        <v>16863.10258000001</v>
      </c>
      <c r="V712" s="264">
        <f t="shared" ca="1" si="1373"/>
        <v>17939.080412500018</v>
      </c>
      <c r="W712" s="264">
        <f t="shared" ca="1" si="1373"/>
        <v>18014.683292500016</v>
      </c>
      <c r="X712" s="264">
        <f t="shared" ca="1" si="1373"/>
        <v>18292.493514999998</v>
      </c>
      <c r="Y712" s="264">
        <f t="shared" ca="1" si="1373"/>
        <v>18365.305675</v>
      </c>
      <c r="Z712" s="264">
        <f t="shared" ca="1" si="1373"/>
        <v>18441.180715000002</v>
      </c>
      <c r="AA712" s="264">
        <f t="shared" ca="1" si="1373"/>
        <v>19512.868787499981</v>
      </c>
      <c r="AB712" s="264">
        <f t="shared" ca="1" si="1373"/>
        <v>18960.744999999999</v>
      </c>
      <c r="AC712" s="264">
        <f t="shared" ca="1" si="1373"/>
        <v>19067.639079999983</v>
      </c>
      <c r="AD712" s="264">
        <f t="shared" ca="1" si="1373"/>
        <v>19334.403062499994</v>
      </c>
      <c r="AE712" s="264">
        <f t="shared" ca="1" si="1373"/>
        <v>19215.655960000015</v>
      </c>
      <c r="AF712" s="264">
        <f t="shared" ca="1" si="1373"/>
        <v>24056.911299999989</v>
      </c>
      <c r="AG712" s="264">
        <f t="shared" ca="1" si="1373"/>
        <v>34989.897929183571</v>
      </c>
      <c r="AH712" s="264">
        <f t="shared" ca="1" si="1373"/>
        <v>39883.490999116555</v>
      </c>
      <c r="AI712" s="264">
        <f t="shared" ca="1" si="1373"/>
        <v>40591.182142466001</v>
      </c>
      <c r="AJ712" s="264">
        <f t="shared" ca="1" si="1373"/>
        <v>42351.851476393356</v>
      </c>
      <c r="AK712" s="264">
        <f t="shared" ca="1" si="1373"/>
        <v>42755.700632846994</v>
      </c>
      <c r="AL712" s="264">
        <f t="shared" ca="1" si="1373"/>
        <v>43460.355648853212</v>
      </c>
      <c r="AM712" s="264">
        <f t="shared" ca="1" si="1373"/>
        <v>47924.943716805356</v>
      </c>
      <c r="AN712" s="264">
        <f t="shared" ca="1" si="1373"/>
        <v>42997.872514750794</v>
      </c>
      <c r="AO712" s="264">
        <f t="shared" ca="1" si="1373"/>
        <v>47072.731356676435</v>
      </c>
      <c r="AP712" s="264">
        <f t="shared" ca="1" si="1373"/>
        <v>47562.445872792159</v>
      </c>
      <c r="AQ712" s="264">
        <f t="shared" ca="1" si="1373"/>
        <v>47961.603514812305</v>
      </c>
      <c r="AR712" s="264">
        <f t="shared" ca="1" si="1373"/>
        <v>65058.23491123585</v>
      </c>
      <c r="AS712" s="264">
        <f t="shared" ca="1" si="1373"/>
        <v>58453.553549624114</v>
      </c>
      <c r="AT712" s="264">
        <f t="shared" ca="1" si="1373"/>
        <v>66729.752941377315</v>
      </c>
      <c r="AU712" s="264">
        <f t="shared" ca="1" si="1373"/>
        <v>67925.327905008875</v>
      </c>
      <c r="AV712" s="264">
        <f t="shared" ref="AV712:CM712" ca="1" si="1374">OFFSET(AV707,0,-tc_payment_terms)</f>
        <v>71190.921053418118</v>
      </c>
      <c r="AW712" s="264">
        <f t="shared" ca="1" si="1374"/>
        <v>71408.267256661478</v>
      </c>
      <c r="AX712" s="264">
        <f t="shared" ca="1" si="1374"/>
        <v>72600.929526221327</v>
      </c>
      <c r="AY712" s="264">
        <f t="shared" ca="1" si="1374"/>
        <v>79266.208710273815</v>
      </c>
      <c r="AZ712" s="264">
        <f t="shared" ca="1" si="1374"/>
        <v>67514.42841845451</v>
      </c>
      <c r="BA712" s="264">
        <f t="shared" ca="1" si="1374"/>
        <v>78362.623131622298</v>
      </c>
      <c r="BB712" s="264">
        <f t="shared" ca="1" si="1374"/>
        <v>78000.573099622037</v>
      </c>
      <c r="BC712" s="264">
        <f t="shared" ca="1" si="1374"/>
        <v>79358.848105794998</v>
      </c>
      <c r="BD712" s="264">
        <f t="shared" ca="1" si="1374"/>
        <v>94657.632377488</v>
      </c>
      <c r="BE712" s="264">
        <f t="shared" ca="1" si="1374"/>
        <v>116160.54044881047</v>
      </c>
      <c r="BF712" s="264">
        <f t="shared" ca="1" si="1374"/>
        <v>132052.88987405482</v>
      </c>
      <c r="BG712" s="264">
        <f t="shared" ca="1" si="1374"/>
        <v>135693.39156100253</v>
      </c>
      <c r="BH712" s="264">
        <f t="shared" ca="1" si="1374"/>
        <v>143751.4524511061</v>
      </c>
      <c r="BI712" s="264">
        <f t="shared" ca="1" si="1374"/>
        <v>144478.53462898624</v>
      </c>
      <c r="BJ712" s="264">
        <f t="shared" ca="1" si="1374"/>
        <v>148113.49718292634</v>
      </c>
      <c r="BK712" s="264">
        <f t="shared" ca="1" si="1374"/>
        <v>159295.14928536373</v>
      </c>
      <c r="BL712" s="264">
        <f t="shared" ca="1" si="1374"/>
        <v>129157.26061337742</v>
      </c>
      <c r="BM712" s="264">
        <f t="shared" ca="1" si="1374"/>
        <v>163826.89916917318</v>
      </c>
      <c r="BN712" s="264">
        <f t="shared" ca="1" si="1374"/>
        <v>160909.02556556524</v>
      </c>
      <c r="BO712" s="264">
        <f t="shared" ca="1" si="1374"/>
        <v>166866.62423395482</v>
      </c>
      <c r="BP712" s="264">
        <f t="shared" ca="1" si="1374"/>
        <v>193336.46223230587</v>
      </c>
      <c r="BQ712" s="264">
        <f t="shared" ca="1" si="1374"/>
        <v>173748.16050885615</v>
      </c>
      <c r="BR712" s="264">
        <f t="shared" ca="1" si="1374"/>
        <v>194474.22456316603</v>
      </c>
      <c r="BS712" s="264">
        <f t="shared" ca="1" si="1374"/>
        <v>200529.35597347585</v>
      </c>
      <c r="BT712" s="264">
        <f t="shared" ca="1" si="1374"/>
        <v>210079.78723897555</v>
      </c>
      <c r="BU712" s="264">
        <f t="shared" ca="1" si="1374"/>
        <v>208472.85798171055</v>
      </c>
      <c r="BV712" s="264">
        <f t="shared" ca="1" si="1374"/>
        <v>211516.97851847301</v>
      </c>
      <c r="BW712" s="264">
        <f t="shared" ca="1" si="1374"/>
        <v>223779.03129267719</v>
      </c>
      <c r="BX712" s="264">
        <f t="shared" ca="1" si="1374"/>
        <v>179438.98471622114</v>
      </c>
      <c r="BY712" s="264">
        <f t="shared" ca="1" si="1374"/>
        <v>224316.40129133247</v>
      </c>
      <c r="BZ712" s="264">
        <f t="shared" ca="1" si="1374"/>
        <v>218153.72854239977</v>
      </c>
      <c r="CA712" s="264">
        <f t="shared" ca="1" si="1374"/>
        <v>224710.22585778951</v>
      </c>
      <c r="CB712" s="264">
        <f t="shared" ca="1" si="1374"/>
        <v>254433.59858164855</v>
      </c>
      <c r="CC712" s="264">
        <f t="shared" ca="1" si="1374"/>
        <v>209338.73175393298</v>
      </c>
      <c r="CD712" s="264">
        <f t="shared" ca="1" si="1374"/>
        <v>232703.83739931192</v>
      </c>
      <c r="CE712" s="264">
        <f t="shared" ca="1" si="1374"/>
        <v>234622.44881997159</v>
      </c>
      <c r="CF712" s="264">
        <f t="shared" ca="1" si="1374"/>
        <v>244411.89479828277</v>
      </c>
      <c r="CG712" s="264">
        <f t="shared" ca="1" si="1374"/>
        <v>240514.30543757143</v>
      </c>
      <c r="CH712" s="264">
        <f t="shared" ca="1" si="1374"/>
        <v>242424.85388288466</v>
      </c>
      <c r="CI712" s="264">
        <f t="shared" ca="1" si="1374"/>
        <v>254646.41812175157</v>
      </c>
      <c r="CJ712" s="264">
        <f t="shared" ca="1" si="1374"/>
        <v>201254.68870493976</v>
      </c>
      <c r="CK712" s="264">
        <f t="shared" ca="1" si="1374"/>
        <v>252266.130787206</v>
      </c>
      <c r="CL712" s="264">
        <f t="shared" ca="1" si="1374"/>
        <v>243623.82440804332</v>
      </c>
      <c r="CM712" s="264">
        <f t="shared" ca="1" si="1374"/>
        <v>249679.12233242212</v>
      </c>
      <c r="CN712" s="264"/>
      <c r="CO712" s="264"/>
      <c r="CP712" s="264"/>
      <c r="CQ712" s="264"/>
      <c r="CR712" s="264"/>
      <c r="CS712" s="264"/>
      <c r="CT712" s="264"/>
    </row>
    <row r="713" spans="1:98" hidden="1" outlineLevel="2" x14ac:dyDescent="0.45">
      <c r="A713" s="71"/>
      <c r="B713" s="297"/>
      <c r="D713" s="280" t="s">
        <v>544</v>
      </c>
      <c r="E713" s="280"/>
      <c r="F713" s="280" t="s">
        <v>164</v>
      </c>
      <c r="G713" s="280"/>
      <c r="H713" s="378"/>
      <c r="I713" s="378"/>
      <c r="J713" s="378"/>
      <c r="K713" s="378"/>
      <c r="L713" s="378"/>
      <c r="M713" s="378"/>
      <c r="N713" s="378"/>
      <c r="O713" s="411">
        <f>cur_tc</f>
        <v>10000</v>
      </c>
      <c r="P713" s="410">
        <f t="shared" ref="P713:AU713" ca="1" si="1375">SUM(P710:P711)-P712</f>
        <v>22469.421567999991</v>
      </c>
      <c r="Q713" s="378">
        <f t="shared" ca="1" si="1375"/>
        <v>22666.484415999985</v>
      </c>
      <c r="R713" s="378">
        <f t="shared" ca="1" si="1375"/>
        <v>22617.687567999987</v>
      </c>
      <c r="S713" s="378">
        <f t="shared" ca="1" si="1375"/>
        <v>25717.331920000001</v>
      </c>
      <c r="T713" s="378">
        <f t="shared" ca="1" si="1375"/>
        <v>26863.102580000006</v>
      </c>
      <c r="U713" s="378">
        <f t="shared" ca="1" si="1375"/>
        <v>27939.08041250001</v>
      </c>
      <c r="V713" s="378">
        <f t="shared" ca="1" si="1375"/>
        <v>28014.683292500009</v>
      </c>
      <c r="W713" s="378">
        <f t="shared" ca="1" si="1375"/>
        <v>28292.493514999991</v>
      </c>
      <c r="X713" s="378">
        <f t="shared" ca="1" si="1375"/>
        <v>28365.305674999992</v>
      </c>
      <c r="Y713" s="378">
        <f t="shared" ca="1" si="1375"/>
        <v>28441.180714999991</v>
      </c>
      <c r="Z713" s="378">
        <f t="shared" ca="1" si="1375"/>
        <v>29512.868787499967</v>
      </c>
      <c r="AA713" s="378">
        <f t="shared" ca="1" si="1375"/>
        <v>28960.744999999988</v>
      </c>
      <c r="AB713" s="378">
        <f t="shared" ca="1" si="1375"/>
        <v>29067.639079999975</v>
      </c>
      <c r="AC713" s="378">
        <f t="shared" ca="1" si="1375"/>
        <v>29334.403062499983</v>
      </c>
      <c r="AD713" s="378">
        <f t="shared" ca="1" si="1375"/>
        <v>29215.655960000004</v>
      </c>
      <c r="AE713" s="378">
        <f t="shared" ca="1" si="1375"/>
        <v>34056.911299999978</v>
      </c>
      <c r="AF713" s="378">
        <f t="shared" ca="1" si="1375"/>
        <v>44989.897929183557</v>
      </c>
      <c r="AG713" s="378">
        <f t="shared" ca="1" si="1375"/>
        <v>49883.490999116548</v>
      </c>
      <c r="AH713" s="378">
        <f t="shared" ca="1" si="1375"/>
        <v>50591.182142465994</v>
      </c>
      <c r="AI713" s="378">
        <f t="shared" ca="1" si="1375"/>
        <v>52351.851476393349</v>
      </c>
      <c r="AJ713" s="378">
        <f t="shared" ca="1" si="1375"/>
        <v>52755.700632846994</v>
      </c>
      <c r="AK713" s="378">
        <f t="shared" ca="1" si="1375"/>
        <v>53460.355648853212</v>
      </c>
      <c r="AL713" s="378">
        <f t="shared" ca="1" si="1375"/>
        <v>57924.943716805363</v>
      </c>
      <c r="AM713" s="378">
        <f t="shared" ca="1" si="1375"/>
        <v>52997.872514750794</v>
      </c>
      <c r="AN713" s="378">
        <f t="shared" ca="1" si="1375"/>
        <v>57072.731356676435</v>
      </c>
      <c r="AO713" s="378">
        <f t="shared" ca="1" si="1375"/>
        <v>57562.445872792159</v>
      </c>
      <c r="AP713" s="378">
        <f t="shared" ca="1" si="1375"/>
        <v>57961.603514812305</v>
      </c>
      <c r="AQ713" s="397">
        <f>Assumptions!D254</f>
        <v>26410.47</v>
      </c>
      <c r="AR713" s="378">
        <f t="shared" ca="1" si="1375"/>
        <v>19805.788638388258</v>
      </c>
      <c r="AS713" s="378">
        <f t="shared" ca="1" si="1375"/>
        <v>28081.98803014146</v>
      </c>
      <c r="AT713" s="378">
        <f t="shared" ca="1" si="1375"/>
        <v>29277.562993773026</v>
      </c>
      <c r="AU713" s="378">
        <f t="shared" ca="1" si="1375"/>
        <v>32543.15614218227</v>
      </c>
      <c r="AV713" s="378">
        <f t="shared" ref="AV713:BO713" ca="1" si="1376">SUM(AV710:AV711)-AV712</f>
        <v>32760.50234542563</v>
      </c>
      <c r="AW713" s="378">
        <f t="shared" ca="1" si="1376"/>
        <v>33953.164614985479</v>
      </c>
      <c r="AX713" s="378">
        <f t="shared" ca="1" si="1376"/>
        <v>40618.443799037967</v>
      </c>
      <c r="AY713" s="378">
        <f t="shared" ca="1" si="1376"/>
        <v>28866.663507218662</v>
      </c>
      <c r="AZ713" s="378">
        <f t="shared" ca="1" si="1376"/>
        <v>39714.85822038645</v>
      </c>
      <c r="BA713" s="378">
        <f t="shared" ca="1" si="1376"/>
        <v>39352.808188386189</v>
      </c>
      <c r="BB713" s="378">
        <f t="shared" ca="1" si="1376"/>
        <v>40711.083194559149</v>
      </c>
      <c r="BC713" s="378">
        <f t="shared" ca="1" si="1376"/>
        <v>56009.867466252166</v>
      </c>
      <c r="BD713" s="378">
        <f t="shared" ca="1" si="1376"/>
        <v>77512.77553757462</v>
      </c>
      <c r="BE713" s="378">
        <f t="shared" ca="1" si="1376"/>
        <v>93405.124962818954</v>
      </c>
      <c r="BF713" s="378">
        <f t="shared" ca="1" si="1376"/>
        <v>97045.626649766666</v>
      </c>
      <c r="BG713" s="378">
        <f t="shared" ca="1" si="1376"/>
        <v>105103.68753987024</v>
      </c>
      <c r="BH713" s="378">
        <f t="shared" ca="1" si="1376"/>
        <v>105830.76971775037</v>
      </c>
      <c r="BI713" s="378">
        <f t="shared" ca="1" si="1376"/>
        <v>109465.73227169047</v>
      </c>
      <c r="BJ713" s="378">
        <f t="shared" ca="1" si="1376"/>
        <v>120647.3843741279</v>
      </c>
      <c r="BK713" s="378">
        <f t="shared" ca="1" si="1376"/>
        <v>90509.495702141605</v>
      </c>
      <c r="BL713" s="378">
        <f t="shared" ca="1" si="1376"/>
        <v>125179.13425793736</v>
      </c>
      <c r="BM713" s="378">
        <f t="shared" ca="1" si="1376"/>
        <v>122261.26065432941</v>
      </c>
      <c r="BN713" s="378">
        <f t="shared" ca="1" si="1376"/>
        <v>128218.85932271901</v>
      </c>
      <c r="BO713" s="378">
        <f t="shared" ca="1" si="1376"/>
        <v>154688.69732107007</v>
      </c>
      <c r="BP713" s="378">
        <f t="shared" ref="BP713:CM713" ca="1" si="1377">SUM(BP710:BP711)-BP712</f>
        <v>135100.39559762031</v>
      </c>
      <c r="BQ713" s="378">
        <f t="shared" ca="1" si="1377"/>
        <v>155826.45965193017</v>
      </c>
      <c r="BR713" s="378">
        <f t="shared" ca="1" si="1377"/>
        <v>161881.59106223995</v>
      </c>
      <c r="BS713" s="378">
        <f t="shared" ca="1" si="1377"/>
        <v>171432.02232773963</v>
      </c>
      <c r="BT713" s="378">
        <f t="shared" ca="1" si="1377"/>
        <v>169825.09307047466</v>
      </c>
      <c r="BU713" s="378">
        <f t="shared" ca="1" si="1377"/>
        <v>172869.21360723712</v>
      </c>
      <c r="BV713" s="378">
        <f t="shared" ca="1" si="1377"/>
        <v>185131.2663814413</v>
      </c>
      <c r="BW713" s="378">
        <f t="shared" ca="1" si="1377"/>
        <v>140791.21980498524</v>
      </c>
      <c r="BX713" s="378">
        <f t="shared" ca="1" si="1377"/>
        <v>185668.63638009658</v>
      </c>
      <c r="BY713" s="378">
        <f t="shared" ca="1" si="1377"/>
        <v>179505.9636311639</v>
      </c>
      <c r="BZ713" s="378">
        <f t="shared" ca="1" si="1377"/>
        <v>186062.46094655368</v>
      </c>
      <c r="CA713" s="378">
        <f t="shared" ca="1" si="1377"/>
        <v>215785.83367041271</v>
      </c>
      <c r="CB713" s="378">
        <f t="shared" ca="1" si="1377"/>
        <v>170690.96684269712</v>
      </c>
      <c r="CC713" s="378">
        <f t="shared" ca="1" si="1377"/>
        <v>194056.07248807608</v>
      </c>
      <c r="CD713" s="378">
        <f t="shared" ca="1" si="1377"/>
        <v>195974.68390873578</v>
      </c>
      <c r="CE713" s="378">
        <f t="shared" ca="1" si="1377"/>
        <v>205764.12988704693</v>
      </c>
      <c r="CF713" s="378">
        <f t="shared" ca="1" si="1377"/>
        <v>201866.54052633559</v>
      </c>
      <c r="CG713" s="378">
        <f t="shared" ca="1" si="1377"/>
        <v>203777.08897164883</v>
      </c>
      <c r="CH713" s="378">
        <f t="shared" ca="1" si="1377"/>
        <v>215998.65321051574</v>
      </c>
      <c r="CI713" s="378">
        <f t="shared" ca="1" si="1377"/>
        <v>162606.92379370396</v>
      </c>
      <c r="CJ713" s="378">
        <f t="shared" ca="1" si="1377"/>
        <v>213618.36587597019</v>
      </c>
      <c r="CK713" s="378">
        <f t="shared" ca="1" si="1377"/>
        <v>204976.05949680752</v>
      </c>
      <c r="CL713" s="378">
        <f t="shared" ca="1" si="1377"/>
        <v>211031.35742118632</v>
      </c>
      <c r="CM713" s="378">
        <f t="shared" ca="1" si="1377"/>
        <v>242950.29750029143</v>
      </c>
      <c r="CN713" s="71"/>
      <c r="CO713" s="71"/>
      <c r="CP713" s="71"/>
      <c r="CQ713" s="71"/>
      <c r="CR713" s="71"/>
      <c r="CS713" s="71"/>
      <c r="CT713" s="71"/>
    </row>
    <row r="714" spans="1:98" hidden="1" outlineLevel="2" x14ac:dyDescent="0.45">
      <c r="A714" s="71"/>
      <c r="B714" s="297"/>
    </row>
    <row r="715" spans="1:98" hidden="1" outlineLevel="2" x14ac:dyDescent="0.45">
      <c r="A715" s="71"/>
      <c r="B715" s="297"/>
      <c r="D715" s="75" t="s">
        <v>546</v>
      </c>
    </row>
    <row r="716" spans="1:98" hidden="1" outlineLevel="2" x14ac:dyDescent="0.45">
      <c r="A716" s="71"/>
      <c r="B716" s="297"/>
      <c r="D716" s="259" t="s">
        <v>547</v>
      </c>
      <c r="F716" s="259" t="s">
        <v>164</v>
      </c>
      <c r="H716" s="264"/>
      <c r="I716" s="264"/>
      <c r="J716" s="264" t="s">
        <v>300</v>
      </c>
      <c r="K716" s="264"/>
      <c r="L716" s="264"/>
      <c r="M716" s="264"/>
      <c r="N716" s="264"/>
      <c r="O716" s="264">
        <f>N719</f>
        <v>0</v>
      </c>
      <c r="P716" s="264">
        <f>O719</f>
        <v>8000</v>
      </c>
      <c r="Q716" s="264">
        <f t="shared" ref="Q716:CB716" si="1378">P719</f>
        <v>10078.236927999998</v>
      </c>
      <c r="R716" s="264">
        <f t="shared" si="1378"/>
        <v>12189.317663999997</v>
      </c>
      <c r="S716" s="264">
        <f t="shared" si="1378"/>
        <v>2102.9479279999978</v>
      </c>
      <c r="T716" s="264">
        <f t="shared" si="1378"/>
        <v>4722.5032479999973</v>
      </c>
      <c r="U716" s="264">
        <f t="shared" ca="1" si="1378"/>
        <v>7533.0203446666637</v>
      </c>
      <c r="V716" s="264">
        <f t="shared" ca="1" si="1378"/>
        <v>2989.8467354166678</v>
      </c>
      <c r="W716" s="264">
        <f t="shared" ca="1" si="1378"/>
        <v>5992.2939508333366</v>
      </c>
      <c r="X716" s="264">
        <f t="shared" ca="1" si="1378"/>
        <v>9041.0428700000011</v>
      </c>
      <c r="Y716" s="264">
        <f t="shared" ca="1" si="1378"/>
        <v>3060.8842791666648</v>
      </c>
      <c r="Z716" s="264">
        <f t="shared" ca="1" si="1378"/>
        <v>6134.4143983333306</v>
      </c>
      <c r="AA716" s="264">
        <f t="shared" ca="1" si="1378"/>
        <v>9386.559196249993</v>
      </c>
      <c r="AB716" s="264">
        <f t="shared" ca="1" si="1378"/>
        <v>3160.1241666666647</v>
      </c>
      <c r="AC716" s="264">
        <f t="shared" ca="1" si="1378"/>
        <v>6338.0640133333291</v>
      </c>
      <c r="AD716" s="264">
        <f t="shared" ca="1" si="1378"/>
        <v>9560.4645237499935</v>
      </c>
      <c r="AE716" s="264">
        <f t="shared" ca="1" si="1378"/>
        <v>3202.6093266666685</v>
      </c>
      <c r="AF716" s="264">
        <f t="shared" ca="1" si="1378"/>
        <v>7212.0945433333327</v>
      </c>
      <c r="AG716" s="264">
        <f t="shared" ca="1" si="1378"/>
        <v>13043.744198197259</v>
      </c>
      <c r="AH716" s="264">
        <f t="shared" ca="1" si="1378"/>
        <v>6647.248499852758</v>
      </c>
      <c r="AI716" s="264">
        <f t="shared" ca="1" si="1378"/>
        <v>13412.445523597089</v>
      </c>
      <c r="AJ716" s="264">
        <f t="shared" ca="1" si="1378"/>
        <v>20471.087436329311</v>
      </c>
      <c r="AK716" s="264">
        <f t="shared" ca="1" si="1378"/>
        <v>7125.9501054744978</v>
      </c>
      <c r="AL716" s="264">
        <f t="shared" ca="1" si="1378"/>
        <v>14369.342713616701</v>
      </c>
      <c r="AM716" s="264">
        <f t="shared" ca="1" si="1378"/>
        <v>22356.833333084258</v>
      </c>
      <c r="AN716" s="264">
        <f t="shared" ca="1" si="1378"/>
        <v>7166.3120857917966</v>
      </c>
      <c r="AO716" s="264">
        <f t="shared" ca="1" si="1378"/>
        <v>15011.767311904536</v>
      </c>
      <c r="AP716" s="264">
        <f t="shared" ca="1" si="1378"/>
        <v>22938.841624036562</v>
      </c>
      <c r="AQ716" s="264">
        <f t="shared" ca="1" si="1378"/>
        <v>7993.6005858020508</v>
      </c>
      <c r="AR716" s="264">
        <f t="shared" si="1378"/>
        <v>0</v>
      </c>
      <c r="AS716" s="264">
        <f t="shared" ca="1" si="1378"/>
        <v>9742.2589249373486</v>
      </c>
      <c r="AT716" s="264">
        <f t="shared" ca="1" si="1378"/>
        <v>11121.625490229548</v>
      </c>
      <c r="AU716" s="264">
        <f t="shared" ca="1" si="1378"/>
        <v>22442.513474397696</v>
      </c>
      <c r="AV716" s="264">
        <f t="shared" ca="1" si="1378"/>
        <v>34307.666983300718</v>
      </c>
      <c r="AW716" s="264">
        <f t="shared" ca="1" si="1378"/>
        <v>11901.377876110244</v>
      </c>
      <c r="AX716" s="264">
        <f t="shared" ca="1" si="1378"/>
        <v>24001.532797147127</v>
      </c>
      <c r="AY716" s="264">
        <f t="shared" ca="1" si="1378"/>
        <v>37212.567582192758</v>
      </c>
      <c r="AZ716" s="264">
        <f t="shared" ca="1" si="1378"/>
        <v>11252.40473640908</v>
      </c>
      <c r="BA716" s="264">
        <f t="shared" ca="1" si="1378"/>
        <v>24312.841925012792</v>
      </c>
      <c r="BB716" s="264">
        <f t="shared" ca="1" si="1378"/>
        <v>37312.937441616465</v>
      </c>
      <c r="BC716" s="264">
        <f t="shared" ca="1" si="1378"/>
        <v>13226.474684299159</v>
      </c>
      <c r="BD716" s="264">
        <f t="shared" ca="1" si="1378"/>
        <v>29002.746747213823</v>
      </c>
      <c r="BE716" s="264">
        <f t="shared" ca="1" si="1378"/>
        <v>48362.836822015568</v>
      </c>
      <c r="BF716" s="264">
        <f t="shared" ca="1" si="1378"/>
        <v>22008.814979009141</v>
      </c>
      <c r="BG716" s="264">
        <f t="shared" ca="1" si="1378"/>
        <v>44624.380239176215</v>
      </c>
      <c r="BH716" s="264">
        <f t="shared" ca="1" si="1378"/>
        <v>68582.955647693903</v>
      </c>
      <c r="BI716" s="264">
        <f t="shared" ca="1" si="1378"/>
        <v>24079.755771497701</v>
      </c>
      <c r="BJ716" s="264">
        <f t="shared" ca="1" si="1378"/>
        <v>48765.338635318752</v>
      </c>
      <c r="BK716" s="264">
        <f t="shared" ca="1" si="1378"/>
        <v>75314.530182879374</v>
      </c>
      <c r="BL716" s="264">
        <f t="shared" ca="1" si="1378"/>
        <v>21526.210102229568</v>
      </c>
      <c r="BM716" s="264">
        <f t="shared" ca="1" si="1378"/>
        <v>48830.69329709177</v>
      </c>
      <c r="BN716" s="264">
        <f t="shared" ca="1" si="1378"/>
        <v>75648.864224685982</v>
      </c>
      <c r="BO716" s="264">
        <f t="shared" ca="1" si="1378"/>
        <v>27811.10403899246</v>
      </c>
      <c r="BP716" s="264">
        <f t="shared" ca="1" si="1378"/>
        <v>60033.847744376777</v>
      </c>
      <c r="BQ716" s="264">
        <f t="shared" ca="1" si="1378"/>
        <v>88991.874495852797</v>
      </c>
      <c r="BR716" s="264">
        <f t="shared" ca="1" si="1378"/>
        <v>32412.370760527672</v>
      </c>
      <c r="BS716" s="264">
        <f t="shared" ca="1" si="1378"/>
        <v>65833.930089440313</v>
      </c>
      <c r="BT716" s="264">
        <f t="shared" ca="1" si="1378"/>
        <v>100847.22796260289</v>
      </c>
      <c r="BU716" s="264">
        <f t="shared" ca="1" si="1378"/>
        <v>34745.476330285077</v>
      </c>
      <c r="BV716" s="264">
        <f t="shared" ca="1" si="1378"/>
        <v>69998.306083363917</v>
      </c>
      <c r="BW716" s="264">
        <f t="shared" ca="1" si="1378"/>
        <v>107294.81129881012</v>
      </c>
      <c r="BX716" s="264">
        <f t="shared" ca="1" si="1378"/>
        <v>29906.497452703508</v>
      </c>
      <c r="BY716" s="264">
        <f t="shared" ca="1" si="1378"/>
        <v>67292.564334592258</v>
      </c>
      <c r="BZ716" s="264">
        <f t="shared" ca="1" si="1378"/>
        <v>103651.51909165888</v>
      </c>
      <c r="CA716" s="264">
        <f t="shared" ca="1" si="1378"/>
        <v>37451.704309631576</v>
      </c>
      <c r="CB716" s="264">
        <f t="shared" ca="1" si="1378"/>
        <v>79857.304073239648</v>
      </c>
      <c r="CC716" s="264">
        <f t="shared" ref="CC716:CM716" ca="1" si="1379">CB719</f>
        <v>114747.09269889514</v>
      </c>
      <c r="CD716" s="264">
        <f t="shared" ca="1" si="1379"/>
        <v>38783.972899885324</v>
      </c>
      <c r="CE716" s="264">
        <f t="shared" ca="1" si="1379"/>
        <v>77887.714369880588</v>
      </c>
      <c r="CF716" s="264">
        <f t="shared" ca="1" si="1379"/>
        <v>118623.03016959436</v>
      </c>
      <c r="CG716" s="264">
        <f t="shared" ca="1" si="1379"/>
        <v>40085.717572928552</v>
      </c>
      <c r="CH716" s="264">
        <f t="shared" ca="1" si="1379"/>
        <v>80489.859886742663</v>
      </c>
      <c r="CI716" s="264">
        <f t="shared" ca="1" si="1379"/>
        <v>122930.92957370126</v>
      </c>
      <c r="CJ716" s="264">
        <f t="shared" ca="1" si="1379"/>
        <v>33542.448117489956</v>
      </c>
      <c r="CK716" s="264">
        <f t="shared" ca="1" si="1379"/>
        <v>75586.803248690936</v>
      </c>
      <c r="CL716" s="264">
        <f t="shared" ca="1" si="1379"/>
        <v>116190.77398336481</v>
      </c>
      <c r="CM716" s="264">
        <f t="shared" ca="1" si="1379"/>
        <v>41613.187055403687</v>
      </c>
      <c r="CN716" s="71"/>
      <c r="CO716" s="71"/>
      <c r="CP716" s="71"/>
      <c r="CQ716" s="71"/>
      <c r="CR716" s="71"/>
      <c r="CS716" s="71"/>
      <c r="CT716" s="71"/>
    </row>
    <row r="717" spans="1:98" hidden="1" outlineLevel="2" x14ac:dyDescent="0.45">
      <c r="A717" s="71"/>
      <c r="B717" s="297"/>
      <c r="D717" s="259" t="s">
        <v>548</v>
      </c>
      <c r="F717" s="259" t="s">
        <v>164</v>
      </c>
      <c r="H717" s="264"/>
      <c r="I717" s="264"/>
      <c r="J717" s="264"/>
      <c r="K717" s="264"/>
      <c r="L717" s="264"/>
      <c r="M717" s="264"/>
      <c r="N717" s="264"/>
      <c r="O717" s="264">
        <f>O707-O705</f>
        <v>0</v>
      </c>
      <c r="P717" s="264">
        <f>P707-P705</f>
        <v>2078.2369279999984</v>
      </c>
      <c r="Q717" s="264">
        <f t="shared" ref="Q717:CB717" si="1380">Q707-Q705</f>
        <v>2111.0807359999981</v>
      </c>
      <c r="R717" s="264">
        <f t="shared" si="1380"/>
        <v>2102.9479279999978</v>
      </c>
      <c r="S717" s="264">
        <f t="shared" si="1380"/>
        <v>2619.5553199999995</v>
      </c>
      <c r="T717" s="264">
        <f t="shared" ca="1" si="1380"/>
        <v>2810.5170966666665</v>
      </c>
      <c r="U717" s="264">
        <f t="shared" ca="1" si="1380"/>
        <v>2989.8467354166678</v>
      </c>
      <c r="V717" s="264">
        <f t="shared" ca="1" si="1380"/>
        <v>3002.4472154166688</v>
      </c>
      <c r="W717" s="264">
        <f t="shared" ca="1" si="1380"/>
        <v>3048.7489191666646</v>
      </c>
      <c r="X717" s="264">
        <f t="shared" ca="1" si="1380"/>
        <v>3060.8842791666648</v>
      </c>
      <c r="Y717" s="264">
        <f t="shared" ca="1" si="1380"/>
        <v>3073.5301191666658</v>
      </c>
      <c r="Z717" s="264">
        <f t="shared" ca="1" si="1380"/>
        <v>3252.1447979166624</v>
      </c>
      <c r="AA717" s="264">
        <f t="shared" ca="1" si="1380"/>
        <v>3160.1241666666647</v>
      </c>
      <c r="AB717" s="264">
        <f t="shared" ca="1" si="1380"/>
        <v>3177.9398466666644</v>
      </c>
      <c r="AC717" s="264">
        <f t="shared" ca="1" si="1380"/>
        <v>3222.4005104166645</v>
      </c>
      <c r="AD717" s="264">
        <f t="shared" ca="1" si="1380"/>
        <v>3202.6093266666685</v>
      </c>
      <c r="AE717" s="264">
        <f t="shared" ca="1" si="1380"/>
        <v>4009.4852166666642</v>
      </c>
      <c r="AF717" s="264">
        <f t="shared" ca="1" si="1380"/>
        <v>5831.6496548639261</v>
      </c>
      <c r="AG717" s="264">
        <f t="shared" ca="1" si="1380"/>
        <v>6647.248499852758</v>
      </c>
      <c r="AH717" s="264">
        <f t="shared" ca="1" si="1380"/>
        <v>6765.1970237443311</v>
      </c>
      <c r="AI717" s="264">
        <f t="shared" ca="1" si="1380"/>
        <v>7058.6419127322224</v>
      </c>
      <c r="AJ717" s="264">
        <f t="shared" ca="1" si="1380"/>
        <v>7125.9501054744978</v>
      </c>
      <c r="AK717" s="264">
        <f t="shared" ca="1" si="1380"/>
        <v>7243.3926081422032</v>
      </c>
      <c r="AL717" s="264">
        <f t="shared" ca="1" si="1380"/>
        <v>7987.4906194675568</v>
      </c>
      <c r="AM717" s="264">
        <f t="shared" ca="1" si="1380"/>
        <v>7166.3120857917966</v>
      </c>
      <c r="AN717" s="264">
        <f t="shared" ca="1" si="1380"/>
        <v>7845.4552261127392</v>
      </c>
      <c r="AO717" s="264">
        <f t="shared" ca="1" si="1380"/>
        <v>7927.0743121320265</v>
      </c>
      <c r="AP717" s="264">
        <f t="shared" ca="1" si="1380"/>
        <v>7993.6005858020508</v>
      </c>
      <c r="AQ717" s="264">
        <f t="shared" ca="1" si="1380"/>
        <v>10843.039151872639</v>
      </c>
      <c r="AR717" s="264">
        <f t="shared" ca="1" si="1380"/>
        <v>9742.2589249373486</v>
      </c>
      <c r="AS717" s="264">
        <f t="shared" ca="1" si="1380"/>
        <v>11121.625490229548</v>
      </c>
      <c r="AT717" s="264">
        <f t="shared" ca="1" si="1380"/>
        <v>11320.887984168148</v>
      </c>
      <c r="AU717" s="264">
        <f t="shared" ca="1" si="1380"/>
        <v>11865.153508903022</v>
      </c>
      <c r="AV717" s="264">
        <f t="shared" ca="1" si="1380"/>
        <v>11901.377876110244</v>
      </c>
      <c r="AW717" s="264">
        <f t="shared" ca="1" si="1380"/>
        <v>12100.154921036883</v>
      </c>
      <c r="AX717" s="264">
        <f t="shared" ca="1" si="1380"/>
        <v>13211.034785045631</v>
      </c>
      <c r="AY717" s="264">
        <f t="shared" ca="1" si="1380"/>
        <v>11252.40473640908</v>
      </c>
      <c r="AZ717" s="264">
        <f t="shared" ca="1" si="1380"/>
        <v>13060.437188603712</v>
      </c>
      <c r="BA717" s="264">
        <f t="shared" ca="1" si="1380"/>
        <v>13000.095516603673</v>
      </c>
      <c r="BB717" s="264">
        <f t="shared" ca="1" si="1380"/>
        <v>13226.474684299159</v>
      </c>
      <c r="BC717" s="264">
        <f t="shared" ca="1" si="1380"/>
        <v>15776.272062914664</v>
      </c>
      <c r="BD717" s="264">
        <f t="shared" ca="1" si="1380"/>
        <v>19360.090074801745</v>
      </c>
      <c r="BE717" s="264">
        <f t="shared" ca="1" si="1380"/>
        <v>22008.814979009141</v>
      </c>
      <c r="BF717" s="264">
        <f t="shared" ca="1" si="1380"/>
        <v>22615.565260167074</v>
      </c>
      <c r="BG717" s="264">
        <f t="shared" ca="1" si="1380"/>
        <v>23958.575408517689</v>
      </c>
      <c r="BH717" s="264">
        <f t="shared" ca="1" si="1380"/>
        <v>24079.755771497701</v>
      </c>
      <c r="BI717" s="264">
        <f t="shared" ca="1" si="1380"/>
        <v>24685.582863821051</v>
      </c>
      <c r="BJ717" s="264">
        <f t="shared" ca="1" si="1380"/>
        <v>26549.191547560622</v>
      </c>
      <c r="BK717" s="264">
        <f t="shared" ca="1" si="1380"/>
        <v>21526.210102229568</v>
      </c>
      <c r="BL717" s="264">
        <f t="shared" ca="1" si="1380"/>
        <v>27304.483194862201</v>
      </c>
      <c r="BM717" s="264">
        <f t="shared" ca="1" si="1380"/>
        <v>26818.170927594212</v>
      </c>
      <c r="BN717" s="264">
        <f t="shared" ca="1" si="1380"/>
        <v>27811.10403899246</v>
      </c>
      <c r="BO717" s="264">
        <f t="shared" ca="1" si="1380"/>
        <v>32222.743705384317</v>
      </c>
      <c r="BP717" s="264">
        <f t="shared" ca="1" si="1380"/>
        <v>28958.02675147602</v>
      </c>
      <c r="BQ717" s="264">
        <f t="shared" ca="1" si="1380"/>
        <v>32412.370760527672</v>
      </c>
      <c r="BR717" s="264">
        <f t="shared" ca="1" si="1380"/>
        <v>33421.559328912641</v>
      </c>
      <c r="BS717" s="264">
        <f t="shared" ca="1" si="1380"/>
        <v>35013.297873162577</v>
      </c>
      <c r="BT717" s="264">
        <f t="shared" ca="1" si="1380"/>
        <v>34745.476330285077</v>
      </c>
      <c r="BU717" s="264">
        <f t="shared" ca="1" si="1380"/>
        <v>35252.82975307884</v>
      </c>
      <c r="BV717" s="264">
        <f t="shared" ca="1" si="1380"/>
        <v>37296.505215446203</v>
      </c>
      <c r="BW717" s="264">
        <f t="shared" ca="1" si="1380"/>
        <v>29906.497452703508</v>
      </c>
      <c r="BX717" s="264">
        <f t="shared" ca="1" si="1380"/>
        <v>37386.06688188875</v>
      </c>
      <c r="BY717" s="264">
        <f t="shared" ca="1" si="1380"/>
        <v>36358.954757066618</v>
      </c>
      <c r="BZ717" s="264">
        <f t="shared" ca="1" si="1380"/>
        <v>37451.704309631576</v>
      </c>
      <c r="CA717" s="264">
        <f t="shared" ca="1" si="1380"/>
        <v>42405.599763608072</v>
      </c>
      <c r="CB717" s="264">
        <f t="shared" ca="1" si="1380"/>
        <v>34889.788625655492</v>
      </c>
      <c r="CC717" s="264">
        <f t="shared" ref="CC717:CM717" ca="1" si="1381">CC707-CC705</f>
        <v>38783.972899885324</v>
      </c>
      <c r="CD717" s="264">
        <f t="shared" ca="1" si="1381"/>
        <v>39103.741469995264</v>
      </c>
      <c r="CE717" s="264">
        <f t="shared" ca="1" si="1381"/>
        <v>40735.315799713775</v>
      </c>
      <c r="CF717" s="264">
        <f t="shared" ca="1" si="1381"/>
        <v>40085.717572928552</v>
      </c>
      <c r="CG717" s="264">
        <f t="shared" ca="1" si="1381"/>
        <v>40404.142313814111</v>
      </c>
      <c r="CH717" s="264">
        <f t="shared" ca="1" si="1381"/>
        <v>42441.069686958595</v>
      </c>
      <c r="CI717" s="264">
        <f t="shared" ca="1" si="1381"/>
        <v>33542.448117489956</v>
      </c>
      <c r="CJ717" s="264">
        <f t="shared" ca="1" si="1381"/>
        <v>42044.35513120098</v>
      </c>
      <c r="CK717" s="264">
        <f t="shared" ca="1" si="1381"/>
        <v>40603.970734673872</v>
      </c>
      <c r="CL717" s="264">
        <f t="shared" ca="1" si="1381"/>
        <v>41613.187055403687</v>
      </c>
      <c r="CM717" s="264">
        <f t="shared" ca="1" si="1381"/>
        <v>46933.010401921172</v>
      </c>
      <c r="CN717" s="264">
        <f t="shared" ref="CN717:CT718" si="1382">SUMIF($H$9:$CM$9,CN$3,$H717:$CM717)</f>
        <v>8911.8209119999938</v>
      </c>
      <c r="CO717" s="264">
        <f t="shared" ca="1" si="1382"/>
        <v>38010.67822999999</v>
      </c>
      <c r="CP717" s="264">
        <f t="shared" ca="1" si="1382"/>
        <v>90435.051785988748</v>
      </c>
      <c r="CQ717" s="264">
        <f t="shared" ca="1" si="1382"/>
        <v>147578.17767926113</v>
      </c>
      <c r="CR717" s="264">
        <f t="shared" ca="1" si="1382"/>
        <v>298940.28787443775</v>
      </c>
      <c r="CS717" s="264">
        <f t="shared" ca="1" si="1382"/>
        <v>420608.88917778758</v>
      </c>
      <c r="CT717" s="264">
        <f t="shared" ca="1" si="1382"/>
        <v>481180.71980964084</v>
      </c>
    </row>
    <row r="718" spans="1:98" hidden="1" outlineLevel="2" x14ac:dyDescent="0.45">
      <c r="A718" s="71"/>
      <c r="B718" s="297"/>
      <c r="D718" s="259" t="s">
        <v>549</v>
      </c>
      <c r="F718" s="259" t="s">
        <v>164</v>
      </c>
      <c r="H718" s="264"/>
      <c r="I718" s="264"/>
      <c r="J718" s="264"/>
      <c r="K718" s="264"/>
      <c r="L718" s="264"/>
      <c r="M718" s="264"/>
      <c r="N718" s="264"/>
      <c r="O718" s="264">
        <f t="shared" ref="O718:AT718" si="1383">IF(MOD(N10,3)=0,N719,0)</f>
        <v>0</v>
      </c>
      <c r="P718" s="264">
        <f t="shared" si="1383"/>
        <v>0</v>
      </c>
      <c r="Q718" s="264">
        <f t="shared" si="1383"/>
        <v>0</v>
      </c>
      <c r="R718" s="264">
        <f t="shared" si="1383"/>
        <v>12189.317663999997</v>
      </c>
      <c r="S718" s="264">
        <f t="shared" si="1383"/>
        <v>0</v>
      </c>
      <c r="T718" s="264">
        <f t="shared" si="1383"/>
        <v>0</v>
      </c>
      <c r="U718" s="264">
        <f t="shared" ca="1" si="1383"/>
        <v>7533.0203446666637</v>
      </c>
      <c r="V718" s="264">
        <f t="shared" si="1383"/>
        <v>0</v>
      </c>
      <c r="W718" s="264">
        <f t="shared" si="1383"/>
        <v>0</v>
      </c>
      <c r="X718" s="264">
        <f t="shared" ca="1" si="1383"/>
        <v>9041.0428700000011</v>
      </c>
      <c r="Y718" s="264">
        <f t="shared" si="1383"/>
        <v>0</v>
      </c>
      <c r="Z718" s="264">
        <f t="shared" si="1383"/>
        <v>0</v>
      </c>
      <c r="AA718" s="264">
        <f t="shared" ca="1" si="1383"/>
        <v>9386.559196249993</v>
      </c>
      <c r="AB718" s="264">
        <f t="shared" si="1383"/>
        <v>0</v>
      </c>
      <c r="AC718" s="264">
        <f t="shared" si="1383"/>
        <v>0</v>
      </c>
      <c r="AD718" s="264">
        <f t="shared" ca="1" si="1383"/>
        <v>9560.4645237499935</v>
      </c>
      <c r="AE718" s="264">
        <f t="shared" si="1383"/>
        <v>0</v>
      </c>
      <c r="AF718" s="264">
        <f t="shared" si="1383"/>
        <v>0</v>
      </c>
      <c r="AG718" s="264">
        <f t="shared" ca="1" si="1383"/>
        <v>13043.744198197259</v>
      </c>
      <c r="AH718" s="264">
        <f t="shared" si="1383"/>
        <v>0</v>
      </c>
      <c r="AI718" s="264">
        <f t="shared" si="1383"/>
        <v>0</v>
      </c>
      <c r="AJ718" s="264">
        <f t="shared" ca="1" si="1383"/>
        <v>20471.087436329311</v>
      </c>
      <c r="AK718" s="264">
        <f t="shared" si="1383"/>
        <v>0</v>
      </c>
      <c r="AL718" s="264">
        <f t="shared" si="1383"/>
        <v>0</v>
      </c>
      <c r="AM718" s="264">
        <f t="shared" ca="1" si="1383"/>
        <v>22356.833333084258</v>
      </c>
      <c r="AN718" s="264">
        <f t="shared" si="1383"/>
        <v>0</v>
      </c>
      <c r="AO718" s="264">
        <f t="shared" si="1383"/>
        <v>0</v>
      </c>
      <c r="AP718" s="264">
        <f t="shared" ca="1" si="1383"/>
        <v>22938.841624036562</v>
      </c>
      <c r="AQ718" s="264">
        <f t="shared" si="1383"/>
        <v>0</v>
      </c>
      <c r="AR718" s="264">
        <f t="shared" si="1383"/>
        <v>0</v>
      </c>
      <c r="AS718" s="264">
        <f t="shared" ca="1" si="1383"/>
        <v>9742.2589249373486</v>
      </c>
      <c r="AT718" s="264">
        <f t="shared" si="1383"/>
        <v>0</v>
      </c>
      <c r="AU718" s="264">
        <f t="shared" ref="AU718:BZ718" si="1384">IF(MOD(AT10,3)=0,AT719,0)</f>
        <v>0</v>
      </c>
      <c r="AV718" s="264">
        <f t="shared" ca="1" si="1384"/>
        <v>34307.666983300718</v>
      </c>
      <c r="AW718" s="264">
        <f t="shared" si="1384"/>
        <v>0</v>
      </c>
      <c r="AX718" s="264">
        <f t="shared" si="1384"/>
        <v>0</v>
      </c>
      <c r="AY718" s="264">
        <f t="shared" ca="1" si="1384"/>
        <v>37212.567582192758</v>
      </c>
      <c r="AZ718" s="264">
        <f t="shared" si="1384"/>
        <v>0</v>
      </c>
      <c r="BA718" s="264">
        <f t="shared" si="1384"/>
        <v>0</v>
      </c>
      <c r="BB718" s="264">
        <f t="shared" ca="1" si="1384"/>
        <v>37312.937441616465</v>
      </c>
      <c r="BC718" s="264">
        <f t="shared" si="1384"/>
        <v>0</v>
      </c>
      <c r="BD718" s="264">
        <f t="shared" si="1384"/>
        <v>0</v>
      </c>
      <c r="BE718" s="264">
        <f t="shared" ca="1" si="1384"/>
        <v>48362.836822015568</v>
      </c>
      <c r="BF718" s="264">
        <f t="shared" si="1384"/>
        <v>0</v>
      </c>
      <c r="BG718" s="264">
        <f t="shared" si="1384"/>
        <v>0</v>
      </c>
      <c r="BH718" s="264">
        <f t="shared" ca="1" si="1384"/>
        <v>68582.955647693903</v>
      </c>
      <c r="BI718" s="264">
        <f t="shared" si="1384"/>
        <v>0</v>
      </c>
      <c r="BJ718" s="264">
        <f t="shared" si="1384"/>
        <v>0</v>
      </c>
      <c r="BK718" s="264">
        <f t="shared" ca="1" si="1384"/>
        <v>75314.530182879374</v>
      </c>
      <c r="BL718" s="264">
        <f t="shared" si="1384"/>
        <v>0</v>
      </c>
      <c r="BM718" s="264">
        <f t="shared" si="1384"/>
        <v>0</v>
      </c>
      <c r="BN718" s="264">
        <f t="shared" ca="1" si="1384"/>
        <v>75648.864224685982</v>
      </c>
      <c r="BO718" s="264">
        <f t="shared" si="1384"/>
        <v>0</v>
      </c>
      <c r="BP718" s="264">
        <f t="shared" si="1384"/>
        <v>0</v>
      </c>
      <c r="BQ718" s="264">
        <f t="shared" ca="1" si="1384"/>
        <v>88991.874495852797</v>
      </c>
      <c r="BR718" s="264">
        <f t="shared" si="1384"/>
        <v>0</v>
      </c>
      <c r="BS718" s="264">
        <f t="shared" si="1384"/>
        <v>0</v>
      </c>
      <c r="BT718" s="264">
        <f t="shared" ca="1" si="1384"/>
        <v>100847.22796260289</v>
      </c>
      <c r="BU718" s="264">
        <f t="shared" si="1384"/>
        <v>0</v>
      </c>
      <c r="BV718" s="264">
        <f t="shared" si="1384"/>
        <v>0</v>
      </c>
      <c r="BW718" s="264">
        <f t="shared" ca="1" si="1384"/>
        <v>107294.81129881012</v>
      </c>
      <c r="BX718" s="264">
        <f t="shared" si="1384"/>
        <v>0</v>
      </c>
      <c r="BY718" s="264">
        <f t="shared" si="1384"/>
        <v>0</v>
      </c>
      <c r="BZ718" s="264">
        <f t="shared" ca="1" si="1384"/>
        <v>103651.51909165888</v>
      </c>
      <c r="CA718" s="264">
        <f t="shared" ref="CA718:CM718" si="1385">IF(MOD(BZ10,3)=0,BZ719,0)</f>
        <v>0</v>
      </c>
      <c r="CB718" s="264">
        <f t="shared" si="1385"/>
        <v>0</v>
      </c>
      <c r="CC718" s="264">
        <f t="shared" ca="1" si="1385"/>
        <v>114747.09269889514</v>
      </c>
      <c r="CD718" s="264">
        <f t="shared" si="1385"/>
        <v>0</v>
      </c>
      <c r="CE718" s="264">
        <f t="shared" si="1385"/>
        <v>0</v>
      </c>
      <c r="CF718" s="264">
        <f t="shared" ca="1" si="1385"/>
        <v>118623.03016959436</v>
      </c>
      <c r="CG718" s="264">
        <f t="shared" si="1385"/>
        <v>0</v>
      </c>
      <c r="CH718" s="264">
        <f t="shared" si="1385"/>
        <v>0</v>
      </c>
      <c r="CI718" s="264">
        <f t="shared" ca="1" si="1385"/>
        <v>122930.92957370126</v>
      </c>
      <c r="CJ718" s="264">
        <f t="shared" si="1385"/>
        <v>0</v>
      </c>
      <c r="CK718" s="264">
        <f t="shared" si="1385"/>
        <v>0</v>
      </c>
      <c r="CL718" s="264">
        <f t="shared" ca="1" si="1385"/>
        <v>116190.77398336481</v>
      </c>
      <c r="CM718" s="264">
        <f t="shared" si="1385"/>
        <v>0</v>
      </c>
      <c r="CN718" s="264">
        <f t="shared" si="1382"/>
        <v>12189.317663999997</v>
      </c>
      <c r="CO718" s="264">
        <f t="shared" ca="1" si="1382"/>
        <v>35521.086934666651</v>
      </c>
      <c r="CP718" s="264">
        <f t="shared" ca="1" si="1382"/>
        <v>78810.506591647398</v>
      </c>
      <c r="CQ718" s="264">
        <f t="shared" ca="1" si="1382"/>
        <v>118575.43093204728</v>
      </c>
      <c r="CR718" s="264">
        <f t="shared" ca="1" si="1382"/>
        <v>267909.18687727483</v>
      </c>
      <c r="CS718" s="264">
        <f t="shared" ca="1" si="1382"/>
        <v>400785.43284892465</v>
      </c>
      <c r="CT718" s="264">
        <f t="shared" ca="1" si="1382"/>
        <v>472491.82642555557</v>
      </c>
    </row>
    <row r="719" spans="1:98" hidden="1" outlineLevel="2" x14ac:dyDescent="0.45">
      <c r="A719" s="71"/>
      <c r="B719" s="297"/>
      <c r="D719" s="280" t="s">
        <v>709</v>
      </c>
      <c r="E719" s="280"/>
      <c r="F719" s="280" t="s">
        <v>164</v>
      </c>
      <c r="G719" s="280"/>
      <c r="H719" s="378"/>
      <c r="I719" s="378"/>
      <c r="J719" s="378"/>
      <c r="K719" s="378"/>
      <c r="L719" s="378"/>
      <c r="M719" s="378"/>
      <c r="N719" s="378"/>
      <c r="O719" s="411">
        <f>cur_Vc</f>
        <v>8000</v>
      </c>
      <c r="P719" s="410">
        <f t="shared" ref="P719:AU719" si="1386">SUM(P716:P717)-P718</f>
        <v>10078.236927999998</v>
      </c>
      <c r="Q719" s="378">
        <f t="shared" si="1386"/>
        <v>12189.317663999997</v>
      </c>
      <c r="R719" s="378">
        <f t="shared" si="1386"/>
        <v>2102.9479279999978</v>
      </c>
      <c r="S719" s="378">
        <f t="shared" si="1386"/>
        <v>4722.5032479999973</v>
      </c>
      <c r="T719" s="378">
        <f t="shared" ca="1" si="1386"/>
        <v>7533.0203446666637</v>
      </c>
      <c r="U719" s="378">
        <f t="shared" ca="1" si="1386"/>
        <v>2989.8467354166678</v>
      </c>
      <c r="V719" s="378">
        <f t="shared" ca="1" si="1386"/>
        <v>5992.2939508333366</v>
      </c>
      <c r="W719" s="378">
        <f t="shared" ca="1" si="1386"/>
        <v>9041.0428700000011</v>
      </c>
      <c r="X719" s="378">
        <f t="shared" ca="1" si="1386"/>
        <v>3060.8842791666648</v>
      </c>
      <c r="Y719" s="378">
        <f t="shared" ca="1" si="1386"/>
        <v>6134.4143983333306</v>
      </c>
      <c r="Z719" s="378">
        <f t="shared" ca="1" si="1386"/>
        <v>9386.559196249993</v>
      </c>
      <c r="AA719" s="378">
        <f t="shared" ca="1" si="1386"/>
        <v>3160.1241666666647</v>
      </c>
      <c r="AB719" s="378">
        <f t="shared" ca="1" si="1386"/>
        <v>6338.0640133333291</v>
      </c>
      <c r="AC719" s="378">
        <f t="shared" ca="1" si="1386"/>
        <v>9560.4645237499935</v>
      </c>
      <c r="AD719" s="378">
        <f t="shared" ca="1" si="1386"/>
        <v>3202.6093266666685</v>
      </c>
      <c r="AE719" s="378">
        <f t="shared" ca="1" si="1386"/>
        <v>7212.0945433333327</v>
      </c>
      <c r="AF719" s="378">
        <f t="shared" ca="1" si="1386"/>
        <v>13043.744198197259</v>
      </c>
      <c r="AG719" s="378">
        <f t="shared" ca="1" si="1386"/>
        <v>6647.248499852758</v>
      </c>
      <c r="AH719" s="378">
        <f t="shared" ca="1" si="1386"/>
        <v>13412.445523597089</v>
      </c>
      <c r="AI719" s="378">
        <f t="shared" ca="1" si="1386"/>
        <v>20471.087436329311</v>
      </c>
      <c r="AJ719" s="378">
        <f t="shared" ca="1" si="1386"/>
        <v>7125.9501054744978</v>
      </c>
      <c r="AK719" s="378">
        <f t="shared" ca="1" si="1386"/>
        <v>14369.342713616701</v>
      </c>
      <c r="AL719" s="378">
        <f t="shared" ca="1" si="1386"/>
        <v>22356.833333084258</v>
      </c>
      <c r="AM719" s="378">
        <f t="shared" ca="1" si="1386"/>
        <v>7166.3120857917966</v>
      </c>
      <c r="AN719" s="378">
        <f t="shared" ca="1" si="1386"/>
        <v>15011.767311904536</v>
      </c>
      <c r="AO719" s="378">
        <f t="shared" ca="1" si="1386"/>
        <v>22938.841624036562</v>
      </c>
      <c r="AP719" s="378">
        <f t="shared" ca="1" si="1386"/>
        <v>7993.6005858020508</v>
      </c>
      <c r="AQ719" s="397">
        <f>Assumptions!D252</f>
        <v>0</v>
      </c>
      <c r="AR719" s="378">
        <f t="shared" ca="1" si="1386"/>
        <v>9742.2589249373486</v>
      </c>
      <c r="AS719" s="378">
        <f t="shared" ca="1" si="1386"/>
        <v>11121.625490229548</v>
      </c>
      <c r="AT719" s="378">
        <f t="shared" ca="1" si="1386"/>
        <v>22442.513474397696</v>
      </c>
      <c r="AU719" s="378">
        <f t="shared" ca="1" si="1386"/>
        <v>34307.666983300718</v>
      </c>
      <c r="AV719" s="378">
        <f t="shared" ref="AV719:BO719" ca="1" si="1387">SUM(AV716:AV717)-AV718</f>
        <v>11901.377876110244</v>
      </c>
      <c r="AW719" s="378">
        <f t="shared" ca="1" si="1387"/>
        <v>24001.532797147127</v>
      </c>
      <c r="AX719" s="378">
        <f t="shared" ca="1" si="1387"/>
        <v>37212.567582192758</v>
      </c>
      <c r="AY719" s="378">
        <f t="shared" ca="1" si="1387"/>
        <v>11252.40473640908</v>
      </c>
      <c r="AZ719" s="378">
        <f t="shared" ca="1" si="1387"/>
        <v>24312.841925012792</v>
      </c>
      <c r="BA719" s="378">
        <f t="shared" ca="1" si="1387"/>
        <v>37312.937441616465</v>
      </c>
      <c r="BB719" s="378">
        <f t="shared" ca="1" si="1387"/>
        <v>13226.474684299159</v>
      </c>
      <c r="BC719" s="378">
        <f t="shared" ca="1" si="1387"/>
        <v>29002.746747213823</v>
      </c>
      <c r="BD719" s="378">
        <f t="shared" ca="1" si="1387"/>
        <v>48362.836822015568</v>
      </c>
      <c r="BE719" s="378">
        <f t="shared" ca="1" si="1387"/>
        <v>22008.814979009141</v>
      </c>
      <c r="BF719" s="378">
        <f t="shared" ca="1" si="1387"/>
        <v>44624.380239176215</v>
      </c>
      <c r="BG719" s="378">
        <f t="shared" ca="1" si="1387"/>
        <v>68582.955647693903</v>
      </c>
      <c r="BH719" s="378">
        <f t="shared" ca="1" si="1387"/>
        <v>24079.755771497701</v>
      </c>
      <c r="BI719" s="378">
        <f t="shared" ca="1" si="1387"/>
        <v>48765.338635318752</v>
      </c>
      <c r="BJ719" s="378">
        <f t="shared" ca="1" si="1387"/>
        <v>75314.530182879374</v>
      </c>
      <c r="BK719" s="378">
        <f t="shared" ca="1" si="1387"/>
        <v>21526.210102229568</v>
      </c>
      <c r="BL719" s="378">
        <f t="shared" ca="1" si="1387"/>
        <v>48830.69329709177</v>
      </c>
      <c r="BM719" s="378">
        <f t="shared" ca="1" si="1387"/>
        <v>75648.864224685982</v>
      </c>
      <c r="BN719" s="378">
        <f t="shared" ca="1" si="1387"/>
        <v>27811.10403899246</v>
      </c>
      <c r="BO719" s="378">
        <f t="shared" ca="1" si="1387"/>
        <v>60033.847744376777</v>
      </c>
      <c r="BP719" s="378">
        <f t="shared" ref="BP719:CM719" ca="1" si="1388">SUM(BP716:BP717)-BP718</f>
        <v>88991.874495852797</v>
      </c>
      <c r="BQ719" s="378">
        <f t="shared" ca="1" si="1388"/>
        <v>32412.370760527672</v>
      </c>
      <c r="BR719" s="378">
        <f t="shared" ca="1" si="1388"/>
        <v>65833.930089440313</v>
      </c>
      <c r="BS719" s="378">
        <f t="shared" ca="1" si="1388"/>
        <v>100847.22796260289</v>
      </c>
      <c r="BT719" s="378">
        <f t="shared" ca="1" si="1388"/>
        <v>34745.476330285077</v>
      </c>
      <c r="BU719" s="378">
        <f t="shared" ca="1" si="1388"/>
        <v>69998.306083363917</v>
      </c>
      <c r="BV719" s="378">
        <f t="shared" ca="1" si="1388"/>
        <v>107294.81129881012</v>
      </c>
      <c r="BW719" s="378">
        <f t="shared" ca="1" si="1388"/>
        <v>29906.497452703508</v>
      </c>
      <c r="BX719" s="378">
        <f t="shared" ca="1" si="1388"/>
        <v>67292.564334592258</v>
      </c>
      <c r="BY719" s="378">
        <f t="shared" ca="1" si="1388"/>
        <v>103651.51909165888</v>
      </c>
      <c r="BZ719" s="378">
        <f t="shared" ca="1" si="1388"/>
        <v>37451.704309631576</v>
      </c>
      <c r="CA719" s="378">
        <f t="shared" ca="1" si="1388"/>
        <v>79857.304073239648</v>
      </c>
      <c r="CB719" s="378">
        <f t="shared" ca="1" si="1388"/>
        <v>114747.09269889514</v>
      </c>
      <c r="CC719" s="378">
        <f t="shared" ca="1" si="1388"/>
        <v>38783.972899885324</v>
      </c>
      <c r="CD719" s="378">
        <f t="shared" ca="1" si="1388"/>
        <v>77887.714369880588</v>
      </c>
      <c r="CE719" s="378">
        <f t="shared" ca="1" si="1388"/>
        <v>118623.03016959436</v>
      </c>
      <c r="CF719" s="378">
        <f t="shared" ca="1" si="1388"/>
        <v>40085.717572928552</v>
      </c>
      <c r="CG719" s="378">
        <f t="shared" ca="1" si="1388"/>
        <v>80489.859886742663</v>
      </c>
      <c r="CH719" s="378">
        <f t="shared" ca="1" si="1388"/>
        <v>122930.92957370126</v>
      </c>
      <c r="CI719" s="378">
        <f t="shared" ca="1" si="1388"/>
        <v>33542.448117489956</v>
      </c>
      <c r="CJ719" s="378">
        <f t="shared" ca="1" si="1388"/>
        <v>75586.803248690936</v>
      </c>
      <c r="CK719" s="378">
        <f t="shared" ca="1" si="1388"/>
        <v>116190.77398336481</v>
      </c>
      <c r="CL719" s="378">
        <f t="shared" ca="1" si="1388"/>
        <v>41613.187055403687</v>
      </c>
      <c r="CM719" s="378">
        <f t="shared" ca="1" si="1388"/>
        <v>88546.197457324859</v>
      </c>
      <c r="CN719" s="71"/>
      <c r="CO719" s="71"/>
      <c r="CP719" s="71"/>
      <c r="CQ719" s="71"/>
      <c r="CR719" s="71"/>
      <c r="CS719" s="71"/>
      <c r="CT719" s="71"/>
    </row>
    <row r="720" spans="1:98" hidden="1" outlineLevel="1" x14ac:dyDescent="0.45"/>
    <row r="721" spans="4:91" hidden="1" outlineLevel="1" x14ac:dyDescent="0.45">
      <c r="D721" s="82"/>
      <c r="E721" s="82"/>
      <c r="F721" s="82"/>
    </row>
    <row r="722" spans="4:91" hidden="1" outlineLevel="1" x14ac:dyDescent="0.45">
      <c r="D722" s="82" t="s">
        <v>630</v>
      </c>
      <c r="E722" s="82"/>
      <c r="F722" s="412">
        <f>cur_Cash</f>
        <v>50000</v>
      </c>
    </row>
    <row r="723" spans="4:91" hidden="1" outlineLevel="1" x14ac:dyDescent="0.45">
      <c r="D723" s="82" t="s">
        <v>638</v>
      </c>
      <c r="E723" s="82"/>
      <c r="F723" s="83">
        <f ca="1">-MIN(H723:BO723)</f>
        <v>1028502.2719299505</v>
      </c>
      <c r="O723" s="392">
        <f>O614</f>
        <v>-382059.80843875738</v>
      </c>
      <c r="P723" s="392">
        <f ca="1">P614</f>
        <v>-454209.37689503469</v>
      </c>
      <c r="Q723" s="392">
        <f t="shared" ref="Q723:CB723" ca="1" si="1389">Q614</f>
        <v>-506700.88269198325</v>
      </c>
      <c r="R723" s="392">
        <f t="shared" ca="1" si="1389"/>
        <v>-558093.96612340177</v>
      </c>
      <c r="S723" s="392">
        <f t="shared" ca="1" si="1389"/>
        <v>-595743.6334070951</v>
      </c>
      <c r="T723" s="392">
        <f t="shared" ca="1" si="1389"/>
        <v>-631222.13627032563</v>
      </c>
      <c r="U723" s="392">
        <f t="shared" ca="1" si="1389"/>
        <v>-667372.81281361915</v>
      </c>
      <c r="V723" s="392">
        <f t="shared" ca="1" si="1389"/>
        <v>-693941.95147822588</v>
      </c>
      <c r="W723" s="392">
        <f t="shared" ca="1" si="1389"/>
        <v>-712089.99755202793</v>
      </c>
      <c r="X723" s="392">
        <f t="shared" ca="1" si="1389"/>
        <v>-754329.72085391299</v>
      </c>
      <c r="Y723" s="392">
        <f t="shared" ca="1" si="1389"/>
        <v>-770876.26520706329</v>
      </c>
      <c r="Z723" s="392">
        <f t="shared" ca="1" si="1389"/>
        <v>-786628.38895987452</v>
      </c>
      <c r="AA723" s="392">
        <f t="shared" ca="1" si="1389"/>
        <v>-828569.14543079596</v>
      </c>
      <c r="AB723" s="392">
        <f t="shared" ca="1" si="1389"/>
        <v>-836268.08711590245</v>
      </c>
      <c r="AC723" s="392">
        <f t="shared" ca="1" si="1389"/>
        <v>-843718.19984633022</v>
      </c>
      <c r="AD723" s="392">
        <f t="shared" ca="1" si="1389"/>
        <v>-887020.82899381709</v>
      </c>
      <c r="AE723" s="392">
        <f t="shared" ca="1" si="1389"/>
        <v>-896709.26401175046</v>
      </c>
      <c r="AF723" s="392">
        <f t="shared" ca="1" si="1389"/>
        <v>-927322.28730528243</v>
      </c>
      <c r="AG723" s="392">
        <f t="shared" ca="1" si="1389"/>
        <v>-959870.30712329503</v>
      </c>
      <c r="AH723" s="392">
        <f t="shared" ca="1" si="1389"/>
        <v>-979570.56790237338</v>
      </c>
      <c r="AI723" s="392">
        <f t="shared" ca="1" si="1389"/>
        <v>-971916.40836321132</v>
      </c>
      <c r="AJ723" s="392">
        <f t="shared" ca="1" si="1389"/>
        <v>-1019719.4627776633</v>
      </c>
      <c r="AK723" s="392">
        <f t="shared" ca="1" si="1389"/>
        <v>-1005890.0241146999</v>
      </c>
      <c r="AL723" s="392">
        <f t="shared" ca="1" si="1389"/>
        <v>-986851.3018864427</v>
      </c>
      <c r="AM723" s="392">
        <f t="shared" ca="1" si="1389"/>
        <v>-1028502.2719299505</v>
      </c>
      <c r="AN723" s="392">
        <f t="shared" ca="1" si="1389"/>
        <v>-987935.97674121533</v>
      </c>
      <c r="AO723" s="392">
        <f t="shared" ca="1" si="1389"/>
        <v>-952804.65958133806</v>
      </c>
      <c r="AP723" s="392">
        <f t="shared" ca="1" si="1389"/>
        <v>-986156.26023634453</v>
      </c>
      <c r="AQ723" s="392">
        <f t="shared" ca="1" si="1389"/>
        <v>-683279.36773629824</v>
      </c>
      <c r="AR723" s="392">
        <f t="shared" ca="1" si="1389"/>
        <v>-399967.65591661155</v>
      </c>
      <c r="AS723" s="392">
        <f t="shared" ca="1" si="1389"/>
        <v>-378969.79193652753</v>
      </c>
      <c r="AT723" s="392">
        <f t="shared" ca="1" si="1389"/>
        <v>-365830.52561142202</v>
      </c>
      <c r="AU723" s="392">
        <f t="shared" ca="1" si="1389"/>
        <v>-226528.54404057201</v>
      </c>
      <c r="AV723" s="392">
        <f t="shared" ca="1" si="1389"/>
        <v>-254656.98681001956</v>
      </c>
      <c r="AW723" s="392">
        <f t="shared" ca="1" si="1389"/>
        <v>-177128.42009374627</v>
      </c>
      <c r="AX723" s="392">
        <f t="shared" ca="1" si="1389"/>
        <v>54435.924990748754</v>
      </c>
      <c r="AY723" s="392">
        <f t="shared" ca="1" si="1389"/>
        <v>44660.377640064937</v>
      </c>
      <c r="AZ723" s="392">
        <f t="shared" ca="1" si="1389"/>
        <v>53166.250165317673</v>
      </c>
      <c r="BA723" s="392">
        <f t="shared" ca="1" si="1389"/>
        <v>228608.61050479484</v>
      </c>
      <c r="BB723" s="392">
        <f t="shared" ca="1" si="1389"/>
        <v>179731.72475587041</v>
      </c>
      <c r="BC723" s="392">
        <f t="shared" ca="1" si="1389"/>
        <v>-127060.13193940977</v>
      </c>
      <c r="BD723" s="392">
        <f t="shared" ca="1" si="1389"/>
        <v>267103.08489451016</v>
      </c>
      <c r="BE723" s="392">
        <f t="shared" ca="1" si="1389"/>
        <v>648704.66611496382</v>
      </c>
      <c r="BF723" s="392">
        <f t="shared" ca="1" si="1389"/>
        <v>856669.51090408652</v>
      </c>
      <c r="BG723" s="392">
        <f t="shared" ca="1" si="1389"/>
        <v>1235608.0646856525</v>
      </c>
      <c r="BH723" s="392">
        <f t="shared" ca="1" si="1389"/>
        <v>1377971.7483134368</v>
      </c>
      <c r="BI723" s="392">
        <f t="shared" ca="1" si="1389"/>
        <v>1659068.3850493156</v>
      </c>
      <c r="BJ723" s="392">
        <f t="shared" ca="1" si="1389"/>
        <v>2186937.9291460044</v>
      </c>
      <c r="BK723" s="392">
        <f t="shared" ca="1" si="1389"/>
        <v>2488763.9305716101</v>
      </c>
      <c r="BL723" s="392">
        <f t="shared" ca="1" si="1389"/>
        <v>2517184.3761773552</v>
      </c>
      <c r="BM723" s="392">
        <f t="shared" ca="1" si="1389"/>
        <v>3012151.0758739132</v>
      </c>
      <c r="BN723" s="392">
        <f t="shared" ca="1" si="1389"/>
        <v>3100811.360210191</v>
      </c>
      <c r="BO723" s="392">
        <f t="shared" ca="1" si="1389"/>
        <v>2928153.6920686038</v>
      </c>
      <c r="BP723" s="392">
        <f t="shared" ca="1" si="1389"/>
        <v>3680586.763849711</v>
      </c>
      <c r="BQ723" s="392">
        <f t="shared" ca="1" si="1389"/>
        <v>4278129.882374512</v>
      </c>
      <c r="BR723" s="392">
        <f t="shared" ca="1" si="1389"/>
        <v>4636910.0519610373</v>
      </c>
      <c r="BS723" s="392">
        <f t="shared" ca="1" si="1389"/>
        <v>5243818.5269474182</v>
      </c>
      <c r="BT723" s="392">
        <f t="shared" ca="1" si="1389"/>
        <v>5507592.2536370847</v>
      </c>
      <c r="BU723" s="392">
        <f t="shared" ca="1" si="1389"/>
        <v>5989881.0407661544</v>
      </c>
      <c r="BV723" s="392">
        <f t="shared" ca="1" si="1389"/>
        <v>6809740.9434507107</v>
      </c>
      <c r="BW723" s="392">
        <f t="shared" ca="1" si="1389"/>
        <v>7303830.2439135825</v>
      </c>
      <c r="BX723" s="392">
        <f t="shared" ca="1" si="1389"/>
        <v>7429229.3999434104</v>
      </c>
      <c r="BY723" s="392">
        <f t="shared" ca="1" si="1389"/>
        <v>8208770.7947952477</v>
      </c>
      <c r="BZ723" s="392">
        <f t="shared" ca="1" si="1389"/>
        <v>8389971.6632700693</v>
      </c>
      <c r="CA723" s="392">
        <f t="shared" ca="1" si="1389"/>
        <v>8281237.5515874093</v>
      </c>
      <c r="CB723" s="392">
        <f t="shared" ca="1" si="1389"/>
        <v>9471166.1024001315</v>
      </c>
      <c r="CC723" s="392">
        <f t="shared" ref="CC723:CM723" ca="1" si="1390">CC614</f>
        <v>10461285.568984596</v>
      </c>
      <c r="CD723" s="392">
        <f t="shared" ca="1" si="1390"/>
        <v>11207432.00508105</v>
      </c>
      <c r="CE723" s="392">
        <f t="shared" ca="1" si="1390"/>
        <v>12185732.278814428</v>
      </c>
      <c r="CF723" s="392">
        <f t="shared" ca="1" si="1390"/>
        <v>12666734.640294589</v>
      </c>
      <c r="CG723" s="392">
        <f t="shared" ca="1" si="1390"/>
        <v>13581694.783859517</v>
      </c>
      <c r="CH723" s="392">
        <f t="shared" ca="1" si="1390"/>
        <v>14909783.856540836</v>
      </c>
      <c r="CI723" s="392">
        <f t="shared" ca="1" si="1390"/>
        <v>15553815.562957421</v>
      </c>
      <c r="CJ723" s="392">
        <f t="shared" ca="1" si="1390"/>
        <v>16024518.533329371</v>
      </c>
      <c r="CK723" s="392">
        <f t="shared" ca="1" si="1390"/>
        <v>17236422.128461733</v>
      </c>
      <c r="CL723" s="392">
        <f t="shared" ca="1" si="1390"/>
        <v>17607559.77018835</v>
      </c>
      <c r="CM723" s="392">
        <f t="shared" ca="1" si="1390"/>
        <v>17574756.965191275</v>
      </c>
    </row>
    <row r="724" spans="4:91" hidden="1" outlineLevel="1" x14ac:dyDescent="0.45">
      <c r="D724" s="82" t="s">
        <v>629</v>
      </c>
      <c r="E724" s="82"/>
      <c r="F724" s="83">
        <f ca="1">F723-F722</f>
        <v>978502.27192995045</v>
      </c>
    </row>
    <row r="725" spans="4:91" hidden="1" outlineLevel="1" x14ac:dyDescent="0.45">
      <c r="D725" s="82" t="s">
        <v>634</v>
      </c>
      <c r="E725" s="82"/>
      <c r="F725" s="82"/>
      <c r="P725" s="259">
        <f t="shared" ref="P725:AU725" ca="1" si="1391">IF(P723=MIN($P$723:$CA$723),1,0)</f>
        <v>0</v>
      </c>
      <c r="Q725" s="259">
        <f t="shared" ca="1" si="1391"/>
        <v>0</v>
      </c>
      <c r="R725" s="259">
        <f t="shared" ca="1" si="1391"/>
        <v>0</v>
      </c>
      <c r="S725" s="259">
        <f t="shared" ca="1" si="1391"/>
        <v>0</v>
      </c>
      <c r="T725" s="259">
        <f t="shared" ca="1" si="1391"/>
        <v>0</v>
      </c>
      <c r="U725" s="259">
        <f t="shared" ca="1" si="1391"/>
        <v>0</v>
      </c>
      <c r="V725" s="259">
        <f t="shared" ca="1" si="1391"/>
        <v>0</v>
      </c>
      <c r="W725" s="259">
        <f t="shared" ca="1" si="1391"/>
        <v>0</v>
      </c>
      <c r="X725" s="259">
        <f t="shared" ca="1" si="1391"/>
        <v>0</v>
      </c>
      <c r="Y725" s="259">
        <f t="shared" ca="1" si="1391"/>
        <v>0</v>
      </c>
      <c r="Z725" s="259">
        <f t="shared" ca="1" si="1391"/>
        <v>0</v>
      </c>
      <c r="AA725" s="259">
        <f t="shared" ca="1" si="1391"/>
        <v>0</v>
      </c>
      <c r="AB725" s="259">
        <f t="shared" ca="1" si="1391"/>
        <v>0</v>
      </c>
      <c r="AC725" s="259">
        <f t="shared" ca="1" si="1391"/>
        <v>0</v>
      </c>
      <c r="AD725" s="259">
        <f t="shared" ca="1" si="1391"/>
        <v>0</v>
      </c>
      <c r="AE725" s="259">
        <f t="shared" ca="1" si="1391"/>
        <v>0</v>
      </c>
      <c r="AF725" s="259">
        <f t="shared" ca="1" si="1391"/>
        <v>0</v>
      </c>
      <c r="AG725" s="259">
        <f t="shared" ca="1" si="1391"/>
        <v>0</v>
      </c>
      <c r="AH725" s="259">
        <f t="shared" ca="1" si="1391"/>
        <v>0</v>
      </c>
      <c r="AI725" s="259">
        <f t="shared" ca="1" si="1391"/>
        <v>0</v>
      </c>
      <c r="AJ725" s="259">
        <f t="shared" ca="1" si="1391"/>
        <v>0</v>
      </c>
      <c r="AK725" s="259">
        <f t="shared" ca="1" si="1391"/>
        <v>0</v>
      </c>
      <c r="AL725" s="259">
        <f t="shared" ca="1" si="1391"/>
        <v>0</v>
      </c>
      <c r="AM725" s="259">
        <f t="shared" ca="1" si="1391"/>
        <v>1</v>
      </c>
      <c r="AN725" s="259">
        <f t="shared" ca="1" si="1391"/>
        <v>0</v>
      </c>
      <c r="AO725" s="259">
        <f t="shared" ca="1" si="1391"/>
        <v>0</v>
      </c>
      <c r="AP725" s="259">
        <f t="shared" ca="1" si="1391"/>
        <v>0</v>
      </c>
      <c r="AQ725" s="259">
        <f t="shared" ca="1" si="1391"/>
        <v>0</v>
      </c>
      <c r="AR725" s="259">
        <f t="shared" ca="1" si="1391"/>
        <v>0</v>
      </c>
      <c r="AS725" s="259">
        <f t="shared" ca="1" si="1391"/>
        <v>0</v>
      </c>
      <c r="AT725" s="259">
        <f t="shared" ca="1" si="1391"/>
        <v>0</v>
      </c>
      <c r="AU725" s="259">
        <f t="shared" ca="1" si="1391"/>
        <v>0</v>
      </c>
      <c r="AV725" s="259">
        <f t="shared" ref="AV725:BC725" ca="1" si="1392">IF(AV723=MIN($P$723:$CA$723),1,0)</f>
        <v>0</v>
      </c>
      <c r="AW725" s="259">
        <f t="shared" ca="1" si="1392"/>
        <v>0</v>
      </c>
      <c r="AX725" s="259">
        <f t="shared" ca="1" si="1392"/>
        <v>0</v>
      </c>
      <c r="AY725" s="259">
        <f t="shared" ca="1" si="1392"/>
        <v>0</v>
      </c>
      <c r="AZ725" s="259">
        <f t="shared" ca="1" si="1392"/>
        <v>0</v>
      </c>
      <c r="BA725" s="259">
        <f t="shared" ca="1" si="1392"/>
        <v>0</v>
      </c>
      <c r="BB725" s="259">
        <f t="shared" ca="1" si="1392"/>
        <v>0</v>
      </c>
      <c r="BC725" s="259">
        <f t="shared" ca="1" si="1392"/>
        <v>0</v>
      </c>
      <c r="BD725" s="259">
        <f t="shared" ref="BD725:CA725" ca="1" si="1393">IF(BD723=MIN($P$723:$CA$723),1,0)</f>
        <v>0</v>
      </c>
      <c r="BE725" s="259">
        <f t="shared" ca="1" si="1393"/>
        <v>0</v>
      </c>
      <c r="BF725" s="259">
        <f t="shared" ca="1" si="1393"/>
        <v>0</v>
      </c>
      <c r="BG725" s="259">
        <f t="shared" ca="1" si="1393"/>
        <v>0</v>
      </c>
      <c r="BH725" s="259">
        <f t="shared" ca="1" si="1393"/>
        <v>0</v>
      </c>
      <c r="BI725" s="259">
        <f t="shared" ca="1" si="1393"/>
        <v>0</v>
      </c>
      <c r="BJ725" s="259">
        <f t="shared" ca="1" si="1393"/>
        <v>0</v>
      </c>
      <c r="BK725" s="259">
        <f t="shared" ca="1" si="1393"/>
        <v>0</v>
      </c>
      <c r="BL725" s="259">
        <f t="shared" ca="1" si="1393"/>
        <v>0</v>
      </c>
      <c r="BM725" s="259">
        <f t="shared" ca="1" si="1393"/>
        <v>0</v>
      </c>
      <c r="BN725" s="259">
        <f t="shared" ca="1" si="1393"/>
        <v>0</v>
      </c>
      <c r="BO725" s="259">
        <f t="shared" ca="1" si="1393"/>
        <v>0</v>
      </c>
      <c r="BP725" s="259">
        <f t="shared" ca="1" si="1393"/>
        <v>0</v>
      </c>
      <c r="BQ725" s="259">
        <f t="shared" ca="1" si="1393"/>
        <v>0</v>
      </c>
      <c r="BR725" s="259">
        <f t="shared" ca="1" si="1393"/>
        <v>0</v>
      </c>
      <c r="BS725" s="259">
        <f t="shared" ca="1" si="1393"/>
        <v>0</v>
      </c>
      <c r="BT725" s="259">
        <f t="shared" ca="1" si="1393"/>
        <v>0</v>
      </c>
      <c r="BU725" s="259">
        <f t="shared" ca="1" si="1393"/>
        <v>0</v>
      </c>
      <c r="BV725" s="259">
        <f t="shared" ca="1" si="1393"/>
        <v>0</v>
      </c>
      <c r="BW725" s="259">
        <f t="shared" ca="1" si="1393"/>
        <v>0</v>
      </c>
      <c r="BX725" s="259">
        <f t="shared" ca="1" si="1393"/>
        <v>0</v>
      </c>
      <c r="BY725" s="259">
        <f t="shared" ca="1" si="1393"/>
        <v>0</v>
      </c>
      <c r="BZ725" s="259">
        <f t="shared" ca="1" si="1393"/>
        <v>0</v>
      </c>
      <c r="CA725" s="259">
        <f t="shared" ca="1" si="1393"/>
        <v>0</v>
      </c>
      <c r="CB725" s="259">
        <f t="shared" ref="CB725:CM725" ca="1" si="1394">IF(CB723=MIN($P$723:$CA$723),1,0)</f>
        <v>0</v>
      </c>
      <c r="CC725" s="259">
        <f t="shared" ca="1" si="1394"/>
        <v>0</v>
      </c>
      <c r="CD725" s="259">
        <f t="shared" ca="1" si="1394"/>
        <v>0</v>
      </c>
      <c r="CE725" s="259">
        <f t="shared" ca="1" si="1394"/>
        <v>0</v>
      </c>
      <c r="CF725" s="259">
        <f t="shared" ca="1" si="1394"/>
        <v>0</v>
      </c>
      <c r="CG725" s="259">
        <f t="shared" ca="1" si="1394"/>
        <v>0</v>
      </c>
      <c r="CH725" s="259">
        <f t="shared" ca="1" si="1394"/>
        <v>0</v>
      </c>
      <c r="CI725" s="259">
        <f t="shared" ca="1" si="1394"/>
        <v>0</v>
      </c>
      <c r="CJ725" s="259">
        <f t="shared" ca="1" si="1394"/>
        <v>0</v>
      </c>
      <c r="CK725" s="259">
        <f t="shared" ca="1" si="1394"/>
        <v>0</v>
      </c>
      <c r="CL725" s="259">
        <f t="shared" ca="1" si="1394"/>
        <v>0</v>
      </c>
      <c r="CM725" s="259">
        <f t="shared" ca="1" si="1394"/>
        <v>0</v>
      </c>
    </row>
    <row r="726" spans="4:91" hidden="1" outlineLevel="1" x14ac:dyDescent="0.45">
      <c r="D726" s="82"/>
      <c r="E726" s="82"/>
      <c r="F726" s="82"/>
    </row>
    <row r="727" spans="4:91" hidden="1" outlineLevel="1" x14ac:dyDescent="0.45">
      <c r="D727" s="82"/>
      <c r="E727" s="82"/>
      <c r="F727" s="82"/>
    </row>
    <row r="728" spans="4:91" hidden="1" outlineLevel="1" x14ac:dyDescent="0.45">
      <c r="D728" s="82" t="s">
        <v>310</v>
      </c>
      <c r="E728" s="82"/>
      <c r="F728" s="413">
        <f ca="1">SUM(J728:CO728)</f>
        <v>1916882.5537849709</v>
      </c>
      <c r="P728" s="302">
        <f ca="1">IF(P$725=0,0,SUM($P$562:P562))</f>
        <v>0</v>
      </c>
      <c r="Q728" s="302">
        <f ca="1">IF(Q$725=0,0,SUM($P$562:Q562))</f>
        <v>0</v>
      </c>
      <c r="R728" s="302">
        <f ca="1">IF(R$725=0,0,SUM($P$562:R562))</f>
        <v>0</v>
      </c>
      <c r="S728" s="302">
        <f ca="1">IF(S$725=0,0,SUM($P$562:S562))</f>
        <v>0</v>
      </c>
      <c r="T728" s="302">
        <f ca="1">IF(T$725=0,0,SUM($P$562:T562))</f>
        <v>0</v>
      </c>
      <c r="U728" s="302">
        <f ca="1">IF(U$725=0,0,SUM($P$562:U562))</f>
        <v>0</v>
      </c>
      <c r="V728" s="302">
        <f ca="1">IF(V$725=0,0,SUM($P$562:V562))</f>
        <v>0</v>
      </c>
      <c r="W728" s="302">
        <f ca="1">IF(W$725=0,0,SUM($P$562:W562))</f>
        <v>0</v>
      </c>
      <c r="X728" s="302">
        <f ca="1">IF(X$725=0,0,SUM($P$562:X562))</f>
        <v>0</v>
      </c>
      <c r="Y728" s="302">
        <f ca="1">IF(Y$725=0,0,SUM($P$562:Y562))</f>
        <v>0</v>
      </c>
      <c r="Z728" s="302">
        <f ca="1">IF(Z$725=0,0,SUM($P$562:Z562))</f>
        <v>0</v>
      </c>
      <c r="AA728" s="302">
        <f ca="1">IF(AA$725=0,0,SUM($P$562:AA562))</f>
        <v>0</v>
      </c>
      <c r="AB728" s="302">
        <f ca="1">IF(AB$725=0,0,SUM($P$562:AB562))</f>
        <v>0</v>
      </c>
      <c r="AC728" s="302">
        <f ca="1">IF(AC$725=0,0,SUM($P$562:AC562))</f>
        <v>0</v>
      </c>
      <c r="AD728" s="302">
        <f ca="1">IF(AD$725=0,0,SUM($P$562:AD562))</f>
        <v>0</v>
      </c>
      <c r="AE728" s="302">
        <f ca="1">IF(AE$725=0,0,SUM($P$562:AE562))</f>
        <v>0</v>
      </c>
      <c r="AF728" s="302">
        <f ca="1">IF(AF$725=0,0,SUM($P$562:AF562))</f>
        <v>0</v>
      </c>
      <c r="AG728" s="302">
        <f ca="1">IF(AG$725=0,0,SUM($P$562:AG562))</f>
        <v>0</v>
      </c>
      <c r="AH728" s="302">
        <f ca="1">IF(AH$725=0,0,SUM($P$562:AH562))</f>
        <v>0</v>
      </c>
      <c r="AI728" s="302">
        <f ca="1">IF(AI$725=0,0,SUM($P$562:AI562))</f>
        <v>0</v>
      </c>
      <c r="AJ728" s="302">
        <f ca="1">IF(AJ$725=0,0,SUM($P$562:AJ562))</f>
        <v>0</v>
      </c>
      <c r="AK728" s="302">
        <f ca="1">IF(AK$725=0,0,SUM($P$562:AK562))</f>
        <v>0</v>
      </c>
      <c r="AL728" s="302">
        <f ca="1">IF(AL$725=0,0,SUM($P$562:AL562))</f>
        <v>0</v>
      </c>
      <c r="AM728" s="302">
        <f ca="1">IF(AM$725=0,0,SUM($P$562:AM562))</f>
        <v>1916882.5537849709</v>
      </c>
      <c r="AN728" s="302">
        <f ca="1">IF(AN$725=0,0,SUM($P$562:AN562))</f>
        <v>0</v>
      </c>
      <c r="AO728" s="302">
        <f ca="1">IF(AO$725=0,0,SUM($P$562:AO562))</f>
        <v>0</v>
      </c>
      <c r="AP728" s="302">
        <f ca="1">IF(AP$725=0,0,SUM($P$562:AP562))</f>
        <v>0</v>
      </c>
      <c r="AQ728" s="302">
        <f ca="1">IF(AQ$725=0,0,SUM($P$562:AQ562))</f>
        <v>0</v>
      </c>
      <c r="AR728" s="302">
        <f ca="1">IF(AR$725=0,0,SUM($P$562:AR562))</f>
        <v>0</v>
      </c>
      <c r="AS728" s="302">
        <f ca="1">IF(AS$725=0,0,SUM($P$562:AS562))</f>
        <v>0</v>
      </c>
      <c r="AT728" s="302">
        <f ca="1">IF(AT$725=0,0,SUM($P$562:AT562))</f>
        <v>0</v>
      </c>
      <c r="AU728" s="302">
        <f ca="1">IF(AU$725=0,0,SUM($P$562:AU562))</f>
        <v>0</v>
      </c>
      <c r="AV728" s="302">
        <f ca="1">IF(AV$725=0,0,SUM($P$562:AV562))</f>
        <v>0</v>
      </c>
      <c r="AW728" s="302">
        <f ca="1">IF(AW$725=0,0,SUM($P$562:AW562))</f>
        <v>0</v>
      </c>
      <c r="AX728" s="302">
        <f ca="1">IF(AX$725=0,0,SUM($P$562:AX562))</f>
        <v>0</v>
      </c>
      <c r="AY728" s="302">
        <f ca="1">IF(AY$725=0,0,SUM($P$562:AY562))</f>
        <v>0</v>
      </c>
      <c r="AZ728" s="302">
        <f ca="1">IF(AZ$725=0,0,SUM($P$562:AZ562))</f>
        <v>0</v>
      </c>
      <c r="BA728" s="302">
        <f ca="1">IF(BA$725=0,0,SUM($P$562:BA562))</f>
        <v>0</v>
      </c>
      <c r="BB728" s="302">
        <f ca="1">IF(BB$725=0,0,SUM($P$562:BB562))</f>
        <v>0</v>
      </c>
      <c r="BC728" s="302">
        <f ca="1">IF(BC$725=0,0,SUM($P$562:BC562))</f>
        <v>0</v>
      </c>
      <c r="BD728" s="302">
        <f ca="1">IF(BD$725=0,0,SUM($P$562:BD562))</f>
        <v>0</v>
      </c>
      <c r="BE728" s="302">
        <f ca="1">IF(BE$725=0,0,SUM($P$562:BE562))</f>
        <v>0</v>
      </c>
      <c r="BF728" s="302">
        <f ca="1">IF(BF$725=0,0,SUM($P$562:BF562))</f>
        <v>0</v>
      </c>
      <c r="BG728" s="302">
        <f ca="1">IF(BG$725=0,0,SUM($P$562:BG562))</f>
        <v>0</v>
      </c>
      <c r="BH728" s="302">
        <f ca="1">IF(BH$725=0,0,SUM($P$562:BH562))</f>
        <v>0</v>
      </c>
      <c r="BI728" s="302">
        <f ca="1">IF(BI$725=0,0,SUM($P$562:BI562))</f>
        <v>0</v>
      </c>
      <c r="BJ728" s="302">
        <f ca="1">IF(BJ$725=0,0,SUM($P$562:BJ562))</f>
        <v>0</v>
      </c>
      <c r="BK728" s="302">
        <f ca="1">IF(BK$725=0,0,SUM($P$562:BK562))</f>
        <v>0</v>
      </c>
      <c r="BL728" s="302">
        <f ca="1">IF(BL$725=0,0,SUM($P$562:BL562))</f>
        <v>0</v>
      </c>
      <c r="BM728" s="302">
        <f ca="1">IF(BM$725=0,0,SUM($P$562:BM562))</f>
        <v>0</v>
      </c>
      <c r="BN728" s="302">
        <f ca="1">IF(BN$725=0,0,SUM($P$562:BN562))</f>
        <v>0</v>
      </c>
      <c r="BO728" s="302">
        <f ca="1">IF(BO$725=0,0,SUM($P$562:BO562))</f>
        <v>0</v>
      </c>
      <c r="BP728" s="302">
        <f ca="1">IF(BP$725=0,0,SUM($P$562:BP562))</f>
        <v>0</v>
      </c>
      <c r="BQ728" s="302">
        <f ca="1">IF(BQ$725=0,0,SUM($P$562:BQ562))</f>
        <v>0</v>
      </c>
      <c r="BR728" s="302">
        <f ca="1">IF(BR$725=0,0,SUM($P$562:BR562))</f>
        <v>0</v>
      </c>
      <c r="BS728" s="302">
        <f ca="1">IF(BS$725=0,0,SUM($P$562:BS562))</f>
        <v>0</v>
      </c>
      <c r="BT728" s="302">
        <f ca="1">IF(BT$725=0,0,SUM($P$562:BT562))</f>
        <v>0</v>
      </c>
      <c r="BU728" s="302">
        <f ca="1">IF(BU$725=0,0,SUM($P$562:BU562))</f>
        <v>0</v>
      </c>
      <c r="BV728" s="302">
        <f ca="1">IF(BV$725=0,0,SUM($P$562:BV562))</f>
        <v>0</v>
      </c>
      <c r="BW728" s="302">
        <f ca="1">IF(BW$725=0,0,SUM($P$562:BW562))</f>
        <v>0</v>
      </c>
      <c r="BX728" s="302">
        <f ca="1">IF(BX$725=0,0,SUM($P$562:BX562))</f>
        <v>0</v>
      </c>
      <c r="BY728" s="302">
        <f ca="1">IF(BY$725=0,0,SUM($P$562:BY562))</f>
        <v>0</v>
      </c>
      <c r="BZ728" s="302">
        <f ca="1">IF(BZ$725=0,0,SUM($P$562:BZ562))</f>
        <v>0</v>
      </c>
      <c r="CA728" s="302">
        <f ca="1">IF(CA$725=0,0,SUM($P$562:CA562))</f>
        <v>0</v>
      </c>
      <c r="CB728" s="302">
        <f ca="1">IF(CB$725=0,0,SUM($P$562:CB562))</f>
        <v>0</v>
      </c>
      <c r="CC728" s="302">
        <f ca="1">IF(CC$725=0,0,SUM($P$562:CC562))</f>
        <v>0</v>
      </c>
      <c r="CD728" s="302">
        <f ca="1">IF(CD$725=0,0,SUM($P$562:CD562))</f>
        <v>0</v>
      </c>
      <c r="CE728" s="302">
        <f ca="1">IF(CE$725=0,0,SUM($P$562:CE562))</f>
        <v>0</v>
      </c>
      <c r="CF728" s="302">
        <f ca="1">IF(CF$725=0,0,SUM($P$562:CF562))</f>
        <v>0</v>
      </c>
      <c r="CG728" s="302">
        <f ca="1">IF(CG$725=0,0,SUM($P$562:CG562))</f>
        <v>0</v>
      </c>
      <c r="CH728" s="302">
        <f ca="1">IF(CH$725=0,0,SUM($P$562:CH562))</f>
        <v>0</v>
      </c>
      <c r="CI728" s="302">
        <f ca="1">IF(CI$725=0,0,SUM($P$562:CI562))</f>
        <v>0</v>
      </c>
      <c r="CJ728" s="302">
        <f ca="1">IF(CJ$725=0,0,SUM($P$562:CJ562))</f>
        <v>0</v>
      </c>
      <c r="CK728" s="302">
        <f ca="1">IF(CK$725=0,0,SUM($P$562:CK562))</f>
        <v>0</v>
      </c>
      <c r="CL728" s="302">
        <f ca="1">IF(CL$725=0,0,SUM($P$562:CL562))</f>
        <v>0</v>
      </c>
      <c r="CM728" s="302">
        <f ca="1">IF(CM$725=0,0,SUM($P$562:CM562))</f>
        <v>0</v>
      </c>
    </row>
    <row r="729" spans="4:91" hidden="1" outlineLevel="1" x14ac:dyDescent="0.45">
      <c r="D729" s="281" t="s">
        <v>537</v>
      </c>
      <c r="E729" s="82"/>
      <c r="F729" s="413">
        <f ca="1">-SUM(J729:CO729)</f>
        <v>-2345403.2155420729</v>
      </c>
      <c r="P729" s="302">
        <f ca="1">IF(P$725=0,0,SUM($P$564:P564))</f>
        <v>0</v>
      </c>
      <c r="Q729" s="302">
        <f ca="1">IF(Q$725=0,0,SUM($P$564:Q564))</f>
        <v>0</v>
      </c>
      <c r="R729" s="302">
        <f ca="1">IF(R$725=0,0,SUM($P$564:R564))</f>
        <v>0</v>
      </c>
      <c r="S729" s="302">
        <f ca="1">IF(S$725=0,0,SUM($P$564:S564))</f>
        <v>0</v>
      </c>
      <c r="T729" s="302">
        <f ca="1">IF(T$725=0,0,SUM($P$564:T564))</f>
        <v>0</v>
      </c>
      <c r="U729" s="302">
        <f ca="1">IF(U$725=0,0,SUM($P$564:U564))</f>
        <v>0</v>
      </c>
      <c r="V729" s="302">
        <f ca="1">IF(V$725=0,0,SUM($P$564:V564))</f>
        <v>0</v>
      </c>
      <c r="W729" s="302">
        <f ca="1">IF(W$725=0,0,SUM($P$564:W564))</f>
        <v>0</v>
      </c>
      <c r="X729" s="302">
        <f ca="1">IF(X$725=0,0,SUM($P$564:X564))</f>
        <v>0</v>
      </c>
      <c r="Y729" s="302">
        <f ca="1">IF(Y$725=0,0,SUM($P$564:Y564))</f>
        <v>0</v>
      </c>
      <c r="Z729" s="302">
        <f ca="1">IF(Z$725=0,0,SUM($P$564:Z564))</f>
        <v>0</v>
      </c>
      <c r="AA729" s="302">
        <f ca="1">IF(AA$725=0,0,SUM($P$564:AA564))</f>
        <v>0</v>
      </c>
      <c r="AB729" s="302">
        <f ca="1">IF(AB$725=0,0,SUM($P$564:AB564))</f>
        <v>0</v>
      </c>
      <c r="AC729" s="302">
        <f ca="1">IF(AC$725=0,0,SUM($P$564:AC564))</f>
        <v>0</v>
      </c>
      <c r="AD729" s="302">
        <f ca="1">IF(AD$725=0,0,SUM($P$564:AD564))</f>
        <v>0</v>
      </c>
      <c r="AE729" s="302">
        <f ca="1">IF(AE$725=0,0,SUM($P$564:AE564))</f>
        <v>0</v>
      </c>
      <c r="AF729" s="302">
        <f ca="1">IF(AF$725=0,0,SUM($P$564:AF564))</f>
        <v>0</v>
      </c>
      <c r="AG729" s="302">
        <f ca="1">IF(AG$725=0,0,SUM($P$564:AG564))</f>
        <v>0</v>
      </c>
      <c r="AH729" s="302">
        <f ca="1">IF(AH$725=0,0,SUM($P$564:AH564))</f>
        <v>0</v>
      </c>
      <c r="AI729" s="302">
        <f ca="1">IF(AI$725=0,0,SUM($P$564:AI564))</f>
        <v>0</v>
      </c>
      <c r="AJ729" s="302">
        <f ca="1">IF(AJ$725=0,0,SUM($P$564:AJ564))</f>
        <v>0</v>
      </c>
      <c r="AK729" s="302">
        <f ca="1">IF(AK$725=0,0,SUM($P$564:AK564))</f>
        <v>0</v>
      </c>
      <c r="AL729" s="302">
        <f ca="1">IF(AL$725=0,0,SUM($P$564:AL564))</f>
        <v>0</v>
      </c>
      <c r="AM729" s="302">
        <f ca="1">IF(AM$725=0,0,SUM($P$564:AM564))</f>
        <v>2345403.2155420729</v>
      </c>
      <c r="AN729" s="302">
        <f ca="1">IF(AN$725=0,0,SUM($P$564:AN564))</f>
        <v>0</v>
      </c>
      <c r="AO729" s="302">
        <f ca="1">IF(AO$725=0,0,SUM($P$564:AO564))</f>
        <v>0</v>
      </c>
      <c r="AP729" s="302">
        <f ca="1">IF(AP$725=0,0,SUM($P$564:AP564))</f>
        <v>0</v>
      </c>
      <c r="AQ729" s="302">
        <f ca="1">IF(AQ$725=0,0,SUM($P$564:AQ564))</f>
        <v>0</v>
      </c>
      <c r="AR729" s="302">
        <f ca="1">IF(AR$725=0,0,SUM($P$564:AR564))</f>
        <v>0</v>
      </c>
      <c r="AS729" s="302">
        <f ca="1">IF(AS$725=0,0,SUM($P$564:AS564))</f>
        <v>0</v>
      </c>
      <c r="AT729" s="302">
        <f ca="1">IF(AT$725=0,0,SUM($P$564:AT564))</f>
        <v>0</v>
      </c>
      <c r="AU729" s="302">
        <f ca="1">IF(AU$725=0,0,SUM($P$564:AU564))</f>
        <v>0</v>
      </c>
      <c r="AV729" s="302">
        <f ca="1">IF(AV$725=0,0,SUM($P$564:AV564))</f>
        <v>0</v>
      </c>
      <c r="AW729" s="302">
        <f ca="1">IF(AW$725=0,0,SUM($P$564:AW564))</f>
        <v>0</v>
      </c>
      <c r="AX729" s="302">
        <f ca="1">IF(AX$725=0,0,SUM($P$564:AX564))</f>
        <v>0</v>
      </c>
      <c r="AY729" s="302">
        <f ca="1">IF(AY$725=0,0,SUM($P$564:AY564))</f>
        <v>0</v>
      </c>
      <c r="AZ729" s="302">
        <f ca="1">IF(AZ$725=0,0,SUM($P$564:AZ564))</f>
        <v>0</v>
      </c>
      <c r="BA729" s="302">
        <f ca="1">IF(BA$725=0,0,SUM($P$564:BA564))</f>
        <v>0</v>
      </c>
      <c r="BB729" s="302">
        <f ca="1">IF(BB$725=0,0,SUM($P$564:BB564))</f>
        <v>0</v>
      </c>
      <c r="BC729" s="302">
        <f ca="1">IF(BC$725=0,0,SUM($P$564:BC564))</f>
        <v>0</v>
      </c>
      <c r="BD729" s="302">
        <f ca="1">IF(BD$725=0,0,SUM($P$564:BD564))</f>
        <v>0</v>
      </c>
      <c r="BE729" s="302">
        <f ca="1">IF(BE$725=0,0,SUM($P$564:BE564))</f>
        <v>0</v>
      </c>
      <c r="BF729" s="302">
        <f ca="1">IF(BF$725=0,0,SUM($P$564:BF564))</f>
        <v>0</v>
      </c>
      <c r="BG729" s="302">
        <f ca="1">IF(BG$725=0,0,SUM($P$564:BG564))</f>
        <v>0</v>
      </c>
      <c r="BH729" s="302">
        <f ca="1">IF(BH$725=0,0,SUM($P$564:BH564))</f>
        <v>0</v>
      </c>
      <c r="BI729" s="302">
        <f ca="1">IF(BI$725=0,0,SUM($P$564:BI564))</f>
        <v>0</v>
      </c>
      <c r="BJ729" s="302">
        <f ca="1">IF(BJ$725=0,0,SUM($P$564:BJ564))</f>
        <v>0</v>
      </c>
      <c r="BK729" s="302">
        <f ca="1">IF(BK$725=0,0,SUM($P$564:BK564))</f>
        <v>0</v>
      </c>
      <c r="BL729" s="302">
        <f ca="1">IF(BL$725=0,0,SUM($P$564:BL564))</f>
        <v>0</v>
      </c>
      <c r="BM729" s="302">
        <f ca="1">IF(BM$725=0,0,SUM($P$564:BM564))</f>
        <v>0</v>
      </c>
      <c r="BN729" s="302">
        <f ca="1">IF(BN$725=0,0,SUM($P$564:BN564))</f>
        <v>0</v>
      </c>
      <c r="BO729" s="302">
        <f ca="1">IF(BO$725=0,0,SUM($P$564:BO564))</f>
        <v>0</v>
      </c>
      <c r="BP729" s="302">
        <f ca="1">IF(BP$725=0,0,SUM($P$564:BP564))</f>
        <v>0</v>
      </c>
      <c r="BQ729" s="302">
        <f ca="1">IF(BQ$725=0,0,SUM($P$564:BQ564))</f>
        <v>0</v>
      </c>
      <c r="BR729" s="302">
        <f ca="1">IF(BR$725=0,0,SUM($P$564:BR564))</f>
        <v>0</v>
      </c>
      <c r="BS729" s="302">
        <f ca="1">IF(BS$725=0,0,SUM($P$564:BS564))</f>
        <v>0</v>
      </c>
      <c r="BT729" s="302">
        <f ca="1">IF(BT$725=0,0,SUM($P$564:BT564))</f>
        <v>0</v>
      </c>
      <c r="BU729" s="302">
        <f ca="1">IF(BU$725=0,0,SUM($P$564:BU564))</f>
        <v>0</v>
      </c>
      <c r="BV729" s="302">
        <f ca="1">IF(BV$725=0,0,SUM($P$564:BV564))</f>
        <v>0</v>
      </c>
      <c r="BW729" s="302">
        <f ca="1">IF(BW$725=0,0,SUM($P$564:BW564))</f>
        <v>0</v>
      </c>
      <c r="BX729" s="302">
        <f ca="1">IF(BX$725=0,0,SUM($P$564:BX564))</f>
        <v>0</v>
      </c>
      <c r="BY729" s="302">
        <f ca="1">IF(BY$725=0,0,SUM($P$564:BY564))</f>
        <v>0</v>
      </c>
      <c r="BZ729" s="302">
        <f ca="1">IF(BZ$725=0,0,SUM($P$564:BZ564))</f>
        <v>0</v>
      </c>
      <c r="CA729" s="302">
        <f ca="1">IF(CA$725=0,0,SUM($P$564:CA564))</f>
        <v>0</v>
      </c>
      <c r="CB729" s="302">
        <f ca="1">IF(CB$725=0,0,SUM($P$564:CB564))</f>
        <v>0</v>
      </c>
      <c r="CC729" s="302">
        <f ca="1">IF(CC$725=0,0,SUM($P$564:CC564))</f>
        <v>0</v>
      </c>
      <c r="CD729" s="302">
        <f ca="1">IF(CD$725=0,0,SUM($P$564:CD564))</f>
        <v>0</v>
      </c>
      <c r="CE729" s="302">
        <f ca="1">IF(CE$725=0,0,SUM($P$564:CE564))</f>
        <v>0</v>
      </c>
      <c r="CF729" s="302">
        <f ca="1">IF(CF$725=0,0,SUM($P$564:CF564))</f>
        <v>0</v>
      </c>
      <c r="CG729" s="302">
        <f ca="1">IF(CG$725=0,0,SUM($P$564:CG564))</f>
        <v>0</v>
      </c>
      <c r="CH729" s="302">
        <f ca="1">IF(CH$725=0,0,SUM($P$564:CH564))</f>
        <v>0</v>
      </c>
      <c r="CI729" s="302">
        <f ca="1">IF(CI$725=0,0,SUM($P$564:CI564))</f>
        <v>0</v>
      </c>
      <c r="CJ729" s="302">
        <f ca="1">IF(CJ$725=0,0,SUM($P$564:CJ564))</f>
        <v>0</v>
      </c>
      <c r="CK729" s="302">
        <f ca="1">IF(CK$725=0,0,SUM($P$564:CK564))</f>
        <v>0</v>
      </c>
      <c r="CL729" s="302">
        <f ca="1">IF(CL$725=0,0,SUM($P$564:CL564))</f>
        <v>0</v>
      </c>
      <c r="CM729" s="302">
        <f ca="1">IF(CM$725=0,0,SUM($P$564:CM564))</f>
        <v>0</v>
      </c>
    </row>
    <row r="730" spans="4:91" hidden="1" outlineLevel="1" x14ac:dyDescent="0.45">
      <c r="D730" s="281" t="s">
        <v>643</v>
      </c>
      <c r="E730" s="82"/>
      <c r="F730" s="413">
        <f ca="1">SUM(J730:CO730)</f>
        <v>0</v>
      </c>
      <c r="P730" s="302">
        <f ca="1">IF(P$725=0,0,SUM($P$595:P595))</f>
        <v>0</v>
      </c>
      <c r="Q730" s="302">
        <f ca="1">IF(Q$725=0,0,SUM($P$595:Q595))</f>
        <v>0</v>
      </c>
      <c r="R730" s="302">
        <f ca="1">IF(R$725=0,0,SUM($P$595:R595))</f>
        <v>0</v>
      </c>
      <c r="S730" s="302">
        <f ca="1">IF(S$725=0,0,SUM($P$595:S595))</f>
        <v>0</v>
      </c>
      <c r="T730" s="302">
        <f ca="1">IF(T$725=0,0,SUM($P$595:T595))</f>
        <v>0</v>
      </c>
      <c r="U730" s="302">
        <f ca="1">IF(U$725=0,0,SUM($P$595:U595))</f>
        <v>0</v>
      </c>
      <c r="V730" s="302">
        <f ca="1">IF(V$725=0,0,SUM($P$595:V595))</f>
        <v>0</v>
      </c>
      <c r="W730" s="302">
        <f ca="1">IF(W$725=0,0,SUM($P$595:W595))</f>
        <v>0</v>
      </c>
      <c r="X730" s="302">
        <f ca="1">IF(X$725=0,0,SUM($P$595:X595))</f>
        <v>0</v>
      </c>
      <c r="Y730" s="302">
        <f ca="1">IF(Y$725=0,0,SUM($P$595:Y595))</f>
        <v>0</v>
      </c>
      <c r="Z730" s="302">
        <f ca="1">IF(Z$725=0,0,SUM($P$595:Z595))</f>
        <v>0</v>
      </c>
      <c r="AA730" s="302">
        <f ca="1">IF(AA$725=0,0,SUM($P$595:AA595))</f>
        <v>0</v>
      </c>
      <c r="AB730" s="302">
        <f ca="1">IF(AB$725=0,0,SUM($P$595:AB595))</f>
        <v>0</v>
      </c>
      <c r="AC730" s="302">
        <f ca="1">IF(AC$725=0,0,SUM($P$595:AC595))</f>
        <v>0</v>
      </c>
      <c r="AD730" s="302">
        <f ca="1">IF(AD$725=0,0,SUM($P$595:AD595))</f>
        <v>0</v>
      </c>
      <c r="AE730" s="302">
        <f ca="1">IF(AE$725=0,0,SUM($P$595:AE595))</f>
        <v>0</v>
      </c>
      <c r="AF730" s="302">
        <f ca="1">IF(AF$725=0,0,SUM($P$595:AF595))</f>
        <v>0</v>
      </c>
      <c r="AG730" s="302">
        <f ca="1">IF(AG$725=0,0,SUM($P$595:AG595))</f>
        <v>0</v>
      </c>
      <c r="AH730" s="302">
        <f ca="1">IF(AH$725=0,0,SUM($P$595:AH595))</f>
        <v>0</v>
      </c>
      <c r="AI730" s="302">
        <f ca="1">IF(AI$725=0,0,SUM($P$595:AI595))</f>
        <v>0</v>
      </c>
      <c r="AJ730" s="302">
        <f ca="1">IF(AJ$725=0,0,SUM($P$595:AJ595))</f>
        <v>0</v>
      </c>
      <c r="AK730" s="302">
        <f ca="1">IF(AK$725=0,0,SUM($P$595:AK595))</f>
        <v>0</v>
      </c>
      <c r="AL730" s="302">
        <f ca="1">IF(AL$725=0,0,SUM($P$595:AL595))</f>
        <v>0</v>
      </c>
      <c r="AM730" s="302">
        <f ca="1">IF(AM$725=0,0,SUM($P$595:AM595))</f>
        <v>0</v>
      </c>
      <c r="AN730" s="302">
        <f ca="1">IF(AN$725=0,0,SUM($P$595:AN595))</f>
        <v>0</v>
      </c>
      <c r="AO730" s="302">
        <f ca="1">IF(AO$725=0,0,SUM($P$595:AO595))</f>
        <v>0</v>
      </c>
      <c r="AP730" s="302">
        <f ca="1">IF(AP$725=0,0,SUM($P$595:AP595))</f>
        <v>0</v>
      </c>
      <c r="AQ730" s="302">
        <f ca="1">IF(AQ$725=0,0,SUM($P$595:AQ595))</f>
        <v>0</v>
      </c>
      <c r="AR730" s="302">
        <f ca="1">IF(AR$725=0,0,SUM($P$595:AR595))</f>
        <v>0</v>
      </c>
      <c r="AS730" s="302">
        <f ca="1">IF(AS$725=0,0,SUM($P$595:AS595))</f>
        <v>0</v>
      </c>
      <c r="AT730" s="302">
        <f ca="1">IF(AT$725=0,0,SUM($P$595:AT595))</f>
        <v>0</v>
      </c>
      <c r="AU730" s="302">
        <f ca="1">IF(AU$725=0,0,SUM($P$595:AU595))</f>
        <v>0</v>
      </c>
      <c r="AV730" s="302">
        <f ca="1">IF(AV$725=0,0,SUM($P$595:AV595))</f>
        <v>0</v>
      </c>
      <c r="AW730" s="302">
        <f ca="1">IF(AW$725=0,0,SUM($P$595:AW595))</f>
        <v>0</v>
      </c>
      <c r="AX730" s="302">
        <f ca="1">IF(AX$725=0,0,SUM($P$595:AX595))</f>
        <v>0</v>
      </c>
      <c r="AY730" s="302">
        <f ca="1">IF(AY$725=0,0,SUM($P$595:AY595))</f>
        <v>0</v>
      </c>
      <c r="AZ730" s="302">
        <f ca="1">IF(AZ$725=0,0,SUM($P$595:AZ595))</f>
        <v>0</v>
      </c>
      <c r="BA730" s="302">
        <f ca="1">IF(BA$725=0,0,SUM($P$595:BA595))</f>
        <v>0</v>
      </c>
      <c r="BB730" s="302">
        <f ca="1">IF(BB$725=0,0,SUM($P$595:BB595))</f>
        <v>0</v>
      </c>
      <c r="BC730" s="302">
        <f ca="1">IF(BC$725=0,0,SUM($P$595:BC595))</f>
        <v>0</v>
      </c>
      <c r="BD730" s="302">
        <f ca="1">IF(BD$725=0,0,SUM($P$595:BD595))</f>
        <v>0</v>
      </c>
      <c r="BE730" s="302">
        <f ca="1">IF(BE$725=0,0,SUM($P$595:BE595))</f>
        <v>0</v>
      </c>
      <c r="BF730" s="302">
        <f ca="1">IF(BF$725=0,0,SUM($P$595:BF595))</f>
        <v>0</v>
      </c>
      <c r="BG730" s="302">
        <f ca="1">IF(BG$725=0,0,SUM($P$595:BG595))</f>
        <v>0</v>
      </c>
      <c r="BH730" s="302">
        <f ca="1">IF(BH$725=0,0,SUM($P$595:BH595))</f>
        <v>0</v>
      </c>
      <c r="BI730" s="302">
        <f ca="1">IF(BI$725=0,0,SUM($P$595:BI595))</f>
        <v>0</v>
      </c>
      <c r="BJ730" s="302">
        <f ca="1">IF(BJ$725=0,0,SUM($P$595:BJ595))</f>
        <v>0</v>
      </c>
      <c r="BK730" s="302">
        <f ca="1">IF(BK$725=0,0,SUM($P$595:BK595))</f>
        <v>0</v>
      </c>
      <c r="BL730" s="302">
        <f ca="1">IF(BL$725=0,0,SUM($P$595:BL595))</f>
        <v>0</v>
      </c>
      <c r="BM730" s="302">
        <f ca="1">IF(BM$725=0,0,SUM($P$595:BM595))</f>
        <v>0</v>
      </c>
      <c r="BN730" s="302">
        <f ca="1">IF(BN$725=0,0,SUM($P$595:BN595))</f>
        <v>0</v>
      </c>
      <c r="BO730" s="302">
        <f ca="1">IF(BO$725=0,0,SUM($P$595:BO595))</f>
        <v>0</v>
      </c>
      <c r="BP730" s="302">
        <f ca="1">IF(BP$725=0,0,SUM($P$595:BP595))</f>
        <v>0</v>
      </c>
      <c r="BQ730" s="302">
        <f ca="1">IF(BQ$725=0,0,SUM($P$595:BQ595))</f>
        <v>0</v>
      </c>
      <c r="BR730" s="302">
        <f ca="1">IF(BR$725=0,0,SUM($P$595:BR595))</f>
        <v>0</v>
      </c>
      <c r="BS730" s="302">
        <f ca="1">IF(BS$725=0,0,SUM($P$595:BS595))</f>
        <v>0</v>
      </c>
      <c r="BT730" s="302">
        <f ca="1">IF(BT$725=0,0,SUM($P$595:BT595))</f>
        <v>0</v>
      </c>
      <c r="BU730" s="302">
        <f ca="1">IF(BU$725=0,0,SUM($P$595:BU595))</f>
        <v>0</v>
      </c>
      <c r="BV730" s="302">
        <f ca="1">IF(BV$725=0,0,SUM($P$595:BV595))</f>
        <v>0</v>
      </c>
      <c r="BW730" s="302">
        <f ca="1">IF(BW$725=0,0,SUM($P$595:BW595))</f>
        <v>0</v>
      </c>
      <c r="BX730" s="302">
        <f ca="1">IF(BX$725=0,0,SUM($P$595:BX595))</f>
        <v>0</v>
      </c>
      <c r="BY730" s="302">
        <f ca="1">IF(BY$725=0,0,SUM($P$595:BY595))</f>
        <v>0</v>
      </c>
      <c r="BZ730" s="302">
        <f ca="1">IF(BZ$725=0,0,SUM($P$595:BZ595))</f>
        <v>0</v>
      </c>
      <c r="CA730" s="302">
        <f ca="1">IF(CA$725=0,0,SUM($P$595:CA595))</f>
        <v>0</v>
      </c>
      <c r="CB730" s="302">
        <f ca="1">IF(CB$725=0,0,SUM($P$595:CB595))</f>
        <v>0</v>
      </c>
      <c r="CC730" s="302">
        <f ca="1">IF(CC$725=0,0,SUM($P$595:CC595))</f>
        <v>0</v>
      </c>
      <c r="CD730" s="302">
        <f ca="1">IF(CD$725=0,0,SUM($P$595:CD595))</f>
        <v>0</v>
      </c>
      <c r="CE730" s="302">
        <f ca="1">IF(CE$725=0,0,SUM($P$595:CE595))</f>
        <v>0</v>
      </c>
      <c r="CF730" s="302">
        <f ca="1">IF(CF$725=0,0,SUM($P$595:CF595))</f>
        <v>0</v>
      </c>
      <c r="CG730" s="302">
        <f ca="1">IF(CG$725=0,0,SUM($P$595:CG595))</f>
        <v>0</v>
      </c>
      <c r="CH730" s="302">
        <f ca="1">IF(CH$725=0,0,SUM($P$595:CH595))</f>
        <v>0</v>
      </c>
      <c r="CI730" s="302">
        <f ca="1">IF(CI$725=0,0,SUM($P$595:CI595))</f>
        <v>0</v>
      </c>
      <c r="CJ730" s="302">
        <f ca="1">IF(CJ$725=0,0,SUM($P$595:CJ595))</f>
        <v>0</v>
      </c>
      <c r="CK730" s="302">
        <f ca="1">IF(CK$725=0,0,SUM($P$595:CK595))</f>
        <v>0</v>
      </c>
      <c r="CL730" s="302">
        <f ca="1">IF(CL$725=0,0,SUM($P$595:CL595))</f>
        <v>0</v>
      </c>
      <c r="CM730" s="302">
        <f ca="1">IF(CM$725=0,0,SUM($P$595:CM595))</f>
        <v>0</v>
      </c>
    </row>
    <row r="731" spans="4:91" hidden="1" outlineLevel="1" x14ac:dyDescent="0.45">
      <c r="D731" s="281" t="s">
        <v>631</v>
      </c>
      <c r="E731" s="82"/>
      <c r="F731" s="413">
        <f ca="1">SUM(J731:CO731)</f>
        <v>-172005.13506742506</v>
      </c>
      <c r="P731" s="302">
        <f ca="1">IF(P$725=0,0,SUM($P$598:P601))</f>
        <v>0</v>
      </c>
      <c r="Q731" s="302">
        <f ca="1">IF(Q$725=0,0,SUM($P$598:Q601))</f>
        <v>0</v>
      </c>
      <c r="R731" s="302">
        <f ca="1">IF(R$725=0,0,SUM($P$598:R601))</f>
        <v>0</v>
      </c>
      <c r="S731" s="302">
        <f ca="1">IF(S$725=0,0,SUM($P$598:S601))</f>
        <v>0</v>
      </c>
      <c r="T731" s="302">
        <f ca="1">IF(T$725=0,0,SUM($P$598:T601))</f>
        <v>0</v>
      </c>
      <c r="U731" s="302">
        <f ca="1">IF(U$725=0,0,SUM($P$598:U601))</f>
        <v>0</v>
      </c>
      <c r="V731" s="302">
        <f ca="1">IF(V$725=0,0,SUM($P$598:V601))</f>
        <v>0</v>
      </c>
      <c r="W731" s="302">
        <f ca="1">IF(W$725=0,0,SUM($P$598:W601))</f>
        <v>0</v>
      </c>
      <c r="X731" s="302">
        <f ca="1">IF(X$725=0,0,SUM($P$598:X601))</f>
        <v>0</v>
      </c>
      <c r="Y731" s="302">
        <f ca="1">IF(Y$725=0,0,SUM($P$598:Y601))</f>
        <v>0</v>
      </c>
      <c r="Z731" s="302">
        <f ca="1">IF(Z$725=0,0,SUM($P$598:Z601))</f>
        <v>0</v>
      </c>
      <c r="AA731" s="302">
        <f ca="1">IF(AA$725=0,0,SUM($P$598:AA601))</f>
        <v>0</v>
      </c>
      <c r="AB731" s="302">
        <f ca="1">IF(AB$725=0,0,SUM($P$598:AB601))</f>
        <v>0</v>
      </c>
      <c r="AC731" s="302">
        <f ca="1">IF(AC$725=0,0,SUM($P$598:AC601))</f>
        <v>0</v>
      </c>
      <c r="AD731" s="302">
        <f ca="1">IF(AD$725=0,0,SUM($P$598:AD601))</f>
        <v>0</v>
      </c>
      <c r="AE731" s="302">
        <f ca="1">IF(AE$725=0,0,SUM($P$598:AE601))</f>
        <v>0</v>
      </c>
      <c r="AF731" s="302">
        <f ca="1">IF(AF$725=0,0,SUM($P$598:AF601))</f>
        <v>0</v>
      </c>
      <c r="AG731" s="302">
        <f ca="1">IF(AG$725=0,0,SUM($P$598:AG601))</f>
        <v>0</v>
      </c>
      <c r="AH731" s="302">
        <f ca="1">IF(AH$725=0,0,SUM($P$598:AH601))</f>
        <v>0</v>
      </c>
      <c r="AI731" s="302">
        <f ca="1">IF(AI$725=0,0,SUM($P$598:AI601))</f>
        <v>0</v>
      </c>
      <c r="AJ731" s="302">
        <f ca="1">IF(AJ$725=0,0,SUM($P$598:AJ601))</f>
        <v>0</v>
      </c>
      <c r="AK731" s="302">
        <f ca="1">IF(AK$725=0,0,SUM($P$598:AK601))</f>
        <v>0</v>
      </c>
      <c r="AL731" s="302">
        <f ca="1">IF(AL$725=0,0,SUM($P$598:AL601))</f>
        <v>0</v>
      </c>
      <c r="AM731" s="302">
        <f ca="1">IF(AM$725=0,0,SUM($P$598:AM601))</f>
        <v>-172005.13506742506</v>
      </c>
      <c r="AN731" s="302">
        <f ca="1">IF(AN$725=0,0,SUM($P$598:AN601))</f>
        <v>0</v>
      </c>
      <c r="AO731" s="302">
        <f ca="1">IF(AO$725=0,0,SUM($P$598:AO601))</f>
        <v>0</v>
      </c>
      <c r="AP731" s="302">
        <f ca="1">IF(AP$725=0,0,SUM($P$598:AP601))</f>
        <v>0</v>
      </c>
      <c r="AQ731" s="302">
        <f ca="1">IF(AQ$725=0,0,SUM($P$598:AQ601))</f>
        <v>0</v>
      </c>
      <c r="AR731" s="302">
        <f ca="1">IF(AR$725=0,0,SUM($P$598:AR601))</f>
        <v>0</v>
      </c>
      <c r="AS731" s="302">
        <f ca="1">IF(AS$725=0,0,SUM($P$598:AS601))</f>
        <v>0</v>
      </c>
      <c r="AT731" s="302">
        <f ca="1">IF(AT$725=0,0,SUM($P$598:AT601))</f>
        <v>0</v>
      </c>
      <c r="AU731" s="302">
        <f ca="1">IF(AU$725=0,0,SUM($P$598:AU601))</f>
        <v>0</v>
      </c>
      <c r="AV731" s="302">
        <f ca="1">IF(AV$725=0,0,SUM($P$598:AV601))</f>
        <v>0</v>
      </c>
      <c r="AW731" s="302">
        <f ca="1">IF(AW$725=0,0,SUM($P$598:AW601))</f>
        <v>0</v>
      </c>
      <c r="AX731" s="302">
        <f ca="1">IF(AX$725=0,0,SUM($P$598:AX601))</f>
        <v>0</v>
      </c>
      <c r="AY731" s="302">
        <f ca="1">IF(AY$725=0,0,SUM($P$598:AY601))</f>
        <v>0</v>
      </c>
      <c r="AZ731" s="302">
        <f ca="1">IF(AZ$725=0,0,SUM($P$598:AZ601))</f>
        <v>0</v>
      </c>
      <c r="BA731" s="302">
        <f ca="1">IF(BA$725=0,0,SUM($P$598:BA601))</f>
        <v>0</v>
      </c>
      <c r="BB731" s="302">
        <f ca="1">IF(BB$725=0,0,SUM($P$598:BB601))</f>
        <v>0</v>
      </c>
      <c r="BC731" s="302">
        <f ca="1">IF(BC$725=0,0,SUM($P$598:BC601))</f>
        <v>0</v>
      </c>
      <c r="BD731" s="302">
        <f ca="1">IF(BD$725=0,0,SUM($P$598:BD601))</f>
        <v>0</v>
      </c>
      <c r="BE731" s="302">
        <f ca="1">IF(BE$725=0,0,SUM($P$598:BE601))</f>
        <v>0</v>
      </c>
      <c r="BF731" s="302">
        <f ca="1">IF(BF$725=0,0,SUM($P$598:BF601))</f>
        <v>0</v>
      </c>
      <c r="BG731" s="302">
        <f ca="1">IF(BG$725=0,0,SUM($P$598:BG601))</f>
        <v>0</v>
      </c>
      <c r="BH731" s="302">
        <f ca="1">IF(BH$725=0,0,SUM($P$598:BH601))</f>
        <v>0</v>
      </c>
      <c r="BI731" s="302">
        <f ca="1">IF(BI$725=0,0,SUM($P$598:BI601))</f>
        <v>0</v>
      </c>
      <c r="BJ731" s="302">
        <f ca="1">IF(BJ$725=0,0,SUM($P$598:BJ601))</f>
        <v>0</v>
      </c>
      <c r="BK731" s="302">
        <f ca="1">IF(BK$725=0,0,SUM($P$598:BK601))</f>
        <v>0</v>
      </c>
      <c r="BL731" s="302">
        <f ca="1">IF(BL$725=0,0,SUM($P$598:BL601))</f>
        <v>0</v>
      </c>
      <c r="BM731" s="302">
        <f ca="1">IF(BM$725=0,0,SUM($P$598:BM601))</f>
        <v>0</v>
      </c>
      <c r="BN731" s="302">
        <f ca="1">IF(BN$725=0,0,SUM($P$598:BN601))</f>
        <v>0</v>
      </c>
      <c r="BO731" s="302">
        <f ca="1">IF(BO$725=0,0,SUM($P$598:BO601))</f>
        <v>0</v>
      </c>
      <c r="BP731" s="302">
        <f ca="1">IF(BP$725=0,0,SUM($P$598:BP601))</f>
        <v>0</v>
      </c>
      <c r="BQ731" s="302">
        <f ca="1">IF(BQ$725=0,0,SUM($P$598:BQ601))</f>
        <v>0</v>
      </c>
      <c r="BR731" s="302">
        <f ca="1">IF(BR$725=0,0,SUM($P$598:BR601))</f>
        <v>0</v>
      </c>
      <c r="BS731" s="302">
        <f ca="1">IF(BS$725=0,0,SUM($P$598:BS601))</f>
        <v>0</v>
      </c>
      <c r="BT731" s="302">
        <f ca="1">IF(BT$725=0,0,SUM($P$598:BT601))</f>
        <v>0</v>
      </c>
      <c r="BU731" s="302">
        <f ca="1">IF(BU$725=0,0,SUM($P$598:BU601))</f>
        <v>0</v>
      </c>
      <c r="BV731" s="302">
        <f ca="1">IF(BV$725=0,0,SUM($P$598:BV601))</f>
        <v>0</v>
      </c>
      <c r="BW731" s="302">
        <f ca="1">IF(BW$725=0,0,SUM($P$598:BW601))</f>
        <v>0</v>
      </c>
      <c r="BX731" s="302">
        <f ca="1">IF(BX$725=0,0,SUM($P$598:BX601))</f>
        <v>0</v>
      </c>
      <c r="BY731" s="302">
        <f ca="1">IF(BY$725=0,0,SUM($P$598:BY601))</f>
        <v>0</v>
      </c>
      <c r="BZ731" s="302">
        <f ca="1">IF(BZ$725=0,0,SUM($P$598:BZ601))</f>
        <v>0</v>
      </c>
      <c r="CA731" s="302">
        <f ca="1">IF(CA$725=0,0,SUM($P$598:CA601))</f>
        <v>0</v>
      </c>
      <c r="CB731" s="302">
        <f ca="1">IF(CB$725=0,0,SUM($P$598:CB601))</f>
        <v>0</v>
      </c>
      <c r="CC731" s="302">
        <f ca="1">IF(CC$725=0,0,SUM($P$598:CC601))</f>
        <v>0</v>
      </c>
      <c r="CD731" s="302">
        <f ca="1">IF(CD$725=0,0,SUM($P$598:CD601))</f>
        <v>0</v>
      </c>
      <c r="CE731" s="302">
        <f ca="1">IF(CE$725=0,0,SUM($P$598:CE601))</f>
        <v>0</v>
      </c>
      <c r="CF731" s="302">
        <f ca="1">IF(CF$725=0,0,SUM($P$598:CF601))</f>
        <v>0</v>
      </c>
      <c r="CG731" s="302">
        <f ca="1">IF(CG$725=0,0,SUM($P$598:CG601))</f>
        <v>0</v>
      </c>
      <c r="CH731" s="302">
        <f ca="1">IF(CH$725=0,0,SUM($P$598:CH601))</f>
        <v>0</v>
      </c>
      <c r="CI731" s="302">
        <f ca="1">IF(CI$725=0,0,SUM($P$598:CI601))</f>
        <v>0</v>
      </c>
      <c r="CJ731" s="302">
        <f ca="1">IF(CJ$725=0,0,SUM($P$598:CJ601))</f>
        <v>0</v>
      </c>
      <c r="CK731" s="302">
        <f ca="1">IF(CK$725=0,0,SUM($P$598:CK601))</f>
        <v>0</v>
      </c>
      <c r="CL731" s="302">
        <f ca="1">IF(CL$725=0,0,SUM($P$598:CL601))</f>
        <v>0</v>
      </c>
      <c r="CM731" s="302">
        <f ca="1">IF(CM$725=0,0,SUM($P$598:CM601))</f>
        <v>0</v>
      </c>
    </row>
    <row r="732" spans="4:91" hidden="1" outlineLevel="1" x14ac:dyDescent="0.45">
      <c r="D732" s="282" t="s">
        <v>394</v>
      </c>
      <c r="E732" s="82"/>
      <c r="F732" s="414">
        <f ca="1">-SUM(J732:CO732)</f>
        <v>-45916.666666666664</v>
      </c>
      <c r="P732" s="302">
        <f ca="1">IF(P$725=0,0,SUM($P$636:P636))</f>
        <v>0</v>
      </c>
      <c r="Q732" s="302">
        <f ca="1">IF(Q$725=0,0,SUM($P$636:Q636))</f>
        <v>0</v>
      </c>
      <c r="R732" s="302">
        <f ca="1">IF(R$725=0,0,SUM($P$636:R636))</f>
        <v>0</v>
      </c>
      <c r="S732" s="302">
        <f ca="1">IF(S$725=0,0,SUM($P$636:S636))</f>
        <v>0</v>
      </c>
      <c r="T732" s="302">
        <f ca="1">IF(T$725=0,0,SUM($P$636:T636))</f>
        <v>0</v>
      </c>
      <c r="U732" s="302">
        <f ca="1">IF(U$725=0,0,SUM($P$636:U636))</f>
        <v>0</v>
      </c>
      <c r="V732" s="302">
        <f ca="1">IF(V$725=0,0,SUM($P$636:V636))</f>
        <v>0</v>
      </c>
      <c r="W732" s="302">
        <f ca="1">IF(W$725=0,0,SUM($P$636:W636))</f>
        <v>0</v>
      </c>
      <c r="X732" s="302">
        <f ca="1">IF(X$725=0,0,SUM($P$636:X636))</f>
        <v>0</v>
      </c>
      <c r="Y732" s="302">
        <f ca="1">IF(Y$725=0,0,SUM($P$636:Y636))</f>
        <v>0</v>
      </c>
      <c r="Z732" s="302">
        <f ca="1">IF(Z$725=0,0,SUM($P$636:Z636))</f>
        <v>0</v>
      </c>
      <c r="AA732" s="302">
        <f ca="1">IF(AA$725=0,0,SUM($P$636:AA636))</f>
        <v>0</v>
      </c>
      <c r="AB732" s="302">
        <f ca="1">IF(AB$725=0,0,SUM($P$636:AB636))</f>
        <v>0</v>
      </c>
      <c r="AC732" s="302">
        <f ca="1">IF(AC$725=0,0,SUM($P$636:AC636))</f>
        <v>0</v>
      </c>
      <c r="AD732" s="302">
        <f ca="1">IF(AD$725=0,0,SUM($P$636:AD636))</f>
        <v>0</v>
      </c>
      <c r="AE732" s="302">
        <f ca="1">IF(AE$725=0,0,SUM($P$636:AE636))</f>
        <v>0</v>
      </c>
      <c r="AF732" s="302">
        <f ca="1">IF(AF$725=0,0,SUM($P$636:AF636))</f>
        <v>0</v>
      </c>
      <c r="AG732" s="302">
        <f ca="1">IF(AG$725=0,0,SUM($P$636:AG636))</f>
        <v>0</v>
      </c>
      <c r="AH732" s="302">
        <f ca="1">IF(AH$725=0,0,SUM($P$636:AH636))</f>
        <v>0</v>
      </c>
      <c r="AI732" s="302">
        <f ca="1">IF(AI$725=0,0,SUM($P$636:AI636))</f>
        <v>0</v>
      </c>
      <c r="AJ732" s="302">
        <f ca="1">IF(AJ$725=0,0,SUM($P$636:AJ636))</f>
        <v>0</v>
      </c>
      <c r="AK732" s="302">
        <f ca="1">IF(AK$725=0,0,SUM($P$636:AK636))</f>
        <v>0</v>
      </c>
      <c r="AL732" s="302">
        <f ca="1">IF(AL$725=0,0,SUM($P$636:AL636))</f>
        <v>0</v>
      </c>
      <c r="AM732" s="302">
        <f ca="1">IF(AM$725=0,0,SUM($P$636:AM636))</f>
        <v>45916.666666666664</v>
      </c>
      <c r="AN732" s="302">
        <f ca="1">IF(AN$725=0,0,SUM($P$636:AN636))</f>
        <v>0</v>
      </c>
      <c r="AO732" s="302">
        <f ca="1">IF(AO$725=0,0,SUM($P$636:AO636))</f>
        <v>0</v>
      </c>
      <c r="AP732" s="302">
        <f ca="1">IF(AP$725=0,0,SUM($P$636:AP636))</f>
        <v>0</v>
      </c>
      <c r="AQ732" s="302">
        <f ca="1">IF(AQ$725=0,0,SUM($P$636:AQ636))</f>
        <v>0</v>
      </c>
      <c r="AR732" s="302">
        <f ca="1">IF(AR$725=0,0,SUM($P$636:AR636))</f>
        <v>0</v>
      </c>
      <c r="AS732" s="302">
        <f ca="1">IF(AS$725=0,0,SUM($P$636:AS636))</f>
        <v>0</v>
      </c>
      <c r="AT732" s="302">
        <f ca="1">IF(AT$725=0,0,SUM($P$636:AT636))</f>
        <v>0</v>
      </c>
      <c r="AU732" s="302">
        <f ca="1">IF(AU$725=0,0,SUM($P$636:AU636))</f>
        <v>0</v>
      </c>
      <c r="AV732" s="302">
        <f ca="1">IF(AV$725=0,0,SUM($P$636:AV636))</f>
        <v>0</v>
      </c>
      <c r="AW732" s="302">
        <f ca="1">IF(AW$725=0,0,SUM($P$636:AW636))</f>
        <v>0</v>
      </c>
      <c r="AX732" s="302">
        <f ca="1">IF(AX$725=0,0,SUM($P$636:AX636))</f>
        <v>0</v>
      </c>
      <c r="AY732" s="302">
        <f ca="1">IF(AY$725=0,0,SUM($P$636:AY636))</f>
        <v>0</v>
      </c>
      <c r="AZ732" s="302">
        <f ca="1">IF(AZ$725=0,0,SUM($P$636:AZ636))</f>
        <v>0</v>
      </c>
      <c r="BA732" s="302">
        <f ca="1">IF(BA$725=0,0,SUM($P$636:BA636))</f>
        <v>0</v>
      </c>
      <c r="BB732" s="302">
        <f ca="1">IF(BB$725=0,0,SUM($P$636:BB636))</f>
        <v>0</v>
      </c>
      <c r="BC732" s="302">
        <f ca="1">IF(BC$725=0,0,SUM($P$636:BC636))</f>
        <v>0</v>
      </c>
      <c r="BD732" s="302">
        <f ca="1">IF(BD$725=0,0,SUM($P$636:BD636))</f>
        <v>0</v>
      </c>
      <c r="BE732" s="302">
        <f ca="1">IF(BE$725=0,0,SUM($P$636:BE636))</f>
        <v>0</v>
      </c>
      <c r="BF732" s="302">
        <f ca="1">IF(BF$725=0,0,SUM($P$636:BF636))</f>
        <v>0</v>
      </c>
      <c r="BG732" s="302">
        <f ca="1">IF(BG$725=0,0,SUM($P$636:BG636))</f>
        <v>0</v>
      </c>
      <c r="BH732" s="302">
        <f ca="1">IF(BH$725=0,0,SUM($P$636:BH636))</f>
        <v>0</v>
      </c>
      <c r="BI732" s="302">
        <f ca="1">IF(BI$725=0,0,SUM($P$636:BI636))</f>
        <v>0</v>
      </c>
      <c r="BJ732" s="302">
        <f ca="1">IF(BJ$725=0,0,SUM($P$636:BJ636))</f>
        <v>0</v>
      </c>
      <c r="BK732" s="302">
        <f ca="1">IF(BK$725=0,0,SUM($P$636:BK636))</f>
        <v>0</v>
      </c>
      <c r="BL732" s="302">
        <f ca="1">IF(BL$725=0,0,SUM($P$636:BL636))</f>
        <v>0</v>
      </c>
      <c r="BM732" s="302">
        <f ca="1">IF(BM$725=0,0,SUM($P$636:BM636))</f>
        <v>0</v>
      </c>
      <c r="BN732" s="302">
        <f ca="1">IF(BN$725=0,0,SUM($P$636:BN636))</f>
        <v>0</v>
      </c>
      <c r="BO732" s="302">
        <f ca="1">IF(BO$725=0,0,SUM($P$636:BO636))</f>
        <v>0</v>
      </c>
      <c r="BP732" s="302">
        <f ca="1">IF(BP$725=0,0,SUM($P$636:BP636))</f>
        <v>0</v>
      </c>
      <c r="BQ732" s="302">
        <f ca="1">IF(BQ$725=0,0,SUM($P$636:BQ636))</f>
        <v>0</v>
      </c>
      <c r="BR732" s="302">
        <f ca="1">IF(BR$725=0,0,SUM($P$636:BR636))</f>
        <v>0</v>
      </c>
      <c r="BS732" s="302">
        <f ca="1">IF(BS$725=0,0,SUM($P$636:BS636))</f>
        <v>0</v>
      </c>
      <c r="BT732" s="302">
        <f ca="1">IF(BT$725=0,0,SUM($P$636:BT636))</f>
        <v>0</v>
      </c>
      <c r="BU732" s="302">
        <f ca="1">IF(BU$725=0,0,SUM($P$636:BU636))</f>
        <v>0</v>
      </c>
      <c r="BV732" s="302">
        <f ca="1">IF(BV$725=0,0,SUM($P$636:BV636))</f>
        <v>0</v>
      </c>
      <c r="BW732" s="302">
        <f ca="1">IF(BW$725=0,0,SUM($P$636:BW636))</f>
        <v>0</v>
      </c>
      <c r="BX732" s="302">
        <f ca="1">IF(BX$725=0,0,SUM($P$636:BX636))</f>
        <v>0</v>
      </c>
      <c r="BY732" s="302">
        <f ca="1">IF(BY$725=0,0,SUM($P$636:BY636))</f>
        <v>0</v>
      </c>
      <c r="BZ732" s="302">
        <f ca="1">IF(BZ$725=0,0,SUM($P$636:BZ636))</f>
        <v>0</v>
      </c>
      <c r="CA732" s="302">
        <f ca="1">IF(CA$725=0,0,SUM($P$636:CA636))</f>
        <v>0</v>
      </c>
      <c r="CB732" s="302">
        <f ca="1">IF(CB$725=0,0,SUM($P$636:CB636))</f>
        <v>0</v>
      </c>
      <c r="CC732" s="302">
        <f ca="1">IF(CC$725=0,0,SUM($P$636:CC636))</f>
        <v>0</v>
      </c>
      <c r="CD732" s="302">
        <f ca="1">IF(CD$725=0,0,SUM($P$636:CD636))</f>
        <v>0</v>
      </c>
      <c r="CE732" s="302">
        <f ca="1">IF(CE$725=0,0,SUM($P$636:CE636))</f>
        <v>0</v>
      </c>
      <c r="CF732" s="302">
        <f ca="1">IF(CF$725=0,0,SUM($P$636:CF636))</f>
        <v>0</v>
      </c>
      <c r="CG732" s="302">
        <f ca="1">IF(CG$725=0,0,SUM($P$636:CG636))</f>
        <v>0</v>
      </c>
      <c r="CH732" s="302">
        <f ca="1">IF(CH$725=0,0,SUM($P$636:CH636))</f>
        <v>0</v>
      </c>
      <c r="CI732" s="302">
        <f ca="1">IF(CI$725=0,0,SUM($P$636:CI636))</f>
        <v>0</v>
      </c>
      <c r="CJ732" s="302">
        <f ca="1">IF(CJ$725=0,0,SUM($P$636:CJ636))</f>
        <v>0</v>
      </c>
      <c r="CK732" s="302">
        <f ca="1">IF(CK$725=0,0,SUM($P$636:CK636))</f>
        <v>0</v>
      </c>
      <c r="CL732" s="302">
        <f ca="1">IF(CL$725=0,0,SUM($P$636:CL636))</f>
        <v>0</v>
      </c>
      <c r="CM732" s="302">
        <f ca="1">IF(CM$725=0,0,SUM($P$636:CM636))</f>
        <v>0</v>
      </c>
    </row>
    <row r="733" spans="4:91" hidden="1" outlineLevel="1" x14ac:dyDescent="0.45">
      <c r="D733" s="281" t="s">
        <v>632</v>
      </c>
      <c r="E733" s="82"/>
      <c r="F733" s="413">
        <f ca="1">SUM(F728:F732)</f>
        <v>-646442.46349119372</v>
      </c>
      <c r="H733" s="327">
        <f ca="1">F733-F724</f>
        <v>-1624944.7354211442</v>
      </c>
      <c r="K733" s="327"/>
    </row>
    <row r="734" spans="4:91" hidden="1" outlineLevel="1" x14ac:dyDescent="0.45">
      <c r="D734" s="281" t="s">
        <v>630</v>
      </c>
      <c r="E734" s="82"/>
      <c r="F734" s="413">
        <f>cur_Cash</f>
        <v>50000</v>
      </c>
    </row>
    <row r="735" spans="4:91" hidden="1" outlineLevel="1" x14ac:dyDescent="0.45">
      <c r="D735" s="84" t="s">
        <v>633</v>
      </c>
      <c r="E735" s="82"/>
      <c r="F735" s="415">
        <f ca="1">SUM(F733:F734)</f>
        <v>-596442.46349119372</v>
      </c>
    </row>
    <row r="736" spans="4:91" hidden="1" outlineLevel="1" x14ac:dyDescent="0.45">
      <c r="D736" s="82"/>
      <c r="E736" s="82"/>
      <c r="F736" s="82"/>
      <c r="L736" s="302"/>
    </row>
    <row r="737" spans="4:98" hidden="1" outlineLevel="1" x14ac:dyDescent="0.45">
      <c r="D737" s="82"/>
      <c r="E737" s="82"/>
      <c r="F737" s="82"/>
    </row>
    <row r="738" spans="4:98" hidden="1" outlineLevel="1" x14ac:dyDescent="0.45">
      <c r="D738" s="75" t="s">
        <v>710</v>
      </c>
    </row>
    <row r="739" spans="4:98" hidden="1" outlineLevel="1" x14ac:dyDescent="0.45">
      <c r="D739" s="82" t="s">
        <v>734</v>
      </c>
      <c r="AR739" s="378">
        <f>IF(MONTH(AR$3)=Assumptions!$E$279,Assumptions!$E$283,Assumptions!$D$283)*(AR98+AR268)</f>
        <v>519314.36688000016</v>
      </c>
      <c r="AS739" s="378">
        <f>IF(MONTH(AS$3)=Assumptions!$E$279,Assumptions!$E$283,Assumptions!$D$283)*(AS98+AS268)</f>
        <v>775994.1976800001</v>
      </c>
      <c r="AT739" s="378">
        <f>IF(MONTH(AT$3)=Assumptions!$E$279,Assumptions!$E$283,Assumptions!$D$283)*(AT98+AT268)</f>
        <v>789154.73262000014</v>
      </c>
      <c r="AU739" s="378">
        <f>IF(MONTH(AU$3)=Assumptions!$E$279,Assumptions!$E$283,Assumptions!$D$283)*(AU98+AU268)</f>
        <v>859291.46298000007</v>
      </c>
      <c r="AV739" s="378">
        <f>IF(MONTH(AV$3)=Assumptions!$E$279,Assumptions!$E$283,Assumptions!$D$283)*(AV98+AV268)</f>
        <v>860127.05250000011</v>
      </c>
      <c r="AW739" s="378">
        <f>IF(MONTH(AW$3)=Assumptions!$E$279,Assumptions!$E$283,Assumptions!$D$283)*(AW98+AW268)</f>
        <v>873287.58744000015</v>
      </c>
      <c r="AX739" s="378">
        <f>IF(MONTH(AX$3)=Assumptions!$E$279,Assumptions!$E$283,Assumptions!$D$283)*(AX98+AX268)</f>
        <v>1109704.3723800003</v>
      </c>
      <c r="AY739" s="378">
        <f>IF(MONTH(AY$3)=Assumptions!$E$279,Assumptions!$E$283,Assumptions!$D$283)*(AY98+AY268)</f>
        <v>866915.08740000031</v>
      </c>
      <c r="AZ739" s="378">
        <f>IF(MONTH(AZ$3)=Assumptions!$E$279,Assumptions!$E$283,Assumptions!$D$283)*(AZ98+AZ268)</f>
        <v>1002071.6922600003</v>
      </c>
      <c r="BA739" s="378">
        <f>IF(MONTH(BA$3)=Assumptions!$E$279,Assumptions!$E$283,Assumptions!$D$283)*(BA98+BA268)</f>
        <v>1026459.8964000004</v>
      </c>
      <c r="BB739" s="378">
        <f>IF(MONTH(BB$3)=Assumptions!$E$279,Assumptions!$E$283,Assumptions!$D$283)*(BB98+BB268)</f>
        <v>1010949.8309100003</v>
      </c>
      <c r="BC739" s="378">
        <f>IF(MONTH(BC$3)=Assumptions!$E$279,Assumptions!$E$283,Assumptions!$D$283)*(BC98+BC268)</f>
        <v>1813766.2300800015</v>
      </c>
      <c r="BD739" s="378">
        <f>IF(MONTH(BD$3)=Assumptions!$E$279,Assumptions!$E$283,Assumptions!$D$283)*(BD98+BD268)</f>
        <v>1043910.2016000001</v>
      </c>
      <c r="BE739" s="378">
        <f>IF(MONTH(BE$3)=Assumptions!$E$279,Assumptions!$E$283,Assumptions!$D$283)*(BE98+BE268)</f>
        <v>1500542.3448000003</v>
      </c>
      <c r="BF739" s="378">
        <f>IF(MONTH(BF$3)=Assumptions!$E$279,Assumptions!$E$283,Assumptions!$D$283)*(BF98+BF268)</f>
        <v>1543110.1128000002</v>
      </c>
      <c r="BG739" s="378">
        <f>IF(MONTH(BG$3)=Assumptions!$E$279,Assumptions!$E$283,Assumptions!$D$283)*(BG98+BG268)</f>
        <v>1693463.8464000006</v>
      </c>
      <c r="BH739" s="378">
        <f>IF(MONTH(BH$3)=Assumptions!$E$279,Assumptions!$E$283,Assumptions!$D$283)*(BH98+BH268)</f>
        <v>1699139.5488000005</v>
      </c>
      <c r="BI739" s="378">
        <f>IF(MONTH(BI$3)=Assumptions!$E$279,Assumptions!$E$283,Assumptions!$D$283)*(BI98+BI268)</f>
        <v>1741707.3168000004</v>
      </c>
      <c r="BJ739" s="378">
        <f>IF(MONTH(BJ$3)=Assumptions!$E$279,Assumptions!$E$283,Assumptions!$D$283)*(BJ98+BJ268)</f>
        <v>2138744.5848000008</v>
      </c>
      <c r="BK739" s="378">
        <f>IF(MONTH(BK$3)=Assumptions!$E$279,Assumptions!$E$283,Assumptions!$D$283)*(BK98+BK268)</f>
        <v>1597818.0960000001</v>
      </c>
      <c r="BL739" s="378">
        <f>IF(MONTH(BL$3)=Assumptions!$E$279,Assumptions!$E$283,Assumptions!$D$283)*(BL98+BL268)</f>
        <v>2011198.4208000002</v>
      </c>
      <c r="BM739" s="378">
        <f>IF(MONTH(BM$3)=Assumptions!$E$279,Assumptions!$E$283,Assumptions!$D$283)*(BM98+BM268)</f>
        <v>2022497.4456000004</v>
      </c>
      <c r="BN739" s="378">
        <f>IF(MONTH(BN$3)=Assumptions!$E$279,Assumptions!$E$283,Assumptions!$D$283)*(BN98+BN268)</f>
        <v>2042887.7592000002</v>
      </c>
      <c r="BO739" s="378">
        <f>IF(MONTH(BO$3)=Assumptions!$E$279,Assumptions!$E$283,Assumptions!$D$283)*(BO98+BO268)</f>
        <v>3215209.8048000028</v>
      </c>
      <c r="BP739" s="378">
        <f>IF(MONTH(BP$3)=Assumptions!$E$279,Assumptions!$E$283,Assumptions!$D$283)*(BP98+BP268)</f>
        <v>1629074.8656000004</v>
      </c>
      <c r="BQ739" s="378">
        <f>IF(MONTH(BQ$3)=Assumptions!$E$279,Assumptions!$E$283,Assumptions!$D$283)*(BQ98+BQ268)</f>
        <v>2250176.0463000005</v>
      </c>
      <c r="BR739" s="378">
        <f>IF(MONTH(BR$3)=Assumptions!$E$279,Assumptions!$E$283,Assumptions!$D$283)*(BR98+BR268)</f>
        <v>2283179.6988000004</v>
      </c>
      <c r="BS739" s="378">
        <f>IF(MONTH(BS$3)=Assumptions!$E$279,Assumptions!$E$283,Assumptions!$D$283)*(BS98+BS268)</f>
        <v>2471559.0354000004</v>
      </c>
      <c r="BT739" s="378">
        <f>IF(MONTH(BT$3)=Assumptions!$E$279,Assumptions!$E$283,Assumptions!$D$283)*(BT98+BT268)</f>
        <v>2445302.7963000005</v>
      </c>
      <c r="BU739" s="378">
        <f>IF(MONTH(BU$3)=Assumptions!$E$279,Assumptions!$E$283,Assumptions!$D$283)*(BU98+BU268)</f>
        <v>2478306.4488000004</v>
      </c>
      <c r="BV739" s="378">
        <f>IF(MONTH(BV$3)=Assumptions!$E$279,Assumptions!$E$283,Assumptions!$D$283)*(BV98+BV268)</f>
        <v>2991889.0638000001</v>
      </c>
      <c r="BW739" s="378">
        <f>IF(MONTH(BW$3)=Assumptions!$E$279,Assumptions!$E$283,Assumptions!$D$283)*(BW98+BW268)</f>
        <v>2203793.0460000001</v>
      </c>
      <c r="BX739" s="378">
        <f>IF(MONTH(BX$3)=Assumptions!$E$279,Assumptions!$E$283,Assumptions!$D$283)*(BX98+BX268)</f>
        <v>2769548.9912999999</v>
      </c>
      <c r="BY739" s="378">
        <f>IF(MONTH(BY$3)=Assumptions!$E$279,Assumptions!$E$283,Assumptions!$D$283)*(BY98+BY268)</f>
        <v>2758146.2181000002</v>
      </c>
      <c r="BZ739" s="378">
        <f>IF(MONTH(BZ$3)=Assumptions!$E$279,Assumptions!$E$283,Assumptions!$D$283)*(BZ98+BZ268)</f>
        <v>2763461.6509500006</v>
      </c>
      <c r="CA739" s="378">
        <f>IF(MONTH(CA$3)=Assumptions!$E$279,Assumptions!$E$283,Assumptions!$D$283)*(CA98+CA268)</f>
        <v>4337445.5488000028</v>
      </c>
      <c r="CB739" s="378">
        <f>IF(MONTH(CB$3)=Assumptions!$E$279,Assumptions!$E$283,Assumptions!$D$283)*(CB98+CB268)</f>
        <v>2092135.8024000002</v>
      </c>
      <c r="CC739" s="378">
        <f>IF(MONTH(CC$3)=Assumptions!$E$279,Assumptions!$E$283,Assumptions!$D$283)*(CC98+CC268)</f>
        <v>2853848.1762000006</v>
      </c>
      <c r="CD739" s="378">
        <f>IF(MONTH(CD$3)=Assumptions!$E$279,Assumptions!$E$283,Assumptions!$D$283)*(CD98+CD268)</f>
        <v>2872471.5747000002</v>
      </c>
      <c r="CE739" s="378">
        <f>IF(MONTH(CE$3)=Assumptions!$E$279,Assumptions!$E$283,Assumptions!$D$283)*(CE98+CE268)</f>
        <v>3085153.8606000007</v>
      </c>
      <c r="CF739" s="378">
        <f>IF(MONTH(CF$3)=Assumptions!$E$279,Assumptions!$E$283,Assumptions!$D$283)*(CF98+CF268)</f>
        <v>3030111.3717000005</v>
      </c>
      <c r="CG739" s="378">
        <f>IF(MONTH(CG$3)=Assumptions!$E$279,Assumptions!$E$283,Assumptions!$D$283)*(CG98+CG268)</f>
        <v>3048734.7702000006</v>
      </c>
      <c r="CH739" s="378">
        <f>IF(MONTH(CH$3)=Assumptions!$E$279,Assumptions!$E$283,Assumptions!$D$283)*(CH98+CH268)</f>
        <v>3669323.1687000007</v>
      </c>
      <c r="CI739" s="378">
        <f>IF(MONTH(CI$3)=Assumptions!$E$279,Assumptions!$E$283,Assumptions!$D$283)*(CI98+CI268)</f>
        <v>2704332.2040000008</v>
      </c>
      <c r="CJ739" s="378">
        <f>IF(MONTH(CJ$3)=Assumptions!$E$279,Assumptions!$E$283,Assumptions!$D$283)*(CJ98+CJ268)</f>
        <v>3345390.9657000005</v>
      </c>
      <c r="CK739" s="378">
        <f>IF(MONTH(CK$3)=Assumptions!$E$279,Assumptions!$E$283,Assumptions!$D$283)*(CK98+CK268)</f>
        <v>3324659.9904000005</v>
      </c>
      <c r="CL739" s="378">
        <f>IF(MONTH(CL$3)=Assumptions!$E$279,Assumptions!$E$283,Assumptions!$D$283)*(CL98+CL268)</f>
        <v>3301729.4425500012</v>
      </c>
      <c r="CM739" s="378">
        <f>IF(MONTH(CM$3)=Assumptions!$E$279,Assumptions!$E$283,Assumptions!$D$283)*(CM98+CM268)</f>
        <v>5300374.5312000047</v>
      </c>
      <c r="CN739" s="71"/>
      <c r="CO739" s="71"/>
      <c r="CP739" s="71"/>
      <c r="CQ739" s="71"/>
      <c r="CR739" s="71"/>
      <c r="CS739" s="71"/>
      <c r="CT739" s="71"/>
    </row>
    <row r="740" spans="4:98" hidden="1" outlineLevel="1" x14ac:dyDescent="0.45"/>
    <row r="741" spans="4:98" hidden="1" outlineLevel="1" x14ac:dyDescent="0.45">
      <c r="D741" s="75" t="s">
        <v>735</v>
      </c>
    </row>
    <row r="742" spans="4:98" hidden="1" outlineLevel="1" x14ac:dyDescent="0.45">
      <c r="D742" s="259" t="s">
        <v>734</v>
      </c>
      <c r="AR742" s="378">
        <f>IF(MONTH(AR$3)=Assumptions!$E$279,Assumptions!$E$282,Assumptions!$D$282)*AR98</f>
        <v>595350.00000000023</v>
      </c>
      <c r="AS742" s="378">
        <f>IF(MONTH(AS$3)=Assumptions!$E$279,Assumptions!$E$282,Assumptions!$D$282)*AS98</f>
        <v>967443.75000000012</v>
      </c>
      <c r="AT742" s="378">
        <f>IF(MONTH(AT$3)=Assumptions!$E$279,Assumptions!$E$282,Assumptions!$D$282)*AT98</f>
        <v>967443.75000000012</v>
      </c>
      <c r="AU742" s="378">
        <f>IF(MONTH(AU$3)=Assumptions!$E$279,Assumptions!$E$282,Assumptions!$D$282)*AU98</f>
        <v>1041862.5000000002</v>
      </c>
      <c r="AV742" s="378">
        <f>IF(MONTH(AV$3)=Assumptions!$E$279,Assumptions!$E$282,Assumptions!$D$282)*AV98</f>
        <v>1041862.5000000002</v>
      </c>
      <c r="AW742" s="378">
        <f>IF(MONTH(AW$3)=Assumptions!$E$279,Assumptions!$E$282,Assumptions!$D$282)*AW98</f>
        <v>1041862.5000000002</v>
      </c>
      <c r="AX742" s="378">
        <f>IF(MONTH(AX$3)=Assumptions!$E$279,Assumptions!$E$282,Assumptions!$D$282)*AX98</f>
        <v>1413956.2500000005</v>
      </c>
      <c r="AY742" s="378">
        <f>IF(MONTH(AY$3)=Assumptions!$E$279,Assumptions!$E$282,Assumptions!$D$282)*AY98</f>
        <v>1190700.0000000005</v>
      </c>
      <c r="AZ742" s="378">
        <f>IF(MONTH(AZ$3)=Assumptions!$E$279,Assumptions!$E$282,Assumptions!$D$282)*AZ98</f>
        <v>1190700.0000000005</v>
      </c>
      <c r="BA742" s="378">
        <f>IF(MONTH(BA$3)=Assumptions!$E$279,Assumptions!$E$282,Assumptions!$D$282)*BA98</f>
        <v>1265118.7500000005</v>
      </c>
      <c r="BB742" s="378">
        <f>IF(MONTH(BB$3)=Assumptions!$E$279,Assumptions!$E$282,Assumptions!$D$282)*BB98</f>
        <v>1190700.0000000005</v>
      </c>
      <c r="BC742" s="378">
        <f>IF(MONTH(BC$3)=Assumptions!$E$279,Assumptions!$E$282,Assumptions!$D$282)*BC98</f>
        <v>1587600.0000000009</v>
      </c>
      <c r="BD742" s="378">
        <f>IF(MONTH(BD$3)=Assumptions!$E$279,Assumptions!$E$282,Assumptions!$D$282)*BD98</f>
        <v>945252</v>
      </c>
      <c r="BE742" s="378">
        <f>IF(MONTH(BE$3)=Assumptions!$E$279,Assumptions!$E$282,Assumptions!$D$282)*BE98</f>
        <v>1536034.5</v>
      </c>
      <c r="BF742" s="378">
        <f>IF(MONTH(BF$3)=Assumptions!$E$279,Assumptions!$E$282,Assumptions!$D$282)*BF98</f>
        <v>1536034.5</v>
      </c>
      <c r="BG742" s="378">
        <f>IF(MONTH(BG$3)=Assumptions!$E$279,Assumptions!$E$282,Assumptions!$D$282)*BG98</f>
        <v>1654191.0000000005</v>
      </c>
      <c r="BH742" s="378">
        <f>IF(MONTH(BH$3)=Assumptions!$E$279,Assumptions!$E$282,Assumptions!$D$282)*BH98</f>
        <v>1654191.0000000005</v>
      </c>
      <c r="BI742" s="378">
        <f>IF(MONTH(BI$3)=Assumptions!$E$279,Assumptions!$E$282,Assumptions!$D$282)*BI98</f>
        <v>1654191.0000000005</v>
      </c>
      <c r="BJ742" s="378">
        <f>IF(MONTH(BJ$3)=Assumptions!$E$279,Assumptions!$E$282,Assumptions!$D$282)*BJ98</f>
        <v>2244973.5000000009</v>
      </c>
      <c r="BK742" s="378">
        <f>IF(MONTH(BK$3)=Assumptions!$E$279,Assumptions!$E$282,Assumptions!$D$282)*BK98</f>
        <v>1890504</v>
      </c>
      <c r="BL742" s="378">
        <f>IF(MONTH(BL$3)=Assumptions!$E$279,Assumptions!$E$282,Assumptions!$D$282)*BL98</f>
        <v>1890504</v>
      </c>
      <c r="BM742" s="378">
        <f>IF(MONTH(BM$3)=Assumptions!$E$279,Assumptions!$E$282,Assumptions!$D$282)*BM98</f>
        <v>2008660.5000000007</v>
      </c>
      <c r="BN742" s="378">
        <f>IF(MONTH(BN$3)=Assumptions!$E$279,Assumptions!$E$282,Assumptions!$D$282)*BN98</f>
        <v>1890504</v>
      </c>
      <c r="BO742" s="378">
        <f>IF(MONTH(BO$3)=Assumptions!$E$279,Assumptions!$E$282,Assumptions!$D$282)*BO98</f>
        <v>2520672.0000000009</v>
      </c>
      <c r="BP742" s="378">
        <f>IF(MONTH(BP$3)=Assumptions!$E$279,Assumptions!$E$282,Assumptions!$D$282)*BP98</f>
        <v>1281543.9000000001</v>
      </c>
      <c r="BQ742" s="378">
        <f>IF(MONTH(BQ$3)=Assumptions!$E$279,Assumptions!$E$282,Assumptions!$D$282)*BQ98</f>
        <v>2082508.8375000001</v>
      </c>
      <c r="BR742" s="378">
        <f>IF(MONTH(BR$3)=Assumptions!$E$279,Assumptions!$E$282,Assumptions!$D$282)*BR98</f>
        <v>2082508.8375000001</v>
      </c>
      <c r="BS742" s="378">
        <f>IF(MONTH(BS$3)=Assumptions!$E$279,Assumptions!$E$282,Assumptions!$D$282)*BS98</f>
        <v>2242701.8250000002</v>
      </c>
      <c r="BT742" s="378">
        <f>IF(MONTH(BT$3)=Assumptions!$E$279,Assumptions!$E$282,Assumptions!$D$282)*BT98</f>
        <v>2242701.8250000002</v>
      </c>
      <c r="BU742" s="378">
        <f>IF(MONTH(BU$3)=Assumptions!$E$279,Assumptions!$E$282,Assumptions!$D$282)*BU98</f>
        <v>2242701.8250000002</v>
      </c>
      <c r="BV742" s="378">
        <f>IF(MONTH(BV$3)=Assumptions!$E$279,Assumptions!$E$282,Assumptions!$D$282)*BV98</f>
        <v>3043666.7625000002</v>
      </c>
      <c r="BW742" s="378">
        <f>IF(MONTH(BW$3)=Assumptions!$E$279,Assumptions!$E$282,Assumptions!$D$282)*BW98</f>
        <v>2563087.8000000003</v>
      </c>
      <c r="BX742" s="378">
        <f>IF(MONTH(BX$3)=Assumptions!$E$279,Assumptions!$E$282,Assumptions!$D$282)*BX98</f>
        <v>2563087.8000000003</v>
      </c>
      <c r="BY742" s="378">
        <f>IF(MONTH(BY$3)=Assumptions!$E$279,Assumptions!$E$282,Assumptions!$D$282)*BY98</f>
        <v>2723280.7875000006</v>
      </c>
      <c r="BZ742" s="378">
        <f>IF(MONTH(BZ$3)=Assumptions!$E$279,Assumptions!$E$282,Assumptions!$D$282)*BZ98</f>
        <v>2563087.8000000003</v>
      </c>
      <c r="CA742" s="378">
        <f>IF(MONTH(CA$3)=Assumptions!$E$279,Assumptions!$E$282,Assumptions!$D$282)*CA98</f>
        <v>3417450.4000000008</v>
      </c>
      <c r="CB742" s="378">
        <f>IF(MONTH(CB$3)=Assumptions!$E$279,Assumptions!$E$282,Assumptions!$D$282)*CB98</f>
        <v>1605240.0000000005</v>
      </c>
      <c r="CC742" s="378">
        <f>IF(MONTH(CC$3)=Assumptions!$E$279,Assumptions!$E$282,Assumptions!$D$282)*CC98</f>
        <v>2608515.0000000005</v>
      </c>
      <c r="CD742" s="378">
        <f>IF(MONTH(CD$3)=Assumptions!$E$279,Assumptions!$E$282,Assumptions!$D$282)*CD98</f>
        <v>2608515.0000000005</v>
      </c>
      <c r="CE742" s="378">
        <f>IF(MONTH(CE$3)=Assumptions!$E$279,Assumptions!$E$282,Assumptions!$D$282)*CE98</f>
        <v>2809170.0000000009</v>
      </c>
      <c r="CF742" s="378">
        <f>IF(MONTH(CF$3)=Assumptions!$E$279,Assumptions!$E$282,Assumptions!$D$282)*CF98</f>
        <v>2809170.0000000009</v>
      </c>
      <c r="CG742" s="378">
        <f>IF(MONTH(CG$3)=Assumptions!$E$279,Assumptions!$E$282,Assumptions!$D$282)*CG98</f>
        <v>2809170.0000000009</v>
      </c>
      <c r="CH742" s="378">
        <f>IF(MONTH(CH$3)=Assumptions!$E$279,Assumptions!$E$282,Assumptions!$D$282)*CH98</f>
        <v>3812445.0000000014</v>
      </c>
      <c r="CI742" s="378">
        <f>IF(MONTH(CI$3)=Assumptions!$E$279,Assumptions!$E$282,Assumptions!$D$282)*CI98</f>
        <v>3210480.0000000009</v>
      </c>
      <c r="CJ742" s="378">
        <f>IF(MONTH(CJ$3)=Assumptions!$E$279,Assumptions!$E$282,Assumptions!$D$282)*CJ98</f>
        <v>3210480.0000000009</v>
      </c>
      <c r="CK742" s="378">
        <f>IF(MONTH(CK$3)=Assumptions!$E$279,Assumptions!$E$282,Assumptions!$D$282)*CK98</f>
        <v>3411135.0000000014</v>
      </c>
      <c r="CL742" s="378">
        <f>IF(MONTH(CL$3)=Assumptions!$E$279,Assumptions!$E$282,Assumptions!$D$282)*CL98</f>
        <v>3210480.0000000009</v>
      </c>
      <c r="CM742" s="378">
        <f>IF(MONTH(CM$3)=Assumptions!$E$279,Assumptions!$E$282,Assumptions!$D$282)*CM98</f>
        <v>4280640.0000000019</v>
      </c>
    </row>
    <row r="743" spans="4:98" hidden="1" outlineLevel="1" x14ac:dyDescent="0.45"/>
    <row r="744" spans="4:98" hidden="1" outlineLevel="1" x14ac:dyDescent="0.45">
      <c r="D744" s="75" t="s">
        <v>727</v>
      </c>
    </row>
    <row r="745" spans="4:98" hidden="1" outlineLevel="1" x14ac:dyDescent="0.45">
      <c r="D745" s="259" t="s">
        <v>734</v>
      </c>
      <c r="AR745" s="378">
        <f ca="1">Assumptions!$D$280*Sum_DB!AQ14</f>
        <v>16176.651724395533</v>
      </c>
      <c r="AS745" s="378">
        <f ca="1">Assumptions!$D$280*Sum_DB!AR14</f>
        <v>19719.340533446677</v>
      </c>
      <c r="AT745" s="378">
        <f ca="1">Assumptions!$D$280*Sum_DB!AS14</f>
        <v>20257.427676790016</v>
      </c>
      <c r="AU745" s="378">
        <f ca="1">Assumptions!$D$280*Sum_DB!AT14</f>
        <v>21565.562481449717</v>
      </c>
      <c r="AV745" s="378">
        <f ca="1">Assumptions!$D$280*Sum_DB!AU14</f>
        <v>21783.258333907026</v>
      </c>
      <c r="AW745" s="378">
        <f ca="1">Assumptions!$D$280*Sum_DB!AV14</f>
        <v>22920.502620456551</v>
      </c>
      <c r="AX745" s="378">
        <f ca="1">Assumptions!$D$280*Sum_DB!AW14</f>
        <v>25716.598598452474</v>
      </c>
      <c r="AY745" s="378">
        <f ca="1">Assumptions!$D$280*Sum_DB!AX14</f>
        <v>21921.359589891821</v>
      </c>
      <c r="AZ745" s="378">
        <f ca="1">Assumptions!$D$280*Sum_DB!AY14</f>
        <v>25341.918095607245</v>
      </c>
      <c r="BA745" s="378">
        <f ca="1">Assumptions!$D$280*Sum_DB!AZ14</f>
        <v>25672.748149201976</v>
      </c>
      <c r="BB745" s="378">
        <f ca="1">Assumptions!$D$280*Sum_DB!BA14</f>
        <v>26137.266656546082</v>
      </c>
      <c r="BC745" s="378">
        <f ca="1">Assumptions!$D$280*Sum_DB!BB14</f>
        <v>44264.91475527703</v>
      </c>
      <c r="BD745" s="378">
        <f ca="1">Assumptions!$D$280*Sum_DB!BC14</f>
        <v>25306.224048552293</v>
      </c>
      <c r="BE745" s="378">
        <f ca="1">Assumptions!$D$280*Sum_DB!BD14</f>
        <v>31164.089169744835</v>
      </c>
      <c r="BF745" s="378">
        <f ca="1">Assumptions!$D$280*Sum_DB!BE14</f>
        <v>32323.889236412375</v>
      </c>
      <c r="BG745" s="378">
        <f ca="1">Assumptions!$D$280*Sum_DB!BF14</f>
        <v>34754.35953299504</v>
      </c>
      <c r="BH745" s="378">
        <f ca="1">Assumptions!$D$280*Sum_DB!BG14</f>
        <v>35385.430179879069</v>
      </c>
      <c r="BI745" s="378">
        <f ca="1">Assumptions!$D$280*Sum_DB!BH14</f>
        <v>37162.877832861079</v>
      </c>
      <c r="BJ745" s="378">
        <f ca="1">Assumptions!$D$280*Sum_DB!BI14</f>
        <v>41944.924803161943</v>
      </c>
      <c r="BK745" s="378">
        <f ca="1">Assumptions!$D$280*Sum_DB!BJ14</f>
        <v>35798.347669311821</v>
      </c>
      <c r="BL745" s="378">
        <f ca="1">Assumptions!$D$280*Sum_DB!BK14</f>
        <v>42127.204428433935</v>
      </c>
      <c r="BM745" s="378">
        <f ca="1">Assumptions!$D$280*Sum_DB!BL14</f>
        <v>43173.672926474646</v>
      </c>
      <c r="BN745" s="378">
        <f ca="1">Assumptions!$D$280*Sum_DB!BM14</f>
        <v>43986.94051417688</v>
      </c>
      <c r="BO745" s="378">
        <f ca="1">Assumptions!$D$280*Sum_DB!BN14</f>
        <v>72395.184371890005</v>
      </c>
      <c r="BP745" s="378">
        <f ca="1">Assumptions!$D$280*Sum_DB!BO14</f>
        <v>38266.995069905926</v>
      </c>
      <c r="BQ745" s="378">
        <f ca="1">Assumptions!$D$280*Sum_DB!BP14</f>
        <v>42009.648624097208</v>
      </c>
      <c r="BR745" s="378">
        <f ca="1">Assumptions!$D$280*Sum_DB!BQ14</f>
        <v>46315.843903522742</v>
      </c>
      <c r="BS745" s="378">
        <f ca="1">Assumptions!$D$280*Sum_DB!BR14</f>
        <v>50043.822953757546</v>
      </c>
      <c r="BT745" s="378">
        <f ca="1">Assumptions!$D$280*Sum_DB!BS14</f>
        <v>52482.261579582308</v>
      </c>
      <c r="BU745" s="378">
        <f ca="1">Assumptions!$D$280*Sum_DB!BT14</f>
        <v>55532.670355906921</v>
      </c>
      <c r="BV745" s="378">
        <f ca="1">Assumptions!$D$280*Sum_DB!BU14</f>
        <v>62850.62615405651</v>
      </c>
      <c r="BW745" s="378">
        <f ca="1">Assumptions!$D$280*Sum_DB!BV14</f>
        <v>58570.416797340979</v>
      </c>
      <c r="BX745" s="378">
        <f ca="1">Assumptions!$D$280*Sum_DB!BW14</f>
        <v>63165.973844352229</v>
      </c>
      <c r="BY745" s="378">
        <f ca="1">Assumptions!$D$280*Sum_DB!BX14</f>
        <v>69663.531654097867</v>
      </c>
      <c r="BZ745" s="378">
        <f ca="1">Assumptions!$D$280*Sum_DB!BY14</f>
        <v>77196.434579553184</v>
      </c>
      <c r="CA745" s="378">
        <f ca="1">Assumptions!$D$280*Sum_DB!BZ14</f>
        <v>102894.3712380364</v>
      </c>
      <c r="CB745" s="378">
        <f ca="1">Assumptions!$D$280*Sum_DB!CA14</f>
        <v>62638.879261507558</v>
      </c>
      <c r="CC745" s="378">
        <f ca="1">Assumptions!$D$280*Sum_DB!CB14</f>
        <v>72173.081728478894</v>
      </c>
      <c r="CD745" s="378">
        <f ca="1">Assumptions!$D$280*Sum_DB!CC14</f>
        <v>73180.417922419903</v>
      </c>
      <c r="CE745" s="378">
        <f ca="1">Assumptions!$D$280*Sum_DB!CD14</f>
        <v>76556.199544013725</v>
      </c>
      <c r="CF745" s="378">
        <f ca="1">Assumptions!$D$280*Sum_DB!CE14</f>
        <v>76307.159566867107</v>
      </c>
      <c r="CG745" s="378">
        <f ca="1">Assumptions!$D$280*Sum_DB!CF14</f>
        <v>77930.871129900494</v>
      </c>
      <c r="CH745" s="378">
        <f ca="1">Assumptions!$D$280*Sum_DB!CG14</f>
        <v>84895.340546176914</v>
      </c>
      <c r="CI745" s="378">
        <f ca="1">Assumptions!$D$280*Sum_DB!CH14</f>
        <v>71485.301564331588</v>
      </c>
      <c r="CJ745" s="378">
        <f ca="1">Assumptions!$D$280*Sum_DB!CI14</f>
        <v>82760.325091941937</v>
      </c>
      <c r="CK745" s="378">
        <f ca="1">Assumptions!$D$280*Sum_DB!CJ14</f>
        <v>82562.693997223934</v>
      </c>
      <c r="CL745" s="378">
        <f ca="1">Assumptions!$D$280*Sum_DB!CK14</f>
        <v>82994.02621028584</v>
      </c>
      <c r="CM745" s="378">
        <f ca="1">Assumptions!$D$280*Sum_DB!CL14</f>
        <v>125020.84669383752</v>
      </c>
    </row>
    <row r="746" spans="4:98" hidden="1" outlineLevel="1" x14ac:dyDescent="0.45"/>
    <row r="747" spans="4:98" hidden="1" outlineLevel="1" x14ac:dyDescent="0.45">
      <c r="D747" s="75" t="s">
        <v>736</v>
      </c>
    </row>
    <row r="748" spans="4:98" hidden="1" outlineLevel="1" x14ac:dyDescent="0.45">
      <c r="D748" s="259" t="s">
        <v>734</v>
      </c>
      <c r="AR748" s="378">
        <f ca="1">Assumptions!$D$281*(AR474+AR558)</f>
        <v>53769.236315806062</v>
      </c>
      <c r="AS748" s="378">
        <f ca="1">Assumptions!$D$281*(AS474+AS558)</f>
        <v>60075.192603079384</v>
      </c>
      <c r="AT748" s="378">
        <f ca="1">Assumptions!$D$281*(AT474+AT558)</f>
        <v>60417.912150108452</v>
      </c>
      <c r="AU748" s="378">
        <f ca="1">Assumptions!$D$281*(AU474+AU558)</f>
        <v>61392.87642111109</v>
      </c>
      <c r="AV748" s="378">
        <f ca="1">Assumptions!$D$281*(AV474+AV558)</f>
        <v>61446.201904749476</v>
      </c>
      <c r="AW748" s="378">
        <f ca="1">Assumptions!$D$281*(AW474+AW558)</f>
        <v>61848.383187626983</v>
      </c>
      <c r="AX748" s="378">
        <f ca="1">Assumptions!$D$281*(AX474+AX558)</f>
        <v>63907.500195486107</v>
      </c>
      <c r="AY748" s="378">
        <f ca="1">Assumptions!$D$281*(AY474+AY558)</f>
        <v>58498.445161745767</v>
      </c>
      <c r="AZ748" s="378">
        <f ca="1">Assumptions!$D$281*(AZ474+AZ558)</f>
        <v>67283.060463315851</v>
      </c>
      <c r="BA748" s="378">
        <f ca="1">Assumptions!$D$281*(BA474+BA558)</f>
        <v>66026.955580348338</v>
      </c>
      <c r="BB748" s="378">
        <f ca="1">Assumptions!$D$281*(BB474+BB558)</f>
        <v>68273.172736241861</v>
      </c>
      <c r="BC748" s="378">
        <f ca="1">Assumptions!$D$281*(BC474+BC558)</f>
        <v>72179.200958030648</v>
      </c>
      <c r="BD748" s="378">
        <f ca="1">Assumptions!$D$281*(BD474+BD558)</f>
        <v>34791.303993048219</v>
      </c>
      <c r="BE748" s="378">
        <f ca="1">Assumptions!$D$281*(BE474+BE558)</f>
        <v>39594.296138739228</v>
      </c>
      <c r="BF748" s="378">
        <f ca="1">Assumptions!$D$281*(BF474+BF558)</f>
        <v>40632.738987053192</v>
      </c>
      <c r="BG748" s="378">
        <f ca="1">Assumptions!$D$281*(BG474+BG558)</f>
        <v>42979.90230492266</v>
      </c>
      <c r="BH748" s="378">
        <f ca="1">Assumptions!$D$281*(BH474+BH558)</f>
        <v>43189.301886957095</v>
      </c>
      <c r="BI748" s="378">
        <f ca="1">Assumptions!$D$281*(BI474+BI558)</f>
        <v>44286.077774055229</v>
      </c>
      <c r="BJ748" s="378">
        <f ca="1">Assumptions!$D$281*(BJ474+BJ558)</f>
        <v>47729.207413330114</v>
      </c>
      <c r="BK748" s="378">
        <f ca="1">Assumptions!$D$281*(BK474+BK558)</f>
        <v>39024.203676647121</v>
      </c>
      <c r="BL748" s="378">
        <f ca="1">Assumptions!$D$281*(BL474+BL558)</f>
        <v>48829.154573088272</v>
      </c>
      <c r="BM748" s="378">
        <f ca="1">Assumptions!$D$281*(BM474+BM558)</f>
        <v>48091.84386427408</v>
      </c>
      <c r="BN748" s="378">
        <f ca="1">Assumptions!$D$281*(BN474+BN558)</f>
        <v>49703.72578886446</v>
      </c>
      <c r="BO748" s="378">
        <f ca="1">Assumptions!$D$281*(BO474+BO558)</f>
        <v>59505.460324177649</v>
      </c>
      <c r="BP748" s="378">
        <f ca="1">Assumptions!$D$281*(BP474+BP558)</f>
        <v>52447.990470220451</v>
      </c>
      <c r="BQ748" s="378">
        <f ca="1">Assumptions!$D$281*(BQ474+BQ558)</f>
        <v>58723.432390191956</v>
      </c>
      <c r="BR748" s="378">
        <f ca="1">Assumptions!$D$281*(BR474+BR558)</f>
        <v>60449.126521116974</v>
      </c>
      <c r="BS748" s="378">
        <f ca="1">Assumptions!$D$281*(BS474+BS558)</f>
        <v>63246.992696827736</v>
      </c>
      <c r="BT748" s="378">
        <f ca="1">Assumptions!$D$281*(BT474+BT558)</f>
        <v>62815.196633992608</v>
      </c>
      <c r="BU748" s="378">
        <f ca="1">Assumptions!$D$281*(BU474+BU558)</f>
        <v>63770.741073047589</v>
      </c>
      <c r="BV748" s="378">
        <f ca="1">Assumptions!$D$281*(BV474+BV558)</f>
        <v>67633.30320128749</v>
      </c>
      <c r="BW748" s="378">
        <f ca="1">Assumptions!$D$281*(BW474+BW558)</f>
        <v>54900.867412619693</v>
      </c>
      <c r="BX748" s="378">
        <f ca="1">Assumptions!$D$281*(BX474+BX558)</f>
        <v>67571.204999616079</v>
      </c>
      <c r="BY748" s="378">
        <f ca="1">Assumptions!$D$281*(BY474+BY558)</f>
        <v>65964.355185057575</v>
      </c>
      <c r="BZ748" s="378">
        <f ca="1">Assumptions!$D$281*(BZ474+BZ558)</f>
        <v>67729.554837456628</v>
      </c>
      <c r="CA748" s="378">
        <f ca="1">Assumptions!$D$281*(CA474+CA558)</f>
        <v>78707.033135327045</v>
      </c>
      <c r="CB748" s="378">
        <f ca="1">Assumptions!$D$281*(CB474+CB558)</f>
        <v>63086.901435663116</v>
      </c>
      <c r="CC748" s="378">
        <f ca="1">Assumptions!$D$281*(CC474+CC558)</f>
        <v>70179.570259051601</v>
      </c>
      <c r="CD748" s="378">
        <f ca="1">Assumptions!$D$281*(CD474+CD558)</f>
        <v>70693.168940340343</v>
      </c>
      <c r="CE748" s="378">
        <f ca="1">Assumptions!$D$281*(CE474+CE558)</f>
        <v>73545.398776780828</v>
      </c>
      <c r="CF748" s="378">
        <f ca="1">Assumptions!$D$281*(CF474+CF558)</f>
        <v>72397.441380817778</v>
      </c>
      <c r="CG748" s="378">
        <f ca="1">Assumptions!$D$281*(CG474+CG558)</f>
        <v>72982.819379887587</v>
      </c>
      <c r="CH748" s="378">
        <f ca="1">Assumptions!$D$281*(CH474+CH558)</f>
        <v>76882.842777015787</v>
      </c>
      <c r="CI748" s="378">
        <f ca="1">Assumptions!$D$281*(CI474+CI558)</f>
        <v>61276.288446219158</v>
      </c>
      <c r="CJ748" s="378">
        <f ca="1">Assumptions!$D$281*(CJ474+CJ558)</f>
        <v>75841.034765028162</v>
      </c>
      <c r="CK748" s="378">
        <f ca="1">Assumptions!$D$281*(CK474+CK558)</f>
        <v>73445.482244396218</v>
      </c>
      <c r="CL748" s="378">
        <f ca="1">Assumptions!$D$281*(CL474+CL558)</f>
        <v>75030.997972617581</v>
      </c>
      <c r="CM748" s="378">
        <f ca="1">Assumptions!$D$281*(CM474+CM558)</f>
        <v>87548.731772832863</v>
      </c>
    </row>
    <row r="749" spans="4:98" hidden="1" outlineLevel="1" x14ac:dyDescent="0.45"/>
    <row r="750" spans="4:98" hidden="1" outlineLevel="1" x14ac:dyDescent="0.45">
      <c r="D750" s="75" t="s">
        <v>749</v>
      </c>
    </row>
    <row r="751" spans="4:98" hidden="1" outlineLevel="1" x14ac:dyDescent="0.45">
      <c r="D751" s="259" t="s">
        <v>734</v>
      </c>
      <c r="AR751" s="378">
        <f>Assumptions!$D$284*AR268</f>
        <v>8618.435795628453</v>
      </c>
      <c r="AS751" s="378">
        <f>Assumptions!$D$284*AS268</f>
        <v>10395.432866892048</v>
      </c>
      <c r="AT751" s="378">
        <f>Assumptions!$D$284*AT268</f>
        <v>11095.125463702092</v>
      </c>
      <c r="AU751" s="378">
        <f>Assumptions!$D$284*AU268</f>
        <v>12450.085730540586</v>
      </c>
      <c r="AV751" s="378">
        <f>Assumptions!$D$284*AV268</f>
        <v>12494.510657322176</v>
      </c>
      <c r="AW751" s="378">
        <f>Assumptions!$D$284*AW268</f>
        <v>13194.203254132219</v>
      </c>
      <c r="AX751" s="378">
        <f>Assumptions!$D$284*AX268</f>
        <v>13893.895850942261</v>
      </c>
      <c r="AY751" s="378">
        <f>Assumptions!$D$284*AY268</f>
        <v>8107.5491376401687</v>
      </c>
      <c r="AZ751" s="378">
        <f>Assumptions!$D$284*AZ268</f>
        <v>15293.281044562344</v>
      </c>
      <c r="BA751" s="378">
        <f>Assumptions!$D$284*BA268</f>
        <v>14215.976570108789</v>
      </c>
      <c r="BB751" s="378">
        <f>Assumptions!$D$284*BB268</f>
        <v>15765.295891616739</v>
      </c>
      <c r="BC751" s="378">
        <f>Assumptions!$D$284*BC268</f>
        <v>13527.390204994177</v>
      </c>
      <c r="BD751" s="378">
        <f>Assumptions!$D$284*BD268</f>
        <v>25347.354450476989</v>
      </c>
      <c r="BE751" s="378">
        <f>Assumptions!$D$284*BE268</f>
        <v>30778.930404150633</v>
      </c>
      <c r="BF751" s="378">
        <f>Assumptions!$D$284*BF268</f>
        <v>33042.087051514645</v>
      </c>
      <c r="BG751" s="378">
        <f>Assumptions!$D$284*BG268</f>
        <v>37266.646126594147</v>
      </c>
      <c r="BH751" s="378">
        <f>Assumptions!$D$284*BH268</f>
        <v>37568.400346242684</v>
      </c>
      <c r="BI751" s="378">
        <f>Assumptions!$D$284*BI268</f>
        <v>39831.556993606697</v>
      </c>
      <c r="BJ751" s="378">
        <f>Assumptions!$D$284*BJ268</f>
        <v>42094.713640970716</v>
      </c>
      <c r="BK751" s="378">
        <f>Assumptions!$D$284*BK268</f>
        <v>24643.261271297073</v>
      </c>
      <c r="BL751" s="378">
        <f>Assumptions!$D$284*BL268</f>
        <v>46621.026935698748</v>
      </c>
      <c r="BM751" s="378">
        <f>Assumptions!$D$284*BM268</f>
        <v>43452.607629389124</v>
      </c>
      <c r="BN751" s="378">
        <f>Assumptions!$D$284*BN268</f>
        <v>48305.821328736412</v>
      </c>
      <c r="BO751" s="378">
        <f>Assumptions!$D$284*BO268</f>
        <v>41541.49757161516</v>
      </c>
      <c r="BP751" s="378">
        <f>Assumptions!$D$284*BP268</f>
        <v>45730.630119765694</v>
      </c>
      <c r="BQ751" s="378">
        <f>Assumptions!$D$284*BQ268</f>
        <v>53201.63006088703</v>
      </c>
      <c r="BR751" s="378">
        <f>Assumptions!$D$284*BR268</f>
        <v>54956.301237037653</v>
      </c>
      <c r="BS751" s="378">
        <f>Assumptions!$D$284*BS268</f>
        <v>59861.581991698753</v>
      </c>
      <c r="BT751" s="378">
        <f>Assumptions!$D$284*BT268</f>
        <v>58465.643589338913</v>
      </c>
      <c r="BU751" s="378">
        <f>Assumptions!$D$284*BU268</f>
        <v>60220.314765489537</v>
      </c>
      <c r="BV751" s="378">
        <f>Assumptions!$D$284*BV268</f>
        <v>61974.985941640167</v>
      </c>
      <c r="BW751" s="378">
        <f>Assumptions!$D$284*BW268</f>
        <v>35405.365065439335</v>
      </c>
      <c r="BX751" s="378">
        <f>Assumptions!$D$284*BX268</f>
        <v>65484.328293941413</v>
      </c>
      <c r="BY751" s="378">
        <f>Assumptions!$D$284*BY268</f>
        <v>59767.999528970708</v>
      </c>
      <c r="BZ751" s="378">
        <f>Assumptions!$D$284*BZ268</f>
        <v>65160.688943673646</v>
      </c>
      <c r="CA751" s="378">
        <f>Assumptions!$D$284*CA268</f>
        <v>55026.488084083823</v>
      </c>
      <c r="CB751" s="378">
        <f>Assumptions!$D$284*CB268</f>
        <v>60023.943525087867</v>
      </c>
      <c r="CC751" s="378">
        <f>Assumptions!$D$284*CC268</f>
        <v>68517.067498945602</v>
      </c>
      <c r="CD751" s="378">
        <f>Assumptions!$D$284*CD268</f>
        <v>69507.198532167371</v>
      </c>
      <c r="CE751" s="378">
        <f>Assumptions!$D$284*CE268</f>
        <v>74413.847874577419</v>
      </c>
      <c r="CF751" s="378">
        <f>Assumptions!$D$284*CF268</f>
        <v>71487.46059861088</v>
      </c>
      <c r="CG751" s="378">
        <f>Assumptions!$D$284*CG268</f>
        <v>72477.591631832634</v>
      </c>
      <c r="CH751" s="378">
        <f>Assumptions!$D$284*CH268</f>
        <v>73467.722665054403</v>
      </c>
      <c r="CI751" s="378">
        <f>Assumptions!$D$284*CI268</f>
        <v>41365.474276820089</v>
      </c>
      <c r="CJ751" s="378">
        <f>Assumptions!$D$284*CJ268</f>
        <v>75447.984731497898</v>
      </c>
      <c r="CK751" s="378">
        <f>Assumptions!$D$284*CK268</f>
        <v>67944.991790861925</v>
      </c>
      <c r="CL751" s="378">
        <f>Assumptions!$D$284*CL268</f>
        <v>73126.677531389156</v>
      </c>
      <c r="CM751" s="378">
        <f>Assumptions!$D$284*CM268</f>
        <v>60992.071646460405</v>
      </c>
    </row>
    <row r="752" spans="4:98" hidden="1" outlineLevel="1" x14ac:dyDescent="0.45"/>
    <row r="753" collapsed="1" x14ac:dyDescent="0.45"/>
  </sheetData>
  <conditionalFormatting sqref="H591:BC591 CN591:CT591">
    <cfRule type="cellIs" dxfId="35" priority="7" operator="equal">
      <formula>TRUE</formula>
    </cfRule>
    <cfRule type="cellIs" dxfId="34" priority="8" operator="equal">
      <formula>FALSE</formula>
    </cfRule>
  </conditionalFormatting>
  <conditionalFormatting sqref="D591">
    <cfRule type="cellIs" dxfId="33" priority="5" operator="equal">
      <formula>TRUE</formula>
    </cfRule>
    <cfRule type="cellIs" dxfId="32" priority="6" operator="equal">
      <formula>FALSE</formula>
    </cfRule>
  </conditionalFormatting>
  <conditionalFormatting sqref="BE591:CM591">
    <cfRule type="cellIs" dxfId="31" priority="3" operator="equal">
      <formula>TRUE</formula>
    </cfRule>
    <cfRule type="cellIs" dxfId="30" priority="4" operator="equal">
      <formula>FALSE</formula>
    </cfRule>
  </conditionalFormatting>
  <conditionalFormatting sqref="BD591">
    <cfRule type="cellIs" dxfId="29" priority="1" operator="equal">
      <formula>TRUE</formula>
    </cfRule>
    <cfRule type="cellIs" dxfId="28" priority="2" operator="equal">
      <formula>FALSE</formula>
    </cfRule>
  </conditionalFormatting>
  <pageMargins left="0.75" right="0.75" top="1" bottom="1" header="0.5" footer="0.5"/>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A1:S57"/>
  <sheetViews>
    <sheetView topLeftCell="B1" workbookViewId="0">
      <selection activeCell="C21" sqref="C21"/>
    </sheetView>
  </sheetViews>
  <sheetFormatPr defaultColWidth="11" defaultRowHeight="15.75" outlineLevelRow="1" outlineLevelCol="1" x14ac:dyDescent="0.5"/>
  <cols>
    <col min="1" max="1" width="25.125" hidden="1" customWidth="1" outlineLevel="1"/>
    <col min="2" max="2" width="21.6875" customWidth="1" collapsed="1"/>
    <col min="4" max="4" width="25.125" bestFit="1" customWidth="1"/>
  </cols>
  <sheetData>
    <row r="1" spans="1:19" ht="22.5" x14ac:dyDescent="0.6">
      <c r="A1" s="5"/>
      <c r="B1" s="5" t="s">
        <v>382</v>
      </c>
      <c r="P1" s="86" t="s">
        <v>790</v>
      </c>
    </row>
    <row r="3" spans="1:19" ht="16.149999999999999" thickBot="1" x14ac:dyDescent="0.55000000000000004">
      <c r="B3" s="9"/>
      <c r="C3" s="9"/>
      <c r="D3" s="36">
        <v>41883</v>
      </c>
      <c r="E3" s="36">
        <v>41974</v>
      </c>
      <c r="F3" s="36">
        <v>42339</v>
      </c>
      <c r="G3" s="36">
        <v>42705</v>
      </c>
      <c r="H3" s="36">
        <v>43070</v>
      </c>
      <c r="I3" s="36">
        <v>43435</v>
      </c>
      <c r="J3" s="36">
        <v>43800</v>
      </c>
      <c r="K3" s="36">
        <v>44166</v>
      </c>
      <c r="L3" s="9" t="s">
        <v>647</v>
      </c>
    </row>
    <row r="4" spans="1:19" ht="16.149999999999999" thickBot="1" x14ac:dyDescent="0.55000000000000004">
      <c r="A4" s="31" t="s">
        <v>380</v>
      </c>
      <c r="B4" s="3" t="s">
        <v>411</v>
      </c>
      <c r="C4" s="2"/>
      <c r="D4" s="2"/>
      <c r="E4" s="2"/>
      <c r="F4" s="2"/>
      <c r="G4" s="2"/>
      <c r="H4" s="2"/>
      <c r="I4" s="2"/>
      <c r="J4" s="2"/>
      <c r="K4" s="2"/>
      <c r="P4" s="88">
        <v>43070</v>
      </c>
      <c r="Q4" s="88">
        <v>43435</v>
      </c>
      <c r="R4" s="88">
        <v>43800</v>
      </c>
      <c r="S4" s="88">
        <v>44166</v>
      </c>
    </row>
    <row r="5" spans="1:19" x14ac:dyDescent="0.5">
      <c r="A5" s="31"/>
    </row>
    <row r="6" spans="1:19" x14ac:dyDescent="0.5">
      <c r="A6" s="31" t="s">
        <v>311</v>
      </c>
      <c r="D6" s="1">
        <f>VLOOKUP($A6,Calculation!$A:$CS,MATCH(D$3,Calc_heading,0),0)</f>
        <v>2</v>
      </c>
      <c r="E6" s="48">
        <f>VLOOKUP($A6,Calculation!$A:$CT,MATCH(E$3,Calc_heading,0),0)</f>
        <v>2</v>
      </c>
      <c r="F6" s="48">
        <f ca="1">VLOOKUP($A6,Calculation!$A:$CT,MATCH(F$3,Calc_heading,0),0)</f>
        <v>3</v>
      </c>
      <c r="G6" s="48">
        <f ca="1">VLOOKUP($A6,Calculation!$A:$CT,MATCH(G$3,Calc_heading,0),0)</f>
        <v>5</v>
      </c>
      <c r="H6" s="48">
        <f ca="1">VLOOKUP($A6,Calculation!$A:$CT,MATCH(H$3,Calc_heading,0),0)</f>
        <v>5</v>
      </c>
      <c r="I6" s="48">
        <f ca="1">VLOOKUP($A6,Calculation!$A:$CT,MATCH(I$3,Calc_heading,0),0)</f>
        <v>3</v>
      </c>
      <c r="J6" s="48">
        <f ca="1">VLOOKUP($A6,Calculation!$A:$CT,MATCH(J$3,Calc_heading,0),0)</f>
        <v>1</v>
      </c>
      <c r="K6" s="48">
        <f ca="1">VLOOKUP($A6,Calculation!$A:$CT,MATCH(K$3,Calc_heading,0),0)</f>
        <v>7</v>
      </c>
      <c r="P6" s="85">
        <f ca="1">H6-[16]Sum_HeadCount!H6</f>
        <v>-2</v>
      </c>
      <c r="Q6" s="85">
        <f ca="1">I6-[16]Sum_HeadCount!I6</f>
        <v>-6</v>
      </c>
      <c r="R6" s="85">
        <f ca="1">J6-[16]Sum_HeadCount!J6</f>
        <v>-10</v>
      </c>
      <c r="S6" s="85">
        <f ca="1">K6-[16]Sum_HeadCount!K6</f>
        <v>-7</v>
      </c>
    </row>
    <row r="7" spans="1:19" x14ac:dyDescent="0.5">
      <c r="A7" s="31" t="s">
        <v>322</v>
      </c>
      <c r="B7" t="s">
        <v>908</v>
      </c>
      <c r="D7" s="1">
        <f>VLOOKUP($A7,Calculation!$A:$CS,MATCH(D$3,Calc_heading,0),0)</f>
        <v>1</v>
      </c>
      <c r="E7" s="48">
        <f>VLOOKUP($A7,Calculation!$A:$CT,MATCH(E$3,Calc_heading,0),0)</f>
        <v>2</v>
      </c>
      <c r="F7" s="48">
        <f>VLOOKUP($A7,Calculation!$A:$CT,MATCH(F$3,Calc_heading,0),0)</f>
        <v>3</v>
      </c>
      <c r="G7" s="48">
        <f>VLOOKUP($A7,Calculation!$A:$CT,MATCH(G$3,Calc_heading,0),0)</f>
        <v>4</v>
      </c>
      <c r="H7" s="48">
        <f>VLOOKUP($A7,Calculation!$A:$CT,MATCH(H$3,Calc_heading,0),0)</f>
        <v>5</v>
      </c>
      <c r="I7" s="48">
        <f>VLOOKUP($A7,Calculation!$A:$CT,MATCH(I$3,Calc_heading,0),0)</f>
        <v>6</v>
      </c>
      <c r="J7" s="48">
        <f>VLOOKUP($A7,Calculation!$A:$CT,MATCH(J$3,Calc_heading,0),0)</f>
        <v>7</v>
      </c>
      <c r="K7" s="48">
        <f>VLOOKUP($A7,Calculation!$A:$CT,MATCH(K$3,Calc_heading,0),0)</f>
        <v>8</v>
      </c>
      <c r="P7" s="85">
        <f>H7-[16]Sum_HeadCount!H7</f>
        <v>0</v>
      </c>
      <c r="Q7" s="85">
        <f>I7-[16]Sum_HeadCount!I7</f>
        <v>0</v>
      </c>
      <c r="R7" s="85">
        <f>J7-[16]Sum_HeadCount!J7</f>
        <v>0</v>
      </c>
      <c r="S7" s="85">
        <f>K7-[16]Sum_HeadCount!K7</f>
        <v>-1</v>
      </c>
    </row>
    <row r="8" spans="1:19" x14ac:dyDescent="0.5">
      <c r="A8" s="31" t="s">
        <v>326</v>
      </c>
      <c r="B8" t="s">
        <v>909</v>
      </c>
      <c r="D8" s="1">
        <f>VLOOKUP($A8,Calculation!$A:$CS,MATCH(D$3,Calc_heading,0),0)</f>
        <v>0</v>
      </c>
      <c r="E8" s="48">
        <f>VLOOKUP($A8,Calculation!$A:$CT,MATCH(E$3,Calc_heading,0),0)</f>
        <v>0</v>
      </c>
      <c r="F8" s="48">
        <f>VLOOKUP($A8,Calculation!$A:$CT,MATCH(F$3,Calc_heading,0),0)</f>
        <v>0</v>
      </c>
      <c r="G8" s="48">
        <f>VLOOKUP($A8,Calculation!$A:$CT,MATCH(G$3,Calc_heading,0),0)</f>
        <v>0</v>
      </c>
      <c r="H8" s="48">
        <f>VLOOKUP($A8,Calculation!$A:$CT,MATCH(H$3,Calc_heading,0),0)</f>
        <v>0</v>
      </c>
      <c r="I8" s="48">
        <f>VLOOKUP($A8,Calculation!$A:$CT,MATCH(I$3,Calc_heading,0),0)</f>
        <v>0</v>
      </c>
      <c r="J8" s="48">
        <f>VLOOKUP($A8,Calculation!$A:$CT,MATCH(J$3,Calc_heading,0),0)</f>
        <v>0</v>
      </c>
      <c r="K8" s="48">
        <f>VLOOKUP($A8,Calculation!$A:$CT,MATCH(K$3,Calc_heading,0),0)</f>
        <v>0</v>
      </c>
      <c r="P8" s="85">
        <f>H8-[16]Sum_HeadCount!H8</f>
        <v>0</v>
      </c>
      <c r="Q8" s="85">
        <f>I8-[16]Sum_HeadCount!I8</f>
        <v>0</v>
      </c>
      <c r="R8" s="85">
        <f>J8-[16]Sum_HeadCount!J8</f>
        <v>0</v>
      </c>
      <c r="S8" s="85">
        <f>K8-[16]Sum_HeadCount!K8</f>
        <v>0</v>
      </c>
    </row>
    <row r="9" spans="1:19" x14ac:dyDescent="0.5">
      <c r="A9" s="31" t="s">
        <v>333</v>
      </c>
      <c r="B9" t="s">
        <v>908</v>
      </c>
      <c r="D9" s="1">
        <f>VLOOKUP($A9,Calculation!$A:$CS,MATCH(D$3,Calc_heading,0),0)</f>
        <v>3</v>
      </c>
      <c r="E9" s="48">
        <f>VLOOKUP($A9,Calculation!$A:$CT,MATCH(E$3,Calc_heading,0),0)</f>
        <v>3</v>
      </c>
      <c r="F9" s="48">
        <f>VLOOKUP($A9,Calculation!$A:$CT,MATCH(F$3,Calc_heading,0),0)</f>
        <v>3</v>
      </c>
      <c r="G9" s="48">
        <f>VLOOKUP($A9,Calculation!$A:$CT,MATCH(G$3,Calc_heading,0),0)</f>
        <v>6</v>
      </c>
      <c r="H9" s="48">
        <f>VLOOKUP($A9,Calculation!$A:$CT,MATCH(H$3,Calc_heading,0),0)</f>
        <v>8</v>
      </c>
      <c r="I9" s="48">
        <f>VLOOKUP($A9,Calculation!$A:$CT,MATCH(I$3,Calc_heading,0),0)</f>
        <v>14</v>
      </c>
      <c r="J9" s="48">
        <f>VLOOKUP($A9,Calculation!$A:$CT,MATCH(J$3,Calc_heading,0),0)</f>
        <v>22</v>
      </c>
      <c r="K9" s="48">
        <f>VLOOKUP($A9,Calculation!$A:$CT,MATCH(K$3,Calc_heading,0),0)</f>
        <v>28</v>
      </c>
      <c r="P9" s="85">
        <f>H9-[16]Sum_HeadCount!H9</f>
        <v>-2</v>
      </c>
      <c r="Q9" s="85">
        <f>I9-[16]Sum_HeadCount!I9</f>
        <v>-4</v>
      </c>
      <c r="R9" s="85">
        <f>J9-[16]Sum_HeadCount!J9</f>
        <v>-3</v>
      </c>
      <c r="S9" s="85">
        <f>K9-[16]Sum_HeadCount!K9</f>
        <v>-2</v>
      </c>
    </row>
    <row r="10" spans="1:19" x14ac:dyDescent="0.5">
      <c r="A10" s="31" t="s">
        <v>372</v>
      </c>
      <c r="B10" t="s">
        <v>32</v>
      </c>
      <c r="D10" s="1">
        <f>VLOOKUP($A10,Calculation!$A:$CS,MATCH(D$3,Calc_heading,0),0)</f>
        <v>0</v>
      </c>
      <c r="E10" s="48">
        <f>VLOOKUP($A10,Calculation!$A:$CT,MATCH(E$3,Calc_heading,0),0)</f>
        <v>0</v>
      </c>
      <c r="F10" s="48">
        <f>VLOOKUP($A10,Calculation!$A:$CT,MATCH(F$3,Calc_heading,0),0)</f>
        <v>0</v>
      </c>
      <c r="G10" s="48">
        <f>VLOOKUP($A10,Calculation!$A:$CT,MATCH(G$3,Calc_heading,0),0)</f>
        <v>0</v>
      </c>
      <c r="H10" s="48">
        <f>VLOOKUP($A10,Calculation!$A:$CT,MATCH(H$3,Calc_heading,0),0)</f>
        <v>0</v>
      </c>
      <c r="I10" s="48">
        <f>VLOOKUP($A10,Calculation!$A:$CT,MATCH(I$3,Calc_heading,0),0)</f>
        <v>0</v>
      </c>
      <c r="J10" s="48">
        <f>VLOOKUP($A10,Calculation!$A:$CT,MATCH(J$3,Calc_heading,0),0)</f>
        <v>0</v>
      </c>
      <c r="K10" s="48">
        <f>VLOOKUP($A10,Calculation!$A:$CT,MATCH(K$3,Calc_heading,0),0)</f>
        <v>0</v>
      </c>
      <c r="P10" s="85">
        <f>H10-[16]Sum_HeadCount!H10</f>
        <v>0</v>
      </c>
      <c r="Q10" s="85">
        <f>I10-[16]Sum_HeadCount!I10</f>
        <v>0</v>
      </c>
      <c r="R10" s="85">
        <f>J10-[16]Sum_HeadCount!J10</f>
        <v>0</v>
      </c>
      <c r="S10" s="85">
        <f>K10-[16]Sum_HeadCount!K10</f>
        <v>0</v>
      </c>
    </row>
    <row r="11" spans="1:19" x14ac:dyDescent="0.5">
      <c r="A11" s="31" t="s">
        <v>376</v>
      </c>
      <c r="B11" t="s">
        <v>910</v>
      </c>
      <c r="D11" s="1">
        <f>VLOOKUP($A11,Calculation!$A:$CS,MATCH(D$3,Calc_heading,0),0)</f>
        <v>16</v>
      </c>
      <c r="E11" s="48">
        <f>VLOOKUP($A11,Calculation!$A:$CT,MATCH(E$3,Calc_heading,0),0)</f>
        <v>16</v>
      </c>
      <c r="F11" s="48">
        <f>VLOOKUP($A11,Calculation!$A:$CT,MATCH(F$3,Calc_heading,0),0)</f>
        <v>19</v>
      </c>
      <c r="G11" s="48">
        <f>VLOOKUP($A11,Calculation!$A:$CT,MATCH(G$3,Calc_heading,0),0)</f>
        <v>20</v>
      </c>
      <c r="H11" s="48">
        <f>VLOOKUP($A11,Calculation!$A:$CT,MATCH(H$3,Calc_heading,0),0)</f>
        <v>23</v>
      </c>
      <c r="I11" s="48">
        <f>VLOOKUP($A11,Calculation!$A:$CT,MATCH(I$3,Calc_heading,0),0)</f>
        <v>0</v>
      </c>
      <c r="J11" s="48">
        <f>VLOOKUP($A11,Calculation!$A:$CT,MATCH(J$3,Calc_heading,0),0)</f>
        <v>0</v>
      </c>
      <c r="K11" s="48">
        <f>VLOOKUP($A11,Calculation!$A:$CT,MATCH(K$3,Calc_heading,0),0)</f>
        <v>0</v>
      </c>
      <c r="P11" s="85">
        <f>H11-[16]Sum_HeadCount!H11</f>
        <v>7</v>
      </c>
      <c r="Q11" s="215">
        <f>I11-[16]Sum_HeadCount!I11</f>
        <v>-17</v>
      </c>
      <c r="R11" s="85">
        <f>J11-[16]Sum_HeadCount!J11</f>
        <v>-17</v>
      </c>
      <c r="S11" s="85">
        <f>K11-[16]Sum_HeadCount!K11</f>
        <v>-17</v>
      </c>
    </row>
    <row r="12" spans="1:19" x14ac:dyDescent="0.5">
      <c r="A12" s="31"/>
      <c r="B12" s="4" t="s">
        <v>911</v>
      </c>
      <c r="C12" s="4"/>
      <c r="D12" s="35">
        <f t="shared" ref="D12:J12" si="0">SUM(D6:D11)</f>
        <v>22</v>
      </c>
      <c r="E12" s="49">
        <f t="shared" si="0"/>
        <v>23</v>
      </c>
      <c r="F12" s="49">
        <f t="shared" ca="1" si="0"/>
        <v>28</v>
      </c>
      <c r="G12" s="49">
        <f t="shared" ca="1" si="0"/>
        <v>35</v>
      </c>
      <c r="H12" s="49">
        <f t="shared" ca="1" si="0"/>
        <v>41</v>
      </c>
      <c r="I12" s="49">
        <f t="shared" ca="1" si="0"/>
        <v>23</v>
      </c>
      <c r="J12" s="49">
        <f t="shared" ca="1" si="0"/>
        <v>30</v>
      </c>
      <c r="K12" s="49">
        <f t="shared" ref="K12" ca="1" si="1">SUM(K6:K11)</f>
        <v>43</v>
      </c>
      <c r="P12" s="87">
        <f t="shared" ref="P12:S12" ca="1" si="2">SUM(P6:P11)</f>
        <v>3</v>
      </c>
      <c r="Q12" s="87">
        <f t="shared" ca="1" si="2"/>
        <v>-27</v>
      </c>
      <c r="R12" s="87">
        <f t="shared" ca="1" si="2"/>
        <v>-30</v>
      </c>
      <c r="S12" s="87">
        <f t="shared" ca="1" si="2"/>
        <v>-27</v>
      </c>
    </row>
    <row r="13" spans="1:19" x14ac:dyDescent="0.5">
      <c r="A13" s="31"/>
    </row>
    <row r="14" spans="1:19" hidden="1" outlineLevel="1" x14ac:dyDescent="0.5">
      <c r="A14" s="31"/>
      <c r="B14" s="42" t="s">
        <v>522</v>
      </c>
    </row>
    <row r="15" spans="1:19" hidden="1" outlineLevel="1" x14ac:dyDescent="0.5">
      <c r="A15" s="32" t="s">
        <v>521</v>
      </c>
      <c r="B15" s="42" t="s">
        <v>519</v>
      </c>
      <c r="C15" s="42"/>
      <c r="D15" s="43">
        <f>VLOOKUP($A15,Calculation!$A:$CS,MATCH(D$3,Calc_heading,0),0)</f>
        <v>6</v>
      </c>
      <c r="E15" s="43">
        <f>VLOOKUP($A15,Calculation!$A:$CT,MATCH(E$3,Calc_heading,0),0)</f>
        <v>7</v>
      </c>
      <c r="F15" s="43">
        <f ca="1">VLOOKUP($A15,Calculation!$A:$CT,MATCH(F$3,Calc_heading,0),0)</f>
        <v>9</v>
      </c>
      <c r="G15" s="43">
        <f ca="1">VLOOKUP($A15,Calculation!$A:$CT,MATCH(G$3,Calc_heading,0),0)</f>
        <v>15</v>
      </c>
      <c r="H15" s="43">
        <f ca="1">VLOOKUP($A15,Calculation!$A:$CT,MATCH(H$3,Calc_heading,0),0)</f>
        <v>18</v>
      </c>
      <c r="I15" s="43">
        <f ca="1">VLOOKUP($A15,Calculation!$A:$CT,MATCH(I$3,Calc_heading,0),0)</f>
        <v>23</v>
      </c>
      <c r="J15" s="43">
        <f ca="1">VLOOKUP($A15,Calculation!$A:$CT,MATCH(J$3,Calc_heading,0),0)</f>
        <v>30</v>
      </c>
      <c r="K15" s="43">
        <f ca="1">VLOOKUP($A15,Calculation!$A:$CT,MATCH(K$3,Calc_heading,0),0)</f>
        <v>43</v>
      </c>
    </row>
    <row r="16" spans="1:19" ht="16.149999999999999" hidden="1" outlineLevel="1" thickBot="1" x14ac:dyDescent="0.55000000000000004">
      <c r="A16" s="31" t="s">
        <v>376</v>
      </c>
      <c r="B16" s="42" t="s">
        <v>520</v>
      </c>
      <c r="C16" s="42"/>
      <c r="D16" s="43">
        <f>VLOOKUP($A16,Calculation!$A:$CS,MATCH(D$3,Calc_heading,0),0)</f>
        <v>16</v>
      </c>
      <c r="E16" s="43">
        <f>VLOOKUP($A16,Calculation!$A:$CT,MATCH(E$3,Calc_heading,0),0)</f>
        <v>16</v>
      </c>
      <c r="F16" s="43">
        <f>VLOOKUP($A16,Calculation!$A:$CT,MATCH(F$3,Calc_heading,0),0)</f>
        <v>19</v>
      </c>
      <c r="G16" s="43">
        <f>VLOOKUP($A16,Calculation!$A:$CT,MATCH(G$3,Calc_heading,0),0)</f>
        <v>20</v>
      </c>
      <c r="H16" s="43">
        <f>VLOOKUP($A16,Calculation!$A:$CT,MATCH(H$3,Calc_heading,0),0)</f>
        <v>23</v>
      </c>
      <c r="I16" s="43">
        <f>VLOOKUP($A16,Calculation!$A:$CT,MATCH(I$3,Calc_heading,0),0)</f>
        <v>0</v>
      </c>
      <c r="J16" s="43">
        <f>VLOOKUP($A16,Calculation!$A:$CT,MATCH(J$3,Calc_heading,0),0)</f>
        <v>0</v>
      </c>
      <c r="K16" s="43">
        <f>VLOOKUP($A16,Calculation!$A:$CT,MATCH(K$3,Calc_heading,0),0)</f>
        <v>0</v>
      </c>
    </row>
    <row r="17" spans="1:11" ht="16.5" hidden="1" outlineLevel="1" thickTop="1" thickBot="1" x14ac:dyDescent="0.55000000000000004">
      <c r="A17" s="31"/>
      <c r="B17" s="37" t="s">
        <v>379</v>
      </c>
      <c r="C17" s="37"/>
      <c r="D17" s="38">
        <f t="shared" ref="D17:K17" si="3">D12-SUM(D15:D16)</f>
        <v>0</v>
      </c>
      <c r="E17" s="38">
        <f t="shared" si="3"/>
        <v>0</v>
      </c>
      <c r="F17" s="38">
        <f t="shared" ca="1" si="3"/>
        <v>0</v>
      </c>
      <c r="G17" s="38">
        <f t="shared" ca="1" si="3"/>
        <v>0</v>
      </c>
      <c r="H17" s="38">
        <f t="shared" ca="1" si="3"/>
        <v>0</v>
      </c>
      <c r="I17" s="38">
        <f t="shared" ca="1" si="3"/>
        <v>0</v>
      </c>
      <c r="J17" s="38">
        <f t="shared" ca="1" si="3"/>
        <v>0</v>
      </c>
      <c r="K17" s="38">
        <f t="shared" ca="1" si="3"/>
        <v>0</v>
      </c>
    </row>
    <row r="18" spans="1:11" collapsed="1" x14ac:dyDescent="0.5">
      <c r="A18" s="205"/>
    </row>
    <row r="19" spans="1:11" x14ac:dyDescent="0.5">
      <c r="A19" s="205"/>
      <c r="B19" s="205"/>
      <c r="C19" s="205"/>
      <c r="D19" s="205"/>
      <c r="E19" s="205"/>
      <c r="F19" s="205"/>
      <c r="G19" s="205"/>
      <c r="H19" s="205"/>
      <c r="I19" s="205"/>
      <c r="J19" s="205"/>
      <c r="K19" s="205"/>
    </row>
    <row r="20" spans="1:11" x14ac:dyDescent="0.5">
      <c r="A20" s="205"/>
      <c r="B20" s="205"/>
      <c r="C20" s="205"/>
      <c r="D20" s="205"/>
      <c r="E20" s="205"/>
      <c r="F20" s="205"/>
      <c r="G20" s="205"/>
      <c r="H20" s="205"/>
      <c r="I20" s="205"/>
      <c r="J20" s="205"/>
      <c r="K20" s="205"/>
    </row>
    <row r="21" spans="1:11" x14ac:dyDescent="0.5">
      <c r="A21" s="205"/>
      <c r="B21" s="432"/>
      <c r="C21" s="432"/>
      <c r="D21" s="432"/>
      <c r="E21" s="205"/>
      <c r="F21" s="205"/>
      <c r="G21" s="205"/>
      <c r="H21" s="205"/>
      <c r="I21" s="205"/>
      <c r="J21" s="205"/>
      <c r="K21" s="205"/>
    </row>
    <row r="22" spans="1:11" x14ac:dyDescent="0.5">
      <c r="A22" s="205"/>
      <c r="B22" s="432"/>
      <c r="C22" s="432"/>
      <c r="D22" s="432"/>
      <c r="E22" s="205"/>
      <c r="F22" s="205"/>
      <c r="G22" s="205"/>
      <c r="H22" s="205"/>
      <c r="I22" s="205"/>
      <c r="J22" s="205"/>
      <c r="K22" s="205"/>
    </row>
    <row r="23" spans="1:11" x14ac:dyDescent="0.5">
      <c r="A23" s="205"/>
      <c r="B23" s="205"/>
      <c r="C23" s="205"/>
      <c r="D23" s="205"/>
      <c r="E23" s="205"/>
      <c r="F23" s="205"/>
      <c r="G23" s="205"/>
      <c r="H23" s="205"/>
      <c r="I23" s="205"/>
      <c r="J23" s="205"/>
      <c r="K23" s="205"/>
    </row>
    <row r="24" spans="1:11" x14ac:dyDescent="0.5">
      <c r="A24" s="205"/>
      <c r="B24" s="205"/>
      <c r="C24" s="205"/>
      <c r="D24" s="205"/>
      <c r="E24" s="205"/>
      <c r="F24" s="205"/>
      <c r="G24" s="205"/>
      <c r="H24" s="205"/>
      <c r="I24" s="205"/>
      <c r="J24" s="205"/>
      <c r="K24" s="205"/>
    </row>
    <row r="25" spans="1:11" x14ac:dyDescent="0.5">
      <c r="A25" s="205"/>
      <c r="B25" s="205"/>
      <c r="C25" s="205"/>
      <c r="D25" s="205"/>
      <c r="E25" s="205"/>
      <c r="F25" s="205"/>
      <c r="G25" s="205"/>
      <c r="H25" s="205"/>
      <c r="I25" s="205"/>
      <c r="J25" s="205"/>
      <c r="K25" s="205"/>
    </row>
    <row r="26" spans="1:11" x14ac:dyDescent="0.5">
      <c r="A26" s="205"/>
      <c r="B26" s="205"/>
      <c r="C26" s="205"/>
      <c r="D26" s="205"/>
      <c r="E26" s="205"/>
      <c r="F26" s="205"/>
      <c r="G26" s="205"/>
      <c r="H26" s="205"/>
      <c r="I26" s="205"/>
      <c r="J26" s="205"/>
      <c r="K26" s="205"/>
    </row>
    <row r="27" spans="1:11" x14ac:dyDescent="0.5">
      <c r="A27" s="205"/>
      <c r="B27" s="205"/>
      <c r="C27" s="205"/>
      <c r="D27" s="205"/>
      <c r="E27" s="205"/>
      <c r="F27" s="205"/>
      <c r="G27" s="205"/>
      <c r="H27" s="205"/>
      <c r="I27" s="205"/>
      <c r="J27" s="205"/>
      <c r="K27" s="205"/>
    </row>
    <row r="28" spans="1:11" x14ac:dyDescent="0.5">
      <c r="A28" s="205"/>
      <c r="B28" s="205"/>
      <c r="C28" s="205"/>
      <c r="D28" s="205"/>
      <c r="E28" s="205"/>
      <c r="F28" s="205"/>
      <c r="G28" s="205"/>
      <c r="H28" s="205"/>
      <c r="I28" s="205"/>
      <c r="J28" s="205"/>
      <c r="K28" s="205"/>
    </row>
    <row r="29" spans="1:11" x14ac:dyDescent="0.5">
      <c r="A29" s="205"/>
      <c r="B29" s="205"/>
      <c r="C29" s="205"/>
      <c r="D29" s="205"/>
      <c r="E29" s="205"/>
      <c r="F29" s="205"/>
      <c r="G29" s="205"/>
      <c r="H29" s="205"/>
      <c r="I29" s="205"/>
      <c r="J29" s="205"/>
      <c r="K29" s="205"/>
    </row>
    <row r="30" spans="1:11" x14ac:dyDescent="0.5">
      <c r="A30" s="205"/>
      <c r="B30" s="205"/>
      <c r="C30" s="205"/>
      <c r="D30" s="205"/>
      <c r="E30" s="205"/>
      <c r="F30" s="205"/>
      <c r="G30" s="205"/>
      <c r="H30" s="205"/>
      <c r="I30" s="205"/>
      <c r="J30" s="205"/>
      <c r="K30" s="205"/>
    </row>
    <row r="31" spans="1:11" x14ac:dyDescent="0.5">
      <c r="A31" s="205"/>
      <c r="B31" s="205"/>
      <c r="C31" s="205"/>
      <c r="D31" s="205"/>
      <c r="E31" s="205"/>
      <c r="F31" s="205"/>
      <c r="G31" s="205"/>
      <c r="H31" s="205"/>
      <c r="I31" s="205"/>
      <c r="J31" s="205"/>
      <c r="K31" s="205"/>
    </row>
    <row r="32" spans="1:11" x14ac:dyDescent="0.5">
      <c r="A32" s="205"/>
      <c r="B32" s="205"/>
      <c r="C32" s="205"/>
      <c r="D32" s="205"/>
      <c r="E32" s="205"/>
      <c r="F32" s="205"/>
      <c r="G32" s="205"/>
      <c r="H32" s="205"/>
      <c r="I32" s="205"/>
      <c r="J32" s="205"/>
      <c r="K32" s="205"/>
    </row>
    <row r="33" spans="1:11" x14ac:dyDescent="0.5">
      <c r="A33" s="205"/>
      <c r="B33" s="205"/>
      <c r="C33" s="205"/>
      <c r="D33" s="205"/>
      <c r="E33" s="205"/>
      <c r="F33" s="205"/>
      <c r="G33" s="205"/>
      <c r="H33" s="205"/>
      <c r="I33" s="205"/>
      <c r="J33" s="205"/>
      <c r="K33" s="205"/>
    </row>
    <row r="34" spans="1:11" x14ac:dyDescent="0.5">
      <c r="A34" s="205"/>
      <c r="B34" s="205"/>
      <c r="C34" s="205"/>
      <c r="D34" s="205"/>
      <c r="E34" s="205"/>
      <c r="F34" s="205"/>
      <c r="G34" s="205"/>
      <c r="H34" s="205"/>
      <c r="I34" s="205"/>
      <c r="J34" s="205"/>
      <c r="K34" s="205"/>
    </row>
    <row r="35" spans="1:11" x14ac:dyDescent="0.5">
      <c r="A35" s="205"/>
      <c r="B35" s="205"/>
      <c r="C35" s="205"/>
      <c r="D35" s="205"/>
      <c r="E35" s="205"/>
      <c r="F35" s="205"/>
      <c r="G35" s="205"/>
      <c r="H35" s="205"/>
      <c r="I35" s="205"/>
      <c r="J35" s="205"/>
      <c r="K35" s="205"/>
    </row>
    <row r="36" spans="1:11" x14ac:dyDescent="0.5">
      <c r="A36" s="205"/>
      <c r="B36" s="205"/>
      <c r="C36" s="205"/>
      <c r="D36" s="205"/>
      <c r="E36" s="205"/>
      <c r="F36" s="205"/>
      <c r="G36" s="205"/>
      <c r="H36" s="205"/>
      <c r="I36" s="205"/>
      <c r="J36" s="205"/>
      <c r="K36" s="205"/>
    </row>
    <row r="37" spans="1:11" x14ac:dyDescent="0.5">
      <c r="A37" s="205"/>
      <c r="B37" s="205"/>
      <c r="C37" s="205"/>
      <c r="D37" s="205"/>
      <c r="E37" s="205"/>
      <c r="F37" s="205"/>
      <c r="G37" s="205"/>
      <c r="H37" s="205"/>
      <c r="I37" s="205"/>
      <c r="J37" s="205"/>
      <c r="K37" s="205"/>
    </row>
    <row r="38" spans="1:11" x14ac:dyDescent="0.5">
      <c r="A38" s="205"/>
      <c r="B38" s="205"/>
      <c r="C38" s="205"/>
      <c r="D38" s="205"/>
      <c r="E38" s="205"/>
      <c r="F38" s="205"/>
      <c r="G38" s="205"/>
      <c r="H38" s="205"/>
      <c r="I38" s="205"/>
      <c r="J38" s="205"/>
      <c r="K38" s="205"/>
    </row>
    <row r="39" spans="1:11" x14ac:dyDescent="0.5">
      <c r="A39" s="205"/>
      <c r="B39" s="205"/>
      <c r="C39" s="205"/>
      <c r="D39" s="205"/>
      <c r="E39" s="205"/>
      <c r="F39" s="205"/>
      <c r="G39" s="205"/>
      <c r="H39" s="205"/>
      <c r="I39" s="205"/>
      <c r="J39" s="205"/>
      <c r="K39" s="205"/>
    </row>
    <row r="40" spans="1:11" x14ac:dyDescent="0.5">
      <c r="A40" s="205"/>
      <c r="B40" s="205"/>
      <c r="C40" s="205"/>
      <c r="D40" s="205"/>
      <c r="E40" s="205"/>
      <c r="F40" s="205"/>
      <c r="G40" s="205"/>
      <c r="H40" s="205"/>
      <c r="I40" s="205"/>
      <c r="J40" s="205"/>
      <c r="K40" s="205"/>
    </row>
    <row r="41" spans="1:11" x14ac:dyDescent="0.5">
      <c r="A41" s="205"/>
      <c r="B41" s="205"/>
      <c r="C41" s="205"/>
      <c r="D41" s="205"/>
      <c r="E41" s="205"/>
      <c r="F41" s="205"/>
      <c r="G41" s="205"/>
      <c r="H41" s="205"/>
      <c r="I41" s="205"/>
      <c r="J41" s="205"/>
      <c r="K41" s="205"/>
    </row>
    <row r="42" spans="1:11" x14ac:dyDescent="0.5">
      <c r="A42" s="205"/>
      <c r="B42" s="205"/>
      <c r="C42" s="205"/>
      <c r="D42" s="205"/>
      <c r="E42" s="205"/>
      <c r="F42" s="205"/>
      <c r="G42" s="205"/>
      <c r="H42" s="205"/>
      <c r="I42" s="205"/>
      <c r="J42" s="205"/>
      <c r="K42" s="205"/>
    </row>
    <row r="43" spans="1:11" x14ac:dyDescent="0.5">
      <c r="A43" s="205"/>
      <c r="B43" s="205"/>
      <c r="C43" s="205"/>
      <c r="D43" s="205"/>
      <c r="E43" s="205"/>
      <c r="F43" s="205"/>
      <c r="G43" s="205"/>
      <c r="H43" s="205"/>
      <c r="I43" s="205"/>
      <c r="J43" s="205"/>
      <c r="K43" s="205"/>
    </row>
    <row r="44" spans="1:11" x14ac:dyDescent="0.5">
      <c r="A44" s="205"/>
      <c r="B44" s="205"/>
      <c r="C44" s="205"/>
      <c r="D44" s="205"/>
      <c r="E44" s="205"/>
      <c r="F44" s="205"/>
      <c r="G44" s="205"/>
      <c r="H44" s="205"/>
      <c r="I44" s="205"/>
      <c r="J44" s="205"/>
      <c r="K44" s="205"/>
    </row>
    <row r="45" spans="1:11" x14ac:dyDescent="0.5">
      <c r="A45" s="205"/>
      <c r="B45" s="205"/>
      <c r="C45" s="205"/>
      <c r="D45" s="205"/>
      <c r="E45" s="205"/>
      <c r="F45" s="205"/>
      <c r="G45" s="205"/>
      <c r="H45" s="205"/>
      <c r="I45" s="205"/>
      <c r="J45" s="205"/>
      <c r="K45" s="205"/>
    </row>
    <row r="46" spans="1:11" x14ac:dyDescent="0.5">
      <c r="A46" s="205"/>
      <c r="B46" s="205"/>
      <c r="C46" s="205"/>
      <c r="D46" s="205"/>
      <c r="E46" s="205"/>
      <c r="F46" s="205"/>
      <c r="G46" s="205"/>
      <c r="H46" s="205"/>
      <c r="I46" s="205"/>
      <c r="J46" s="205"/>
      <c r="K46" s="205"/>
    </row>
    <row r="47" spans="1:11" x14ac:dyDescent="0.5">
      <c r="A47" s="205"/>
      <c r="B47" s="205"/>
      <c r="C47" s="205"/>
      <c r="D47" s="205"/>
      <c r="E47" s="205"/>
      <c r="F47" s="205"/>
      <c r="G47" s="205"/>
      <c r="H47" s="205"/>
      <c r="I47" s="205"/>
      <c r="J47" s="205"/>
      <c r="K47" s="205"/>
    </row>
    <row r="48" spans="1:11" x14ac:dyDescent="0.5">
      <c r="A48" s="205"/>
      <c r="B48" s="205"/>
      <c r="C48" s="205"/>
      <c r="D48" s="205"/>
      <c r="E48" s="205"/>
      <c r="F48" s="205"/>
      <c r="G48" s="205"/>
      <c r="H48" s="205"/>
      <c r="I48" s="205"/>
      <c r="J48" s="205"/>
      <c r="K48" s="205"/>
    </row>
    <row r="49" spans="1:11" x14ac:dyDescent="0.5">
      <c r="A49" s="205"/>
      <c r="B49" s="205"/>
      <c r="C49" s="205"/>
      <c r="D49" s="205"/>
      <c r="E49" s="205"/>
      <c r="F49" s="205"/>
      <c r="G49" s="205"/>
      <c r="H49" s="205"/>
      <c r="I49" s="205"/>
      <c r="J49" s="205"/>
      <c r="K49" s="205"/>
    </row>
    <row r="50" spans="1:11" x14ac:dyDescent="0.5">
      <c r="A50" s="205"/>
      <c r="B50" s="205"/>
      <c r="C50" s="205"/>
      <c r="D50" s="205"/>
      <c r="E50" s="205"/>
      <c r="F50" s="205"/>
      <c r="G50" s="205"/>
      <c r="H50" s="205"/>
      <c r="I50" s="205"/>
      <c r="J50" s="205"/>
      <c r="K50" s="205"/>
    </row>
    <row r="51" spans="1:11" x14ac:dyDescent="0.5">
      <c r="A51" s="205"/>
      <c r="B51" s="205"/>
      <c r="C51" s="205"/>
      <c r="D51" s="205"/>
      <c r="E51" s="205"/>
      <c r="F51" s="205"/>
      <c r="G51" s="205"/>
      <c r="H51" s="205"/>
      <c r="I51" s="205"/>
      <c r="J51" s="205"/>
      <c r="K51" s="205"/>
    </row>
    <row r="52" spans="1:11" x14ac:dyDescent="0.5">
      <c r="A52" s="205"/>
    </row>
    <row r="53" spans="1:11" x14ac:dyDescent="0.5">
      <c r="A53" s="205"/>
    </row>
    <row r="54" spans="1:11" x14ac:dyDescent="0.5">
      <c r="A54" s="205"/>
    </row>
    <row r="55" spans="1:11" x14ac:dyDescent="0.5">
      <c r="A55" s="205"/>
    </row>
    <row r="56" spans="1:11" x14ac:dyDescent="0.5">
      <c r="A56" s="205"/>
    </row>
    <row r="57" spans="1:11" x14ac:dyDescent="0.5">
      <c r="A57" s="205"/>
    </row>
  </sheetData>
  <phoneticPr fontId="24" type="noConversion"/>
  <pageMargins left="0.75000000000000011" right="0.75000000000000011" top="1" bottom="1" header="0.5" footer="0.5"/>
  <pageSetup paperSize="9" orientation="landscape" horizontalDpi="4294967292" verticalDpi="4294967292" r:id="rId1"/>
  <extLst>
    <ext xmlns:x14="http://schemas.microsoft.com/office/spreadsheetml/2009/9/main" uri="{05C60535-1F16-4fd2-B633-F4F36F0B64E0}">
      <x14:sparklineGroups xmlns:xm="http://schemas.microsoft.com/office/excel/2006/main">
        <x14:sparklineGroup manualMax="0" manualMin="0" displayEmptyCellsAs="gap" xr2:uid="{00000000-0003-0000-0600-000046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Sum_HeadCount!E6:J6</xm:f>
              <xm:sqref>L6</xm:sqref>
            </x14:sparkline>
            <x14:sparkline>
              <xm:f>Sum_HeadCount!E7:J7</xm:f>
              <xm:sqref>L7</xm:sqref>
            </x14:sparkline>
            <x14:sparkline>
              <xm:f>Sum_HeadCount!E8:J8</xm:f>
              <xm:sqref>L8</xm:sqref>
            </x14:sparkline>
            <x14:sparkline>
              <xm:f>Sum_HeadCount!E9:J9</xm:f>
              <xm:sqref>L9</xm:sqref>
            </x14:sparkline>
            <x14:sparkline>
              <xm:f>Sum_HeadCount!E10:J10</xm:f>
              <xm:sqref>L10</xm:sqref>
            </x14:sparkline>
            <x14:sparkline>
              <xm:f>Sum_HeadCount!E11:J11</xm:f>
              <xm:sqref>L11</xm:sqref>
            </x14:sparkline>
            <x14:sparkline>
              <xm:f>Sum_HeadCount!E12:J12</xm:f>
              <xm:sqref>L12</xm:sqref>
            </x14:sparkline>
          </x14:sparklines>
        </x14:sparklineGroup>
        <x14:sparklineGroup manualMax="0" manualMin="0" displayEmptyCellsAs="gap" xr2:uid="{00000000-0003-0000-0600-000047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Sum_HeadCount!E15:I15</xm:f>
              <xm:sqref>L15</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Y100"/>
  <sheetViews>
    <sheetView topLeftCell="A19" workbookViewId="0">
      <selection activeCell="C16" sqref="C16"/>
    </sheetView>
  </sheetViews>
  <sheetFormatPr defaultColWidth="8" defaultRowHeight="13.15" outlineLevelRow="1" outlineLevelCol="1" x14ac:dyDescent="0.5"/>
  <cols>
    <col min="1" max="1" width="4.875" style="216" customWidth="1"/>
    <col min="2" max="2" width="26.5" style="216" bestFit="1" customWidth="1"/>
    <col min="3" max="3" width="40.625" style="216" bestFit="1" customWidth="1"/>
    <col min="4" max="4" width="18.6875" style="216" customWidth="1"/>
    <col min="5" max="5" width="11.1875" style="216" bestFit="1" customWidth="1"/>
    <col min="6" max="6" width="12.625" style="220" bestFit="1" customWidth="1"/>
    <col min="7" max="7" width="12.625" style="219" customWidth="1"/>
    <col min="8" max="8" width="12.875" style="216" customWidth="1"/>
    <col min="9" max="9" width="14.6875" style="218" customWidth="1"/>
    <col min="10" max="10" width="10.5" style="216" customWidth="1" outlineLevel="1"/>
    <col min="11" max="11" width="12.1875" style="216" bestFit="1" customWidth="1" outlineLevel="1"/>
    <col min="12" max="12" width="10.125" style="216" bestFit="1" customWidth="1" outlineLevel="1"/>
    <col min="13" max="13" width="8" style="216" customWidth="1" outlineLevel="1"/>
    <col min="14" max="14" width="14.375" style="216" customWidth="1" outlineLevel="1"/>
    <col min="15" max="15" width="18.1875" style="216" customWidth="1"/>
    <col min="16" max="16" width="9" style="216" customWidth="1"/>
    <col min="17" max="19" width="8" style="216"/>
    <col min="20" max="20" width="13.375" style="216" hidden="1" customWidth="1"/>
    <col min="21" max="21" width="10.125" style="216" customWidth="1"/>
    <col min="22" max="22" width="10.875" style="216" customWidth="1"/>
    <col min="23" max="23" width="10.625" style="216" customWidth="1"/>
    <col min="24" max="24" width="11" style="216" bestFit="1" customWidth="1"/>
    <col min="25" max="25" width="10.625" style="216" bestFit="1" customWidth="1"/>
    <col min="26" max="26" width="11.1875" style="216" bestFit="1" customWidth="1"/>
    <col min="27" max="27" width="10.375" style="216" bestFit="1" customWidth="1"/>
    <col min="28" max="28" width="9.6875" style="216" bestFit="1" customWidth="1"/>
    <col min="29" max="29" width="10.875" style="216" bestFit="1" customWidth="1"/>
    <col min="30" max="30" width="10.625" style="216" bestFit="1" customWidth="1"/>
    <col min="31" max="31" width="10.5" style="216" bestFit="1" customWidth="1"/>
    <col min="32" max="32" width="11" style="216" bestFit="1" customWidth="1"/>
    <col min="33" max="33" width="10.625" style="216" bestFit="1" customWidth="1"/>
    <col min="34" max="34" width="10.375" style="216" bestFit="1" customWidth="1"/>
    <col min="35" max="35" width="10.625" style="216" bestFit="1" customWidth="1"/>
    <col min="36" max="36" width="11" style="216" bestFit="1" customWidth="1"/>
    <col min="37" max="37" width="10.625" style="216" bestFit="1" customWidth="1"/>
    <col min="38" max="38" width="11.1875" style="216" bestFit="1" customWidth="1"/>
    <col min="39" max="39" width="10.375" style="216" bestFit="1" customWidth="1"/>
    <col min="40" max="40" width="9.6875" style="216" bestFit="1" customWidth="1"/>
    <col min="41" max="41" width="10.875" style="216" bestFit="1" customWidth="1"/>
    <col min="42" max="42" width="10.625" style="216" bestFit="1" customWidth="1"/>
    <col min="43" max="43" width="10.5" style="216" bestFit="1" customWidth="1"/>
    <col min="44" max="44" width="11" style="216" bestFit="1" customWidth="1"/>
    <col min="45" max="45" width="10.625" style="216" bestFit="1" customWidth="1"/>
    <col min="46" max="46" width="10.375" style="216" bestFit="1" customWidth="1"/>
    <col min="47" max="47" width="10.625" style="216" bestFit="1" customWidth="1"/>
    <col min="48" max="48" width="11" style="216" bestFit="1" customWidth="1"/>
    <col min="49" max="49" width="10.625" style="216" bestFit="1" customWidth="1"/>
    <col min="50" max="50" width="11.1875" style="216" bestFit="1" customWidth="1"/>
    <col min="51" max="51" width="10.375" style="216" bestFit="1" customWidth="1"/>
    <col min="52" max="52" width="9.6875" style="216" bestFit="1" customWidth="1"/>
    <col min="53" max="53" width="10.875" style="216" bestFit="1" customWidth="1"/>
    <col min="54" max="54" width="10.625" style="216" bestFit="1" customWidth="1"/>
    <col min="55" max="55" width="10.5" style="216" bestFit="1" customWidth="1"/>
    <col min="56" max="56" width="11" style="216" bestFit="1" customWidth="1"/>
    <col min="57" max="57" width="10.625" style="216" bestFit="1" customWidth="1"/>
    <col min="58" max="58" width="10.375" style="216" bestFit="1" customWidth="1"/>
    <col min="59" max="59" width="10.625" style="216" bestFit="1" customWidth="1"/>
    <col min="60" max="60" width="11" style="216" bestFit="1" customWidth="1"/>
    <col min="61" max="61" width="10.625" style="216" bestFit="1" customWidth="1"/>
    <col min="62" max="62" width="11.1875" style="216" bestFit="1" customWidth="1"/>
    <col min="63" max="63" width="10.375" style="216" bestFit="1" customWidth="1"/>
    <col min="64" max="64" width="9.6875" style="216" bestFit="1" customWidth="1"/>
    <col min="65" max="65" width="10.875" style="216" bestFit="1" customWidth="1"/>
    <col min="66" max="66" width="10.625" style="216" bestFit="1" customWidth="1"/>
    <col min="67" max="67" width="10.5" style="216" bestFit="1" customWidth="1"/>
    <col min="68" max="68" width="11" style="216" bestFit="1" customWidth="1"/>
    <col min="69" max="69" width="10.625" style="216" bestFit="1" customWidth="1"/>
    <col min="70" max="70" width="10.375" style="216" bestFit="1" customWidth="1"/>
    <col min="71" max="71" width="10.625" style="216" bestFit="1" customWidth="1"/>
    <col min="72" max="72" width="11" style="216" bestFit="1" customWidth="1"/>
    <col min="73" max="73" width="10.625" style="216" bestFit="1" customWidth="1"/>
    <col min="74" max="74" width="11.1875" style="216" bestFit="1" customWidth="1"/>
    <col min="75" max="75" width="10.375" style="216" bestFit="1" customWidth="1"/>
    <col min="76" max="76" width="7.125" style="216" customWidth="1"/>
    <col min="77" max="77" width="8" style="217"/>
    <col min="78" max="16384" width="8" style="216"/>
  </cols>
  <sheetData>
    <row r="1" spans="1:77" ht="14.25" x14ac:dyDescent="0.45">
      <c r="A1" s="257" t="s">
        <v>853</v>
      </c>
    </row>
    <row r="2" spans="1:77" ht="14.25" x14ac:dyDescent="0.45">
      <c r="A2" s="257"/>
    </row>
    <row r="3" spans="1:77" ht="14.25" outlineLevel="1" x14ac:dyDescent="0.45">
      <c r="A3" s="257"/>
      <c r="B3" s="232" t="s">
        <v>851</v>
      </c>
      <c r="C3" s="231"/>
    </row>
    <row r="4" spans="1:77" outlineLevel="1" x14ac:dyDescent="0.5">
      <c r="B4" s="216" t="s">
        <v>383</v>
      </c>
      <c r="C4" s="256">
        <v>0.11799999999999999</v>
      </c>
    </row>
    <row r="5" spans="1:77" outlineLevel="1" x14ac:dyDescent="0.4">
      <c r="B5" s="216" t="s">
        <v>852</v>
      </c>
      <c r="C5" s="255">
        <v>0.05</v>
      </c>
      <c r="V5" s="254">
        <v>0</v>
      </c>
      <c r="W5" s="254">
        <v>0</v>
      </c>
      <c r="X5" s="254">
        <v>0</v>
      </c>
      <c r="Y5" s="254">
        <v>0</v>
      </c>
      <c r="Z5" s="254">
        <v>0</v>
      </c>
      <c r="AA5" s="254">
        <v>0</v>
      </c>
      <c r="AB5" s="254">
        <v>0</v>
      </c>
      <c r="AC5" s="254">
        <v>0</v>
      </c>
      <c r="AD5" s="254">
        <v>0</v>
      </c>
      <c r="AE5" s="254">
        <v>1</v>
      </c>
      <c r="AF5" s="254">
        <v>1</v>
      </c>
      <c r="AG5" s="254">
        <v>1</v>
      </c>
      <c r="AH5" s="254">
        <v>1</v>
      </c>
      <c r="AI5" s="254">
        <v>1</v>
      </c>
      <c r="AJ5" s="254">
        <v>1</v>
      </c>
      <c r="AK5" s="254">
        <v>1</v>
      </c>
      <c r="AL5" s="254">
        <v>1</v>
      </c>
      <c r="AM5" s="254">
        <v>1</v>
      </c>
      <c r="AN5" s="254">
        <v>1</v>
      </c>
      <c r="AO5" s="254">
        <v>1</v>
      </c>
      <c r="AP5" s="254">
        <v>1</v>
      </c>
      <c r="AQ5" s="254">
        <v>2</v>
      </c>
      <c r="AR5" s="254">
        <v>2</v>
      </c>
      <c r="AS5" s="254">
        <v>2</v>
      </c>
      <c r="AT5" s="254">
        <v>2</v>
      </c>
      <c r="AU5" s="254">
        <v>2</v>
      </c>
      <c r="AV5" s="254">
        <v>2</v>
      </c>
      <c r="AW5" s="254">
        <v>2</v>
      </c>
      <c r="AX5" s="254">
        <v>2</v>
      </c>
      <c r="AY5" s="254">
        <v>2</v>
      </c>
      <c r="AZ5" s="254">
        <v>2</v>
      </c>
      <c r="BA5" s="254">
        <v>2</v>
      </c>
      <c r="BB5" s="254">
        <v>2</v>
      </c>
      <c r="BC5" s="254">
        <v>3</v>
      </c>
      <c r="BD5" s="254">
        <v>3</v>
      </c>
      <c r="BE5" s="254">
        <v>3</v>
      </c>
      <c r="BF5" s="254">
        <v>3</v>
      </c>
      <c r="BG5" s="254">
        <v>3</v>
      </c>
      <c r="BH5" s="254">
        <v>3</v>
      </c>
      <c r="BI5" s="254">
        <v>3</v>
      </c>
      <c r="BJ5" s="254">
        <v>3</v>
      </c>
      <c r="BK5" s="254">
        <v>3</v>
      </c>
      <c r="BL5" s="254">
        <v>3</v>
      </c>
      <c r="BM5" s="254">
        <v>3</v>
      </c>
      <c r="BN5" s="254">
        <v>3</v>
      </c>
      <c r="BO5" s="254">
        <v>4</v>
      </c>
      <c r="BP5" s="254">
        <v>4</v>
      </c>
      <c r="BQ5" s="254">
        <v>4</v>
      </c>
      <c r="BR5" s="254">
        <v>4</v>
      </c>
      <c r="BS5" s="254">
        <v>4</v>
      </c>
      <c r="BT5" s="254">
        <v>4</v>
      </c>
      <c r="BU5" s="254">
        <v>4</v>
      </c>
      <c r="BV5" s="254">
        <v>4</v>
      </c>
      <c r="BW5" s="254">
        <v>4</v>
      </c>
    </row>
    <row r="6" spans="1:77" ht="13.5" outlineLevel="1" thickBot="1" x14ac:dyDescent="0.45">
      <c r="B6" s="216" t="s">
        <v>886</v>
      </c>
      <c r="C6" s="253">
        <f>SUM(C4:C5)</f>
        <v>0.16799999999999998</v>
      </c>
      <c r="I6" s="250"/>
      <c r="M6" s="249"/>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51"/>
      <c r="BH6" s="251"/>
      <c r="BI6" s="251"/>
      <c r="BJ6" s="251"/>
      <c r="BK6" s="251"/>
      <c r="BL6" s="251"/>
      <c r="BM6" s="251"/>
      <c r="BN6" s="251"/>
      <c r="BO6" s="251"/>
      <c r="BP6" s="251"/>
      <c r="BQ6" s="251"/>
      <c r="BR6" s="251"/>
      <c r="BS6" s="251"/>
      <c r="BT6" s="251"/>
      <c r="BU6" s="251"/>
      <c r="BV6" s="251"/>
      <c r="BW6" s="251"/>
    </row>
    <row r="7" spans="1:77" outlineLevel="1" x14ac:dyDescent="0.4">
      <c r="I7" s="250"/>
      <c r="M7" s="249"/>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251"/>
      <c r="BS7" s="251"/>
      <c r="BT7" s="251"/>
      <c r="BU7" s="251"/>
      <c r="BV7" s="251"/>
      <c r="BW7" s="251"/>
    </row>
    <row r="8" spans="1:77" outlineLevel="1" x14ac:dyDescent="0.4">
      <c r="B8" s="216" t="s">
        <v>885</v>
      </c>
      <c r="C8" s="252"/>
      <c r="I8" s="250"/>
      <c r="M8" s="249"/>
      <c r="V8" s="251" t="s">
        <v>794</v>
      </c>
      <c r="W8" s="251" t="s">
        <v>794</v>
      </c>
      <c r="X8" s="251" t="s">
        <v>794</v>
      </c>
      <c r="Y8" s="251" t="s">
        <v>794</v>
      </c>
      <c r="Z8" s="251" t="s">
        <v>794</v>
      </c>
      <c r="AA8" s="251" t="s">
        <v>794</v>
      </c>
      <c r="AB8" s="251" t="s">
        <v>791</v>
      </c>
      <c r="AC8" s="251" t="s">
        <v>791</v>
      </c>
      <c r="AD8" s="251" t="s">
        <v>791</v>
      </c>
      <c r="AE8" s="251" t="s">
        <v>791</v>
      </c>
      <c r="AF8" s="251" t="s">
        <v>791</v>
      </c>
      <c r="AG8" s="251" t="s">
        <v>791</v>
      </c>
      <c r="AH8" s="251" t="s">
        <v>791</v>
      </c>
      <c r="AI8" s="251" t="s">
        <v>791</v>
      </c>
      <c r="AJ8" s="251" t="s">
        <v>791</v>
      </c>
      <c r="AK8" s="251" t="s">
        <v>791</v>
      </c>
      <c r="AL8" s="251" t="s">
        <v>791</v>
      </c>
      <c r="AM8" s="251" t="s">
        <v>791</v>
      </c>
      <c r="AN8" s="251" t="s">
        <v>795</v>
      </c>
      <c r="AO8" s="251" t="s">
        <v>795</v>
      </c>
      <c r="AP8" s="251" t="s">
        <v>795</v>
      </c>
      <c r="AQ8" s="251" t="s">
        <v>795</v>
      </c>
      <c r="AR8" s="251" t="s">
        <v>795</v>
      </c>
      <c r="AS8" s="251" t="s">
        <v>795</v>
      </c>
      <c r="AT8" s="251" t="s">
        <v>795</v>
      </c>
      <c r="AU8" s="251" t="s">
        <v>795</v>
      </c>
      <c r="AV8" s="251" t="s">
        <v>795</v>
      </c>
      <c r="AW8" s="251" t="s">
        <v>795</v>
      </c>
      <c r="AX8" s="251" t="s">
        <v>795</v>
      </c>
      <c r="AY8" s="251" t="s">
        <v>795</v>
      </c>
      <c r="AZ8" s="251" t="s">
        <v>796</v>
      </c>
      <c r="BA8" s="251" t="s">
        <v>796</v>
      </c>
      <c r="BB8" s="251" t="s">
        <v>796</v>
      </c>
      <c r="BC8" s="251" t="s">
        <v>796</v>
      </c>
      <c r="BD8" s="251" t="s">
        <v>796</v>
      </c>
      <c r="BE8" s="251" t="s">
        <v>796</v>
      </c>
      <c r="BF8" s="251" t="s">
        <v>796</v>
      </c>
      <c r="BG8" s="251" t="s">
        <v>796</v>
      </c>
      <c r="BH8" s="251" t="s">
        <v>796</v>
      </c>
      <c r="BI8" s="251" t="s">
        <v>796</v>
      </c>
      <c r="BJ8" s="251" t="s">
        <v>796</v>
      </c>
      <c r="BK8" s="251" t="s">
        <v>796</v>
      </c>
      <c r="BL8" s="251" t="s">
        <v>797</v>
      </c>
      <c r="BM8" s="251" t="s">
        <v>797</v>
      </c>
      <c r="BN8" s="251" t="s">
        <v>797</v>
      </c>
      <c r="BO8" s="251" t="s">
        <v>797</v>
      </c>
      <c r="BP8" s="251" t="s">
        <v>797</v>
      </c>
      <c r="BQ8" s="251" t="s">
        <v>797</v>
      </c>
      <c r="BR8" s="251" t="s">
        <v>797</v>
      </c>
      <c r="BS8" s="251" t="s">
        <v>797</v>
      </c>
      <c r="BT8" s="251" t="s">
        <v>797</v>
      </c>
      <c r="BU8" s="251" t="s">
        <v>797</v>
      </c>
      <c r="BV8" s="251" t="s">
        <v>797</v>
      </c>
      <c r="BW8" s="251" t="s">
        <v>797</v>
      </c>
    </row>
    <row r="9" spans="1:77" outlineLevel="1" x14ac:dyDescent="0.4">
      <c r="E9" s="220"/>
      <c r="F9" s="219"/>
      <c r="G9" s="216"/>
      <c r="H9" s="250"/>
      <c r="I9" s="216"/>
      <c r="J9" s="222" t="s">
        <v>896</v>
      </c>
      <c r="L9" s="249"/>
      <c r="U9" s="248" t="s">
        <v>884</v>
      </c>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248"/>
      <c r="BN9" s="248"/>
      <c r="BO9" s="248"/>
      <c r="BP9" s="248"/>
      <c r="BQ9" s="248"/>
      <c r="BR9" s="248"/>
      <c r="BS9" s="248"/>
      <c r="BT9" s="248"/>
      <c r="BU9" s="248"/>
      <c r="BV9" s="248"/>
      <c r="BX9" s="217"/>
      <c r="BY9" s="216"/>
    </row>
    <row r="10" spans="1:77" s="244" customFormat="1" ht="52.5" x14ac:dyDescent="0.5">
      <c r="B10" s="246" t="s">
        <v>883</v>
      </c>
      <c r="C10" s="246" t="s">
        <v>882</v>
      </c>
      <c r="D10" s="246" t="s">
        <v>893</v>
      </c>
      <c r="E10" s="246" t="s">
        <v>881</v>
      </c>
      <c r="F10" s="246" t="s">
        <v>880</v>
      </c>
      <c r="G10" s="246" t="s">
        <v>879</v>
      </c>
      <c r="H10" s="246" t="s">
        <v>878</v>
      </c>
      <c r="I10" s="246"/>
      <c r="J10" s="246" t="s">
        <v>877</v>
      </c>
      <c r="K10" s="246" t="s">
        <v>876</v>
      </c>
      <c r="L10" s="246" t="s">
        <v>875</v>
      </c>
      <c r="M10" s="246" t="s">
        <v>874</v>
      </c>
      <c r="N10" s="246" t="s">
        <v>873</v>
      </c>
      <c r="O10" s="247" t="s">
        <v>872</v>
      </c>
      <c r="P10" s="246" t="s">
        <v>871</v>
      </c>
      <c r="Q10" s="246" t="s">
        <v>870</v>
      </c>
      <c r="R10" s="246" t="s">
        <v>869</v>
      </c>
      <c r="S10" s="246"/>
      <c r="T10" s="245">
        <v>43100</v>
      </c>
      <c r="U10" s="245">
        <v>43131</v>
      </c>
      <c r="V10" s="245">
        <v>43159</v>
      </c>
      <c r="W10" s="245">
        <v>43190</v>
      </c>
      <c r="X10" s="245">
        <v>43220</v>
      </c>
      <c r="Y10" s="245">
        <v>43251</v>
      </c>
      <c r="Z10" s="245">
        <v>43281</v>
      </c>
      <c r="AA10" s="245">
        <v>43312</v>
      </c>
      <c r="AB10" s="245">
        <v>43343</v>
      </c>
      <c r="AC10" s="245">
        <v>43373</v>
      </c>
      <c r="AD10" s="245">
        <v>43404</v>
      </c>
      <c r="AE10" s="245">
        <v>43434</v>
      </c>
      <c r="AF10" s="245">
        <v>43465</v>
      </c>
      <c r="AG10" s="245">
        <v>43496</v>
      </c>
      <c r="AH10" s="245">
        <v>43524</v>
      </c>
      <c r="AI10" s="245">
        <v>43555</v>
      </c>
      <c r="AJ10" s="245">
        <v>43585</v>
      </c>
      <c r="AK10" s="245">
        <v>43616</v>
      </c>
      <c r="AL10" s="245">
        <v>43646</v>
      </c>
      <c r="AM10" s="245">
        <v>43677</v>
      </c>
      <c r="AN10" s="245">
        <v>43708</v>
      </c>
      <c r="AO10" s="245">
        <v>43738</v>
      </c>
      <c r="AP10" s="245">
        <v>43769</v>
      </c>
      <c r="AQ10" s="245">
        <v>43799</v>
      </c>
      <c r="AR10" s="245">
        <v>43830</v>
      </c>
      <c r="AS10" s="245">
        <v>43861</v>
      </c>
      <c r="AT10" s="245">
        <v>43890</v>
      </c>
      <c r="AU10" s="245">
        <v>43921</v>
      </c>
      <c r="AV10" s="245">
        <v>43951</v>
      </c>
      <c r="AW10" s="245">
        <v>43982</v>
      </c>
      <c r="AX10" s="245">
        <v>44012</v>
      </c>
      <c r="AY10" s="245">
        <v>44043</v>
      </c>
      <c r="AZ10" s="245">
        <v>44074</v>
      </c>
      <c r="BA10" s="245">
        <v>44104</v>
      </c>
      <c r="BB10" s="245">
        <v>44135</v>
      </c>
      <c r="BC10" s="245">
        <v>44165</v>
      </c>
      <c r="BD10" s="245">
        <v>44196</v>
      </c>
      <c r="BE10" s="245">
        <v>44227</v>
      </c>
      <c r="BF10" s="245">
        <v>44255</v>
      </c>
      <c r="BG10" s="245">
        <v>44286</v>
      </c>
      <c r="BH10" s="245">
        <v>44316</v>
      </c>
      <c r="BI10" s="245">
        <v>44347</v>
      </c>
      <c r="BJ10" s="245">
        <v>44377</v>
      </c>
      <c r="BK10" s="245">
        <v>44408</v>
      </c>
      <c r="BL10" s="245">
        <v>44439</v>
      </c>
      <c r="BM10" s="245">
        <v>44469</v>
      </c>
      <c r="BN10" s="245">
        <v>44500</v>
      </c>
      <c r="BO10" s="245">
        <v>44530</v>
      </c>
      <c r="BP10" s="245">
        <v>44561</v>
      </c>
      <c r="BQ10" s="245">
        <v>44592</v>
      </c>
      <c r="BR10" s="245">
        <v>44620</v>
      </c>
      <c r="BS10" s="245">
        <v>44651</v>
      </c>
      <c r="BT10" s="245">
        <v>44681</v>
      </c>
      <c r="BU10" s="245">
        <v>44712</v>
      </c>
      <c r="BV10" s="245">
        <v>44742</v>
      </c>
    </row>
    <row r="11" spans="1:77" s="416" customFormat="1" x14ac:dyDescent="0.5">
      <c r="A11" s="429"/>
      <c r="B11" s="417" t="s">
        <v>905</v>
      </c>
      <c r="C11" s="417"/>
      <c r="D11" s="442"/>
      <c r="E11" s="418"/>
      <c r="F11" s="419"/>
      <c r="G11" s="416" t="s">
        <v>868</v>
      </c>
      <c r="H11" s="420" t="s">
        <v>867</v>
      </c>
      <c r="I11" s="240"/>
      <c r="J11" s="240"/>
      <c r="K11" s="421">
        <f>I11+J11</f>
        <v>0</v>
      </c>
      <c r="L11" s="421">
        <f t="shared" ref="L11:M14" si="0">I11*$C$6</f>
        <v>0</v>
      </c>
      <c r="M11" s="421">
        <f t="shared" si="0"/>
        <v>0</v>
      </c>
      <c r="N11" s="422">
        <f>I11+L11</f>
        <v>0</v>
      </c>
      <c r="O11" s="422">
        <f>N11+M11</f>
        <v>0</v>
      </c>
      <c r="P11" s="423">
        <v>0.03</v>
      </c>
      <c r="Q11" s="424" t="s">
        <v>144</v>
      </c>
      <c r="R11" s="425" t="s">
        <v>866</v>
      </c>
      <c r="S11" s="425"/>
      <c r="U11" s="426">
        <f t="shared" ref="U11:AZ11" si="1">IF(OR(U$10&lt;$E11,T$10&gt;=$F11),0,((IF(U$10&lt;=$C$8,$N11,$O11)*IF($Q11="Oct",(1+$P11)^V$5,1)/12*IF($E11&lt;U$10,IF(EOMONTH($E11,0)=U$10,(U$10-$E11)/30,1),0))))</f>
        <v>0</v>
      </c>
      <c r="V11" s="426">
        <f t="shared" si="1"/>
        <v>0</v>
      </c>
      <c r="W11" s="426">
        <f t="shared" si="1"/>
        <v>0</v>
      </c>
      <c r="X11" s="426">
        <f t="shared" si="1"/>
        <v>0</v>
      </c>
      <c r="Y11" s="426">
        <f t="shared" si="1"/>
        <v>0</v>
      </c>
      <c r="Z11" s="426">
        <f t="shared" si="1"/>
        <v>0</v>
      </c>
      <c r="AA11" s="426">
        <f t="shared" si="1"/>
        <v>0</v>
      </c>
      <c r="AB11" s="426">
        <f t="shared" si="1"/>
        <v>0</v>
      </c>
      <c r="AC11" s="426">
        <f t="shared" si="1"/>
        <v>0</v>
      </c>
      <c r="AD11" s="426">
        <f t="shared" si="1"/>
        <v>0</v>
      </c>
      <c r="AE11" s="426">
        <f t="shared" si="1"/>
        <v>0</v>
      </c>
      <c r="AF11" s="426">
        <f t="shared" si="1"/>
        <v>0</v>
      </c>
      <c r="AG11" s="426">
        <f t="shared" si="1"/>
        <v>0</v>
      </c>
      <c r="AH11" s="426">
        <f t="shared" si="1"/>
        <v>0</v>
      </c>
      <c r="AI11" s="426">
        <f t="shared" si="1"/>
        <v>0</v>
      </c>
      <c r="AJ11" s="426">
        <f t="shared" si="1"/>
        <v>0</v>
      </c>
      <c r="AK11" s="426">
        <f t="shared" si="1"/>
        <v>0</v>
      </c>
      <c r="AL11" s="426">
        <f t="shared" si="1"/>
        <v>0</v>
      </c>
      <c r="AM11" s="426">
        <f t="shared" si="1"/>
        <v>0</v>
      </c>
      <c r="AN11" s="426">
        <f t="shared" si="1"/>
        <v>0</v>
      </c>
      <c r="AO11" s="426">
        <f t="shared" si="1"/>
        <v>0</v>
      </c>
      <c r="AP11" s="426">
        <f t="shared" si="1"/>
        <v>0</v>
      </c>
      <c r="AQ11" s="426">
        <f t="shared" si="1"/>
        <v>0</v>
      </c>
      <c r="AR11" s="426">
        <f t="shared" si="1"/>
        <v>0</v>
      </c>
      <c r="AS11" s="426">
        <f t="shared" si="1"/>
        <v>0</v>
      </c>
      <c r="AT11" s="426">
        <f t="shared" si="1"/>
        <v>0</v>
      </c>
      <c r="AU11" s="426">
        <f t="shared" si="1"/>
        <v>0</v>
      </c>
      <c r="AV11" s="426">
        <f t="shared" si="1"/>
        <v>0</v>
      </c>
      <c r="AW11" s="426">
        <f t="shared" si="1"/>
        <v>0</v>
      </c>
      <c r="AX11" s="426">
        <f t="shared" si="1"/>
        <v>0</v>
      </c>
      <c r="AY11" s="426">
        <f t="shared" si="1"/>
        <v>0</v>
      </c>
      <c r="AZ11" s="426">
        <f t="shared" si="1"/>
        <v>0</v>
      </c>
      <c r="BA11" s="426">
        <f t="shared" ref="BA11:BV11" si="2">IF(OR(BA$10&lt;$E11,AZ$10&gt;=$F11),0,((IF(BA$10&lt;=$C$8,$N11,$O11)*IF($Q11="Oct",(1+$P11)^BB$5,1)/12*IF($E11&lt;BA$10,IF(EOMONTH($E11,0)=BA$10,(BA$10-$E11)/30,1),0))))</f>
        <v>0</v>
      </c>
      <c r="BB11" s="426">
        <f t="shared" si="2"/>
        <v>0</v>
      </c>
      <c r="BC11" s="426">
        <f t="shared" si="2"/>
        <v>0</v>
      </c>
      <c r="BD11" s="426">
        <f t="shared" si="2"/>
        <v>0</v>
      </c>
      <c r="BE11" s="426">
        <f t="shared" si="2"/>
        <v>0</v>
      </c>
      <c r="BF11" s="426">
        <f t="shared" si="2"/>
        <v>0</v>
      </c>
      <c r="BG11" s="426">
        <f t="shared" si="2"/>
        <v>0</v>
      </c>
      <c r="BH11" s="426">
        <f t="shared" si="2"/>
        <v>0</v>
      </c>
      <c r="BI11" s="426">
        <f t="shared" si="2"/>
        <v>0</v>
      </c>
      <c r="BJ11" s="426">
        <f t="shared" si="2"/>
        <v>0</v>
      </c>
      <c r="BK11" s="426">
        <f t="shared" si="2"/>
        <v>0</v>
      </c>
      <c r="BL11" s="426">
        <f t="shared" si="2"/>
        <v>0</v>
      </c>
      <c r="BM11" s="426">
        <f t="shared" si="2"/>
        <v>0</v>
      </c>
      <c r="BN11" s="426">
        <f t="shared" si="2"/>
        <v>0</v>
      </c>
      <c r="BO11" s="426">
        <f t="shared" si="2"/>
        <v>0</v>
      </c>
      <c r="BP11" s="426">
        <f t="shared" si="2"/>
        <v>0</v>
      </c>
      <c r="BQ11" s="426">
        <f t="shared" si="2"/>
        <v>0</v>
      </c>
      <c r="BR11" s="426">
        <f t="shared" si="2"/>
        <v>0</v>
      </c>
      <c r="BS11" s="426">
        <f t="shared" si="2"/>
        <v>0</v>
      </c>
      <c r="BT11" s="426">
        <f t="shared" si="2"/>
        <v>0</v>
      </c>
      <c r="BU11" s="426">
        <f t="shared" si="2"/>
        <v>0</v>
      </c>
      <c r="BV11" s="426">
        <f t="shared" si="2"/>
        <v>0</v>
      </c>
      <c r="BW11" s="427"/>
      <c r="BX11" s="416" t="s">
        <v>854</v>
      </c>
    </row>
    <row r="12" spans="1:77" x14ac:dyDescent="0.5">
      <c r="A12" s="429"/>
      <c r="B12" s="417" t="s">
        <v>905</v>
      </c>
      <c r="C12" s="417"/>
      <c r="D12" s="442"/>
      <c r="E12" s="234"/>
      <c r="F12" s="241"/>
      <c r="G12" s="216" t="s">
        <v>868</v>
      </c>
      <c r="H12" s="229" t="s">
        <v>867</v>
      </c>
      <c r="I12" s="240"/>
      <c r="J12" s="240"/>
      <c r="K12" s="239">
        <f>I12+J12</f>
        <v>0</v>
      </c>
      <c r="L12" s="239">
        <f t="shared" si="0"/>
        <v>0</v>
      </c>
      <c r="M12" s="239">
        <f t="shared" si="0"/>
        <v>0</v>
      </c>
      <c r="N12" s="238">
        <f>I12+L12</f>
        <v>0</v>
      </c>
      <c r="O12" s="238">
        <f>N12+M12</f>
        <v>0</v>
      </c>
      <c r="P12" s="237">
        <v>0.03</v>
      </c>
      <c r="Q12" s="236" t="s">
        <v>144</v>
      </c>
      <c r="R12" s="219" t="s">
        <v>866</v>
      </c>
      <c r="S12" s="219"/>
      <c r="U12" s="233">
        <f t="shared" ref="U12:AZ12" si="3">IF(OR(U$10&lt;$E12,T$10&gt;=$F12),0,((IF(U$10&lt;=$C$8,$N12,$O12)*IF($Q12="Oct",(1+$P12)^V$5,1)/12*IF($E12&lt;U$10,IF(EOMONTH($E12,0)=U$10,(U$10-$E12)/30,1),0))))</f>
        <v>0</v>
      </c>
      <c r="V12" s="233">
        <f t="shared" si="3"/>
        <v>0</v>
      </c>
      <c r="W12" s="233">
        <f t="shared" si="3"/>
        <v>0</v>
      </c>
      <c r="X12" s="233">
        <f t="shared" si="3"/>
        <v>0</v>
      </c>
      <c r="Y12" s="233">
        <f t="shared" si="3"/>
        <v>0</v>
      </c>
      <c r="Z12" s="233">
        <f t="shared" si="3"/>
        <v>0</v>
      </c>
      <c r="AA12" s="233">
        <f t="shared" si="3"/>
        <v>0</v>
      </c>
      <c r="AB12" s="233">
        <f t="shared" si="3"/>
        <v>0</v>
      </c>
      <c r="AC12" s="233">
        <f t="shared" si="3"/>
        <v>0</v>
      </c>
      <c r="AD12" s="233">
        <f t="shared" si="3"/>
        <v>0</v>
      </c>
      <c r="AE12" s="233">
        <f t="shared" si="3"/>
        <v>0</v>
      </c>
      <c r="AF12" s="233">
        <f t="shared" si="3"/>
        <v>0</v>
      </c>
      <c r="AG12" s="233">
        <f t="shared" si="3"/>
        <v>0</v>
      </c>
      <c r="AH12" s="233">
        <f t="shared" si="3"/>
        <v>0</v>
      </c>
      <c r="AI12" s="233">
        <f t="shared" si="3"/>
        <v>0</v>
      </c>
      <c r="AJ12" s="233">
        <f t="shared" si="3"/>
        <v>0</v>
      </c>
      <c r="AK12" s="233">
        <f t="shared" si="3"/>
        <v>0</v>
      </c>
      <c r="AL12" s="233">
        <f t="shared" si="3"/>
        <v>0</v>
      </c>
      <c r="AM12" s="233">
        <f t="shared" si="3"/>
        <v>0</v>
      </c>
      <c r="AN12" s="233">
        <f t="shared" si="3"/>
        <v>0</v>
      </c>
      <c r="AO12" s="233">
        <f t="shared" si="3"/>
        <v>0</v>
      </c>
      <c r="AP12" s="233">
        <f t="shared" si="3"/>
        <v>0</v>
      </c>
      <c r="AQ12" s="233">
        <f t="shared" si="3"/>
        <v>0</v>
      </c>
      <c r="AR12" s="233">
        <f t="shared" si="3"/>
        <v>0</v>
      </c>
      <c r="AS12" s="233">
        <f t="shared" si="3"/>
        <v>0</v>
      </c>
      <c r="AT12" s="233">
        <f t="shared" si="3"/>
        <v>0</v>
      </c>
      <c r="AU12" s="233">
        <f t="shared" si="3"/>
        <v>0</v>
      </c>
      <c r="AV12" s="233">
        <f t="shared" si="3"/>
        <v>0</v>
      </c>
      <c r="AW12" s="233">
        <f t="shared" si="3"/>
        <v>0</v>
      </c>
      <c r="AX12" s="233">
        <f t="shared" si="3"/>
        <v>0</v>
      </c>
      <c r="AY12" s="233">
        <f t="shared" si="3"/>
        <v>0</v>
      </c>
      <c r="AZ12" s="233">
        <f t="shared" si="3"/>
        <v>0</v>
      </c>
      <c r="BA12" s="233">
        <f t="shared" ref="BA12:BV12" si="4">IF(OR(BA$10&lt;$E12,AZ$10&gt;=$F12),0,((IF(BA$10&lt;=$C$8,$N12,$O12)*IF($Q12="Oct",(1+$P12)^BB$5,1)/12*IF($E12&lt;BA$10,IF(EOMONTH($E12,0)=BA$10,(BA$10-$E12)/30,1),0))))</f>
        <v>0</v>
      </c>
      <c r="BB12" s="233">
        <f t="shared" si="4"/>
        <v>0</v>
      </c>
      <c r="BC12" s="233">
        <f t="shared" si="4"/>
        <v>0</v>
      </c>
      <c r="BD12" s="233">
        <f t="shared" si="4"/>
        <v>0</v>
      </c>
      <c r="BE12" s="233">
        <f t="shared" si="4"/>
        <v>0</v>
      </c>
      <c r="BF12" s="233">
        <f t="shared" si="4"/>
        <v>0</v>
      </c>
      <c r="BG12" s="233">
        <f t="shared" si="4"/>
        <v>0</v>
      </c>
      <c r="BH12" s="233">
        <f t="shared" si="4"/>
        <v>0</v>
      </c>
      <c r="BI12" s="233">
        <f t="shared" si="4"/>
        <v>0</v>
      </c>
      <c r="BJ12" s="233">
        <f t="shared" si="4"/>
        <v>0</v>
      </c>
      <c r="BK12" s="233">
        <f t="shared" si="4"/>
        <v>0</v>
      </c>
      <c r="BL12" s="233">
        <f t="shared" si="4"/>
        <v>0</v>
      </c>
      <c r="BM12" s="233">
        <f t="shared" si="4"/>
        <v>0</v>
      </c>
      <c r="BN12" s="233">
        <f t="shared" si="4"/>
        <v>0</v>
      </c>
      <c r="BO12" s="233">
        <f t="shared" si="4"/>
        <v>0</v>
      </c>
      <c r="BP12" s="233">
        <f t="shared" si="4"/>
        <v>0</v>
      </c>
      <c r="BQ12" s="233">
        <f t="shared" si="4"/>
        <v>0</v>
      </c>
      <c r="BR12" s="233">
        <f t="shared" si="4"/>
        <v>0</v>
      </c>
      <c r="BS12" s="233">
        <f t="shared" si="4"/>
        <v>0</v>
      </c>
      <c r="BT12" s="233">
        <f t="shared" si="4"/>
        <v>0</v>
      </c>
      <c r="BU12" s="233">
        <f t="shared" si="4"/>
        <v>0</v>
      </c>
      <c r="BV12" s="233">
        <f t="shared" si="4"/>
        <v>0</v>
      </c>
      <c r="BW12" s="226"/>
      <c r="BX12" s="217" t="s">
        <v>854</v>
      </c>
      <c r="BY12" s="216"/>
    </row>
    <row r="13" spans="1:77" x14ac:dyDescent="0.5">
      <c r="A13" s="429"/>
      <c r="B13" s="417" t="s">
        <v>905</v>
      </c>
      <c r="C13" s="417"/>
      <c r="D13" s="442"/>
      <c r="E13" s="234"/>
      <c r="F13" s="241"/>
      <c r="G13" s="216" t="s">
        <v>868</v>
      </c>
      <c r="H13" s="229" t="s">
        <v>867</v>
      </c>
      <c r="I13" s="240"/>
      <c r="J13" s="240"/>
      <c r="K13" s="239">
        <f>I13+J13</f>
        <v>0</v>
      </c>
      <c r="L13" s="239">
        <f t="shared" si="0"/>
        <v>0</v>
      </c>
      <c r="M13" s="239">
        <f t="shared" si="0"/>
        <v>0</v>
      </c>
      <c r="N13" s="238">
        <f>I13+L13</f>
        <v>0</v>
      </c>
      <c r="O13" s="238">
        <f>N13+M13</f>
        <v>0</v>
      </c>
      <c r="P13" s="237">
        <v>0.03</v>
      </c>
      <c r="Q13" s="236" t="s">
        <v>144</v>
      </c>
      <c r="R13" s="219" t="s">
        <v>866</v>
      </c>
      <c r="S13" s="219"/>
      <c r="U13" s="233">
        <f t="shared" ref="U13:AZ13" si="5">IF(OR(U$10&lt;$E13,T$10&gt;=$F13),0,((IF(U$10&lt;=$C$8,$N13,$O13)*IF($Q13="Oct",(1+$P13)^V$5,1)/12*IF($E13&lt;U$10,IF(EOMONTH($E13,0)=U$10,(U$10-$E13)/30,1),0))))</f>
        <v>0</v>
      </c>
      <c r="V13" s="233">
        <f t="shared" si="5"/>
        <v>0</v>
      </c>
      <c r="W13" s="233">
        <f t="shared" si="5"/>
        <v>0</v>
      </c>
      <c r="X13" s="233">
        <f t="shared" si="5"/>
        <v>0</v>
      </c>
      <c r="Y13" s="233">
        <f t="shared" si="5"/>
        <v>0</v>
      </c>
      <c r="Z13" s="233">
        <f t="shared" si="5"/>
        <v>0</v>
      </c>
      <c r="AA13" s="233">
        <f t="shared" si="5"/>
        <v>0</v>
      </c>
      <c r="AB13" s="233">
        <f t="shared" si="5"/>
        <v>0</v>
      </c>
      <c r="AC13" s="233">
        <f t="shared" si="5"/>
        <v>0</v>
      </c>
      <c r="AD13" s="233">
        <f t="shared" si="5"/>
        <v>0</v>
      </c>
      <c r="AE13" s="233">
        <f t="shared" si="5"/>
        <v>0</v>
      </c>
      <c r="AF13" s="233">
        <f t="shared" si="5"/>
        <v>0</v>
      </c>
      <c r="AG13" s="233">
        <f t="shared" si="5"/>
        <v>0</v>
      </c>
      <c r="AH13" s="233">
        <f t="shared" si="5"/>
        <v>0</v>
      </c>
      <c r="AI13" s="233">
        <f t="shared" si="5"/>
        <v>0</v>
      </c>
      <c r="AJ13" s="233">
        <f t="shared" si="5"/>
        <v>0</v>
      </c>
      <c r="AK13" s="233">
        <f t="shared" si="5"/>
        <v>0</v>
      </c>
      <c r="AL13" s="233">
        <f t="shared" si="5"/>
        <v>0</v>
      </c>
      <c r="AM13" s="233">
        <f t="shared" si="5"/>
        <v>0</v>
      </c>
      <c r="AN13" s="233">
        <f t="shared" si="5"/>
        <v>0</v>
      </c>
      <c r="AO13" s="233">
        <f t="shared" si="5"/>
        <v>0</v>
      </c>
      <c r="AP13" s="233">
        <f t="shared" si="5"/>
        <v>0</v>
      </c>
      <c r="AQ13" s="233">
        <f t="shared" si="5"/>
        <v>0</v>
      </c>
      <c r="AR13" s="233">
        <f t="shared" si="5"/>
        <v>0</v>
      </c>
      <c r="AS13" s="233">
        <f t="shared" si="5"/>
        <v>0</v>
      </c>
      <c r="AT13" s="233">
        <f t="shared" si="5"/>
        <v>0</v>
      </c>
      <c r="AU13" s="233">
        <f t="shared" si="5"/>
        <v>0</v>
      </c>
      <c r="AV13" s="233">
        <f t="shared" si="5"/>
        <v>0</v>
      </c>
      <c r="AW13" s="233">
        <f t="shared" si="5"/>
        <v>0</v>
      </c>
      <c r="AX13" s="233">
        <f t="shared" si="5"/>
        <v>0</v>
      </c>
      <c r="AY13" s="233">
        <f t="shared" si="5"/>
        <v>0</v>
      </c>
      <c r="AZ13" s="233">
        <f t="shared" si="5"/>
        <v>0</v>
      </c>
      <c r="BA13" s="233">
        <f t="shared" ref="BA13:BV13" si="6">IF(OR(BA$10&lt;$E13,AZ$10&gt;=$F13),0,((IF(BA$10&lt;=$C$8,$N13,$O13)*IF($Q13="Oct",(1+$P13)^BB$5,1)/12*IF($E13&lt;BA$10,IF(EOMONTH($E13,0)=BA$10,(BA$10-$E13)/30,1),0))))</f>
        <v>0</v>
      </c>
      <c r="BB13" s="233">
        <f t="shared" si="6"/>
        <v>0</v>
      </c>
      <c r="BC13" s="233">
        <f t="shared" si="6"/>
        <v>0</v>
      </c>
      <c r="BD13" s="233">
        <f t="shared" si="6"/>
        <v>0</v>
      </c>
      <c r="BE13" s="233">
        <f t="shared" si="6"/>
        <v>0</v>
      </c>
      <c r="BF13" s="233">
        <f t="shared" si="6"/>
        <v>0</v>
      </c>
      <c r="BG13" s="233">
        <f t="shared" si="6"/>
        <v>0</v>
      </c>
      <c r="BH13" s="233">
        <f t="shared" si="6"/>
        <v>0</v>
      </c>
      <c r="BI13" s="233">
        <f t="shared" si="6"/>
        <v>0</v>
      </c>
      <c r="BJ13" s="233">
        <f t="shared" si="6"/>
        <v>0</v>
      </c>
      <c r="BK13" s="233">
        <f t="shared" si="6"/>
        <v>0</v>
      </c>
      <c r="BL13" s="233">
        <f t="shared" si="6"/>
        <v>0</v>
      </c>
      <c r="BM13" s="233">
        <f t="shared" si="6"/>
        <v>0</v>
      </c>
      <c r="BN13" s="233">
        <f t="shared" si="6"/>
        <v>0</v>
      </c>
      <c r="BO13" s="233">
        <f t="shared" si="6"/>
        <v>0</v>
      </c>
      <c r="BP13" s="233">
        <f t="shared" si="6"/>
        <v>0</v>
      </c>
      <c r="BQ13" s="233">
        <f t="shared" si="6"/>
        <v>0</v>
      </c>
      <c r="BR13" s="233">
        <f t="shared" si="6"/>
        <v>0</v>
      </c>
      <c r="BS13" s="233">
        <f t="shared" si="6"/>
        <v>0</v>
      </c>
      <c r="BT13" s="233">
        <f t="shared" si="6"/>
        <v>0</v>
      </c>
      <c r="BU13" s="233">
        <f t="shared" si="6"/>
        <v>0</v>
      </c>
      <c r="BV13" s="233">
        <f t="shared" si="6"/>
        <v>0</v>
      </c>
      <c r="BW13" s="226"/>
      <c r="BX13" s="217" t="s">
        <v>854</v>
      </c>
      <c r="BY13" s="216"/>
    </row>
    <row r="14" spans="1:77" x14ac:dyDescent="0.5">
      <c r="A14" s="429"/>
      <c r="B14" s="417" t="s">
        <v>905</v>
      </c>
      <c r="C14" s="417"/>
      <c r="D14" s="442"/>
      <c r="E14" s="234"/>
      <c r="F14" s="241"/>
      <c r="G14" s="216" t="s">
        <v>868</v>
      </c>
      <c r="H14" s="229" t="s">
        <v>867</v>
      </c>
      <c r="I14" s="240"/>
      <c r="J14" s="240"/>
      <c r="K14" s="239">
        <f>I14+J14</f>
        <v>0</v>
      </c>
      <c r="L14" s="239">
        <f t="shared" si="0"/>
        <v>0</v>
      </c>
      <c r="M14" s="239">
        <f t="shared" si="0"/>
        <v>0</v>
      </c>
      <c r="N14" s="238">
        <f>I14+L14</f>
        <v>0</v>
      </c>
      <c r="O14" s="238">
        <f>N14+M14</f>
        <v>0</v>
      </c>
      <c r="P14" s="237">
        <v>0.03</v>
      </c>
      <c r="Q14" s="236" t="s">
        <v>144</v>
      </c>
      <c r="R14" s="219" t="s">
        <v>866</v>
      </c>
      <c r="S14" s="219"/>
      <c r="U14" s="233">
        <f t="shared" ref="U14:AZ14" si="7">IF(OR(U$10&lt;$E14,T$10&gt;=$F14),0,((IF(U$10&lt;=$C$8,$N14,$O14)*IF($Q14="Oct",(1+$P14)^V$5,1)/12*IF($E14&lt;U$10,IF(EOMONTH($E14,0)=U$10,(U$10-$E14)/30,1),0))))</f>
        <v>0</v>
      </c>
      <c r="V14" s="233">
        <f t="shared" si="7"/>
        <v>0</v>
      </c>
      <c r="W14" s="233">
        <f t="shared" si="7"/>
        <v>0</v>
      </c>
      <c r="X14" s="233">
        <f t="shared" si="7"/>
        <v>0</v>
      </c>
      <c r="Y14" s="233">
        <f t="shared" si="7"/>
        <v>0</v>
      </c>
      <c r="Z14" s="233">
        <f t="shared" si="7"/>
        <v>0</v>
      </c>
      <c r="AA14" s="233">
        <f t="shared" si="7"/>
        <v>0</v>
      </c>
      <c r="AB14" s="233">
        <f t="shared" si="7"/>
        <v>0</v>
      </c>
      <c r="AC14" s="233">
        <f t="shared" si="7"/>
        <v>0</v>
      </c>
      <c r="AD14" s="233">
        <f t="shared" si="7"/>
        <v>0</v>
      </c>
      <c r="AE14" s="233">
        <f t="shared" si="7"/>
        <v>0</v>
      </c>
      <c r="AF14" s="233">
        <f t="shared" si="7"/>
        <v>0</v>
      </c>
      <c r="AG14" s="233">
        <f t="shared" si="7"/>
        <v>0</v>
      </c>
      <c r="AH14" s="233">
        <f t="shared" si="7"/>
        <v>0</v>
      </c>
      <c r="AI14" s="233">
        <f t="shared" si="7"/>
        <v>0</v>
      </c>
      <c r="AJ14" s="233">
        <f t="shared" si="7"/>
        <v>0</v>
      </c>
      <c r="AK14" s="233">
        <f t="shared" si="7"/>
        <v>0</v>
      </c>
      <c r="AL14" s="233">
        <f t="shared" si="7"/>
        <v>0</v>
      </c>
      <c r="AM14" s="233">
        <f t="shared" si="7"/>
        <v>0</v>
      </c>
      <c r="AN14" s="233">
        <f t="shared" si="7"/>
        <v>0</v>
      </c>
      <c r="AO14" s="233">
        <f t="shared" si="7"/>
        <v>0</v>
      </c>
      <c r="AP14" s="233">
        <f t="shared" si="7"/>
        <v>0</v>
      </c>
      <c r="AQ14" s="233">
        <f t="shared" si="7"/>
        <v>0</v>
      </c>
      <c r="AR14" s="233">
        <f t="shared" si="7"/>
        <v>0</v>
      </c>
      <c r="AS14" s="233">
        <f t="shared" si="7"/>
        <v>0</v>
      </c>
      <c r="AT14" s="233">
        <f t="shared" si="7"/>
        <v>0</v>
      </c>
      <c r="AU14" s="233">
        <f t="shared" si="7"/>
        <v>0</v>
      </c>
      <c r="AV14" s="233">
        <f t="shared" si="7"/>
        <v>0</v>
      </c>
      <c r="AW14" s="233">
        <f t="shared" si="7"/>
        <v>0</v>
      </c>
      <c r="AX14" s="233">
        <f t="shared" si="7"/>
        <v>0</v>
      </c>
      <c r="AY14" s="233">
        <f t="shared" si="7"/>
        <v>0</v>
      </c>
      <c r="AZ14" s="233">
        <f t="shared" si="7"/>
        <v>0</v>
      </c>
      <c r="BA14" s="233">
        <f t="shared" ref="BA14:BV14" si="8">IF(OR(BA$10&lt;$E14,AZ$10&gt;=$F14),0,((IF(BA$10&lt;=$C$8,$N14,$O14)*IF($Q14="Oct",(1+$P14)^BB$5,1)/12*IF($E14&lt;BA$10,IF(EOMONTH($E14,0)=BA$10,(BA$10-$E14)/30,1),0))))</f>
        <v>0</v>
      </c>
      <c r="BB14" s="233">
        <f t="shared" si="8"/>
        <v>0</v>
      </c>
      <c r="BC14" s="233">
        <f t="shared" si="8"/>
        <v>0</v>
      </c>
      <c r="BD14" s="233">
        <f t="shared" si="8"/>
        <v>0</v>
      </c>
      <c r="BE14" s="233">
        <f t="shared" si="8"/>
        <v>0</v>
      </c>
      <c r="BF14" s="233">
        <f t="shared" si="8"/>
        <v>0</v>
      </c>
      <c r="BG14" s="233">
        <f t="shared" si="8"/>
        <v>0</v>
      </c>
      <c r="BH14" s="233">
        <f t="shared" si="8"/>
        <v>0</v>
      </c>
      <c r="BI14" s="233">
        <f t="shared" si="8"/>
        <v>0</v>
      </c>
      <c r="BJ14" s="233">
        <f t="shared" si="8"/>
        <v>0</v>
      </c>
      <c r="BK14" s="233">
        <f t="shared" si="8"/>
        <v>0</v>
      </c>
      <c r="BL14" s="233">
        <f t="shared" si="8"/>
        <v>0</v>
      </c>
      <c r="BM14" s="233">
        <f t="shared" si="8"/>
        <v>0</v>
      </c>
      <c r="BN14" s="233">
        <f t="shared" si="8"/>
        <v>0</v>
      </c>
      <c r="BO14" s="233">
        <f t="shared" si="8"/>
        <v>0</v>
      </c>
      <c r="BP14" s="233">
        <f t="shared" si="8"/>
        <v>0</v>
      </c>
      <c r="BQ14" s="233">
        <f t="shared" si="8"/>
        <v>0</v>
      </c>
      <c r="BR14" s="233">
        <f t="shared" si="8"/>
        <v>0</v>
      </c>
      <c r="BS14" s="233">
        <f t="shared" si="8"/>
        <v>0</v>
      </c>
      <c r="BT14" s="233">
        <f t="shared" si="8"/>
        <v>0</v>
      </c>
      <c r="BU14" s="233">
        <f t="shared" si="8"/>
        <v>0</v>
      </c>
      <c r="BV14" s="233">
        <f t="shared" si="8"/>
        <v>0</v>
      </c>
      <c r="BW14" s="226"/>
      <c r="BX14" s="217" t="s">
        <v>854</v>
      </c>
      <c r="BY14" s="216"/>
    </row>
    <row r="15" spans="1:77" x14ac:dyDescent="0.5">
      <c r="A15" s="429"/>
      <c r="B15" s="417" t="s">
        <v>905</v>
      </c>
      <c r="C15" s="417"/>
      <c r="D15" s="442"/>
      <c r="E15" s="234"/>
      <c r="F15" s="241"/>
      <c r="G15" s="216" t="s">
        <v>868</v>
      </c>
      <c r="H15" s="229" t="s">
        <v>867</v>
      </c>
      <c r="I15" s="240"/>
      <c r="J15" s="240"/>
      <c r="K15" s="239">
        <f t="shared" ref="K15:K29" si="9">I15+J15</f>
        <v>0</v>
      </c>
      <c r="L15" s="239">
        <f t="shared" ref="L15:L29" si="10">I15*$C$6</f>
        <v>0</v>
      </c>
      <c r="M15" s="239">
        <f t="shared" ref="M15:M29" si="11">J15*$C$6</f>
        <v>0</v>
      </c>
      <c r="N15" s="238">
        <f t="shared" ref="N15:N29" si="12">I15+L15</f>
        <v>0</v>
      </c>
      <c r="O15" s="238">
        <f t="shared" ref="O15:O29" si="13">N15+M15</f>
        <v>0</v>
      </c>
      <c r="P15" s="237">
        <v>0.03</v>
      </c>
      <c r="Q15" s="236" t="s">
        <v>144</v>
      </c>
      <c r="R15" s="219" t="s">
        <v>866</v>
      </c>
      <c r="S15" s="219"/>
      <c r="U15" s="233">
        <f t="shared" ref="U15:AZ15" si="14">IF(OR(U$10&lt;$E15,T$10&gt;=$F15),0,((IF(U$10&lt;=$C$8,$N15,$O15)*IF($Q15="Oct",(1+$P15)^V$5,1)/12*IF($E15&lt;U$10,IF(EOMONTH($E15,0)=U$10,(U$10-$E15)/30,1),0))))</f>
        <v>0</v>
      </c>
      <c r="V15" s="233">
        <f t="shared" si="14"/>
        <v>0</v>
      </c>
      <c r="W15" s="233">
        <f t="shared" si="14"/>
        <v>0</v>
      </c>
      <c r="X15" s="233">
        <f t="shared" si="14"/>
        <v>0</v>
      </c>
      <c r="Y15" s="233">
        <f t="shared" si="14"/>
        <v>0</v>
      </c>
      <c r="Z15" s="233">
        <f t="shared" si="14"/>
        <v>0</v>
      </c>
      <c r="AA15" s="233">
        <f t="shared" si="14"/>
        <v>0</v>
      </c>
      <c r="AB15" s="233">
        <f t="shared" si="14"/>
        <v>0</v>
      </c>
      <c r="AC15" s="233">
        <f t="shared" si="14"/>
        <v>0</v>
      </c>
      <c r="AD15" s="233">
        <f t="shared" si="14"/>
        <v>0</v>
      </c>
      <c r="AE15" s="233">
        <f t="shared" si="14"/>
        <v>0</v>
      </c>
      <c r="AF15" s="233">
        <f t="shared" si="14"/>
        <v>0</v>
      </c>
      <c r="AG15" s="233">
        <f t="shared" si="14"/>
        <v>0</v>
      </c>
      <c r="AH15" s="233">
        <f t="shared" si="14"/>
        <v>0</v>
      </c>
      <c r="AI15" s="233">
        <f t="shared" si="14"/>
        <v>0</v>
      </c>
      <c r="AJ15" s="233">
        <f t="shared" si="14"/>
        <v>0</v>
      </c>
      <c r="AK15" s="233">
        <f t="shared" si="14"/>
        <v>0</v>
      </c>
      <c r="AL15" s="233">
        <f t="shared" si="14"/>
        <v>0</v>
      </c>
      <c r="AM15" s="233">
        <f t="shared" si="14"/>
        <v>0</v>
      </c>
      <c r="AN15" s="233">
        <f t="shared" si="14"/>
        <v>0</v>
      </c>
      <c r="AO15" s="233">
        <f t="shared" si="14"/>
        <v>0</v>
      </c>
      <c r="AP15" s="233">
        <f t="shared" si="14"/>
        <v>0</v>
      </c>
      <c r="AQ15" s="233">
        <f t="shared" si="14"/>
        <v>0</v>
      </c>
      <c r="AR15" s="233">
        <f t="shared" si="14"/>
        <v>0</v>
      </c>
      <c r="AS15" s="233">
        <f t="shared" si="14"/>
        <v>0</v>
      </c>
      <c r="AT15" s="233">
        <f t="shared" si="14"/>
        <v>0</v>
      </c>
      <c r="AU15" s="233">
        <f t="shared" si="14"/>
        <v>0</v>
      </c>
      <c r="AV15" s="233">
        <f t="shared" si="14"/>
        <v>0</v>
      </c>
      <c r="AW15" s="233">
        <f t="shared" si="14"/>
        <v>0</v>
      </c>
      <c r="AX15" s="233">
        <f t="shared" si="14"/>
        <v>0</v>
      </c>
      <c r="AY15" s="233">
        <f t="shared" si="14"/>
        <v>0</v>
      </c>
      <c r="AZ15" s="233">
        <f t="shared" si="14"/>
        <v>0</v>
      </c>
      <c r="BA15" s="233">
        <f t="shared" ref="BA15:BV15" si="15">IF(OR(BA$10&lt;$E15,AZ$10&gt;=$F15),0,((IF(BA$10&lt;=$C$8,$N15,$O15)*IF($Q15="Oct",(1+$P15)^BB$5,1)/12*IF($E15&lt;BA$10,IF(EOMONTH($E15,0)=BA$10,(BA$10-$E15)/30,1),0))))</f>
        <v>0</v>
      </c>
      <c r="BB15" s="233">
        <f t="shared" si="15"/>
        <v>0</v>
      </c>
      <c r="BC15" s="233">
        <f t="shared" si="15"/>
        <v>0</v>
      </c>
      <c r="BD15" s="233">
        <f t="shared" si="15"/>
        <v>0</v>
      </c>
      <c r="BE15" s="233">
        <f t="shared" si="15"/>
        <v>0</v>
      </c>
      <c r="BF15" s="233">
        <f t="shared" si="15"/>
        <v>0</v>
      </c>
      <c r="BG15" s="233">
        <f t="shared" si="15"/>
        <v>0</v>
      </c>
      <c r="BH15" s="233">
        <f t="shared" si="15"/>
        <v>0</v>
      </c>
      <c r="BI15" s="233">
        <f t="shared" si="15"/>
        <v>0</v>
      </c>
      <c r="BJ15" s="233">
        <f t="shared" si="15"/>
        <v>0</v>
      </c>
      <c r="BK15" s="233">
        <f t="shared" si="15"/>
        <v>0</v>
      </c>
      <c r="BL15" s="233">
        <f t="shared" si="15"/>
        <v>0</v>
      </c>
      <c r="BM15" s="233">
        <f t="shared" si="15"/>
        <v>0</v>
      </c>
      <c r="BN15" s="233">
        <f t="shared" si="15"/>
        <v>0</v>
      </c>
      <c r="BO15" s="233">
        <f t="shared" si="15"/>
        <v>0</v>
      </c>
      <c r="BP15" s="233">
        <f t="shared" si="15"/>
        <v>0</v>
      </c>
      <c r="BQ15" s="233">
        <f t="shared" si="15"/>
        <v>0</v>
      </c>
      <c r="BR15" s="233">
        <f t="shared" si="15"/>
        <v>0</v>
      </c>
      <c r="BS15" s="233">
        <f t="shared" si="15"/>
        <v>0</v>
      </c>
      <c r="BT15" s="233">
        <f t="shared" si="15"/>
        <v>0</v>
      </c>
      <c r="BU15" s="233">
        <f t="shared" si="15"/>
        <v>0</v>
      </c>
      <c r="BV15" s="233">
        <f t="shared" si="15"/>
        <v>0</v>
      </c>
      <c r="BW15" s="226"/>
      <c r="BX15" s="217" t="s">
        <v>854</v>
      </c>
      <c r="BY15" s="216"/>
    </row>
    <row r="16" spans="1:77" x14ac:dyDescent="0.5">
      <c r="A16" s="429"/>
      <c r="B16" s="417" t="s">
        <v>905</v>
      </c>
      <c r="C16" s="417"/>
      <c r="D16" s="442"/>
      <c r="E16" s="234"/>
      <c r="F16" s="241"/>
      <c r="G16" s="216" t="s">
        <v>868</v>
      </c>
      <c r="H16" s="229" t="s">
        <v>867</v>
      </c>
      <c r="I16" s="240"/>
      <c r="J16" s="240"/>
      <c r="K16" s="239">
        <f t="shared" si="9"/>
        <v>0</v>
      </c>
      <c r="L16" s="239">
        <f t="shared" si="10"/>
        <v>0</v>
      </c>
      <c r="M16" s="239">
        <f t="shared" si="11"/>
        <v>0</v>
      </c>
      <c r="N16" s="238">
        <f t="shared" si="12"/>
        <v>0</v>
      </c>
      <c r="O16" s="238">
        <f t="shared" si="13"/>
        <v>0</v>
      </c>
      <c r="P16" s="237">
        <v>0.03</v>
      </c>
      <c r="Q16" s="236" t="s">
        <v>144</v>
      </c>
      <c r="R16" s="219" t="s">
        <v>866</v>
      </c>
      <c r="S16" s="219"/>
      <c r="U16" s="233">
        <f t="shared" ref="U16:AZ16" si="16">IF(OR(U$10&lt;$E16,T$10&gt;=$F16),0,((IF(U$10&lt;=$C$8,$N16,$O16)*IF($Q16="Oct",(1+$P16)^V$5,1)/12*IF($E16&lt;U$10,IF(EOMONTH($E16,0)=U$10,(U$10-$E16)/30,1),0))))</f>
        <v>0</v>
      </c>
      <c r="V16" s="233">
        <f t="shared" si="16"/>
        <v>0</v>
      </c>
      <c r="W16" s="233">
        <f t="shared" si="16"/>
        <v>0</v>
      </c>
      <c r="X16" s="233">
        <f t="shared" si="16"/>
        <v>0</v>
      </c>
      <c r="Y16" s="233">
        <f t="shared" si="16"/>
        <v>0</v>
      </c>
      <c r="Z16" s="233">
        <f t="shared" si="16"/>
        <v>0</v>
      </c>
      <c r="AA16" s="233">
        <f t="shared" si="16"/>
        <v>0</v>
      </c>
      <c r="AB16" s="233">
        <f t="shared" si="16"/>
        <v>0</v>
      </c>
      <c r="AC16" s="233">
        <f t="shared" si="16"/>
        <v>0</v>
      </c>
      <c r="AD16" s="233">
        <f t="shared" si="16"/>
        <v>0</v>
      </c>
      <c r="AE16" s="233">
        <f t="shared" si="16"/>
        <v>0</v>
      </c>
      <c r="AF16" s="233">
        <f t="shared" si="16"/>
        <v>0</v>
      </c>
      <c r="AG16" s="233">
        <f t="shared" si="16"/>
        <v>0</v>
      </c>
      <c r="AH16" s="233">
        <f t="shared" si="16"/>
        <v>0</v>
      </c>
      <c r="AI16" s="233">
        <f t="shared" si="16"/>
        <v>0</v>
      </c>
      <c r="AJ16" s="233">
        <f t="shared" si="16"/>
        <v>0</v>
      </c>
      <c r="AK16" s="233">
        <f t="shared" si="16"/>
        <v>0</v>
      </c>
      <c r="AL16" s="233">
        <f t="shared" si="16"/>
        <v>0</v>
      </c>
      <c r="AM16" s="233">
        <f t="shared" si="16"/>
        <v>0</v>
      </c>
      <c r="AN16" s="233">
        <f t="shared" si="16"/>
        <v>0</v>
      </c>
      <c r="AO16" s="233">
        <f t="shared" si="16"/>
        <v>0</v>
      </c>
      <c r="AP16" s="233">
        <f t="shared" si="16"/>
        <v>0</v>
      </c>
      <c r="AQ16" s="233">
        <f t="shared" si="16"/>
        <v>0</v>
      </c>
      <c r="AR16" s="233">
        <f t="shared" si="16"/>
        <v>0</v>
      </c>
      <c r="AS16" s="233">
        <f t="shared" si="16"/>
        <v>0</v>
      </c>
      <c r="AT16" s="233">
        <f t="shared" si="16"/>
        <v>0</v>
      </c>
      <c r="AU16" s="233">
        <f t="shared" si="16"/>
        <v>0</v>
      </c>
      <c r="AV16" s="233">
        <f t="shared" si="16"/>
        <v>0</v>
      </c>
      <c r="AW16" s="233">
        <f t="shared" si="16"/>
        <v>0</v>
      </c>
      <c r="AX16" s="233">
        <f t="shared" si="16"/>
        <v>0</v>
      </c>
      <c r="AY16" s="233">
        <f t="shared" si="16"/>
        <v>0</v>
      </c>
      <c r="AZ16" s="233">
        <f t="shared" si="16"/>
        <v>0</v>
      </c>
      <c r="BA16" s="233">
        <f t="shared" ref="BA16:BV16" si="17">IF(OR(BA$10&lt;$E16,AZ$10&gt;=$F16),0,((IF(BA$10&lt;=$C$8,$N16,$O16)*IF($Q16="Oct",(1+$P16)^BB$5,1)/12*IF($E16&lt;BA$10,IF(EOMONTH($E16,0)=BA$10,(BA$10-$E16)/30,1),0))))</f>
        <v>0</v>
      </c>
      <c r="BB16" s="233">
        <f t="shared" si="17"/>
        <v>0</v>
      </c>
      <c r="BC16" s="233">
        <f t="shared" si="17"/>
        <v>0</v>
      </c>
      <c r="BD16" s="233">
        <f t="shared" si="17"/>
        <v>0</v>
      </c>
      <c r="BE16" s="233">
        <f t="shared" si="17"/>
        <v>0</v>
      </c>
      <c r="BF16" s="233">
        <f t="shared" si="17"/>
        <v>0</v>
      </c>
      <c r="BG16" s="233">
        <f t="shared" si="17"/>
        <v>0</v>
      </c>
      <c r="BH16" s="233">
        <f t="shared" si="17"/>
        <v>0</v>
      </c>
      <c r="BI16" s="233">
        <f t="shared" si="17"/>
        <v>0</v>
      </c>
      <c r="BJ16" s="233">
        <f t="shared" si="17"/>
        <v>0</v>
      </c>
      <c r="BK16" s="233">
        <f t="shared" si="17"/>
        <v>0</v>
      </c>
      <c r="BL16" s="233">
        <f t="shared" si="17"/>
        <v>0</v>
      </c>
      <c r="BM16" s="233">
        <f t="shared" si="17"/>
        <v>0</v>
      </c>
      <c r="BN16" s="233">
        <f t="shared" si="17"/>
        <v>0</v>
      </c>
      <c r="BO16" s="233">
        <f t="shared" si="17"/>
        <v>0</v>
      </c>
      <c r="BP16" s="233">
        <f t="shared" si="17"/>
        <v>0</v>
      </c>
      <c r="BQ16" s="233">
        <f t="shared" si="17"/>
        <v>0</v>
      </c>
      <c r="BR16" s="233">
        <f t="shared" si="17"/>
        <v>0</v>
      </c>
      <c r="BS16" s="233">
        <f t="shared" si="17"/>
        <v>0</v>
      </c>
      <c r="BT16" s="233">
        <f t="shared" si="17"/>
        <v>0</v>
      </c>
      <c r="BU16" s="233">
        <f t="shared" si="17"/>
        <v>0</v>
      </c>
      <c r="BV16" s="233">
        <f t="shared" si="17"/>
        <v>0</v>
      </c>
      <c r="BW16" s="226"/>
      <c r="BX16" s="217" t="s">
        <v>854</v>
      </c>
      <c r="BY16" s="216"/>
    </row>
    <row r="17" spans="1:77" x14ac:dyDescent="0.5">
      <c r="A17" s="429"/>
      <c r="B17" s="417" t="s">
        <v>905</v>
      </c>
      <c r="C17" s="417"/>
      <c r="D17" s="442"/>
      <c r="E17" s="234"/>
      <c r="F17" s="241"/>
      <c r="G17" s="216" t="s">
        <v>868</v>
      </c>
      <c r="H17" s="229" t="s">
        <v>867</v>
      </c>
      <c r="I17" s="240"/>
      <c r="J17" s="240"/>
      <c r="K17" s="239">
        <f t="shared" si="9"/>
        <v>0</v>
      </c>
      <c r="L17" s="239">
        <f t="shared" si="10"/>
        <v>0</v>
      </c>
      <c r="M17" s="239">
        <f t="shared" si="11"/>
        <v>0</v>
      </c>
      <c r="N17" s="238">
        <f t="shared" si="12"/>
        <v>0</v>
      </c>
      <c r="O17" s="238">
        <f t="shared" si="13"/>
        <v>0</v>
      </c>
      <c r="P17" s="237">
        <v>0.03</v>
      </c>
      <c r="Q17" s="236" t="s">
        <v>144</v>
      </c>
      <c r="R17" s="219" t="s">
        <v>866</v>
      </c>
      <c r="S17" s="219"/>
      <c r="U17" s="233">
        <f t="shared" ref="U17:AZ17" si="18">IF(OR(U$10&lt;$E17,T$10&gt;=$F17),0,((IF(U$10&lt;=$C$8,$N17,$O17)*IF($Q17="Oct",(1+$P17)^V$5,1)/12*IF($E17&lt;U$10,IF(EOMONTH($E17,0)=U$10,(U$10-$E17)/30,1),0))))</f>
        <v>0</v>
      </c>
      <c r="V17" s="233">
        <f t="shared" si="18"/>
        <v>0</v>
      </c>
      <c r="W17" s="233">
        <f t="shared" si="18"/>
        <v>0</v>
      </c>
      <c r="X17" s="233">
        <f t="shared" si="18"/>
        <v>0</v>
      </c>
      <c r="Y17" s="233">
        <f t="shared" si="18"/>
        <v>0</v>
      </c>
      <c r="Z17" s="233">
        <f t="shared" si="18"/>
        <v>0</v>
      </c>
      <c r="AA17" s="233">
        <f t="shared" si="18"/>
        <v>0</v>
      </c>
      <c r="AB17" s="233">
        <f t="shared" si="18"/>
        <v>0</v>
      </c>
      <c r="AC17" s="233">
        <f t="shared" si="18"/>
        <v>0</v>
      </c>
      <c r="AD17" s="233">
        <f t="shared" si="18"/>
        <v>0</v>
      </c>
      <c r="AE17" s="233">
        <f t="shared" si="18"/>
        <v>0</v>
      </c>
      <c r="AF17" s="233">
        <f t="shared" si="18"/>
        <v>0</v>
      </c>
      <c r="AG17" s="233">
        <f t="shared" si="18"/>
        <v>0</v>
      </c>
      <c r="AH17" s="233">
        <f t="shared" si="18"/>
        <v>0</v>
      </c>
      <c r="AI17" s="233">
        <f t="shared" si="18"/>
        <v>0</v>
      </c>
      <c r="AJ17" s="233">
        <f t="shared" si="18"/>
        <v>0</v>
      </c>
      <c r="AK17" s="233">
        <f t="shared" si="18"/>
        <v>0</v>
      </c>
      <c r="AL17" s="233">
        <f t="shared" si="18"/>
        <v>0</v>
      </c>
      <c r="AM17" s="233">
        <f t="shared" si="18"/>
        <v>0</v>
      </c>
      <c r="AN17" s="233">
        <f t="shared" si="18"/>
        <v>0</v>
      </c>
      <c r="AO17" s="233">
        <f t="shared" si="18"/>
        <v>0</v>
      </c>
      <c r="AP17" s="233">
        <f t="shared" si="18"/>
        <v>0</v>
      </c>
      <c r="AQ17" s="233">
        <f t="shared" si="18"/>
        <v>0</v>
      </c>
      <c r="AR17" s="233">
        <f t="shared" si="18"/>
        <v>0</v>
      </c>
      <c r="AS17" s="233">
        <f t="shared" si="18"/>
        <v>0</v>
      </c>
      <c r="AT17" s="233">
        <f t="shared" si="18"/>
        <v>0</v>
      </c>
      <c r="AU17" s="233">
        <f t="shared" si="18"/>
        <v>0</v>
      </c>
      <c r="AV17" s="233">
        <f t="shared" si="18"/>
        <v>0</v>
      </c>
      <c r="AW17" s="233">
        <f t="shared" si="18"/>
        <v>0</v>
      </c>
      <c r="AX17" s="233">
        <f t="shared" si="18"/>
        <v>0</v>
      </c>
      <c r="AY17" s="233">
        <f t="shared" si="18"/>
        <v>0</v>
      </c>
      <c r="AZ17" s="233">
        <f t="shared" si="18"/>
        <v>0</v>
      </c>
      <c r="BA17" s="233">
        <f t="shared" ref="BA17:BV17" si="19">IF(OR(BA$10&lt;$E17,AZ$10&gt;=$F17),0,((IF(BA$10&lt;=$C$8,$N17,$O17)*IF($Q17="Oct",(1+$P17)^BB$5,1)/12*IF($E17&lt;BA$10,IF(EOMONTH($E17,0)=BA$10,(BA$10-$E17)/30,1),0))))</f>
        <v>0</v>
      </c>
      <c r="BB17" s="233">
        <f t="shared" si="19"/>
        <v>0</v>
      </c>
      <c r="BC17" s="233">
        <f t="shared" si="19"/>
        <v>0</v>
      </c>
      <c r="BD17" s="233">
        <f t="shared" si="19"/>
        <v>0</v>
      </c>
      <c r="BE17" s="233">
        <f t="shared" si="19"/>
        <v>0</v>
      </c>
      <c r="BF17" s="233">
        <f t="shared" si="19"/>
        <v>0</v>
      </c>
      <c r="BG17" s="233">
        <f t="shared" si="19"/>
        <v>0</v>
      </c>
      <c r="BH17" s="233">
        <f t="shared" si="19"/>
        <v>0</v>
      </c>
      <c r="BI17" s="233">
        <f t="shared" si="19"/>
        <v>0</v>
      </c>
      <c r="BJ17" s="233">
        <f t="shared" si="19"/>
        <v>0</v>
      </c>
      <c r="BK17" s="233">
        <f t="shared" si="19"/>
        <v>0</v>
      </c>
      <c r="BL17" s="233">
        <f t="shared" si="19"/>
        <v>0</v>
      </c>
      <c r="BM17" s="233">
        <f t="shared" si="19"/>
        <v>0</v>
      </c>
      <c r="BN17" s="233">
        <f t="shared" si="19"/>
        <v>0</v>
      </c>
      <c r="BO17" s="233">
        <f t="shared" si="19"/>
        <v>0</v>
      </c>
      <c r="BP17" s="233">
        <f t="shared" si="19"/>
        <v>0</v>
      </c>
      <c r="BQ17" s="233">
        <f t="shared" si="19"/>
        <v>0</v>
      </c>
      <c r="BR17" s="233">
        <f t="shared" si="19"/>
        <v>0</v>
      </c>
      <c r="BS17" s="233">
        <f t="shared" si="19"/>
        <v>0</v>
      </c>
      <c r="BT17" s="233">
        <f t="shared" si="19"/>
        <v>0</v>
      </c>
      <c r="BU17" s="233">
        <f t="shared" si="19"/>
        <v>0</v>
      </c>
      <c r="BV17" s="233">
        <f t="shared" si="19"/>
        <v>0</v>
      </c>
      <c r="BW17" s="226"/>
      <c r="BX17" s="217" t="s">
        <v>854</v>
      </c>
      <c r="BY17" s="216"/>
    </row>
    <row r="18" spans="1:77" x14ac:dyDescent="0.5">
      <c r="A18" s="429"/>
      <c r="B18" s="417" t="s">
        <v>905</v>
      </c>
      <c r="C18" s="417"/>
      <c r="D18" s="442"/>
      <c r="E18" s="234"/>
      <c r="F18" s="241"/>
      <c r="G18" s="216" t="s">
        <v>868</v>
      </c>
      <c r="H18" s="229" t="s">
        <v>867</v>
      </c>
      <c r="I18" s="240"/>
      <c r="J18" s="240"/>
      <c r="K18" s="239">
        <f t="shared" si="9"/>
        <v>0</v>
      </c>
      <c r="L18" s="239">
        <f t="shared" si="10"/>
        <v>0</v>
      </c>
      <c r="M18" s="239">
        <f t="shared" si="11"/>
        <v>0</v>
      </c>
      <c r="N18" s="238">
        <f t="shared" si="12"/>
        <v>0</v>
      </c>
      <c r="O18" s="238">
        <f t="shared" si="13"/>
        <v>0</v>
      </c>
      <c r="P18" s="237">
        <v>0.03</v>
      </c>
      <c r="Q18" s="236" t="s">
        <v>144</v>
      </c>
      <c r="R18" s="219" t="s">
        <v>866</v>
      </c>
      <c r="S18" s="219"/>
      <c r="U18" s="233">
        <f t="shared" ref="U18:AZ18" si="20">IF(OR(U$10&lt;$E18,T$10&gt;=$F18),0,((IF(U$10&lt;=$C$8,$N18,$O18)*IF($Q18="Oct",(1+$P18)^V$5,1)/12*IF($E18&lt;U$10,IF(EOMONTH($E18,0)=U$10,(U$10-$E18)/30,1),0))))</f>
        <v>0</v>
      </c>
      <c r="V18" s="233">
        <f t="shared" si="20"/>
        <v>0</v>
      </c>
      <c r="W18" s="233">
        <f t="shared" si="20"/>
        <v>0</v>
      </c>
      <c r="X18" s="233">
        <f t="shared" si="20"/>
        <v>0</v>
      </c>
      <c r="Y18" s="233">
        <f t="shared" si="20"/>
        <v>0</v>
      </c>
      <c r="Z18" s="233">
        <f t="shared" si="20"/>
        <v>0</v>
      </c>
      <c r="AA18" s="233">
        <f t="shared" si="20"/>
        <v>0</v>
      </c>
      <c r="AB18" s="233">
        <f t="shared" si="20"/>
        <v>0</v>
      </c>
      <c r="AC18" s="233">
        <f t="shared" si="20"/>
        <v>0</v>
      </c>
      <c r="AD18" s="233">
        <f t="shared" si="20"/>
        <v>0</v>
      </c>
      <c r="AE18" s="233">
        <f t="shared" si="20"/>
        <v>0</v>
      </c>
      <c r="AF18" s="233">
        <f t="shared" si="20"/>
        <v>0</v>
      </c>
      <c r="AG18" s="233">
        <f t="shared" si="20"/>
        <v>0</v>
      </c>
      <c r="AH18" s="233">
        <f t="shared" si="20"/>
        <v>0</v>
      </c>
      <c r="AI18" s="233">
        <f t="shared" si="20"/>
        <v>0</v>
      </c>
      <c r="AJ18" s="233">
        <f t="shared" si="20"/>
        <v>0</v>
      </c>
      <c r="AK18" s="233">
        <f t="shared" si="20"/>
        <v>0</v>
      </c>
      <c r="AL18" s="233">
        <f t="shared" si="20"/>
        <v>0</v>
      </c>
      <c r="AM18" s="233">
        <f t="shared" si="20"/>
        <v>0</v>
      </c>
      <c r="AN18" s="233">
        <f t="shared" si="20"/>
        <v>0</v>
      </c>
      <c r="AO18" s="233">
        <f t="shared" si="20"/>
        <v>0</v>
      </c>
      <c r="AP18" s="233">
        <f t="shared" si="20"/>
        <v>0</v>
      </c>
      <c r="AQ18" s="233">
        <f t="shared" si="20"/>
        <v>0</v>
      </c>
      <c r="AR18" s="233">
        <f t="shared" si="20"/>
        <v>0</v>
      </c>
      <c r="AS18" s="233">
        <f t="shared" si="20"/>
        <v>0</v>
      </c>
      <c r="AT18" s="233">
        <f t="shared" si="20"/>
        <v>0</v>
      </c>
      <c r="AU18" s="233">
        <f t="shared" si="20"/>
        <v>0</v>
      </c>
      <c r="AV18" s="233">
        <f t="shared" si="20"/>
        <v>0</v>
      </c>
      <c r="AW18" s="233">
        <f t="shared" si="20"/>
        <v>0</v>
      </c>
      <c r="AX18" s="233">
        <f t="shared" si="20"/>
        <v>0</v>
      </c>
      <c r="AY18" s="233">
        <f t="shared" si="20"/>
        <v>0</v>
      </c>
      <c r="AZ18" s="233">
        <f t="shared" si="20"/>
        <v>0</v>
      </c>
      <c r="BA18" s="233">
        <f t="shared" ref="BA18:BV18" si="21">IF(OR(BA$10&lt;$E18,AZ$10&gt;=$F18),0,((IF(BA$10&lt;=$C$8,$N18,$O18)*IF($Q18="Oct",(1+$P18)^BB$5,1)/12*IF($E18&lt;BA$10,IF(EOMONTH($E18,0)=BA$10,(BA$10-$E18)/30,1),0))))</f>
        <v>0</v>
      </c>
      <c r="BB18" s="233">
        <f t="shared" si="21"/>
        <v>0</v>
      </c>
      <c r="BC18" s="233">
        <f t="shared" si="21"/>
        <v>0</v>
      </c>
      <c r="BD18" s="233">
        <f t="shared" si="21"/>
        <v>0</v>
      </c>
      <c r="BE18" s="233">
        <f t="shared" si="21"/>
        <v>0</v>
      </c>
      <c r="BF18" s="233">
        <f t="shared" si="21"/>
        <v>0</v>
      </c>
      <c r="BG18" s="233">
        <f t="shared" si="21"/>
        <v>0</v>
      </c>
      <c r="BH18" s="233">
        <f t="shared" si="21"/>
        <v>0</v>
      </c>
      <c r="BI18" s="233">
        <f t="shared" si="21"/>
        <v>0</v>
      </c>
      <c r="BJ18" s="233">
        <f t="shared" si="21"/>
        <v>0</v>
      </c>
      <c r="BK18" s="233">
        <f t="shared" si="21"/>
        <v>0</v>
      </c>
      <c r="BL18" s="233">
        <f t="shared" si="21"/>
        <v>0</v>
      </c>
      <c r="BM18" s="233">
        <f t="shared" si="21"/>
        <v>0</v>
      </c>
      <c r="BN18" s="233">
        <f t="shared" si="21"/>
        <v>0</v>
      </c>
      <c r="BO18" s="233">
        <f t="shared" si="21"/>
        <v>0</v>
      </c>
      <c r="BP18" s="233">
        <f t="shared" si="21"/>
        <v>0</v>
      </c>
      <c r="BQ18" s="233">
        <f t="shared" si="21"/>
        <v>0</v>
      </c>
      <c r="BR18" s="233">
        <f t="shared" si="21"/>
        <v>0</v>
      </c>
      <c r="BS18" s="233">
        <f t="shared" si="21"/>
        <v>0</v>
      </c>
      <c r="BT18" s="233">
        <f t="shared" si="21"/>
        <v>0</v>
      </c>
      <c r="BU18" s="233">
        <f t="shared" si="21"/>
        <v>0</v>
      </c>
      <c r="BV18" s="233">
        <f t="shared" si="21"/>
        <v>0</v>
      </c>
      <c r="BW18" s="226"/>
      <c r="BX18" s="217" t="s">
        <v>854</v>
      </c>
      <c r="BY18" s="216"/>
    </row>
    <row r="19" spans="1:77" x14ac:dyDescent="0.5">
      <c r="A19" s="429"/>
      <c r="B19" s="417" t="s">
        <v>905</v>
      </c>
      <c r="C19" s="417"/>
      <c r="D19" s="442"/>
      <c r="E19" s="234"/>
      <c r="F19" s="241"/>
      <c r="G19" s="216" t="s">
        <v>868</v>
      </c>
      <c r="H19" s="229" t="s">
        <v>867</v>
      </c>
      <c r="I19" s="240"/>
      <c r="J19" s="240"/>
      <c r="K19" s="239">
        <f t="shared" si="9"/>
        <v>0</v>
      </c>
      <c r="L19" s="239">
        <f t="shared" si="10"/>
        <v>0</v>
      </c>
      <c r="M19" s="239">
        <f t="shared" si="11"/>
        <v>0</v>
      </c>
      <c r="N19" s="238">
        <f t="shared" si="12"/>
        <v>0</v>
      </c>
      <c r="O19" s="238">
        <f t="shared" si="13"/>
        <v>0</v>
      </c>
      <c r="P19" s="237">
        <v>0.03</v>
      </c>
      <c r="Q19" s="236" t="s">
        <v>144</v>
      </c>
      <c r="R19" s="219" t="s">
        <v>866</v>
      </c>
      <c r="S19" s="219"/>
      <c r="U19" s="233">
        <f t="shared" ref="U19:AZ19" si="22">IF(OR(U$10&lt;$E19,T$10&gt;=$F19),0,((IF(U$10&lt;=$C$8,$N19,$O19)*IF($Q19="Oct",(1+$P19)^V$5,1)/12*IF($E19&lt;U$10,IF(EOMONTH($E19,0)=U$10,(U$10-$E19)/30,1),0))))</f>
        <v>0</v>
      </c>
      <c r="V19" s="233">
        <f t="shared" si="22"/>
        <v>0</v>
      </c>
      <c r="W19" s="233">
        <f t="shared" si="22"/>
        <v>0</v>
      </c>
      <c r="X19" s="233">
        <f t="shared" si="22"/>
        <v>0</v>
      </c>
      <c r="Y19" s="233">
        <f t="shared" si="22"/>
        <v>0</v>
      </c>
      <c r="Z19" s="233">
        <f t="shared" si="22"/>
        <v>0</v>
      </c>
      <c r="AA19" s="233">
        <f t="shared" si="22"/>
        <v>0</v>
      </c>
      <c r="AB19" s="233">
        <f t="shared" si="22"/>
        <v>0</v>
      </c>
      <c r="AC19" s="233">
        <f t="shared" si="22"/>
        <v>0</v>
      </c>
      <c r="AD19" s="233">
        <f t="shared" si="22"/>
        <v>0</v>
      </c>
      <c r="AE19" s="233">
        <f t="shared" si="22"/>
        <v>0</v>
      </c>
      <c r="AF19" s="233">
        <f t="shared" si="22"/>
        <v>0</v>
      </c>
      <c r="AG19" s="233">
        <f t="shared" si="22"/>
        <v>0</v>
      </c>
      <c r="AH19" s="233">
        <f t="shared" si="22"/>
        <v>0</v>
      </c>
      <c r="AI19" s="233">
        <f t="shared" si="22"/>
        <v>0</v>
      </c>
      <c r="AJ19" s="233">
        <f t="shared" si="22"/>
        <v>0</v>
      </c>
      <c r="AK19" s="233">
        <f t="shared" si="22"/>
        <v>0</v>
      </c>
      <c r="AL19" s="233">
        <f t="shared" si="22"/>
        <v>0</v>
      </c>
      <c r="AM19" s="233">
        <f t="shared" si="22"/>
        <v>0</v>
      </c>
      <c r="AN19" s="233">
        <f t="shared" si="22"/>
        <v>0</v>
      </c>
      <c r="AO19" s="233">
        <f t="shared" si="22"/>
        <v>0</v>
      </c>
      <c r="AP19" s="233">
        <f t="shared" si="22"/>
        <v>0</v>
      </c>
      <c r="AQ19" s="233">
        <f t="shared" si="22"/>
        <v>0</v>
      </c>
      <c r="AR19" s="233">
        <f t="shared" si="22"/>
        <v>0</v>
      </c>
      <c r="AS19" s="233">
        <f t="shared" si="22"/>
        <v>0</v>
      </c>
      <c r="AT19" s="233">
        <f t="shared" si="22"/>
        <v>0</v>
      </c>
      <c r="AU19" s="233">
        <f t="shared" si="22"/>
        <v>0</v>
      </c>
      <c r="AV19" s="233">
        <f t="shared" si="22"/>
        <v>0</v>
      </c>
      <c r="AW19" s="233">
        <f t="shared" si="22"/>
        <v>0</v>
      </c>
      <c r="AX19" s="233">
        <f t="shared" si="22"/>
        <v>0</v>
      </c>
      <c r="AY19" s="233">
        <f t="shared" si="22"/>
        <v>0</v>
      </c>
      <c r="AZ19" s="233">
        <f t="shared" si="22"/>
        <v>0</v>
      </c>
      <c r="BA19" s="233">
        <f t="shared" ref="BA19:BV19" si="23">IF(OR(BA$10&lt;$E19,AZ$10&gt;=$F19),0,((IF(BA$10&lt;=$C$8,$N19,$O19)*IF($Q19="Oct",(1+$P19)^BB$5,1)/12*IF($E19&lt;BA$10,IF(EOMONTH($E19,0)=BA$10,(BA$10-$E19)/30,1),0))))</f>
        <v>0</v>
      </c>
      <c r="BB19" s="233">
        <f t="shared" si="23"/>
        <v>0</v>
      </c>
      <c r="BC19" s="233">
        <f t="shared" si="23"/>
        <v>0</v>
      </c>
      <c r="BD19" s="233">
        <f t="shared" si="23"/>
        <v>0</v>
      </c>
      <c r="BE19" s="233">
        <f t="shared" si="23"/>
        <v>0</v>
      </c>
      <c r="BF19" s="233">
        <f t="shared" si="23"/>
        <v>0</v>
      </c>
      <c r="BG19" s="233">
        <f t="shared" si="23"/>
        <v>0</v>
      </c>
      <c r="BH19" s="233">
        <f t="shared" si="23"/>
        <v>0</v>
      </c>
      <c r="BI19" s="233">
        <f t="shared" si="23"/>
        <v>0</v>
      </c>
      <c r="BJ19" s="233">
        <f t="shared" si="23"/>
        <v>0</v>
      </c>
      <c r="BK19" s="233">
        <f t="shared" si="23"/>
        <v>0</v>
      </c>
      <c r="BL19" s="233">
        <f t="shared" si="23"/>
        <v>0</v>
      </c>
      <c r="BM19" s="233">
        <f t="shared" si="23"/>
        <v>0</v>
      </c>
      <c r="BN19" s="233">
        <f t="shared" si="23"/>
        <v>0</v>
      </c>
      <c r="BO19" s="233">
        <f t="shared" si="23"/>
        <v>0</v>
      </c>
      <c r="BP19" s="233">
        <f t="shared" si="23"/>
        <v>0</v>
      </c>
      <c r="BQ19" s="233">
        <f t="shared" si="23"/>
        <v>0</v>
      </c>
      <c r="BR19" s="233">
        <f t="shared" si="23"/>
        <v>0</v>
      </c>
      <c r="BS19" s="233">
        <f t="shared" si="23"/>
        <v>0</v>
      </c>
      <c r="BT19" s="233">
        <f t="shared" si="23"/>
        <v>0</v>
      </c>
      <c r="BU19" s="233">
        <f t="shared" si="23"/>
        <v>0</v>
      </c>
      <c r="BV19" s="233">
        <f t="shared" si="23"/>
        <v>0</v>
      </c>
      <c r="BW19" s="226"/>
      <c r="BX19" s="217" t="s">
        <v>854</v>
      </c>
      <c r="BY19" s="216"/>
    </row>
    <row r="20" spans="1:77" x14ac:dyDescent="0.5">
      <c r="A20" s="429"/>
      <c r="B20" s="417" t="s">
        <v>905</v>
      </c>
      <c r="C20" s="417"/>
      <c r="D20" s="442"/>
      <c r="E20" s="234"/>
      <c r="F20" s="241"/>
      <c r="G20" s="216" t="s">
        <v>868</v>
      </c>
      <c r="H20" s="229" t="s">
        <v>867</v>
      </c>
      <c r="I20" s="240"/>
      <c r="J20" s="240"/>
      <c r="K20" s="239">
        <f t="shared" si="9"/>
        <v>0</v>
      </c>
      <c r="L20" s="239">
        <f t="shared" si="10"/>
        <v>0</v>
      </c>
      <c r="M20" s="239">
        <f t="shared" si="11"/>
        <v>0</v>
      </c>
      <c r="N20" s="238">
        <f t="shared" si="12"/>
        <v>0</v>
      </c>
      <c r="O20" s="238">
        <f t="shared" si="13"/>
        <v>0</v>
      </c>
      <c r="P20" s="237">
        <v>0.03</v>
      </c>
      <c r="Q20" s="236" t="s">
        <v>144</v>
      </c>
      <c r="R20" s="219" t="s">
        <v>866</v>
      </c>
      <c r="S20" s="219"/>
      <c r="U20" s="233">
        <f t="shared" ref="U20:AZ20" si="24">IF(OR(U$10&lt;$E20,T$10&gt;=$F20),0,((IF(U$10&lt;=$C$8,$N20,$O20)*IF($Q20="Oct",(1+$P20)^V$5,1)/12*IF($E20&lt;U$10,IF(EOMONTH($E20,0)=U$10,(U$10-$E20)/30,1),0))))</f>
        <v>0</v>
      </c>
      <c r="V20" s="233">
        <f t="shared" si="24"/>
        <v>0</v>
      </c>
      <c r="W20" s="233">
        <f t="shared" si="24"/>
        <v>0</v>
      </c>
      <c r="X20" s="233">
        <f t="shared" si="24"/>
        <v>0</v>
      </c>
      <c r="Y20" s="233">
        <f t="shared" si="24"/>
        <v>0</v>
      </c>
      <c r="Z20" s="233">
        <f t="shared" si="24"/>
        <v>0</v>
      </c>
      <c r="AA20" s="233">
        <f t="shared" si="24"/>
        <v>0</v>
      </c>
      <c r="AB20" s="233">
        <f t="shared" si="24"/>
        <v>0</v>
      </c>
      <c r="AC20" s="233">
        <f t="shared" si="24"/>
        <v>0</v>
      </c>
      <c r="AD20" s="233">
        <f t="shared" si="24"/>
        <v>0</v>
      </c>
      <c r="AE20" s="233">
        <f t="shared" si="24"/>
        <v>0</v>
      </c>
      <c r="AF20" s="233">
        <f t="shared" si="24"/>
        <v>0</v>
      </c>
      <c r="AG20" s="233">
        <f t="shared" si="24"/>
        <v>0</v>
      </c>
      <c r="AH20" s="233">
        <f t="shared" si="24"/>
        <v>0</v>
      </c>
      <c r="AI20" s="233">
        <f t="shared" si="24"/>
        <v>0</v>
      </c>
      <c r="AJ20" s="233">
        <f t="shared" si="24"/>
        <v>0</v>
      </c>
      <c r="AK20" s="233">
        <f t="shared" si="24"/>
        <v>0</v>
      </c>
      <c r="AL20" s="233">
        <f t="shared" si="24"/>
        <v>0</v>
      </c>
      <c r="AM20" s="233">
        <f t="shared" si="24"/>
        <v>0</v>
      </c>
      <c r="AN20" s="233">
        <f t="shared" si="24"/>
        <v>0</v>
      </c>
      <c r="AO20" s="233">
        <f t="shared" si="24"/>
        <v>0</v>
      </c>
      <c r="AP20" s="233">
        <f t="shared" si="24"/>
        <v>0</v>
      </c>
      <c r="AQ20" s="233">
        <f t="shared" si="24"/>
        <v>0</v>
      </c>
      <c r="AR20" s="233">
        <f t="shared" si="24"/>
        <v>0</v>
      </c>
      <c r="AS20" s="233">
        <f t="shared" si="24"/>
        <v>0</v>
      </c>
      <c r="AT20" s="233">
        <f t="shared" si="24"/>
        <v>0</v>
      </c>
      <c r="AU20" s="233">
        <f t="shared" si="24"/>
        <v>0</v>
      </c>
      <c r="AV20" s="233">
        <f t="shared" si="24"/>
        <v>0</v>
      </c>
      <c r="AW20" s="233">
        <f t="shared" si="24"/>
        <v>0</v>
      </c>
      <c r="AX20" s="233">
        <f t="shared" si="24"/>
        <v>0</v>
      </c>
      <c r="AY20" s="233">
        <f t="shared" si="24"/>
        <v>0</v>
      </c>
      <c r="AZ20" s="233">
        <f t="shared" si="24"/>
        <v>0</v>
      </c>
      <c r="BA20" s="233">
        <f t="shared" ref="BA20:BV20" si="25">IF(OR(BA$10&lt;$E20,AZ$10&gt;=$F20),0,((IF(BA$10&lt;=$C$8,$N20,$O20)*IF($Q20="Oct",(1+$P20)^BB$5,1)/12*IF($E20&lt;BA$10,IF(EOMONTH($E20,0)=BA$10,(BA$10-$E20)/30,1),0))))</f>
        <v>0</v>
      </c>
      <c r="BB20" s="233">
        <f t="shared" si="25"/>
        <v>0</v>
      </c>
      <c r="BC20" s="233">
        <f t="shared" si="25"/>
        <v>0</v>
      </c>
      <c r="BD20" s="233">
        <f t="shared" si="25"/>
        <v>0</v>
      </c>
      <c r="BE20" s="233">
        <f t="shared" si="25"/>
        <v>0</v>
      </c>
      <c r="BF20" s="233">
        <f t="shared" si="25"/>
        <v>0</v>
      </c>
      <c r="BG20" s="233">
        <f t="shared" si="25"/>
        <v>0</v>
      </c>
      <c r="BH20" s="233">
        <f t="shared" si="25"/>
        <v>0</v>
      </c>
      <c r="BI20" s="233">
        <f t="shared" si="25"/>
        <v>0</v>
      </c>
      <c r="BJ20" s="233">
        <f t="shared" si="25"/>
        <v>0</v>
      </c>
      <c r="BK20" s="233">
        <f t="shared" si="25"/>
        <v>0</v>
      </c>
      <c r="BL20" s="233">
        <f t="shared" si="25"/>
        <v>0</v>
      </c>
      <c r="BM20" s="233">
        <f t="shared" si="25"/>
        <v>0</v>
      </c>
      <c r="BN20" s="233">
        <f t="shared" si="25"/>
        <v>0</v>
      </c>
      <c r="BO20" s="233">
        <f t="shared" si="25"/>
        <v>0</v>
      </c>
      <c r="BP20" s="233">
        <f t="shared" si="25"/>
        <v>0</v>
      </c>
      <c r="BQ20" s="233">
        <f t="shared" si="25"/>
        <v>0</v>
      </c>
      <c r="BR20" s="233">
        <f t="shared" si="25"/>
        <v>0</v>
      </c>
      <c r="BS20" s="233">
        <f t="shared" si="25"/>
        <v>0</v>
      </c>
      <c r="BT20" s="233">
        <f t="shared" si="25"/>
        <v>0</v>
      </c>
      <c r="BU20" s="233">
        <f t="shared" si="25"/>
        <v>0</v>
      </c>
      <c r="BV20" s="233">
        <f t="shared" si="25"/>
        <v>0</v>
      </c>
      <c r="BW20" s="226"/>
      <c r="BX20" s="217" t="s">
        <v>854</v>
      </c>
      <c r="BY20" s="216"/>
    </row>
    <row r="21" spans="1:77" x14ac:dyDescent="0.5">
      <c r="A21" s="429"/>
      <c r="B21" s="417" t="s">
        <v>905</v>
      </c>
      <c r="C21" s="417"/>
      <c r="D21" s="442"/>
      <c r="E21" s="234"/>
      <c r="F21" s="241"/>
      <c r="G21" s="216" t="s">
        <v>868</v>
      </c>
      <c r="H21" s="229" t="s">
        <v>867</v>
      </c>
      <c r="I21" s="240"/>
      <c r="J21" s="240"/>
      <c r="K21" s="239">
        <f t="shared" si="9"/>
        <v>0</v>
      </c>
      <c r="L21" s="239">
        <f t="shared" si="10"/>
        <v>0</v>
      </c>
      <c r="M21" s="239">
        <f t="shared" si="11"/>
        <v>0</v>
      </c>
      <c r="N21" s="238">
        <f t="shared" si="12"/>
        <v>0</v>
      </c>
      <c r="O21" s="238">
        <f t="shared" si="13"/>
        <v>0</v>
      </c>
      <c r="P21" s="237">
        <v>0.03</v>
      </c>
      <c r="Q21" s="236" t="s">
        <v>144</v>
      </c>
      <c r="R21" s="219" t="s">
        <v>866</v>
      </c>
      <c r="S21" s="219"/>
      <c r="U21" s="233">
        <f t="shared" ref="U21:AZ21" si="26">IF(OR(U$10&lt;$E21,T$10&gt;=$F21),0,((IF(U$10&lt;=$C$8,$N21,$O21)*IF($Q21="Oct",(1+$P21)^V$5,1)/12*IF($E21&lt;U$10,IF(EOMONTH($E21,0)=U$10,(U$10-$E21)/30,1),0))))</f>
        <v>0</v>
      </c>
      <c r="V21" s="233">
        <f t="shared" si="26"/>
        <v>0</v>
      </c>
      <c r="W21" s="233">
        <f t="shared" si="26"/>
        <v>0</v>
      </c>
      <c r="X21" s="233">
        <f t="shared" si="26"/>
        <v>0</v>
      </c>
      <c r="Y21" s="233">
        <f t="shared" si="26"/>
        <v>0</v>
      </c>
      <c r="Z21" s="233">
        <f t="shared" si="26"/>
        <v>0</v>
      </c>
      <c r="AA21" s="233">
        <f t="shared" si="26"/>
        <v>0</v>
      </c>
      <c r="AB21" s="233">
        <f t="shared" si="26"/>
        <v>0</v>
      </c>
      <c r="AC21" s="233">
        <f t="shared" si="26"/>
        <v>0</v>
      </c>
      <c r="AD21" s="233">
        <f t="shared" si="26"/>
        <v>0</v>
      </c>
      <c r="AE21" s="233">
        <f t="shared" si="26"/>
        <v>0</v>
      </c>
      <c r="AF21" s="233">
        <f t="shared" si="26"/>
        <v>0</v>
      </c>
      <c r="AG21" s="233">
        <f t="shared" si="26"/>
        <v>0</v>
      </c>
      <c r="AH21" s="233">
        <f t="shared" si="26"/>
        <v>0</v>
      </c>
      <c r="AI21" s="233">
        <f t="shared" si="26"/>
        <v>0</v>
      </c>
      <c r="AJ21" s="233">
        <f t="shared" si="26"/>
        <v>0</v>
      </c>
      <c r="AK21" s="233">
        <f t="shared" si="26"/>
        <v>0</v>
      </c>
      <c r="AL21" s="233">
        <f t="shared" si="26"/>
        <v>0</v>
      </c>
      <c r="AM21" s="233">
        <f t="shared" si="26"/>
        <v>0</v>
      </c>
      <c r="AN21" s="233">
        <f t="shared" si="26"/>
        <v>0</v>
      </c>
      <c r="AO21" s="233">
        <f t="shared" si="26"/>
        <v>0</v>
      </c>
      <c r="AP21" s="233">
        <f t="shared" si="26"/>
        <v>0</v>
      </c>
      <c r="AQ21" s="233">
        <f t="shared" si="26"/>
        <v>0</v>
      </c>
      <c r="AR21" s="233">
        <f t="shared" si="26"/>
        <v>0</v>
      </c>
      <c r="AS21" s="233">
        <f t="shared" si="26"/>
        <v>0</v>
      </c>
      <c r="AT21" s="233">
        <f t="shared" si="26"/>
        <v>0</v>
      </c>
      <c r="AU21" s="233">
        <f t="shared" si="26"/>
        <v>0</v>
      </c>
      <c r="AV21" s="233">
        <f t="shared" si="26"/>
        <v>0</v>
      </c>
      <c r="AW21" s="233">
        <f t="shared" si="26"/>
        <v>0</v>
      </c>
      <c r="AX21" s="233">
        <f t="shared" si="26"/>
        <v>0</v>
      </c>
      <c r="AY21" s="233">
        <f t="shared" si="26"/>
        <v>0</v>
      </c>
      <c r="AZ21" s="233">
        <f t="shared" si="26"/>
        <v>0</v>
      </c>
      <c r="BA21" s="233">
        <f t="shared" ref="BA21:BV21" si="27">IF(OR(BA$10&lt;$E21,AZ$10&gt;=$F21),0,((IF(BA$10&lt;=$C$8,$N21,$O21)*IF($Q21="Oct",(1+$P21)^BB$5,1)/12*IF($E21&lt;BA$10,IF(EOMONTH($E21,0)=BA$10,(BA$10-$E21)/30,1),0))))</f>
        <v>0</v>
      </c>
      <c r="BB21" s="233">
        <f t="shared" si="27"/>
        <v>0</v>
      </c>
      <c r="BC21" s="233">
        <f t="shared" si="27"/>
        <v>0</v>
      </c>
      <c r="BD21" s="233">
        <f t="shared" si="27"/>
        <v>0</v>
      </c>
      <c r="BE21" s="233">
        <f t="shared" si="27"/>
        <v>0</v>
      </c>
      <c r="BF21" s="233">
        <f t="shared" si="27"/>
        <v>0</v>
      </c>
      <c r="BG21" s="233">
        <f t="shared" si="27"/>
        <v>0</v>
      </c>
      <c r="BH21" s="233">
        <f t="shared" si="27"/>
        <v>0</v>
      </c>
      <c r="BI21" s="233">
        <f t="shared" si="27"/>
        <v>0</v>
      </c>
      <c r="BJ21" s="233">
        <f t="shared" si="27"/>
        <v>0</v>
      </c>
      <c r="BK21" s="233">
        <f t="shared" si="27"/>
        <v>0</v>
      </c>
      <c r="BL21" s="233">
        <f t="shared" si="27"/>
        <v>0</v>
      </c>
      <c r="BM21" s="233">
        <f t="shared" si="27"/>
        <v>0</v>
      </c>
      <c r="BN21" s="233">
        <f t="shared" si="27"/>
        <v>0</v>
      </c>
      <c r="BO21" s="233">
        <f t="shared" si="27"/>
        <v>0</v>
      </c>
      <c r="BP21" s="233">
        <f t="shared" si="27"/>
        <v>0</v>
      </c>
      <c r="BQ21" s="233">
        <f t="shared" si="27"/>
        <v>0</v>
      </c>
      <c r="BR21" s="233">
        <f t="shared" si="27"/>
        <v>0</v>
      </c>
      <c r="BS21" s="233">
        <f t="shared" si="27"/>
        <v>0</v>
      </c>
      <c r="BT21" s="233">
        <f t="shared" si="27"/>
        <v>0</v>
      </c>
      <c r="BU21" s="233">
        <f t="shared" si="27"/>
        <v>0</v>
      </c>
      <c r="BV21" s="233">
        <f t="shared" si="27"/>
        <v>0</v>
      </c>
      <c r="BW21" s="226"/>
      <c r="BX21" s="217" t="s">
        <v>854</v>
      </c>
      <c r="BY21" s="216"/>
    </row>
    <row r="22" spans="1:77" x14ac:dyDescent="0.5">
      <c r="A22" s="429"/>
      <c r="B22" s="417" t="s">
        <v>905</v>
      </c>
      <c r="C22" s="417"/>
      <c r="D22" s="442"/>
      <c r="E22" s="234"/>
      <c r="F22" s="241"/>
      <c r="G22" s="216" t="s">
        <v>868</v>
      </c>
      <c r="H22" s="229" t="s">
        <v>867</v>
      </c>
      <c r="I22" s="240"/>
      <c r="J22" s="240"/>
      <c r="K22" s="239">
        <f t="shared" si="9"/>
        <v>0</v>
      </c>
      <c r="L22" s="239">
        <f t="shared" si="10"/>
        <v>0</v>
      </c>
      <c r="M22" s="239">
        <f t="shared" si="11"/>
        <v>0</v>
      </c>
      <c r="N22" s="238">
        <f t="shared" si="12"/>
        <v>0</v>
      </c>
      <c r="O22" s="238">
        <f t="shared" si="13"/>
        <v>0</v>
      </c>
      <c r="P22" s="237">
        <v>0.03</v>
      </c>
      <c r="Q22" s="236" t="s">
        <v>144</v>
      </c>
      <c r="R22" s="219" t="s">
        <v>866</v>
      </c>
      <c r="S22" s="219"/>
      <c r="U22" s="233">
        <f t="shared" ref="U22:AZ22" si="28">IF(OR(U$10&lt;$E22,T$10&gt;=$F22),0,((IF(U$10&lt;=$C$8,$N22,$O22)*IF($Q22="Oct",(1+$P22)^V$5,1)/12*IF($E22&lt;U$10,IF(EOMONTH($E22,0)=U$10,(U$10-$E22)/30,1),0))))</f>
        <v>0</v>
      </c>
      <c r="V22" s="233">
        <f t="shared" si="28"/>
        <v>0</v>
      </c>
      <c r="W22" s="233">
        <f t="shared" si="28"/>
        <v>0</v>
      </c>
      <c r="X22" s="233">
        <f t="shared" si="28"/>
        <v>0</v>
      </c>
      <c r="Y22" s="233">
        <f t="shared" si="28"/>
        <v>0</v>
      </c>
      <c r="Z22" s="233">
        <f t="shared" si="28"/>
        <v>0</v>
      </c>
      <c r="AA22" s="233">
        <f t="shared" si="28"/>
        <v>0</v>
      </c>
      <c r="AB22" s="233">
        <f t="shared" si="28"/>
        <v>0</v>
      </c>
      <c r="AC22" s="233">
        <f t="shared" si="28"/>
        <v>0</v>
      </c>
      <c r="AD22" s="233">
        <f t="shared" si="28"/>
        <v>0</v>
      </c>
      <c r="AE22" s="233">
        <f t="shared" si="28"/>
        <v>0</v>
      </c>
      <c r="AF22" s="233">
        <f t="shared" si="28"/>
        <v>0</v>
      </c>
      <c r="AG22" s="233">
        <f t="shared" si="28"/>
        <v>0</v>
      </c>
      <c r="AH22" s="233">
        <f t="shared" si="28"/>
        <v>0</v>
      </c>
      <c r="AI22" s="233">
        <f t="shared" si="28"/>
        <v>0</v>
      </c>
      <c r="AJ22" s="233">
        <f t="shared" si="28"/>
        <v>0</v>
      </c>
      <c r="AK22" s="233">
        <f t="shared" si="28"/>
        <v>0</v>
      </c>
      <c r="AL22" s="233">
        <f t="shared" si="28"/>
        <v>0</v>
      </c>
      <c r="AM22" s="233">
        <f t="shared" si="28"/>
        <v>0</v>
      </c>
      <c r="AN22" s="233">
        <f t="shared" si="28"/>
        <v>0</v>
      </c>
      <c r="AO22" s="233">
        <f t="shared" si="28"/>
        <v>0</v>
      </c>
      <c r="AP22" s="233">
        <f t="shared" si="28"/>
        <v>0</v>
      </c>
      <c r="AQ22" s="233">
        <f t="shared" si="28"/>
        <v>0</v>
      </c>
      <c r="AR22" s="233">
        <f t="shared" si="28"/>
        <v>0</v>
      </c>
      <c r="AS22" s="233">
        <f t="shared" si="28"/>
        <v>0</v>
      </c>
      <c r="AT22" s="233">
        <f t="shared" si="28"/>
        <v>0</v>
      </c>
      <c r="AU22" s="233">
        <f t="shared" si="28"/>
        <v>0</v>
      </c>
      <c r="AV22" s="233">
        <f t="shared" si="28"/>
        <v>0</v>
      </c>
      <c r="AW22" s="233">
        <f t="shared" si="28"/>
        <v>0</v>
      </c>
      <c r="AX22" s="233">
        <f t="shared" si="28"/>
        <v>0</v>
      </c>
      <c r="AY22" s="233">
        <f t="shared" si="28"/>
        <v>0</v>
      </c>
      <c r="AZ22" s="233">
        <f t="shared" si="28"/>
        <v>0</v>
      </c>
      <c r="BA22" s="233">
        <f t="shared" ref="BA22:BV22" si="29">IF(OR(BA$10&lt;$E22,AZ$10&gt;=$F22),0,((IF(BA$10&lt;=$C$8,$N22,$O22)*IF($Q22="Oct",(1+$P22)^BB$5,1)/12*IF($E22&lt;BA$10,IF(EOMONTH($E22,0)=BA$10,(BA$10-$E22)/30,1),0))))</f>
        <v>0</v>
      </c>
      <c r="BB22" s="233">
        <f t="shared" si="29"/>
        <v>0</v>
      </c>
      <c r="BC22" s="233">
        <f t="shared" si="29"/>
        <v>0</v>
      </c>
      <c r="BD22" s="233">
        <f t="shared" si="29"/>
        <v>0</v>
      </c>
      <c r="BE22" s="233">
        <f t="shared" si="29"/>
        <v>0</v>
      </c>
      <c r="BF22" s="233">
        <f t="shared" si="29"/>
        <v>0</v>
      </c>
      <c r="BG22" s="233">
        <f t="shared" si="29"/>
        <v>0</v>
      </c>
      <c r="BH22" s="233">
        <f t="shared" si="29"/>
        <v>0</v>
      </c>
      <c r="BI22" s="233">
        <f t="shared" si="29"/>
        <v>0</v>
      </c>
      <c r="BJ22" s="233">
        <f t="shared" si="29"/>
        <v>0</v>
      </c>
      <c r="BK22" s="233">
        <f t="shared" si="29"/>
        <v>0</v>
      </c>
      <c r="BL22" s="233">
        <f t="shared" si="29"/>
        <v>0</v>
      </c>
      <c r="BM22" s="233">
        <f t="shared" si="29"/>
        <v>0</v>
      </c>
      <c r="BN22" s="233">
        <f t="shared" si="29"/>
        <v>0</v>
      </c>
      <c r="BO22" s="233">
        <f t="shared" si="29"/>
        <v>0</v>
      </c>
      <c r="BP22" s="233">
        <f t="shared" si="29"/>
        <v>0</v>
      </c>
      <c r="BQ22" s="233">
        <f t="shared" si="29"/>
        <v>0</v>
      </c>
      <c r="BR22" s="233">
        <f t="shared" si="29"/>
        <v>0</v>
      </c>
      <c r="BS22" s="233">
        <f t="shared" si="29"/>
        <v>0</v>
      </c>
      <c r="BT22" s="233">
        <f t="shared" si="29"/>
        <v>0</v>
      </c>
      <c r="BU22" s="233">
        <f t="shared" si="29"/>
        <v>0</v>
      </c>
      <c r="BV22" s="233">
        <f t="shared" si="29"/>
        <v>0</v>
      </c>
      <c r="BW22" s="226"/>
      <c r="BX22" s="217" t="s">
        <v>854</v>
      </c>
      <c r="BY22" s="216"/>
    </row>
    <row r="23" spans="1:77" x14ac:dyDescent="0.5">
      <c r="A23" s="429"/>
      <c r="B23" s="417" t="s">
        <v>905</v>
      </c>
      <c r="C23" s="417"/>
      <c r="D23" s="442"/>
      <c r="E23" s="234"/>
      <c r="F23" s="241"/>
      <c r="G23" s="216" t="s">
        <v>868</v>
      </c>
      <c r="H23" s="229" t="s">
        <v>867</v>
      </c>
      <c r="I23" s="240"/>
      <c r="J23" s="240"/>
      <c r="K23" s="239">
        <f t="shared" si="9"/>
        <v>0</v>
      </c>
      <c r="L23" s="239">
        <f t="shared" si="10"/>
        <v>0</v>
      </c>
      <c r="M23" s="239">
        <f t="shared" si="11"/>
        <v>0</v>
      </c>
      <c r="N23" s="238">
        <f t="shared" si="12"/>
        <v>0</v>
      </c>
      <c r="O23" s="238">
        <f t="shared" si="13"/>
        <v>0</v>
      </c>
      <c r="P23" s="237">
        <v>0.03</v>
      </c>
      <c r="Q23" s="236" t="s">
        <v>144</v>
      </c>
      <c r="R23" s="219" t="s">
        <v>866</v>
      </c>
      <c r="S23" s="219"/>
      <c r="U23" s="233">
        <f t="shared" ref="U23:AZ23" si="30">IF(OR(U$10&lt;$E23,T$10&gt;=$F23),0,((IF(U$10&lt;=$C$8,$N23,$O23)*IF($Q23="Oct",(1+$P23)^V$5,1)/12*IF($E23&lt;U$10,IF(EOMONTH($E23,0)=U$10,(U$10-$E23)/30,1),0))))</f>
        <v>0</v>
      </c>
      <c r="V23" s="233">
        <f t="shared" si="30"/>
        <v>0</v>
      </c>
      <c r="W23" s="233">
        <f t="shared" si="30"/>
        <v>0</v>
      </c>
      <c r="X23" s="233">
        <f t="shared" si="30"/>
        <v>0</v>
      </c>
      <c r="Y23" s="233">
        <f t="shared" si="30"/>
        <v>0</v>
      </c>
      <c r="Z23" s="233">
        <f t="shared" si="30"/>
        <v>0</v>
      </c>
      <c r="AA23" s="233">
        <f t="shared" si="30"/>
        <v>0</v>
      </c>
      <c r="AB23" s="233">
        <f t="shared" si="30"/>
        <v>0</v>
      </c>
      <c r="AC23" s="233">
        <f t="shared" si="30"/>
        <v>0</v>
      </c>
      <c r="AD23" s="233">
        <f t="shared" si="30"/>
        <v>0</v>
      </c>
      <c r="AE23" s="233">
        <f t="shared" si="30"/>
        <v>0</v>
      </c>
      <c r="AF23" s="233">
        <f t="shared" si="30"/>
        <v>0</v>
      </c>
      <c r="AG23" s="233">
        <f t="shared" si="30"/>
        <v>0</v>
      </c>
      <c r="AH23" s="233">
        <f t="shared" si="30"/>
        <v>0</v>
      </c>
      <c r="AI23" s="233">
        <f t="shared" si="30"/>
        <v>0</v>
      </c>
      <c r="AJ23" s="233">
        <f t="shared" si="30"/>
        <v>0</v>
      </c>
      <c r="AK23" s="233">
        <f t="shared" si="30"/>
        <v>0</v>
      </c>
      <c r="AL23" s="233">
        <f t="shared" si="30"/>
        <v>0</v>
      </c>
      <c r="AM23" s="233">
        <f t="shared" si="30"/>
        <v>0</v>
      </c>
      <c r="AN23" s="233">
        <f t="shared" si="30"/>
        <v>0</v>
      </c>
      <c r="AO23" s="233">
        <f t="shared" si="30"/>
        <v>0</v>
      </c>
      <c r="AP23" s="233">
        <f t="shared" si="30"/>
        <v>0</v>
      </c>
      <c r="AQ23" s="233">
        <f t="shared" si="30"/>
        <v>0</v>
      </c>
      <c r="AR23" s="233">
        <f t="shared" si="30"/>
        <v>0</v>
      </c>
      <c r="AS23" s="233">
        <f t="shared" si="30"/>
        <v>0</v>
      </c>
      <c r="AT23" s="233">
        <f t="shared" si="30"/>
        <v>0</v>
      </c>
      <c r="AU23" s="233">
        <f t="shared" si="30"/>
        <v>0</v>
      </c>
      <c r="AV23" s="233">
        <f t="shared" si="30"/>
        <v>0</v>
      </c>
      <c r="AW23" s="233">
        <f t="shared" si="30"/>
        <v>0</v>
      </c>
      <c r="AX23" s="233">
        <f t="shared" si="30"/>
        <v>0</v>
      </c>
      <c r="AY23" s="233">
        <f t="shared" si="30"/>
        <v>0</v>
      </c>
      <c r="AZ23" s="233">
        <f t="shared" si="30"/>
        <v>0</v>
      </c>
      <c r="BA23" s="233">
        <f t="shared" ref="BA23:BV23" si="31">IF(OR(BA$10&lt;$E23,AZ$10&gt;=$F23),0,((IF(BA$10&lt;=$C$8,$N23,$O23)*IF($Q23="Oct",(1+$P23)^BB$5,1)/12*IF($E23&lt;BA$10,IF(EOMONTH($E23,0)=BA$10,(BA$10-$E23)/30,1),0))))</f>
        <v>0</v>
      </c>
      <c r="BB23" s="233">
        <f t="shared" si="31"/>
        <v>0</v>
      </c>
      <c r="BC23" s="233">
        <f t="shared" si="31"/>
        <v>0</v>
      </c>
      <c r="BD23" s="233">
        <f t="shared" si="31"/>
        <v>0</v>
      </c>
      <c r="BE23" s="233">
        <f t="shared" si="31"/>
        <v>0</v>
      </c>
      <c r="BF23" s="233">
        <f t="shared" si="31"/>
        <v>0</v>
      </c>
      <c r="BG23" s="233">
        <f t="shared" si="31"/>
        <v>0</v>
      </c>
      <c r="BH23" s="233">
        <f t="shared" si="31"/>
        <v>0</v>
      </c>
      <c r="BI23" s="233">
        <f t="shared" si="31"/>
        <v>0</v>
      </c>
      <c r="BJ23" s="233">
        <f t="shared" si="31"/>
        <v>0</v>
      </c>
      <c r="BK23" s="233">
        <f t="shared" si="31"/>
        <v>0</v>
      </c>
      <c r="BL23" s="233">
        <f t="shared" si="31"/>
        <v>0</v>
      </c>
      <c r="BM23" s="233">
        <f t="shared" si="31"/>
        <v>0</v>
      </c>
      <c r="BN23" s="233">
        <f t="shared" si="31"/>
        <v>0</v>
      </c>
      <c r="BO23" s="233">
        <f t="shared" si="31"/>
        <v>0</v>
      </c>
      <c r="BP23" s="233">
        <f t="shared" si="31"/>
        <v>0</v>
      </c>
      <c r="BQ23" s="233">
        <f t="shared" si="31"/>
        <v>0</v>
      </c>
      <c r="BR23" s="233">
        <f t="shared" si="31"/>
        <v>0</v>
      </c>
      <c r="BS23" s="233">
        <f t="shared" si="31"/>
        <v>0</v>
      </c>
      <c r="BT23" s="233">
        <f t="shared" si="31"/>
        <v>0</v>
      </c>
      <c r="BU23" s="233">
        <f t="shared" si="31"/>
        <v>0</v>
      </c>
      <c r="BV23" s="233">
        <f t="shared" si="31"/>
        <v>0</v>
      </c>
      <c r="BW23" s="226"/>
      <c r="BX23" s="217" t="s">
        <v>854</v>
      </c>
      <c r="BY23" s="216"/>
    </row>
    <row r="24" spans="1:77" x14ac:dyDescent="0.5">
      <c r="A24" s="429"/>
      <c r="B24" s="417" t="s">
        <v>905</v>
      </c>
      <c r="C24" s="417"/>
      <c r="D24" s="442"/>
      <c r="E24" s="234"/>
      <c r="F24" s="241"/>
      <c r="G24" s="216" t="s">
        <v>868</v>
      </c>
      <c r="H24" s="229" t="s">
        <v>867</v>
      </c>
      <c r="I24" s="240"/>
      <c r="J24" s="240"/>
      <c r="K24" s="239">
        <f t="shared" si="9"/>
        <v>0</v>
      </c>
      <c r="L24" s="239">
        <f t="shared" si="10"/>
        <v>0</v>
      </c>
      <c r="M24" s="239">
        <f t="shared" si="11"/>
        <v>0</v>
      </c>
      <c r="N24" s="238">
        <f t="shared" si="12"/>
        <v>0</v>
      </c>
      <c r="O24" s="238">
        <f t="shared" si="13"/>
        <v>0</v>
      </c>
      <c r="P24" s="237">
        <v>0.03</v>
      </c>
      <c r="Q24" s="236" t="s">
        <v>144</v>
      </c>
      <c r="R24" s="219" t="s">
        <v>866</v>
      </c>
      <c r="S24" s="219"/>
      <c r="U24" s="233">
        <f t="shared" ref="U24:AZ24" si="32">IF(OR(U$10&lt;$E24,T$10&gt;=$F24),0,((IF(U$10&lt;=$C$8,$N24,$O24)*IF($Q24="Oct",(1+$P24)^V$5,1)/12*IF($E24&lt;U$10,IF(EOMONTH($E24,0)=U$10,(U$10-$E24)/30,1),0))))</f>
        <v>0</v>
      </c>
      <c r="V24" s="233">
        <f t="shared" si="32"/>
        <v>0</v>
      </c>
      <c r="W24" s="233">
        <f t="shared" si="32"/>
        <v>0</v>
      </c>
      <c r="X24" s="233">
        <f t="shared" si="32"/>
        <v>0</v>
      </c>
      <c r="Y24" s="233">
        <f t="shared" si="32"/>
        <v>0</v>
      </c>
      <c r="Z24" s="233">
        <f t="shared" si="32"/>
        <v>0</v>
      </c>
      <c r="AA24" s="233">
        <f t="shared" si="32"/>
        <v>0</v>
      </c>
      <c r="AB24" s="233">
        <f t="shared" si="32"/>
        <v>0</v>
      </c>
      <c r="AC24" s="233">
        <f t="shared" si="32"/>
        <v>0</v>
      </c>
      <c r="AD24" s="233">
        <f t="shared" si="32"/>
        <v>0</v>
      </c>
      <c r="AE24" s="233">
        <f t="shared" si="32"/>
        <v>0</v>
      </c>
      <c r="AF24" s="233">
        <f t="shared" si="32"/>
        <v>0</v>
      </c>
      <c r="AG24" s="233">
        <f t="shared" si="32"/>
        <v>0</v>
      </c>
      <c r="AH24" s="233">
        <f t="shared" si="32"/>
        <v>0</v>
      </c>
      <c r="AI24" s="233">
        <f t="shared" si="32"/>
        <v>0</v>
      </c>
      <c r="AJ24" s="233">
        <f t="shared" si="32"/>
        <v>0</v>
      </c>
      <c r="AK24" s="233">
        <f t="shared" si="32"/>
        <v>0</v>
      </c>
      <c r="AL24" s="233">
        <f t="shared" si="32"/>
        <v>0</v>
      </c>
      <c r="AM24" s="233">
        <f t="shared" si="32"/>
        <v>0</v>
      </c>
      <c r="AN24" s="233">
        <f t="shared" si="32"/>
        <v>0</v>
      </c>
      <c r="AO24" s="233">
        <f t="shared" si="32"/>
        <v>0</v>
      </c>
      <c r="AP24" s="233">
        <f t="shared" si="32"/>
        <v>0</v>
      </c>
      <c r="AQ24" s="233">
        <f t="shared" si="32"/>
        <v>0</v>
      </c>
      <c r="AR24" s="233">
        <f t="shared" si="32"/>
        <v>0</v>
      </c>
      <c r="AS24" s="233">
        <f t="shared" si="32"/>
        <v>0</v>
      </c>
      <c r="AT24" s="233">
        <f t="shared" si="32"/>
        <v>0</v>
      </c>
      <c r="AU24" s="233">
        <f t="shared" si="32"/>
        <v>0</v>
      </c>
      <c r="AV24" s="233">
        <f t="shared" si="32"/>
        <v>0</v>
      </c>
      <c r="AW24" s="233">
        <f t="shared" si="32"/>
        <v>0</v>
      </c>
      <c r="AX24" s="233">
        <f t="shared" si="32"/>
        <v>0</v>
      </c>
      <c r="AY24" s="233">
        <f t="shared" si="32"/>
        <v>0</v>
      </c>
      <c r="AZ24" s="233">
        <f t="shared" si="32"/>
        <v>0</v>
      </c>
      <c r="BA24" s="233">
        <f t="shared" ref="BA24:BV24" si="33">IF(OR(BA$10&lt;$E24,AZ$10&gt;=$F24),0,((IF(BA$10&lt;=$C$8,$N24,$O24)*IF($Q24="Oct",(1+$P24)^BB$5,1)/12*IF($E24&lt;BA$10,IF(EOMONTH($E24,0)=BA$10,(BA$10-$E24)/30,1),0))))</f>
        <v>0</v>
      </c>
      <c r="BB24" s="233">
        <f t="shared" si="33"/>
        <v>0</v>
      </c>
      <c r="BC24" s="233">
        <f t="shared" si="33"/>
        <v>0</v>
      </c>
      <c r="BD24" s="233">
        <f t="shared" si="33"/>
        <v>0</v>
      </c>
      <c r="BE24" s="233">
        <f t="shared" si="33"/>
        <v>0</v>
      </c>
      <c r="BF24" s="233">
        <f t="shared" si="33"/>
        <v>0</v>
      </c>
      <c r="BG24" s="233">
        <f t="shared" si="33"/>
        <v>0</v>
      </c>
      <c r="BH24" s="233">
        <f t="shared" si="33"/>
        <v>0</v>
      </c>
      <c r="BI24" s="233">
        <f t="shared" si="33"/>
        <v>0</v>
      </c>
      <c r="BJ24" s="233">
        <f t="shared" si="33"/>
        <v>0</v>
      </c>
      <c r="BK24" s="233">
        <f t="shared" si="33"/>
        <v>0</v>
      </c>
      <c r="BL24" s="233">
        <f t="shared" si="33"/>
        <v>0</v>
      </c>
      <c r="BM24" s="233">
        <f t="shared" si="33"/>
        <v>0</v>
      </c>
      <c r="BN24" s="233">
        <f t="shared" si="33"/>
        <v>0</v>
      </c>
      <c r="BO24" s="233">
        <f t="shared" si="33"/>
        <v>0</v>
      </c>
      <c r="BP24" s="233">
        <f t="shared" si="33"/>
        <v>0</v>
      </c>
      <c r="BQ24" s="233">
        <f t="shared" si="33"/>
        <v>0</v>
      </c>
      <c r="BR24" s="233">
        <f t="shared" si="33"/>
        <v>0</v>
      </c>
      <c r="BS24" s="233">
        <f t="shared" si="33"/>
        <v>0</v>
      </c>
      <c r="BT24" s="233">
        <f t="shared" si="33"/>
        <v>0</v>
      </c>
      <c r="BU24" s="233">
        <f t="shared" si="33"/>
        <v>0</v>
      </c>
      <c r="BV24" s="233">
        <f t="shared" si="33"/>
        <v>0</v>
      </c>
      <c r="BW24" s="226"/>
      <c r="BX24" s="217" t="s">
        <v>854</v>
      </c>
      <c r="BY24" s="216"/>
    </row>
    <row r="25" spans="1:77" s="242" customFormat="1" x14ac:dyDescent="0.5">
      <c r="A25" s="429"/>
      <c r="B25" s="417" t="s">
        <v>905</v>
      </c>
      <c r="C25" s="417"/>
      <c r="D25" s="442"/>
      <c r="E25" s="234"/>
      <c r="F25" s="241"/>
      <c r="G25" s="216" t="s">
        <v>868</v>
      </c>
      <c r="H25" s="229" t="s">
        <v>867</v>
      </c>
      <c r="I25" s="240"/>
      <c r="J25" s="240"/>
      <c r="K25" s="239">
        <f t="shared" si="9"/>
        <v>0</v>
      </c>
      <c r="L25" s="239">
        <f t="shared" si="10"/>
        <v>0</v>
      </c>
      <c r="M25" s="239">
        <f t="shared" si="11"/>
        <v>0</v>
      </c>
      <c r="N25" s="238">
        <f t="shared" si="12"/>
        <v>0</v>
      </c>
      <c r="O25" s="238">
        <f t="shared" si="13"/>
        <v>0</v>
      </c>
      <c r="P25" s="237">
        <v>0.03</v>
      </c>
      <c r="Q25" s="236" t="s">
        <v>144</v>
      </c>
      <c r="R25" s="219" t="s">
        <v>866</v>
      </c>
      <c r="S25" s="219"/>
      <c r="U25" s="233">
        <f t="shared" ref="U25:AZ25" si="34">IF(OR(U$10&lt;$E25,T$10&gt;=$F25),0,((IF(U$10&lt;=$C$8,$N25,$O25)*IF($Q25="Oct",(1+$P25)^V$5,1)/12*IF($E25&lt;U$10,IF(EOMONTH($E25,0)=U$10,(U$10-$E25)/30,1),0))))</f>
        <v>0</v>
      </c>
      <c r="V25" s="233">
        <f t="shared" si="34"/>
        <v>0</v>
      </c>
      <c r="W25" s="233">
        <f t="shared" si="34"/>
        <v>0</v>
      </c>
      <c r="X25" s="233">
        <f t="shared" si="34"/>
        <v>0</v>
      </c>
      <c r="Y25" s="233">
        <f t="shared" si="34"/>
        <v>0</v>
      </c>
      <c r="Z25" s="233">
        <f t="shared" si="34"/>
        <v>0</v>
      </c>
      <c r="AA25" s="233">
        <f t="shared" si="34"/>
        <v>0</v>
      </c>
      <c r="AB25" s="233">
        <f t="shared" si="34"/>
        <v>0</v>
      </c>
      <c r="AC25" s="233">
        <f t="shared" si="34"/>
        <v>0</v>
      </c>
      <c r="AD25" s="233">
        <f t="shared" si="34"/>
        <v>0</v>
      </c>
      <c r="AE25" s="233">
        <f t="shared" si="34"/>
        <v>0</v>
      </c>
      <c r="AF25" s="233">
        <f t="shared" si="34"/>
        <v>0</v>
      </c>
      <c r="AG25" s="233">
        <f t="shared" si="34"/>
        <v>0</v>
      </c>
      <c r="AH25" s="233">
        <f t="shared" si="34"/>
        <v>0</v>
      </c>
      <c r="AI25" s="233">
        <f t="shared" si="34"/>
        <v>0</v>
      </c>
      <c r="AJ25" s="233">
        <f t="shared" si="34"/>
        <v>0</v>
      </c>
      <c r="AK25" s="233">
        <f t="shared" si="34"/>
        <v>0</v>
      </c>
      <c r="AL25" s="233">
        <f t="shared" si="34"/>
        <v>0</v>
      </c>
      <c r="AM25" s="233">
        <f t="shared" si="34"/>
        <v>0</v>
      </c>
      <c r="AN25" s="233">
        <f t="shared" si="34"/>
        <v>0</v>
      </c>
      <c r="AO25" s="233">
        <f t="shared" si="34"/>
        <v>0</v>
      </c>
      <c r="AP25" s="233">
        <f t="shared" si="34"/>
        <v>0</v>
      </c>
      <c r="AQ25" s="233">
        <f t="shared" si="34"/>
        <v>0</v>
      </c>
      <c r="AR25" s="233">
        <f t="shared" si="34"/>
        <v>0</v>
      </c>
      <c r="AS25" s="233">
        <f t="shared" si="34"/>
        <v>0</v>
      </c>
      <c r="AT25" s="233">
        <f t="shared" si="34"/>
        <v>0</v>
      </c>
      <c r="AU25" s="233">
        <f t="shared" si="34"/>
        <v>0</v>
      </c>
      <c r="AV25" s="233">
        <f t="shared" si="34"/>
        <v>0</v>
      </c>
      <c r="AW25" s="233">
        <f t="shared" si="34"/>
        <v>0</v>
      </c>
      <c r="AX25" s="233">
        <f t="shared" si="34"/>
        <v>0</v>
      </c>
      <c r="AY25" s="233">
        <f t="shared" si="34"/>
        <v>0</v>
      </c>
      <c r="AZ25" s="233">
        <f t="shared" si="34"/>
        <v>0</v>
      </c>
      <c r="BA25" s="233">
        <f t="shared" ref="BA25:BV25" si="35">IF(OR(BA$10&lt;$E25,AZ$10&gt;=$F25),0,((IF(BA$10&lt;=$C$8,$N25,$O25)*IF($Q25="Oct",(1+$P25)^BB$5,1)/12*IF($E25&lt;BA$10,IF(EOMONTH($E25,0)=BA$10,(BA$10-$E25)/30,1),0))))</f>
        <v>0</v>
      </c>
      <c r="BB25" s="233">
        <f t="shared" si="35"/>
        <v>0</v>
      </c>
      <c r="BC25" s="233">
        <f t="shared" si="35"/>
        <v>0</v>
      </c>
      <c r="BD25" s="233">
        <f t="shared" si="35"/>
        <v>0</v>
      </c>
      <c r="BE25" s="233">
        <f t="shared" si="35"/>
        <v>0</v>
      </c>
      <c r="BF25" s="233">
        <f t="shared" si="35"/>
        <v>0</v>
      </c>
      <c r="BG25" s="233">
        <f t="shared" si="35"/>
        <v>0</v>
      </c>
      <c r="BH25" s="233">
        <f t="shared" si="35"/>
        <v>0</v>
      </c>
      <c r="BI25" s="233">
        <f t="shared" si="35"/>
        <v>0</v>
      </c>
      <c r="BJ25" s="233">
        <f t="shared" si="35"/>
        <v>0</v>
      </c>
      <c r="BK25" s="233">
        <f t="shared" si="35"/>
        <v>0</v>
      </c>
      <c r="BL25" s="233">
        <f t="shared" si="35"/>
        <v>0</v>
      </c>
      <c r="BM25" s="233">
        <f t="shared" si="35"/>
        <v>0</v>
      </c>
      <c r="BN25" s="233">
        <f t="shared" si="35"/>
        <v>0</v>
      </c>
      <c r="BO25" s="233">
        <f t="shared" si="35"/>
        <v>0</v>
      </c>
      <c r="BP25" s="233">
        <f t="shared" si="35"/>
        <v>0</v>
      </c>
      <c r="BQ25" s="233">
        <f t="shared" si="35"/>
        <v>0</v>
      </c>
      <c r="BR25" s="233">
        <f t="shared" si="35"/>
        <v>0</v>
      </c>
      <c r="BS25" s="233">
        <f t="shared" si="35"/>
        <v>0</v>
      </c>
      <c r="BT25" s="233">
        <f t="shared" si="35"/>
        <v>0</v>
      </c>
      <c r="BU25" s="233">
        <f t="shared" si="35"/>
        <v>0</v>
      </c>
      <c r="BV25" s="233">
        <f t="shared" si="35"/>
        <v>0</v>
      </c>
      <c r="BW25" s="243"/>
      <c r="BX25" s="217" t="s">
        <v>854</v>
      </c>
    </row>
    <row r="26" spans="1:77" x14ac:dyDescent="0.5">
      <c r="A26" s="429"/>
      <c r="B26" s="417" t="s">
        <v>905</v>
      </c>
      <c r="C26" s="417"/>
      <c r="D26" s="442"/>
      <c r="E26" s="234"/>
      <c r="F26" s="241"/>
      <c r="G26" s="216" t="s">
        <v>868</v>
      </c>
      <c r="H26" s="229" t="s">
        <v>867</v>
      </c>
      <c r="I26" s="240"/>
      <c r="J26" s="240"/>
      <c r="K26" s="239">
        <f t="shared" si="9"/>
        <v>0</v>
      </c>
      <c r="L26" s="239">
        <f t="shared" si="10"/>
        <v>0</v>
      </c>
      <c r="M26" s="239">
        <f t="shared" si="11"/>
        <v>0</v>
      </c>
      <c r="N26" s="238">
        <f t="shared" si="12"/>
        <v>0</v>
      </c>
      <c r="O26" s="238">
        <f t="shared" si="13"/>
        <v>0</v>
      </c>
      <c r="P26" s="237">
        <v>0.03</v>
      </c>
      <c r="Q26" s="236" t="s">
        <v>144</v>
      </c>
      <c r="R26" s="219" t="s">
        <v>866</v>
      </c>
      <c r="S26" s="219"/>
      <c r="U26" s="233">
        <f t="shared" ref="U26:AZ26" si="36">IF(OR(U$10&lt;$E26,T$10&gt;=$F26),0,((IF(U$10&lt;=$C$8,$N26,$O26)*IF($Q26="Oct",(1+$P26)^V$5,1)/12*IF($E26&lt;U$10,IF(EOMONTH($E26,0)=U$10,(U$10-$E26)/30,1),0))))</f>
        <v>0</v>
      </c>
      <c r="V26" s="233">
        <f t="shared" si="36"/>
        <v>0</v>
      </c>
      <c r="W26" s="233">
        <f t="shared" si="36"/>
        <v>0</v>
      </c>
      <c r="X26" s="233">
        <f t="shared" si="36"/>
        <v>0</v>
      </c>
      <c r="Y26" s="233">
        <f t="shared" si="36"/>
        <v>0</v>
      </c>
      <c r="Z26" s="233">
        <f t="shared" si="36"/>
        <v>0</v>
      </c>
      <c r="AA26" s="233">
        <f t="shared" si="36"/>
        <v>0</v>
      </c>
      <c r="AB26" s="233">
        <f t="shared" si="36"/>
        <v>0</v>
      </c>
      <c r="AC26" s="233">
        <f t="shared" si="36"/>
        <v>0</v>
      </c>
      <c r="AD26" s="233">
        <f t="shared" si="36"/>
        <v>0</v>
      </c>
      <c r="AE26" s="233">
        <f t="shared" si="36"/>
        <v>0</v>
      </c>
      <c r="AF26" s="233">
        <f t="shared" si="36"/>
        <v>0</v>
      </c>
      <c r="AG26" s="233">
        <f t="shared" si="36"/>
        <v>0</v>
      </c>
      <c r="AH26" s="233">
        <f t="shared" si="36"/>
        <v>0</v>
      </c>
      <c r="AI26" s="233">
        <f t="shared" si="36"/>
        <v>0</v>
      </c>
      <c r="AJ26" s="233">
        <f t="shared" si="36"/>
        <v>0</v>
      </c>
      <c r="AK26" s="233">
        <f t="shared" si="36"/>
        <v>0</v>
      </c>
      <c r="AL26" s="233">
        <f t="shared" si="36"/>
        <v>0</v>
      </c>
      <c r="AM26" s="233">
        <f t="shared" si="36"/>
        <v>0</v>
      </c>
      <c r="AN26" s="233">
        <f t="shared" si="36"/>
        <v>0</v>
      </c>
      <c r="AO26" s="233">
        <f t="shared" si="36"/>
        <v>0</v>
      </c>
      <c r="AP26" s="233">
        <f t="shared" si="36"/>
        <v>0</v>
      </c>
      <c r="AQ26" s="233">
        <f t="shared" si="36"/>
        <v>0</v>
      </c>
      <c r="AR26" s="233">
        <f t="shared" si="36"/>
        <v>0</v>
      </c>
      <c r="AS26" s="233">
        <f t="shared" si="36"/>
        <v>0</v>
      </c>
      <c r="AT26" s="233">
        <f t="shared" si="36"/>
        <v>0</v>
      </c>
      <c r="AU26" s="233">
        <f t="shared" si="36"/>
        <v>0</v>
      </c>
      <c r="AV26" s="233">
        <f t="shared" si="36"/>
        <v>0</v>
      </c>
      <c r="AW26" s="233">
        <f t="shared" si="36"/>
        <v>0</v>
      </c>
      <c r="AX26" s="233">
        <f t="shared" si="36"/>
        <v>0</v>
      </c>
      <c r="AY26" s="233">
        <f t="shared" si="36"/>
        <v>0</v>
      </c>
      <c r="AZ26" s="233">
        <f t="shared" si="36"/>
        <v>0</v>
      </c>
      <c r="BA26" s="233">
        <f t="shared" ref="BA26:BV26" si="37">IF(OR(BA$10&lt;$E26,AZ$10&gt;=$F26),0,((IF(BA$10&lt;=$C$8,$N26,$O26)*IF($Q26="Oct",(1+$P26)^BB$5,1)/12*IF($E26&lt;BA$10,IF(EOMONTH($E26,0)=BA$10,(BA$10-$E26)/30,1),0))))</f>
        <v>0</v>
      </c>
      <c r="BB26" s="233">
        <f t="shared" si="37"/>
        <v>0</v>
      </c>
      <c r="BC26" s="233">
        <f t="shared" si="37"/>
        <v>0</v>
      </c>
      <c r="BD26" s="233">
        <f t="shared" si="37"/>
        <v>0</v>
      </c>
      <c r="BE26" s="233">
        <f t="shared" si="37"/>
        <v>0</v>
      </c>
      <c r="BF26" s="233">
        <f t="shared" si="37"/>
        <v>0</v>
      </c>
      <c r="BG26" s="233">
        <f t="shared" si="37"/>
        <v>0</v>
      </c>
      <c r="BH26" s="233">
        <f t="shared" si="37"/>
        <v>0</v>
      </c>
      <c r="BI26" s="233">
        <f t="shared" si="37"/>
        <v>0</v>
      </c>
      <c r="BJ26" s="233">
        <f t="shared" si="37"/>
        <v>0</v>
      </c>
      <c r="BK26" s="233">
        <f t="shared" si="37"/>
        <v>0</v>
      </c>
      <c r="BL26" s="233">
        <f t="shared" si="37"/>
        <v>0</v>
      </c>
      <c r="BM26" s="233">
        <f t="shared" si="37"/>
        <v>0</v>
      </c>
      <c r="BN26" s="233">
        <f t="shared" si="37"/>
        <v>0</v>
      </c>
      <c r="BO26" s="233">
        <f t="shared" si="37"/>
        <v>0</v>
      </c>
      <c r="BP26" s="233">
        <f t="shared" si="37"/>
        <v>0</v>
      </c>
      <c r="BQ26" s="233">
        <f t="shared" si="37"/>
        <v>0</v>
      </c>
      <c r="BR26" s="233">
        <f t="shared" si="37"/>
        <v>0</v>
      </c>
      <c r="BS26" s="233">
        <f t="shared" si="37"/>
        <v>0</v>
      </c>
      <c r="BT26" s="233">
        <f t="shared" si="37"/>
        <v>0</v>
      </c>
      <c r="BU26" s="233">
        <f t="shared" si="37"/>
        <v>0</v>
      </c>
      <c r="BV26" s="233">
        <f t="shared" si="37"/>
        <v>0</v>
      </c>
      <c r="BW26" s="226"/>
      <c r="BX26" s="217" t="s">
        <v>854</v>
      </c>
      <c r="BY26" s="216"/>
    </row>
    <row r="27" spans="1:77" x14ac:dyDescent="0.5">
      <c r="A27" s="429"/>
      <c r="B27" s="417" t="s">
        <v>905</v>
      </c>
      <c r="C27" s="417"/>
      <c r="D27" s="442"/>
      <c r="E27" s="234"/>
      <c r="F27" s="241"/>
      <c r="G27" s="216" t="s">
        <v>868</v>
      </c>
      <c r="H27" s="229" t="s">
        <v>867</v>
      </c>
      <c r="I27" s="240"/>
      <c r="J27" s="240"/>
      <c r="K27" s="239">
        <f t="shared" si="9"/>
        <v>0</v>
      </c>
      <c r="L27" s="239">
        <f t="shared" si="10"/>
        <v>0</v>
      </c>
      <c r="M27" s="239">
        <f t="shared" si="11"/>
        <v>0</v>
      </c>
      <c r="N27" s="238">
        <f t="shared" si="12"/>
        <v>0</v>
      </c>
      <c r="O27" s="238">
        <f t="shared" si="13"/>
        <v>0</v>
      </c>
      <c r="P27" s="237">
        <v>0.03</v>
      </c>
      <c r="Q27" s="236" t="s">
        <v>144</v>
      </c>
      <c r="R27" s="219" t="s">
        <v>866</v>
      </c>
      <c r="S27" s="219"/>
      <c r="U27" s="233">
        <f t="shared" ref="U27:AZ27" si="38">IF(OR(U$10&lt;$E27,T$10&gt;=$F27),0,((IF(U$10&lt;=$C$8,$N27,$O27)*IF($Q27="Oct",(1+$P27)^V$5,1)/12*IF($E27&lt;U$10,IF(EOMONTH($E27,0)=U$10,(U$10-$E27)/30,1),0))))</f>
        <v>0</v>
      </c>
      <c r="V27" s="233">
        <f t="shared" si="38"/>
        <v>0</v>
      </c>
      <c r="W27" s="233">
        <f t="shared" si="38"/>
        <v>0</v>
      </c>
      <c r="X27" s="233">
        <f t="shared" si="38"/>
        <v>0</v>
      </c>
      <c r="Y27" s="233">
        <f t="shared" si="38"/>
        <v>0</v>
      </c>
      <c r="Z27" s="233">
        <f t="shared" si="38"/>
        <v>0</v>
      </c>
      <c r="AA27" s="233">
        <f t="shared" si="38"/>
        <v>0</v>
      </c>
      <c r="AB27" s="233">
        <f t="shared" si="38"/>
        <v>0</v>
      </c>
      <c r="AC27" s="233">
        <f t="shared" si="38"/>
        <v>0</v>
      </c>
      <c r="AD27" s="233">
        <f t="shared" si="38"/>
        <v>0</v>
      </c>
      <c r="AE27" s="233">
        <f t="shared" si="38"/>
        <v>0</v>
      </c>
      <c r="AF27" s="233">
        <f t="shared" si="38"/>
        <v>0</v>
      </c>
      <c r="AG27" s="233">
        <f t="shared" si="38"/>
        <v>0</v>
      </c>
      <c r="AH27" s="233">
        <f t="shared" si="38"/>
        <v>0</v>
      </c>
      <c r="AI27" s="233">
        <f t="shared" si="38"/>
        <v>0</v>
      </c>
      <c r="AJ27" s="233">
        <f t="shared" si="38"/>
        <v>0</v>
      </c>
      <c r="AK27" s="233">
        <f t="shared" si="38"/>
        <v>0</v>
      </c>
      <c r="AL27" s="233">
        <f t="shared" si="38"/>
        <v>0</v>
      </c>
      <c r="AM27" s="233">
        <f t="shared" si="38"/>
        <v>0</v>
      </c>
      <c r="AN27" s="233">
        <f t="shared" si="38"/>
        <v>0</v>
      </c>
      <c r="AO27" s="233">
        <f t="shared" si="38"/>
        <v>0</v>
      </c>
      <c r="AP27" s="233">
        <f t="shared" si="38"/>
        <v>0</v>
      </c>
      <c r="AQ27" s="233">
        <f t="shared" si="38"/>
        <v>0</v>
      </c>
      <c r="AR27" s="233">
        <f t="shared" si="38"/>
        <v>0</v>
      </c>
      <c r="AS27" s="233">
        <f t="shared" si="38"/>
        <v>0</v>
      </c>
      <c r="AT27" s="233">
        <f t="shared" si="38"/>
        <v>0</v>
      </c>
      <c r="AU27" s="233">
        <f t="shared" si="38"/>
        <v>0</v>
      </c>
      <c r="AV27" s="233">
        <f t="shared" si="38"/>
        <v>0</v>
      </c>
      <c r="AW27" s="233">
        <f t="shared" si="38"/>
        <v>0</v>
      </c>
      <c r="AX27" s="233">
        <f t="shared" si="38"/>
        <v>0</v>
      </c>
      <c r="AY27" s="233">
        <f t="shared" si="38"/>
        <v>0</v>
      </c>
      <c r="AZ27" s="233">
        <f t="shared" si="38"/>
        <v>0</v>
      </c>
      <c r="BA27" s="233">
        <f t="shared" ref="BA27:BV27" si="39">IF(OR(BA$10&lt;$E27,AZ$10&gt;=$F27),0,((IF(BA$10&lt;=$C$8,$N27,$O27)*IF($Q27="Oct",(1+$P27)^BB$5,1)/12*IF($E27&lt;BA$10,IF(EOMONTH($E27,0)=BA$10,(BA$10-$E27)/30,1),0))))</f>
        <v>0</v>
      </c>
      <c r="BB27" s="233">
        <f t="shared" si="39"/>
        <v>0</v>
      </c>
      <c r="BC27" s="233">
        <f t="shared" si="39"/>
        <v>0</v>
      </c>
      <c r="BD27" s="233">
        <f t="shared" si="39"/>
        <v>0</v>
      </c>
      <c r="BE27" s="233">
        <f t="shared" si="39"/>
        <v>0</v>
      </c>
      <c r="BF27" s="233">
        <f t="shared" si="39"/>
        <v>0</v>
      </c>
      <c r="BG27" s="233">
        <f t="shared" si="39"/>
        <v>0</v>
      </c>
      <c r="BH27" s="233">
        <f t="shared" si="39"/>
        <v>0</v>
      </c>
      <c r="BI27" s="233">
        <f t="shared" si="39"/>
        <v>0</v>
      </c>
      <c r="BJ27" s="233">
        <f t="shared" si="39"/>
        <v>0</v>
      </c>
      <c r="BK27" s="233">
        <f t="shared" si="39"/>
        <v>0</v>
      </c>
      <c r="BL27" s="233">
        <f t="shared" si="39"/>
        <v>0</v>
      </c>
      <c r="BM27" s="233">
        <f t="shared" si="39"/>
        <v>0</v>
      </c>
      <c r="BN27" s="233">
        <f t="shared" si="39"/>
        <v>0</v>
      </c>
      <c r="BO27" s="233">
        <f t="shared" si="39"/>
        <v>0</v>
      </c>
      <c r="BP27" s="233">
        <f t="shared" si="39"/>
        <v>0</v>
      </c>
      <c r="BQ27" s="233">
        <f t="shared" si="39"/>
        <v>0</v>
      </c>
      <c r="BR27" s="233">
        <f t="shared" si="39"/>
        <v>0</v>
      </c>
      <c r="BS27" s="233">
        <f t="shared" si="39"/>
        <v>0</v>
      </c>
      <c r="BT27" s="233">
        <f t="shared" si="39"/>
        <v>0</v>
      </c>
      <c r="BU27" s="233">
        <f t="shared" si="39"/>
        <v>0</v>
      </c>
      <c r="BV27" s="233">
        <f t="shared" si="39"/>
        <v>0</v>
      </c>
      <c r="BW27" s="226"/>
      <c r="BX27" s="217" t="s">
        <v>854</v>
      </c>
      <c r="BY27" s="216"/>
    </row>
    <row r="28" spans="1:77" s="416" customFormat="1" x14ac:dyDescent="0.5">
      <c r="A28" s="429"/>
      <c r="B28" s="417" t="s">
        <v>905</v>
      </c>
      <c r="C28" s="417"/>
      <c r="D28" s="442"/>
      <c r="E28" s="418"/>
      <c r="F28" s="419"/>
      <c r="G28" s="416" t="s">
        <v>868</v>
      </c>
      <c r="H28" s="420" t="s">
        <v>867</v>
      </c>
      <c r="I28" s="240"/>
      <c r="J28" s="240"/>
      <c r="K28" s="421">
        <f t="shared" si="9"/>
        <v>0</v>
      </c>
      <c r="L28" s="421">
        <f t="shared" si="10"/>
        <v>0</v>
      </c>
      <c r="M28" s="421">
        <f t="shared" si="11"/>
        <v>0</v>
      </c>
      <c r="N28" s="422">
        <f t="shared" si="12"/>
        <v>0</v>
      </c>
      <c r="O28" s="422">
        <f t="shared" si="13"/>
        <v>0</v>
      </c>
      <c r="P28" s="423">
        <v>0.03</v>
      </c>
      <c r="Q28" s="424" t="s">
        <v>144</v>
      </c>
      <c r="R28" s="425" t="s">
        <v>866</v>
      </c>
      <c r="S28" s="425"/>
      <c r="U28" s="426">
        <f t="shared" ref="U28:AZ28" si="40">IF(OR(U$10&lt;$E28,T$10&gt;=$F28),0,((IF(U$10&lt;=$C$8,$N28,$O28)*IF($Q28="Oct",(1+$P28)^V$5,1)/12*IF($E28&lt;U$10,IF(EOMONTH($E28,0)=U$10,(U$10-$E28)/30,1),0))))</f>
        <v>0</v>
      </c>
      <c r="V28" s="426">
        <f t="shared" si="40"/>
        <v>0</v>
      </c>
      <c r="W28" s="426">
        <f t="shared" si="40"/>
        <v>0</v>
      </c>
      <c r="X28" s="426">
        <f t="shared" si="40"/>
        <v>0</v>
      </c>
      <c r="Y28" s="426">
        <f t="shared" si="40"/>
        <v>0</v>
      </c>
      <c r="Z28" s="426">
        <f t="shared" si="40"/>
        <v>0</v>
      </c>
      <c r="AA28" s="426">
        <f t="shared" si="40"/>
        <v>0</v>
      </c>
      <c r="AB28" s="426">
        <f t="shared" si="40"/>
        <v>0</v>
      </c>
      <c r="AC28" s="426">
        <f t="shared" si="40"/>
        <v>0</v>
      </c>
      <c r="AD28" s="426">
        <f t="shared" si="40"/>
        <v>0</v>
      </c>
      <c r="AE28" s="426">
        <f t="shared" si="40"/>
        <v>0</v>
      </c>
      <c r="AF28" s="426">
        <f t="shared" si="40"/>
        <v>0</v>
      </c>
      <c r="AG28" s="426">
        <f t="shared" si="40"/>
        <v>0</v>
      </c>
      <c r="AH28" s="426">
        <f t="shared" si="40"/>
        <v>0</v>
      </c>
      <c r="AI28" s="426">
        <f t="shared" si="40"/>
        <v>0</v>
      </c>
      <c r="AJ28" s="426">
        <f t="shared" si="40"/>
        <v>0</v>
      </c>
      <c r="AK28" s="426">
        <f t="shared" si="40"/>
        <v>0</v>
      </c>
      <c r="AL28" s="426">
        <f t="shared" si="40"/>
        <v>0</v>
      </c>
      <c r="AM28" s="426">
        <f t="shared" si="40"/>
        <v>0</v>
      </c>
      <c r="AN28" s="426">
        <f t="shared" si="40"/>
        <v>0</v>
      </c>
      <c r="AO28" s="426">
        <f t="shared" si="40"/>
        <v>0</v>
      </c>
      <c r="AP28" s="426">
        <f t="shared" si="40"/>
        <v>0</v>
      </c>
      <c r="AQ28" s="426">
        <f t="shared" si="40"/>
        <v>0</v>
      </c>
      <c r="AR28" s="426">
        <f t="shared" si="40"/>
        <v>0</v>
      </c>
      <c r="AS28" s="426">
        <f t="shared" si="40"/>
        <v>0</v>
      </c>
      <c r="AT28" s="426">
        <f t="shared" si="40"/>
        <v>0</v>
      </c>
      <c r="AU28" s="426">
        <f t="shared" si="40"/>
        <v>0</v>
      </c>
      <c r="AV28" s="426">
        <f t="shared" si="40"/>
        <v>0</v>
      </c>
      <c r="AW28" s="426">
        <f t="shared" si="40"/>
        <v>0</v>
      </c>
      <c r="AX28" s="426">
        <f t="shared" si="40"/>
        <v>0</v>
      </c>
      <c r="AY28" s="426">
        <f t="shared" si="40"/>
        <v>0</v>
      </c>
      <c r="AZ28" s="426">
        <f t="shared" si="40"/>
        <v>0</v>
      </c>
      <c r="BA28" s="426">
        <f t="shared" ref="BA28:BV28" si="41">IF(OR(BA$10&lt;$E28,AZ$10&gt;=$F28),0,((IF(BA$10&lt;=$C$8,$N28,$O28)*IF($Q28="Oct",(1+$P28)^BB$5,1)/12*IF($E28&lt;BA$10,IF(EOMONTH($E28,0)=BA$10,(BA$10-$E28)/30,1),0))))</f>
        <v>0</v>
      </c>
      <c r="BB28" s="426">
        <f t="shared" si="41"/>
        <v>0</v>
      </c>
      <c r="BC28" s="426">
        <f t="shared" si="41"/>
        <v>0</v>
      </c>
      <c r="BD28" s="426">
        <f t="shared" si="41"/>
        <v>0</v>
      </c>
      <c r="BE28" s="426">
        <f t="shared" si="41"/>
        <v>0</v>
      </c>
      <c r="BF28" s="426">
        <f t="shared" si="41"/>
        <v>0</v>
      </c>
      <c r="BG28" s="426">
        <f t="shared" si="41"/>
        <v>0</v>
      </c>
      <c r="BH28" s="426">
        <f t="shared" si="41"/>
        <v>0</v>
      </c>
      <c r="BI28" s="426">
        <f t="shared" si="41"/>
        <v>0</v>
      </c>
      <c r="BJ28" s="426">
        <f t="shared" si="41"/>
        <v>0</v>
      </c>
      <c r="BK28" s="426">
        <f t="shared" si="41"/>
        <v>0</v>
      </c>
      <c r="BL28" s="426">
        <f t="shared" si="41"/>
        <v>0</v>
      </c>
      <c r="BM28" s="426">
        <f t="shared" si="41"/>
        <v>0</v>
      </c>
      <c r="BN28" s="426">
        <f t="shared" si="41"/>
        <v>0</v>
      </c>
      <c r="BO28" s="426">
        <f t="shared" si="41"/>
        <v>0</v>
      </c>
      <c r="BP28" s="426">
        <f t="shared" si="41"/>
        <v>0</v>
      </c>
      <c r="BQ28" s="426">
        <f t="shared" si="41"/>
        <v>0</v>
      </c>
      <c r="BR28" s="426">
        <f t="shared" si="41"/>
        <v>0</v>
      </c>
      <c r="BS28" s="426">
        <f t="shared" si="41"/>
        <v>0</v>
      </c>
      <c r="BT28" s="426">
        <f t="shared" si="41"/>
        <v>0</v>
      </c>
      <c r="BU28" s="426">
        <f t="shared" si="41"/>
        <v>0</v>
      </c>
      <c r="BV28" s="426">
        <f t="shared" si="41"/>
        <v>0</v>
      </c>
      <c r="BW28" s="427"/>
      <c r="BX28" s="416" t="s">
        <v>854</v>
      </c>
    </row>
    <row r="29" spans="1:77" x14ac:dyDescent="0.5">
      <c r="A29" s="429"/>
      <c r="B29" s="417" t="s">
        <v>905</v>
      </c>
      <c r="C29" s="417"/>
      <c r="D29" s="442"/>
      <c r="E29" s="234"/>
      <c r="F29" s="241"/>
      <c r="G29" s="216" t="s">
        <v>868</v>
      </c>
      <c r="H29" s="229" t="s">
        <v>867</v>
      </c>
      <c r="I29" s="240"/>
      <c r="J29" s="240"/>
      <c r="K29" s="239">
        <f t="shared" si="9"/>
        <v>0</v>
      </c>
      <c r="L29" s="239">
        <f t="shared" si="10"/>
        <v>0</v>
      </c>
      <c r="M29" s="239">
        <f t="shared" si="11"/>
        <v>0</v>
      </c>
      <c r="N29" s="238">
        <f t="shared" si="12"/>
        <v>0</v>
      </c>
      <c r="O29" s="238">
        <f t="shared" si="13"/>
        <v>0</v>
      </c>
      <c r="P29" s="237">
        <v>0.03</v>
      </c>
      <c r="Q29" s="236" t="s">
        <v>144</v>
      </c>
      <c r="R29" s="219" t="s">
        <v>866</v>
      </c>
      <c r="S29" s="219"/>
      <c r="U29" s="233">
        <f t="shared" ref="U29:AZ29" si="42">IF(OR(U$10&lt;$E29,T$10&gt;=$F29),0,((IF(U$10&lt;=$C$8,$N29,$O29)*IF($Q29="Oct",(1+$P29)^V$5,1)/12*IF($E29&lt;U$10,IF(EOMONTH($E29,0)=U$10,(U$10-$E29)/30,1),0))))</f>
        <v>0</v>
      </c>
      <c r="V29" s="233">
        <f t="shared" si="42"/>
        <v>0</v>
      </c>
      <c r="W29" s="233">
        <f t="shared" si="42"/>
        <v>0</v>
      </c>
      <c r="X29" s="233">
        <f t="shared" si="42"/>
        <v>0</v>
      </c>
      <c r="Y29" s="233">
        <f t="shared" si="42"/>
        <v>0</v>
      </c>
      <c r="Z29" s="233">
        <f t="shared" si="42"/>
        <v>0</v>
      </c>
      <c r="AA29" s="233">
        <f t="shared" si="42"/>
        <v>0</v>
      </c>
      <c r="AB29" s="233">
        <f t="shared" si="42"/>
        <v>0</v>
      </c>
      <c r="AC29" s="233">
        <f t="shared" si="42"/>
        <v>0</v>
      </c>
      <c r="AD29" s="233">
        <f t="shared" si="42"/>
        <v>0</v>
      </c>
      <c r="AE29" s="233">
        <f t="shared" si="42"/>
        <v>0</v>
      </c>
      <c r="AF29" s="233">
        <f t="shared" si="42"/>
        <v>0</v>
      </c>
      <c r="AG29" s="233">
        <f t="shared" si="42"/>
        <v>0</v>
      </c>
      <c r="AH29" s="233">
        <f t="shared" si="42"/>
        <v>0</v>
      </c>
      <c r="AI29" s="233">
        <f t="shared" si="42"/>
        <v>0</v>
      </c>
      <c r="AJ29" s="233">
        <f t="shared" si="42"/>
        <v>0</v>
      </c>
      <c r="AK29" s="233">
        <f t="shared" si="42"/>
        <v>0</v>
      </c>
      <c r="AL29" s="233">
        <f t="shared" si="42"/>
        <v>0</v>
      </c>
      <c r="AM29" s="233">
        <f t="shared" si="42"/>
        <v>0</v>
      </c>
      <c r="AN29" s="233">
        <f t="shared" si="42"/>
        <v>0</v>
      </c>
      <c r="AO29" s="233">
        <f t="shared" si="42"/>
        <v>0</v>
      </c>
      <c r="AP29" s="233">
        <f t="shared" si="42"/>
        <v>0</v>
      </c>
      <c r="AQ29" s="233">
        <f t="shared" si="42"/>
        <v>0</v>
      </c>
      <c r="AR29" s="233">
        <f t="shared" si="42"/>
        <v>0</v>
      </c>
      <c r="AS29" s="233">
        <f t="shared" si="42"/>
        <v>0</v>
      </c>
      <c r="AT29" s="233">
        <f t="shared" si="42"/>
        <v>0</v>
      </c>
      <c r="AU29" s="233">
        <f t="shared" si="42"/>
        <v>0</v>
      </c>
      <c r="AV29" s="233">
        <f t="shared" si="42"/>
        <v>0</v>
      </c>
      <c r="AW29" s="233">
        <f t="shared" si="42"/>
        <v>0</v>
      </c>
      <c r="AX29" s="233">
        <f t="shared" si="42"/>
        <v>0</v>
      </c>
      <c r="AY29" s="233">
        <f t="shared" si="42"/>
        <v>0</v>
      </c>
      <c r="AZ29" s="233">
        <f t="shared" si="42"/>
        <v>0</v>
      </c>
      <c r="BA29" s="233">
        <f t="shared" ref="BA29:BV29" si="43">IF(OR(BA$10&lt;$E29,AZ$10&gt;=$F29),0,((IF(BA$10&lt;=$C$8,$N29,$O29)*IF($Q29="Oct",(1+$P29)^BB$5,1)/12*IF($E29&lt;BA$10,IF(EOMONTH($E29,0)=BA$10,(BA$10-$E29)/30,1),0))))</f>
        <v>0</v>
      </c>
      <c r="BB29" s="233">
        <f t="shared" si="43"/>
        <v>0</v>
      </c>
      <c r="BC29" s="233">
        <f t="shared" si="43"/>
        <v>0</v>
      </c>
      <c r="BD29" s="233">
        <f t="shared" si="43"/>
        <v>0</v>
      </c>
      <c r="BE29" s="233">
        <f t="shared" si="43"/>
        <v>0</v>
      </c>
      <c r="BF29" s="233">
        <f t="shared" si="43"/>
        <v>0</v>
      </c>
      <c r="BG29" s="233">
        <f t="shared" si="43"/>
        <v>0</v>
      </c>
      <c r="BH29" s="233">
        <f t="shared" si="43"/>
        <v>0</v>
      </c>
      <c r="BI29" s="233">
        <f t="shared" si="43"/>
        <v>0</v>
      </c>
      <c r="BJ29" s="233">
        <f t="shared" si="43"/>
        <v>0</v>
      </c>
      <c r="BK29" s="233">
        <f t="shared" si="43"/>
        <v>0</v>
      </c>
      <c r="BL29" s="233">
        <f t="shared" si="43"/>
        <v>0</v>
      </c>
      <c r="BM29" s="233">
        <f t="shared" si="43"/>
        <v>0</v>
      </c>
      <c r="BN29" s="233">
        <f t="shared" si="43"/>
        <v>0</v>
      </c>
      <c r="BO29" s="233">
        <f t="shared" si="43"/>
        <v>0</v>
      </c>
      <c r="BP29" s="233">
        <f t="shared" si="43"/>
        <v>0</v>
      </c>
      <c r="BQ29" s="233">
        <f t="shared" si="43"/>
        <v>0</v>
      </c>
      <c r="BR29" s="233">
        <f t="shared" si="43"/>
        <v>0</v>
      </c>
      <c r="BS29" s="233">
        <f t="shared" si="43"/>
        <v>0</v>
      </c>
      <c r="BT29" s="233">
        <f t="shared" si="43"/>
        <v>0</v>
      </c>
      <c r="BU29" s="233">
        <f t="shared" si="43"/>
        <v>0</v>
      </c>
      <c r="BV29" s="233">
        <f t="shared" si="43"/>
        <v>0</v>
      </c>
      <c r="BW29" s="226"/>
      <c r="BX29" s="217" t="s">
        <v>854</v>
      </c>
      <c r="BY29" s="216"/>
    </row>
    <row r="30" spans="1:77" x14ac:dyDescent="0.5">
      <c r="E30" s="220"/>
      <c r="F30" s="219"/>
      <c r="G30" s="216"/>
      <c r="H30" s="218"/>
      <c r="I30" s="216"/>
      <c r="BX30" s="217"/>
      <c r="BY30" s="216"/>
    </row>
    <row r="31" spans="1:77" x14ac:dyDescent="0.5">
      <c r="B31" s="235"/>
    </row>
    <row r="32" spans="1:77" x14ac:dyDescent="0.5">
      <c r="F32" s="234"/>
      <c r="G32" s="234"/>
      <c r="I32" s="229"/>
      <c r="J32" s="228"/>
      <c r="K32" s="228"/>
      <c r="L32" s="228"/>
      <c r="M32" s="228"/>
      <c r="N32" s="228"/>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233"/>
      <c r="BV32" s="233"/>
      <c r="BW32" s="233"/>
      <c r="BX32" s="226"/>
      <c r="BY32" s="217" t="s">
        <v>854</v>
      </c>
    </row>
    <row r="33" spans="4:77" x14ac:dyDescent="0.5">
      <c r="I33" s="227"/>
      <c r="J33" s="227">
        <f>SUM(J11:J32)</f>
        <v>0</v>
      </c>
      <c r="K33" s="227">
        <f>SUM(K11:K32)</f>
        <v>0</v>
      </c>
      <c r="L33" s="227">
        <f>SUM(L11:L32)</f>
        <v>0</v>
      </c>
      <c r="M33" s="227">
        <f>SUM(M11:M32)</f>
        <v>0</v>
      </c>
      <c r="N33" s="227">
        <f>SUM(N11:N32)</f>
        <v>0</v>
      </c>
      <c r="O33" s="227">
        <f>SUM(O11:O32)</f>
        <v>0</v>
      </c>
      <c r="U33" s="227">
        <f>SUM(U11:U32)</f>
        <v>0</v>
      </c>
      <c r="V33" s="227">
        <f>SUM(V11:V32)</f>
        <v>0</v>
      </c>
      <c r="W33" s="227">
        <f>SUM(W11:W32)</f>
        <v>0</v>
      </c>
      <c r="X33" s="227">
        <f>SUM(X11:X32)</f>
        <v>0</v>
      </c>
      <c r="Y33" s="227">
        <f>SUM(Y11:Y32)</f>
        <v>0</v>
      </c>
      <c r="Z33" s="227">
        <f>SUM(Z11:Z32)</f>
        <v>0</v>
      </c>
      <c r="AA33" s="227">
        <f>SUM(AA11:AA32)</f>
        <v>0</v>
      </c>
      <c r="AB33" s="227">
        <f>SUM(AB11:AB32)</f>
        <v>0</v>
      </c>
      <c r="AC33" s="227">
        <f>SUM(AC11:AC32)</f>
        <v>0</v>
      </c>
      <c r="AD33" s="227">
        <f>SUM(AD11:AD32)</f>
        <v>0</v>
      </c>
      <c r="AE33" s="227">
        <f>SUM(AE11:AE32)</f>
        <v>0</v>
      </c>
      <c r="AF33" s="227">
        <f>SUM(AF11:AF32)</f>
        <v>0</v>
      </c>
      <c r="AG33" s="227">
        <f>SUM(AG11:AG32)</f>
        <v>0</v>
      </c>
      <c r="AH33" s="227">
        <f>SUM(AH11:AH32)</f>
        <v>0</v>
      </c>
      <c r="AI33" s="227">
        <f>SUM(AI11:AI32)</f>
        <v>0</v>
      </c>
      <c r="AJ33" s="227">
        <f>SUM(AJ11:AJ32)</f>
        <v>0</v>
      </c>
      <c r="AK33" s="227">
        <f>SUM(AK11:AK32)</f>
        <v>0</v>
      </c>
      <c r="AL33" s="227">
        <f>SUM(AL11:AL32)</f>
        <v>0</v>
      </c>
      <c r="AM33" s="227">
        <f>SUM(AM11:AM32)</f>
        <v>0</v>
      </c>
      <c r="AN33" s="227">
        <f>SUM(AN11:AN32)</f>
        <v>0</v>
      </c>
      <c r="AO33" s="227">
        <f>SUM(AO11:AO32)</f>
        <v>0</v>
      </c>
      <c r="AP33" s="227">
        <f>SUM(AP11:AP32)</f>
        <v>0</v>
      </c>
      <c r="AQ33" s="227">
        <f>SUM(AQ11:AQ32)</f>
        <v>0</v>
      </c>
      <c r="AR33" s="227">
        <f>SUM(AR11:AR32)</f>
        <v>0</v>
      </c>
      <c r="AS33" s="227">
        <f>SUM(AS11:AS32)</f>
        <v>0</v>
      </c>
      <c r="AT33" s="227">
        <f>SUM(AT11:AT32)</f>
        <v>0</v>
      </c>
      <c r="AU33" s="227">
        <f>SUM(AU11:AU32)</f>
        <v>0</v>
      </c>
      <c r="AV33" s="227">
        <f>SUM(AV11:AV32)</f>
        <v>0</v>
      </c>
      <c r="AW33" s="227">
        <f>SUM(AW11:AW32)</f>
        <v>0</v>
      </c>
      <c r="AX33" s="227">
        <f>SUM(AX11:AX32)</f>
        <v>0</v>
      </c>
      <c r="AY33" s="227">
        <f>SUM(AY11:AY32)</f>
        <v>0</v>
      </c>
      <c r="AZ33" s="227">
        <f>SUM(AZ11:AZ32)</f>
        <v>0</v>
      </c>
      <c r="BA33" s="227">
        <f>SUM(BA11:BA32)</f>
        <v>0</v>
      </c>
      <c r="BB33" s="227">
        <f>SUM(BB11:BB32)</f>
        <v>0</v>
      </c>
      <c r="BC33" s="227">
        <f>SUM(BC11:BC32)</f>
        <v>0</v>
      </c>
      <c r="BD33" s="227">
        <f>SUM(BD11:BD32)</f>
        <v>0</v>
      </c>
      <c r="BE33" s="227">
        <f>SUM(BE11:BE32)</f>
        <v>0</v>
      </c>
      <c r="BF33" s="227">
        <f>SUM(BF11:BF32)</f>
        <v>0</v>
      </c>
      <c r="BG33" s="227">
        <f>SUM(BG11:BG32)</f>
        <v>0</v>
      </c>
      <c r="BH33" s="227">
        <f>SUM(BH11:BH32)</f>
        <v>0</v>
      </c>
      <c r="BI33" s="227">
        <f>SUM(BI11:BI32)</f>
        <v>0</v>
      </c>
      <c r="BJ33" s="227">
        <f>SUM(BJ11:BJ32)</f>
        <v>0</v>
      </c>
      <c r="BK33" s="227">
        <f>SUM(BK11:BK32)</f>
        <v>0</v>
      </c>
      <c r="BL33" s="227">
        <f>SUM(BL11:BL32)</f>
        <v>0</v>
      </c>
      <c r="BM33" s="227">
        <f>SUM(BM11:BM32)</f>
        <v>0</v>
      </c>
      <c r="BN33" s="227">
        <f>SUM(BN11:BN32)</f>
        <v>0</v>
      </c>
      <c r="BO33" s="227">
        <f>SUM(BO11:BO32)</f>
        <v>0</v>
      </c>
      <c r="BP33" s="227">
        <f>SUM(BP11:BP32)</f>
        <v>0</v>
      </c>
      <c r="BQ33" s="227">
        <f>SUM(BQ11:BQ32)</f>
        <v>0</v>
      </c>
      <c r="BR33" s="227">
        <f>SUM(BR11:BR32)</f>
        <v>0</v>
      </c>
      <c r="BS33" s="227">
        <f>SUM(BS11:BS32)</f>
        <v>0</v>
      </c>
      <c r="BT33" s="227">
        <f>SUM(BT11:BT32)</f>
        <v>0</v>
      </c>
      <c r="BU33" s="227">
        <f>SUM(BU11:BU32)</f>
        <v>0</v>
      </c>
      <c r="BV33" s="227">
        <f>SUM(BV11:BV32)</f>
        <v>0</v>
      </c>
      <c r="BW33" s="227">
        <f>SUM(BW11:BW32)</f>
        <v>0</v>
      </c>
      <c r="BX33" s="226"/>
      <c r="BY33" s="217" t="s">
        <v>854</v>
      </c>
    </row>
    <row r="34" spans="4:77" x14ac:dyDescent="0.5">
      <c r="BY34" s="217" t="s">
        <v>854</v>
      </c>
    </row>
    <row r="35" spans="4:77" x14ac:dyDescent="0.5">
      <c r="AG35" s="258"/>
      <c r="BY35" s="217" t="s">
        <v>854</v>
      </c>
    </row>
    <row r="36" spans="4:77" x14ac:dyDescent="0.5">
      <c r="D36" s="232"/>
      <c r="E36" s="231"/>
      <c r="F36" s="230"/>
      <c r="G36" s="230"/>
      <c r="Q36" s="232" t="s">
        <v>888</v>
      </c>
      <c r="BY36" s="217" t="s">
        <v>854</v>
      </c>
    </row>
    <row r="37" spans="4:77" x14ac:dyDescent="0.5">
      <c r="E37" s="225" t="s">
        <v>865</v>
      </c>
      <c r="F37" s="225" t="s">
        <v>864</v>
      </c>
      <c r="G37" s="225" t="s">
        <v>863</v>
      </c>
      <c r="BY37" s="217" t="s">
        <v>854</v>
      </c>
    </row>
    <row r="38" spans="4:77" x14ac:dyDescent="0.5">
      <c r="E38" s="224" t="e">
        <f>COUNTIF(#REF!,#REF!)</f>
        <v>#REF!</v>
      </c>
      <c r="F38" s="224" t="e">
        <f>SUMIF(#REF!,#REF!,$O$11:$O$29)</f>
        <v>#REF!</v>
      </c>
      <c r="G38" s="223" t="e">
        <f t="shared" ref="G38:G46" si="44">F38/12</f>
        <v>#REF!</v>
      </c>
      <c r="Q38" s="216" t="s">
        <v>862</v>
      </c>
      <c r="U38" s="216" t="e">
        <f>COUNTIFS(#REF!,$Q38,U$11:U$29,"&gt;100")</f>
        <v>#REF!</v>
      </c>
      <c r="V38" s="216" t="e">
        <f>COUNTIFS(#REF!,$Q38,V$11:V$29,"&gt;100")</f>
        <v>#REF!</v>
      </c>
      <c r="W38" s="216" t="e">
        <f>COUNTIFS(#REF!,$Q38,W$11:W$29,"&gt;100")</f>
        <v>#REF!</v>
      </c>
      <c r="X38" s="216" t="e">
        <f>COUNTIFS(#REF!,$Q38,X$11:X$29,"&gt;100")</f>
        <v>#REF!</v>
      </c>
      <c r="Y38" s="216" t="e">
        <f>COUNTIFS(#REF!,$Q38,Y$11:Y$29,"&gt;100")</f>
        <v>#REF!</v>
      </c>
      <c r="Z38" s="216" t="e">
        <f>COUNTIFS(#REF!,$Q38,Z$11:Z$29,"&gt;100")</f>
        <v>#REF!</v>
      </c>
      <c r="AA38" s="216" t="e">
        <f>COUNTIFS(#REF!,$Q38,AA$11:AA$29,"&gt;100")</f>
        <v>#REF!</v>
      </c>
      <c r="AB38" s="216" t="e">
        <f>COUNTIFS(#REF!,$Q38,AB$11:AB$29,"&gt;100")</f>
        <v>#REF!</v>
      </c>
      <c r="AC38" s="216" t="e">
        <f>COUNTIFS(#REF!,$Q38,AC$11:AC$29,"&gt;100")</f>
        <v>#REF!</v>
      </c>
      <c r="AD38" s="216" t="e">
        <f>COUNTIFS(#REF!,$Q38,AD$11:AD$29,"&gt;100")</f>
        <v>#REF!</v>
      </c>
      <c r="AE38" s="216" t="e">
        <f>COUNTIFS(#REF!,$Q38,AE$11:AE$29,"&gt;100")</f>
        <v>#REF!</v>
      </c>
      <c r="AF38" s="216" t="e">
        <f>COUNTIFS(#REF!,$Q38,AF$11:AF$29,"&gt;100")</f>
        <v>#REF!</v>
      </c>
      <c r="AG38" s="216" t="e">
        <f>COUNTIFS(#REF!,$Q38,AG$11:AG$29,"&gt;100")</f>
        <v>#REF!</v>
      </c>
      <c r="AH38" s="216" t="e">
        <f>COUNTIFS(#REF!,$Q38,AH$11:AH$29,"&gt;100")</f>
        <v>#REF!</v>
      </c>
      <c r="AI38" s="216" t="e">
        <f>COUNTIFS(#REF!,$Q38,AI$11:AI$29,"&gt;100")</f>
        <v>#REF!</v>
      </c>
      <c r="AJ38" s="216" t="e">
        <f>COUNTIFS(#REF!,$Q38,AJ$11:AJ$29,"&gt;100")</f>
        <v>#REF!</v>
      </c>
      <c r="AK38" s="216" t="e">
        <f>COUNTIFS(#REF!,$Q38,AK$11:AK$29,"&gt;100")</f>
        <v>#REF!</v>
      </c>
      <c r="AL38" s="216" t="e">
        <f>COUNTIFS(#REF!,$Q38,AL$11:AL$29,"&gt;100")</f>
        <v>#REF!</v>
      </c>
      <c r="AM38" s="216" t="e">
        <f>COUNTIFS(#REF!,$Q38,AM$11:AM$29,"&gt;100")</f>
        <v>#REF!</v>
      </c>
      <c r="AN38" s="216" t="e">
        <f>COUNTIFS(#REF!,$Q38,AN$11:AN$29,"&gt;100")</f>
        <v>#REF!</v>
      </c>
      <c r="AO38" s="216" t="e">
        <f>COUNTIFS(#REF!,$Q38,AO$11:AO$29,"&gt;100")</f>
        <v>#REF!</v>
      </c>
      <c r="AP38" s="216" t="e">
        <f>COUNTIFS(#REF!,$Q38,AP$11:AP$29,"&gt;100")</f>
        <v>#REF!</v>
      </c>
      <c r="AQ38" s="216" t="e">
        <f>COUNTIFS(#REF!,$Q38,AQ$11:AQ$29,"&gt;100")</f>
        <v>#REF!</v>
      </c>
      <c r="AR38" s="216" t="e">
        <f>COUNTIFS(#REF!,$Q38,AR$11:AR$29,"&gt;100")</f>
        <v>#REF!</v>
      </c>
      <c r="AS38" s="216" t="e">
        <f>COUNTIFS(#REF!,$Q38,AS$11:AS$29,"&gt;100")</f>
        <v>#REF!</v>
      </c>
      <c r="AT38" s="216" t="e">
        <f>COUNTIFS(#REF!,$Q38,AT$11:AT$29,"&gt;100")</f>
        <v>#REF!</v>
      </c>
      <c r="AU38" s="216" t="e">
        <f>COUNTIFS(#REF!,$Q38,AU$11:AU$29,"&gt;100")</f>
        <v>#REF!</v>
      </c>
      <c r="AV38" s="216" t="e">
        <f>COUNTIFS(#REF!,$Q38,AV$11:AV$29,"&gt;100")</f>
        <v>#REF!</v>
      </c>
      <c r="AW38" s="216" t="e">
        <f>COUNTIFS(#REF!,$Q38,AW$11:AW$29,"&gt;100")</f>
        <v>#REF!</v>
      </c>
      <c r="AX38" s="216" t="e">
        <f>COUNTIFS(#REF!,$Q38,AX$11:AX$29,"&gt;100")</f>
        <v>#REF!</v>
      </c>
      <c r="AY38" s="216" t="e">
        <f>COUNTIFS(#REF!,$Q38,AY$11:AY$29,"&gt;100")</f>
        <v>#REF!</v>
      </c>
      <c r="AZ38" s="216" t="e">
        <f>COUNTIFS(#REF!,$Q38,AZ$11:AZ$29,"&gt;100")</f>
        <v>#REF!</v>
      </c>
      <c r="BA38" s="216" t="e">
        <f>COUNTIFS(#REF!,$Q38,BA$11:BA$29,"&gt;100")</f>
        <v>#REF!</v>
      </c>
      <c r="BB38" s="216" t="e">
        <f>COUNTIFS(#REF!,$Q38,BB$11:BB$29,"&gt;100")</f>
        <v>#REF!</v>
      </c>
      <c r="BC38" s="216" t="e">
        <f>COUNTIFS(#REF!,$Q38,BC$11:BC$29,"&gt;100")</f>
        <v>#REF!</v>
      </c>
      <c r="BD38" s="216" t="e">
        <f>COUNTIFS(#REF!,$Q38,BD$11:BD$29,"&gt;100")</f>
        <v>#REF!</v>
      </c>
      <c r="BE38" s="216" t="e">
        <f>COUNTIFS(#REF!,$Q38,BE$11:BE$29,"&gt;100")</f>
        <v>#REF!</v>
      </c>
      <c r="BF38" s="216" t="e">
        <f>COUNTIFS(#REF!,$Q38,BF$11:BF$29,"&gt;100")</f>
        <v>#REF!</v>
      </c>
      <c r="BG38" s="216" t="e">
        <f>COUNTIFS(#REF!,$Q38,BG$11:BG$29,"&gt;100")</f>
        <v>#REF!</v>
      </c>
      <c r="BH38" s="216" t="e">
        <f>COUNTIFS(#REF!,$Q38,BH$11:BH$29,"&gt;100")</f>
        <v>#REF!</v>
      </c>
      <c r="BI38" s="216" t="e">
        <f>COUNTIFS(#REF!,$Q38,BI$11:BI$29,"&gt;100")</f>
        <v>#REF!</v>
      </c>
      <c r="BJ38" s="216" t="e">
        <f>COUNTIFS(#REF!,$Q38,BJ$11:BJ$29,"&gt;100")</f>
        <v>#REF!</v>
      </c>
      <c r="BK38" s="216" t="e">
        <f>COUNTIFS(#REF!,$Q38,BK$11:BK$29,"&gt;100")</f>
        <v>#REF!</v>
      </c>
      <c r="BL38" s="216" t="e">
        <f>COUNTIFS(#REF!,$Q38,BL$11:BL$29,"&gt;100")</f>
        <v>#REF!</v>
      </c>
      <c r="BM38" s="216" t="e">
        <f>COUNTIFS(#REF!,$Q38,BM$11:BM$29,"&gt;100")</f>
        <v>#REF!</v>
      </c>
      <c r="BN38" s="216" t="e">
        <f>COUNTIFS(#REF!,$Q38,BN$11:BN$29,"&gt;100")</f>
        <v>#REF!</v>
      </c>
      <c r="BO38" s="216" t="e">
        <f>COUNTIFS(#REF!,$Q38,BO$11:BO$29,"&gt;100")</f>
        <v>#REF!</v>
      </c>
      <c r="BP38" s="216" t="e">
        <f>COUNTIFS(#REF!,$Q38,BP$11:BP$29,"&gt;100")</f>
        <v>#REF!</v>
      </c>
      <c r="BQ38" s="216" t="e">
        <f>COUNTIFS(#REF!,$Q38,BQ$11:BQ$29,"&gt;100")</f>
        <v>#REF!</v>
      </c>
      <c r="BR38" s="216" t="e">
        <f>COUNTIFS(#REF!,$Q38,BR$11:BR$29,"&gt;100")</f>
        <v>#REF!</v>
      </c>
      <c r="BS38" s="216" t="e">
        <f>COUNTIFS(#REF!,$Q38,BS$11:BS$29,"&gt;100")</f>
        <v>#REF!</v>
      </c>
      <c r="BT38" s="216" t="e">
        <f>COUNTIFS(#REF!,$Q38,BT$11:BT$29,"&gt;100")</f>
        <v>#REF!</v>
      </c>
      <c r="BU38" s="216" t="e">
        <f>COUNTIFS(#REF!,$Q38,BU$11:BU$29,"&gt;100")</f>
        <v>#REF!</v>
      </c>
      <c r="BV38" s="216" t="e">
        <f>COUNTIFS(#REF!,$Q38,BV$11:BV$29,"&gt;100")</f>
        <v>#REF!</v>
      </c>
      <c r="BY38" s="217" t="s">
        <v>854</v>
      </c>
    </row>
    <row r="39" spans="4:77" x14ac:dyDescent="0.5">
      <c r="E39" s="224" t="e">
        <f>COUNTIF(#REF!,#REF!)</f>
        <v>#REF!</v>
      </c>
      <c r="F39" s="224" t="e">
        <f>SUMIF(#REF!,#REF!,$O$11:$O$29)</f>
        <v>#REF!</v>
      </c>
      <c r="G39" s="223" t="e">
        <f t="shared" si="44"/>
        <v>#REF!</v>
      </c>
      <c r="Q39" s="216" t="s">
        <v>861</v>
      </c>
      <c r="U39" s="216" t="e">
        <f>COUNTIFS(#REF!,$Q39,U$11:U$29,"&gt;100")</f>
        <v>#REF!</v>
      </c>
      <c r="V39" s="216" t="e">
        <f>COUNTIFS(#REF!,$Q39,V$11:V$29,"&gt;100")</f>
        <v>#REF!</v>
      </c>
      <c r="W39" s="216" t="e">
        <f>COUNTIFS(#REF!,$Q39,W$11:W$29,"&gt;100")</f>
        <v>#REF!</v>
      </c>
      <c r="X39" s="216" t="e">
        <f>COUNTIFS(#REF!,$Q39,X$11:X$29,"&gt;100")</f>
        <v>#REF!</v>
      </c>
      <c r="Y39" s="216" t="e">
        <f>COUNTIFS(#REF!,$Q39,Y$11:Y$29,"&gt;100")</f>
        <v>#REF!</v>
      </c>
      <c r="Z39" s="216" t="e">
        <f>COUNTIFS(#REF!,$Q39,Z$11:Z$29,"&gt;100")</f>
        <v>#REF!</v>
      </c>
      <c r="AA39" s="216" t="e">
        <f>COUNTIFS(#REF!,$Q39,AA$11:AA$29,"&gt;100")</f>
        <v>#REF!</v>
      </c>
      <c r="AB39" s="216" t="e">
        <f>COUNTIFS(#REF!,$Q39,AB$11:AB$29,"&gt;100")</f>
        <v>#REF!</v>
      </c>
      <c r="AC39" s="216" t="e">
        <f>COUNTIFS(#REF!,$Q39,AC$11:AC$29,"&gt;100")</f>
        <v>#REF!</v>
      </c>
      <c r="AD39" s="216" t="e">
        <f>COUNTIFS(#REF!,$Q39,AD$11:AD$29,"&gt;100")</f>
        <v>#REF!</v>
      </c>
      <c r="AE39" s="216" t="e">
        <f>COUNTIFS(#REF!,$Q39,AE$11:AE$29,"&gt;100")</f>
        <v>#REF!</v>
      </c>
      <c r="AF39" s="216" t="e">
        <f>COUNTIFS(#REF!,$Q39,AF$11:AF$29,"&gt;100")</f>
        <v>#REF!</v>
      </c>
      <c r="AG39" s="216" t="e">
        <f>COUNTIFS(#REF!,$Q39,AG$11:AG$29,"&gt;100")</f>
        <v>#REF!</v>
      </c>
      <c r="AH39" s="216" t="e">
        <f>COUNTIFS(#REF!,$Q39,AH$11:AH$29,"&gt;100")</f>
        <v>#REF!</v>
      </c>
      <c r="AI39" s="216" t="e">
        <f>COUNTIFS(#REF!,$Q39,AI$11:AI$29,"&gt;100")</f>
        <v>#REF!</v>
      </c>
      <c r="AJ39" s="216" t="e">
        <f>COUNTIFS(#REF!,$Q39,AJ$11:AJ$29,"&gt;100")</f>
        <v>#REF!</v>
      </c>
      <c r="AK39" s="216" t="e">
        <f>COUNTIFS(#REF!,$Q39,AK$11:AK$29,"&gt;100")</f>
        <v>#REF!</v>
      </c>
      <c r="AL39" s="216" t="e">
        <f>COUNTIFS(#REF!,$Q39,AL$11:AL$29,"&gt;100")</f>
        <v>#REF!</v>
      </c>
      <c r="AM39" s="216" t="e">
        <f>COUNTIFS(#REF!,$Q39,AM$11:AM$29,"&gt;100")</f>
        <v>#REF!</v>
      </c>
      <c r="AN39" s="216" t="e">
        <f>COUNTIFS(#REF!,$Q39,AN$11:AN$29,"&gt;100")</f>
        <v>#REF!</v>
      </c>
      <c r="AO39" s="216" t="e">
        <f>COUNTIFS(#REF!,$Q39,AO$11:AO$29,"&gt;100")</f>
        <v>#REF!</v>
      </c>
      <c r="AP39" s="216" t="e">
        <f>COUNTIFS(#REF!,$Q39,AP$11:AP$29,"&gt;100")</f>
        <v>#REF!</v>
      </c>
      <c r="AQ39" s="216" t="e">
        <f>COUNTIFS(#REF!,$Q39,AQ$11:AQ$29,"&gt;100")</f>
        <v>#REF!</v>
      </c>
      <c r="AR39" s="216" t="e">
        <f>COUNTIFS(#REF!,$Q39,AR$11:AR$29,"&gt;100")</f>
        <v>#REF!</v>
      </c>
      <c r="AS39" s="216" t="e">
        <f>COUNTIFS(#REF!,$Q39,AS$11:AS$29,"&gt;100")</f>
        <v>#REF!</v>
      </c>
      <c r="AT39" s="216" t="e">
        <f>COUNTIFS(#REF!,$Q39,AT$11:AT$29,"&gt;100")</f>
        <v>#REF!</v>
      </c>
      <c r="AU39" s="216" t="e">
        <f>COUNTIFS(#REF!,$Q39,AU$11:AU$29,"&gt;100")</f>
        <v>#REF!</v>
      </c>
      <c r="AV39" s="216" t="e">
        <f>COUNTIFS(#REF!,$Q39,AV$11:AV$29,"&gt;100")</f>
        <v>#REF!</v>
      </c>
      <c r="AW39" s="216" t="e">
        <f>COUNTIFS(#REF!,$Q39,AW$11:AW$29,"&gt;100")</f>
        <v>#REF!</v>
      </c>
      <c r="AX39" s="216" t="e">
        <f>COUNTIFS(#REF!,$Q39,AX$11:AX$29,"&gt;100")</f>
        <v>#REF!</v>
      </c>
      <c r="AY39" s="216" t="e">
        <f>COUNTIFS(#REF!,$Q39,AY$11:AY$29,"&gt;100")</f>
        <v>#REF!</v>
      </c>
      <c r="AZ39" s="216" t="e">
        <f>COUNTIFS(#REF!,$Q39,AZ$11:AZ$29,"&gt;100")</f>
        <v>#REF!</v>
      </c>
      <c r="BA39" s="216" t="e">
        <f>COUNTIFS(#REF!,$Q39,BA$11:BA$29,"&gt;100")</f>
        <v>#REF!</v>
      </c>
      <c r="BB39" s="216" t="e">
        <f>COUNTIFS(#REF!,$Q39,BB$11:BB$29,"&gt;100")</f>
        <v>#REF!</v>
      </c>
      <c r="BC39" s="216" t="e">
        <f>COUNTIFS(#REF!,$Q39,BC$11:BC$29,"&gt;100")</f>
        <v>#REF!</v>
      </c>
      <c r="BD39" s="216" t="e">
        <f>COUNTIFS(#REF!,$Q39,BD$11:BD$29,"&gt;100")</f>
        <v>#REF!</v>
      </c>
      <c r="BE39" s="216" t="e">
        <f>COUNTIFS(#REF!,$Q39,BE$11:BE$29,"&gt;100")</f>
        <v>#REF!</v>
      </c>
      <c r="BF39" s="216" t="e">
        <f>COUNTIFS(#REF!,$Q39,BF$11:BF$29,"&gt;100")</f>
        <v>#REF!</v>
      </c>
      <c r="BG39" s="216" t="e">
        <f>COUNTIFS(#REF!,$Q39,BG$11:BG$29,"&gt;100")</f>
        <v>#REF!</v>
      </c>
      <c r="BH39" s="216" t="e">
        <f>COUNTIFS(#REF!,$Q39,BH$11:BH$29,"&gt;100")</f>
        <v>#REF!</v>
      </c>
      <c r="BI39" s="216" t="e">
        <f>COUNTIFS(#REF!,$Q39,BI$11:BI$29,"&gt;100")</f>
        <v>#REF!</v>
      </c>
      <c r="BJ39" s="216" t="e">
        <f>COUNTIFS(#REF!,$Q39,BJ$11:BJ$29,"&gt;100")</f>
        <v>#REF!</v>
      </c>
      <c r="BK39" s="216" t="e">
        <f>COUNTIFS(#REF!,$Q39,BK$11:BK$29,"&gt;100")</f>
        <v>#REF!</v>
      </c>
      <c r="BL39" s="216" t="e">
        <f>COUNTIFS(#REF!,$Q39,BL$11:BL$29,"&gt;100")</f>
        <v>#REF!</v>
      </c>
      <c r="BM39" s="216" t="e">
        <f>COUNTIFS(#REF!,$Q39,BM$11:BM$29,"&gt;100")</f>
        <v>#REF!</v>
      </c>
      <c r="BN39" s="216" t="e">
        <f>COUNTIFS(#REF!,$Q39,BN$11:BN$29,"&gt;100")</f>
        <v>#REF!</v>
      </c>
      <c r="BO39" s="216" t="e">
        <f>COUNTIFS(#REF!,$Q39,BO$11:BO$29,"&gt;100")</f>
        <v>#REF!</v>
      </c>
      <c r="BP39" s="216" t="e">
        <f>COUNTIFS(#REF!,$Q39,BP$11:BP$29,"&gt;100")</f>
        <v>#REF!</v>
      </c>
      <c r="BQ39" s="216" t="e">
        <f>COUNTIFS(#REF!,$Q39,BQ$11:BQ$29,"&gt;100")</f>
        <v>#REF!</v>
      </c>
      <c r="BR39" s="216" t="e">
        <f>COUNTIFS(#REF!,$Q39,BR$11:BR$29,"&gt;100")</f>
        <v>#REF!</v>
      </c>
      <c r="BS39" s="216" t="e">
        <f>COUNTIFS(#REF!,$Q39,BS$11:BS$29,"&gt;100")</f>
        <v>#REF!</v>
      </c>
      <c r="BT39" s="216" t="e">
        <f>COUNTIFS(#REF!,$Q39,BT$11:BT$29,"&gt;100")</f>
        <v>#REF!</v>
      </c>
      <c r="BU39" s="216" t="e">
        <f>COUNTIFS(#REF!,$Q39,BU$11:BU$29,"&gt;100")</f>
        <v>#REF!</v>
      </c>
      <c r="BV39" s="216" t="e">
        <f>COUNTIFS(#REF!,$Q39,BV$11:BV$29,"&gt;100")</f>
        <v>#REF!</v>
      </c>
      <c r="BY39" s="217" t="s">
        <v>854</v>
      </c>
    </row>
    <row r="40" spans="4:77" x14ac:dyDescent="0.5">
      <c r="E40" s="224" t="e">
        <f>COUNTIF(#REF!,#REF!)</f>
        <v>#REF!</v>
      </c>
      <c r="F40" s="224" t="e">
        <f>SUMIF(#REF!,#REF!,$O$11:$O$29)</f>
        <v>#REF!</v>
      </c>
      <c r="G40" s="223" t="e">
        <f t="shared" si="44"/>
        <v>#REF!</v>
      </c>
      <c r="Q40" s="216" t="s">
        <v>860</v>
      </c>
      <c r="U40" s="216" t="e">
        <f>COUNTIFS(#REF!,$Q40,U$11:U$29,"&gt;100")</f>
        <v>#REF!</v>
      </c>
      <c r="V40" s="216" t="e">
        <f>COUNTIFS(#REF!,$Q40,V$11:V$29,"&gt;100")</f>
        <v>#REF!</v>
      </c>
      <c r="W40" s="216" t="e">
        <f>COUNTIFS(#REF!,$Q40,W$11:W$29,"&gt;100")</f>
        <v>#REF!</v>
      </c>
      <c r="X40" s="216" t="e">
        <f>COUNTIFS(#REF!,$Q40,X$11:X$29,"&gt;100")</f>
        <v>#REF!</v>
      </c>
      <c r="Y40" s="216" t="e">
        <f>COUNTIFS(#REF!,$Q40,Y$11:Y$29,"&gt;100")</f>
        <v>#REF!</v>
      </c>
      <c r="Z40" s="216" t="e">
        <f>COUNTIFS(#REF!,$Q40,Z$11:Z$29,"&gt;100")</f>
        <v>#REF!</v>
      </c>
      <c r="AA40" s="216" t="e">
        <f>COUNTIFS(#REF!,$Q40,AA$11:AA$29,"&gt;100")</f>
        <v>#REF!</v>
      </c>
      <c r="AB40" s="216" t="e">
        <f>COUNTIFS(#REF!,$Q40,AB$11:AB$29,"&gt;100")</f>
        <v>#REF!</v>
      </c>
      <c r="AC40" s="216" t="e">
        <f>COUNTIFS(#REF!,$Q40,AC$11:AC$29,"&gt;100")</f>
        <v>#REF!</v>
      </c>
      <c r="AD40" s="216" t="e">
        <f>COUNTIFS(#REF!,$Q40,AD$11:AD$29,"&gt;100")</f>
        <v>#REF!</v>
      </c>
      <c r="AE40" s="216" t="e">
        <f>COUNTIFS(#REF!,$Q40,AE$11:AE$29,"&gt;100")</f>
        <v>#REF!</v>
      </c>
      <c r="AF40" s="216" t="e">
        <f>COUNTIFS(#REF!,$Q40,AF$11:AF$29,"&gt;100")</f>
        <v>#REF!</v>
      </c>
      <c r="AG40" s="216" t="e">
        <f>COUNTIFS(#REF!,$Q40,AG$11:AG$29,"&gt;100")</f>
        <v>#REF!</v>
      </c>
      <c r="AH40" s="216" t="e">
        <f>COUNTIFS(#REF!,$Q40,AH$11:AH$29,"&gt;100")</f>
        <v>#REF!</v>
      </c>
      <c r="AI40" s="216" t="e">
        <f>COUNTIFS(#REF!,$Q40,AI$11:AI$29,"&gt;100")</f>
        <v>#REF!</v>
      </c>
      <c r="AJ40" s="216" t="e">
        <f>COUNTIFS(#REF!,$Q40,AJ$11:AJ$29,"&gt;100")</f>
        <v>#REF!</v>
      </c>
      <c r="AK40" s="216" t="e">
        <f>COUNTIFS(#REF!,$Q40,AK$11:AK$29,"&gt;100")</f>
        <v>#REF!</v>
      </c>
      <c r="AL40" s="216" t="e">
        <f>COUNTIFS(#REF!,$Q40,AL$11:AL$29,"&gt;100")</f>
        <v>#REF!</v>
      </c>
      <c r="AM40" s="216" t="e">
        <f>COUNTIFS(#REF!,$Q40,AM$11:AM$29,"&gt;100")</f>
        <v>#REF!</v>
      </c>
      <c r="AN40" s="216" t="e">
        <f>COUNTIFS(#REF!,$Q40,AN$11:AN$29,"&gt;100")</f>
        <v>#REF!</v>
      </c>
      <c r="AO40" s="216" t="e">
        <f>COUNTIFS(#REF!,$Q40,AO$11:AO$29,"&gt;100")</f>
        <v>#REF!</v>
      </c>
      <c r="AP40" s="216" t="e">
        <f>COUNTIFS(#REF!,$Q40,AP$11:AP$29,"&gt;100")</f>
        <v>#REF!</v>
      </c>
      <c r="AQ40" s="216" t="e">
        <f>COUNTIFS(#REF!,$Q40,AQ$11:AQ$29,"&gt;100")</f>
        <v>#REF!</v>
      </c>
      <c r="AR40" s="216" t="e">
        <f>COUNTIFS(#REF!,$Q40,AR$11:AR$29,"&gt;100")</f>
        <v>#REF!</v>
      </c>
      <c r="AS40" s="216" t="e">
        <f>COUNTIFS(#REF!,$Q40,AS$11:AS$29,"&gt;100")</f>
        <v>#REF!</v>
      </c>
      <c r="AT40" s="216" t="e">
        <f>COUNTIFS(#REF!,$Q40,AT$11:AT$29,"&gt;100")</f>
        <v>#REF!</v>
      </c>
      <c r="AU40" s="216" t="e">
        <f>COUNTIFS(#REF!,$Q40,AU$11:AU$29,"&gt;100")</f>
        <v>#REF!</v>
      </c>
      <c r="AV40" s="216" t="e">
        <f>COUNTIFS(#REF!,$Q40,AV$11:AV$29,"&gt;100")</f>
        <v>#REF!</v>
      </c>
      <c r="AW40" s="216" t="e">
        <f>COUNTIFS(#REF!,$Q40,AW$11:AW$29,"&gt;100")</f>
        <v>#REF!</v>
      </c>
      <c r="AX40" s="216" t="e">
        <f>COUNTIFS(#REF!,$Q40,AX$11:AX$29,"&gt;100")</f>
        <v>#REF!</v>
      </c>
      <c r="AY40" s="216" t="e">
        <f>COUNTIFS(#REF!,$Q40,AY$11:AY$29,"&gt;100")</f>
        <v>#REF!</v>
      </c>
      <c r="AZ40" s="216" t="e">
        <f>COUNTIFS(#REF!,$Q40,AZ$11:AZ$29,"&gt;100")</f>
        <v>#REF!</v>
      </c>
      <c r="BA40" s="216" t="e">
        <f>COUNTIFS(#REF!,$Q40,BA$11:BA$29,"&gt;100")</f>
        <v>#REF!</v>
      </c>
      <c r="BB40" s="216" t="e">
        <f>COUNTIFS(#REF!,$Q40,BB$11:BB$29,"&gt;100")</f>
        <v>#REF!</v>
      </c>
      <c r="BC40" s="216" t="e">
        <f>COUNTIFS(#REF!,$Q40,BC$11:BC$29,"&gt;100")</f>
        <v>#REF!</v>
      </c>
      <c r="BD40" s="216" t="e">
        <f>COUNTIFS(#REF!,$Q40,BD$11:BD$29,"&gt;100")</f>
        <v>#REF!</v>
      </c>
      <c r="BE40" s="216" t="e">
        <f>COUNTIFS(#REF!,$Q40,BE$11:BE$29,"&gt;100")</f>
        <v>#REF!</v>
      </c>
      <c r="BF40" s="216" t="e">
        <f>COUNTIFS(#REF!,$Q40,BF$11:BF$29,"&gt;100")</f>
        <v>#REF!</v>
      </c>
      <c r="BG40" s="216" t="e">
        <f>COUNTIFS(#REF!,$Q40,BG$11:BG$29,"&gt;100")</f>
        <v>#REF!</v>
      </c>
      <c r="BH40" s="216" t="e">
        <f>COUNTIFS(#REF!,$Q40,BH$11:BH$29,"&gt;100")</f>
        <v>#REF!</v>
      </c>
      <c r="BI40" s="216" t="e">
        <f>COUNTIFS(#REF!,$Q40,BI$11:BI$29,"&gt;100")</f>
        <v>#REF!</v>
      </c>
      <c r="BJ40" s="216" t="e">
        <f>COUNTIFS(#REF!,$Q40,BJ$11:BJ$29,"&gt;100")</f>
        <v>#REF!</v>
      </c>
      <c r="BK40" s="216" t="e">
        <f>COUNTIFS(#REF!,$Q40,BK$11:BK$29,"&gt;100")</f>
        <v>#REF!</v>
      </c>
      <c r="BL40" s="216" t="e">
        <f>COUNTIFS(#REF!,$Q40,BL$11:BL$29,"&gt;100")</f>
        <v>#REF!</v>
      </c>
      <c r="BM40" s="216" t="e">
        <f>COUNTIFS(#REF!,$Q40,BM$11:BM$29,"&gt;100")</f>
        <v>#REF!</v>
      </c>
      <c r="BN40" s="216" t="e">
        <f>COUNTIFS(#REF!,$Q40,BN$11:BN$29,"&gt;100")</f>
        <v>#REF!</v>
      </c>
      <c r="BO40" s="216" t="e">
        <f>COUNTIFS(#REF!,$Q40,BO$11:BO$29,"&gt;100")</f>
        <v>#REF!</v>
      </c>
      <c r="BP40" s="216" t="e">
        <f>COUNTIFS(#REF!,$Q40,BP$11:BP$29,"&gt;100")</f>
        <v>#REF!</v>
      </c>
      <c r="BQ40" s="216" t="e">
        <f>COUNTIFS(#REF!,$Q40,BQ$11:BQ$29,"&gt;100")</f>
        <v>#REF!</v>
      </c>
      <c r="BR40" s="216" t="e">
        <f>COUNTIFS(#REF!,$Q40,BR$11:BR$29,"&gt;100")</f>
        <v>#REF!</v>
      </c>
      <c r="BS40" s="216" t="e">
        <f>COUNTIFS(#REF!,$Q40,BS$11:BS$29,"&gt;100")</f>
        <v>#REF!</v>
      </c>
      <c r="BT40" s="216" t="e">
        <f>COUNTIFS(#REF!,$Q40,BT$11:BT$29,"&gt;100")</f>
        <v>#REF!</v>
      </c>
      <c r="BU40" s="216" t="e">
        <f>COUNTIFS(#REF!,$Q40,BU$11:BU$29,"&gt;100")</f>
        <v>#REF!</v>
      </c>
      <c r="BV40" s="216" t="e">
        <f>COUNTIFS(#REF!,$Q40,BV$11:BV$29,"&gt;100")</f>
        <v>#REF!</v>
      </c>
      <c r="BY40" s="217" t="s">
        <v>854</v>
      </c>
    </row>
    <row r="41" spans="4:77" x14ac:dyDescent="0.5">
      <c r="E41" s="224" t="e">
        <f>COUNTIF(#REF!,#REF!)</f>
        <v>#REF!</v>
      </c>
      <c r="F41" s="224" t="e">
        <f>SUMIF(#REF!,#REF!,$O$11:$O$29)</f>
        <v>#REF!</v>
      </c>
      <c r="G41" s="223" t="e">
        <f t="shared" si="44"/>
        <v>#REF!</v>
      </c>
      <c r="Q41" s="216" t="s">
        <v>836</v>
      </c>
      <c r="U41" s="216" t="e">
        <f>COUNTIFS(#REF!,$Q41,U$11:U$29,"&gt;100")</f>
        <v>#REF!</v>
      </c>
      <c r="V41" s="216" t="e">
        <f>COUNTIFS(#REF!,$Q41,V$11:V$29,"&gt;100")</f>
        <v>#REF!</v>
      </c>
      <c r="W41" s="216" t="e">
        <f>COUNTIFS(#REF!,$Q41,W$11:W$29,"&gt;100")</f>
        <v>#REF!</v>
      </c>
      <c r="X41" s="216" t="e">
        <f>COUNTIFS(#REF!,$Q41,X$11:X$29,"&gt;100")</f>
        <v>#REF!</v>
      </c>
      <c r="Y41" s="216" t="e">
        <f>COUNTIFS(#REF!,$Q41,Y$11:Y$29,"&gt;100")</f>
        <v>#REF!</v>
      </c>
      <c r="Z41" s="216" t="e">
        <f>COUNTIFS(#REF!,$Q41,Z$11:Z$29,"&gt;100")</f>
        <v>#REF!</v>
      </c>
      <c r="AA41" s="216" t="e">
        <f>COUNTIFS(#REF!,$Q41,AA$11:AA$29,"&gt;100")</f>
        <v>#REF!</v>
      </c>
      <c r="AB41" s="216" t="e">
        <f>COUNTIFS(#REF!,$Q41,AB$11:AB$29,"&gt;100")</f>
        <v>#REF!</v>
      </c>
      <c r="AC41" s="216" t="e">
        <f>COUNTIFS(#REF!,$Q41,AC$11:AC$29,"&gt;100")</f>
        <v>#REF!</v>
      </c>
      <c r="AD41" s="216" t="e">
        <f>COUNTIFS(#REF!,$Q41,AD$11:AD$29,"&gt;100")</f>
        <v>#REF!</v>
      </c>
      <c r="AE41" s="216" t="e">
        <f>COUNTIFS(#REF!,$Q41,AE$11:AE$29,"&gt;100")</f>
        <v>#REF!</v>
      </c>
      <c r="AF41" s="216" t="e">
        <f>COUNTIFS(#REF!,$Q41,AF$11:AF$29,"&gt;100")</f>
        <v>#REF!</v>
      </c>
      <c r="AG41" s="216" t="e">
        <f>COUNTIFS(#REF!,$Q41,AG$11:AG$29,"&gt;100")</f>
        <v>#REF!</v>
      </c>
      <c r="AH41" s="216" t="e">
        <f>COUNTIFS(#REF!,$Q41,AH$11:AH$29,"&gt;100")</f>
        <v>#REF!</v>
      </c>
      <c r="AI41" s="216" t="e">
        <f>COUNTIFS(#REF!,$Q41,AI$11:AI$29,"&gt;100")</f>
        <v>#REF!</v>
      </c>
      <c r="AJ41" s="216" t="e">
        <f>COUNTIFS(#REF!,$Q41,AJ$11:AJ$29,"&gt;100")</f>
        <v>#REF!</v>
      </c>
      <c r="AK41" s="216" t="e">
        <f>COUNTIFS(#REF!,$Q41,AK$11:AK$29,"&gt;100")</f>
        <v>#REF!</v>
      </c>
      <c r="AL41" s="216" t="e">
        <f>COUNTIFS(#REF!,$Q41,AL$11:AL$29,"&gt;100")</f>
        <v>#REF!</v>
      </c>
      <c r="AM41" s="216" t="e">
        <f>COUNTIFS(#REF!,$Q41,AM$11:AM$29,"&gt;100")</f>
        <v>#REF!</v>
      </c>
      <c r="AN41" s="216" t="e">
        <f>COUNTIFS(#REF!,$Q41,AN$11:AN$29,"&gt;100")</f>
        <v>#REF!</v>
      </c>
      <c r="AO41" s="216" t="e">
        <f>COUNTIFS(#REF!,$Q41,AO$11:AO$29,"&gt;100")</f>
        <v>#REF!</v>
      </c>
      <c r="AP41" s="216" t="e">
        <f>COUNTIFS(#REF!,$Q41,AP$11:AP$29,"&gt;100")</f>
        <v>#REF!</v>
      </c>
      <c r="AQ41" s="216" t="e">
        <f>COUNTIFS(#REF!,$Q41,AQ$11:AQ$29,"&gt;100")</f>
        <v>#REF!</v>
      </c>
      <c r="AR41" s="216" t="e">
        <f>COUNTIFS(#REF!,$Q41,AR$11:AR$29,"&gt;100")</f>
        <v>#REF!</v>
      </c>
      <c r="AS41" s="216" t="e">
        <f>COUNTIFS(#REF!,$Q41,AS$11:AS$29,"&gt;100")</f>
        <v>#REF!</v>
      </c>
      <c r="AT41" s="216" t="e">
        <f>COUNTIFS(#REF!,$Q41,AT$11:AT$29,"&gt;100")</f>
        <v>#REF!</v>
      </c>
      <c r="AU41" s="216" t="e">
        <f>COUNTIFS(#REF!,$Q41,AU$11:AU$29,"&gt;100")</f>
        <v>#REF!</v>
      </c>
      <c r="AV41" s="216" t="e">
        <f>COUNTIFS(#REF!,$Q41,AV$11:AV$29,"&gt;100")</f>
        <v>#REF!</v>
      </c>
      <c r="AW41" s="216" t="e">
        <f>COUNTIFS(#REF!,$Q41,AW$11:AW$29,"&gt;100")</f>
        <v>#REF!</v>
      </c>
      <c r="AX41" s="216" t="e">
        <f>COUNTIFS(#REF!,$Q41,AX$11:AX$29,"&gt;100")</f>
        <v>#REF!</v>
      </c>
      <c r="AY41" s="216" t="e">
        <f>COUNTIFS(#REF!,$Q41,AY$11:AY$29,"&gt;100")</f>
        <v>#REF!</v>
      </c>
      <c r="AZ41" s="216" t="e">
        <f>COUNTIFS(#REF!,$Q41,AZ$11:AZ$29,"&gt;100")</f>
        <v>#REF!</v>
      </c>
      <c r="BA41" s="216" t="e">
        <f>COUNTIFS(#REF!,$Q41,BA$11:BA$29,"&gt;100")</f>
        <v>#REF!</v>
      </c>
      <c r="BB41" s="216" t="e">
        <f>COUNTIFS(#REF!,$Q41,BB$11:BB$29,"&gt;100")</f>
        <v>#REF!</v>
      </c>
      <c r="BC41" s="216" t="e">
        <f>COUNTIFS(#REF!,$Q41,BC$11:BC$29,"&gt;100")</f>
        <v>#REF!</v>
      </c>
      <c r="BD41" s="216" t="e">
        <f>COUNTIFS(#REF!,$Q41,BD$11:BD$29,"&gt;100")</f>
        <v>#REF!</v>
      </c>
      <c r="BE41" s="216" t="e">
        <f>COUNTIFS(#REF!,$Q41,BE$11:BE$29,"&gt;100")</f>
        <v>#REF!</v>
      </c>
      <c r="BF41" s="216" t="e">
        <f>COUNTIFS(#REF!,$Q41,BF$11:BF$29,"&gt;100")</f>
        <v>#REF!</v>
      </c>
      <c r="BG41" s="216" t="e">
        <f>COUNTIFS(#REF!,$Q41,BG$11:BG$29,"&gt;100")</f>
        <v>#REF!</v>
      </c>
      <c r="BH41" s="216" t="e">
        <f>COUNTIFS(#REF!,$Q41,BH$11:BH$29,"&gt;100")</f>
        <v>#REF!</v>
      </c>
      <c r="BI41" s="216" t="e">
        <f>COUNTIFS(#REF!,$Q41,BI$11:BI$29,"&gt;100")</f>
        <v>#REF!</v>
      </c>
      <c r="BJ41" s="216" t="e">
        <f>COUNTIFS(#REF!,$Q41,BJ$11:BJ$29,"&gt;100")</f>
        <v>#REF!</v>
      </c>
      <c r="BK41" s="216" t="e">
        <f>COUNTIFS(#REF!,$Q41,BK$11:BK$29,"&gt;100")</f>
        <v>#REF!</v>
      </c>
      <c r="BL41" s="216" t="e">
        <f>COUNTIFS(#REF!,$Q41,BL$11:BL$29,"&gt;100")</f>
        <v>#REF!</v>
      </c>
      <c r="BM41" s="216" t="e">
        <f>COUNTIFS(#REF!,$Q41,BM$11:BM$29,"&gt;100")</f>
        <v>#REF!</v>
      </c>
      <c r="BN41" s="216" t="e">
        <f>COUNTIFS(#REF!,$Q41,BN$11:BN$29,"&gt;100")</f>
        <v>#REF!</v>
      </c>
      <c r="BO41" s="216" t="e">
        <f>COUNTIFS(#REF!,$Q41,BO$11:BO$29,"&gt;100")</f>
        <v>#REF!</v>
      </c>
      <c r="BP41" s="216" t="e">
        <f>COUNTIFS(#REF!,$Q41,BP$11:BP$29,"&gt;100")</f>
        <v>#REF!</v>
      </c>
      <c r="BQ41" s="216" t="e">
        <f>COUNTIFS(#REF!,$Q41,BQ$11:BQ$29,"&gt;100")</f>
        <v>#REF!</v>
      </c>
      <c r="BR41" s="216" t="e">
        <f>COUNTIFS(#REF!,$Q41,BR$11:BR$29,"&gt;100")</f>
        <v>#REF!</v>
      </c>
      <c r="BS41" s="216" t="e">
        <f>COUNTIFS(#REF!,$Q41,BS$11:BS$29,"&gt;100")</f>
        <v>#REF!</v>
      </c>
      <c r="BT41" s="216" t="e">
        <f>COUNTIFS(#REF!,$Q41,BT$11:BT$29,"&gt;100")</f>
        <v>#REF!</v>
      </c>
      <c r="BU41" s="216" t="e">
        <f>COUNTIFS(#REF!,$Q41,BU$11:BU$29,"&gt;100")</f>
        <v>#REF!</v>
      </c>
      <c r="BV41" s="216" t="e">
        <f>COUNTIFS(#REF!,$Q41,BV$11:BV$29,"&gt;100")</f>
        <v>#REF!</v>
      </c>
      <c r="BY41" s="217" t="s">
        <v>854</v>
      </c>
    </row>
    <row r="42" spans="4:77" x14ac:dyDescent="0.5">
      <c r="E42" s="224" t="e">
        <f>COUNTIF(#REF!,#REF!)</f>
        <v>#REF!</v>
      </c>
      <c r="F42" s="224" t="e">
        <f>SUMIF(#REF!,#REF!,$O$11:$O$29)</f>
        <v>#REF!</v>
      </c>
      <c r="G42" s="223" t="e">
        <f t="shared" si="44"/>
        <v>#REF!</v>
      </c>
      <c r="Q42" s="216" t="s">
        <v>859</v>
      </c>
      <c r="U42" s="216" t="e">
        <f>COUNTIFS(#REF!,$Q42,U$11:U$29,"&gt;100")</f>
        <v>#REF!</v>
      </c>
      <c r="V42" s="216" t="e">
        <f>COUNTIFS(#REF!,$Q42,V$11:V$29,"&gt;100")</f>
        <v>#REF!</v>
      </c>
      <c r="W42" s="216" t="e">
        <f>COUNTIFS(#REF!,$Q42,W$11:W$29,"&gt;100")</f>
        <v>#REF!</v>
      </c>
      <c r="X42" s="216" t="e">
        <f>COUNTIFS(#REF!,$Q42,X$11:X$29,"&gt;100")</f>
        <v>#REF!</v>
      </c>
      <c r="Y42" s="216" t="e">
        <f>COUNTIFS(#REF!,$Q42,Y$11:Y$29,"&gt;100")</f>
        <v>#REF!</v>
      </c>
      <c r="Z42" s="216" t="e">
        <f>COUNTIFS(#REF!,$Q42,Z$11:Z$29,"&gt;100")</f>
        <v>#REF!</v>
      </c>
      <c r="AA42" s="216" t="e">
        <f>COUNTIFS(#REF!,$Q42,AA$11:AA$29,"&gt;100")</f>
        <v>#REF!</v>
      </c>
      <c r="AB42" s="216" t="e">
        <f>COUNTIFS(#REF!,$Q42,AB$11:AB$29,"&gt;100")</f>
        <v>#REF!</v>
      </c>
      <c r="AC42" s="216" t="e">
        <f>COUNTIFS(#REF!,$Q42,AC$11:AC$29,"&gt;100")</f>
        <v>#REF!</v>
      </c>
      <c r="AD42" s="216" t="e">
        <f>COUNTIFS(#REF!,$Q42,AD$11:AD$29,"&gt;100")</f>
        <v>#REF!</v>
      </c>
      <c r="AE42" s="216" t="e">
        <f>COUNTIFS(#REF!,$Q42,AE$11:AE$29,"&gt;100")</f>
        <v>#REF!</v>
      </c>
      <c r="AF42" s="216" t="e">
        <f>COUNTIFS(#REF!,$Q42,AF$11:AF$29,"&gt;100")</f>
        <v>#REF!</v>
      </c>
      <c r="AG42" s="216" t="e">
        <f>COUNTIFS(#REF!,$Q42,AG$11:AG$29,"&gt;100")</f>
        <v>#REF!</v>
      </c>
      <c r="AH42" s="216" t="e">
        <f>COUNTIFS(#REF!,$Q42,AH$11:AH$29,"&gt;100")</f>
        <v>#REF!</v>
      </c>
      <c r="AI42" s="216" t="e">
        <f>COUNTIFS(#REF!,$Q42,AI$11:AI$29,"&gt;100")</f>
        <v>#REF!</v>
      </c>
      <c r="AJ42" s="216" t="e">
        <f>COUNTIFS(#REF!,$Q42,AJ$11:AJ$29,"&gt;100")</f>
        <v>#REF!</v>
      </c>
      <c r="AK42" s="216" t="e">
        <f>COUNTIFS(#REF!,$Q42,AK$11:AK$29,"&gt;100")</f>
        <v>#REF!</v>
      </c>
      <c r="AL42" s="216" t="e">
        <f>COUNTIFS(#REF!,$Q42,AL$11:AL$29,"&gt;100")</f>
        <v>#REF!</v>
      </c>
      <c r="AM42" s="216" t="e">
        <f>COUNTIFS(#REF!,$Q42,AM$11:AM$29,"&gt;100")</f>
        <v>#REF!</v>
      </c>
      <c r="AN42" s="216" t="e">
        <f>COUNTIFS(#REF!,$Q42,AN$11:AN$29,"&gt;100")</f>
        <v>#REF!</v>
      </c>
      <c r="AO42" s="216" t="e">
        <f>COUNTIFS(#REF!,$Q42,AO$11:AO$29,"&gt;100")</f>
        <v>#REF!</v>
      </c>
      <c r="AP42" s="216" t="e">
        <f>COUNTIFS(#REF!,$Q42,AP$11:AP$29,"&gt;100")</f>
        <v>#REF!</v>
      </c>
      <c r="AQ42" s="216" t="e">
        <f>COUNTIFS(#REF!,$Q42,AQ$11:AQ$29,"&gt;100")</f>
        <v>#REF!</v>
      </c>
      <c r="AR42" s="216" t="e">
        <f>COUNTIFS(#REF!,$Q42,AR$11:AR$29,"&gt;100")</f>
        <v>#REF!</v>
      </c>
      <c r="AS42" s="216" t="e">
        <f>COUNTIFS(#REF!,$Q42,AS$11:AS$29,"&gt;100")</f>
        <v>#REF!</v>
      </c>
      <c r="AT42" s="216" t="e">
        <f>COUNTIFS(#REF!,$Q42,AT$11:AT$29,"&gt;100")</f>
        <v>#REF!</v>
      </c>
      <c r="AU42" s="216" t="e">
        <f>COUNTIFS(#REF!,$Q42,AU$11:AU$29,"&gt;100")</f>
        <v>#REF!</v>
      </c>
      <c r="AV42" s="216" t="e">
        <f>COUNTIFS(#REF!,$Q42,AV$11:AV$29,"&gt;100")</f>
        <v>#REF!</v>
      </c>
      <c r="AW42" s="216" t="e">
        <f>COUNTIFS(#REF!,$Q42,AW$11:AW$29,"&gt;100")</f>
        <v>#REF!</v>
      </c>
      <c r="AX42" s="216" t="e">
        <f>COUNTIFS(#REF!,$Q42,AX$11:AX$29,"&gt;100")</f>
        <v>#REF!</v>
      </c>
      <c r="AY42" s="216" t="e">
        <f>COUNTIFS(#REF!,$Q42,AY$11:AY$29,"&gt;100")</f>
        <v>#REF!</v>
      </c>
      <c r="AZ42" s="216" t="e">
        <f>COUNTIFS(#REF!,$Q42,AZ$11:AZ$29,"&gt;100")</f>
        <v>#REF!</v>
      </c>
      <c r="BA42" s="216" t="e">
        <f>COUNTIFS(#REF!,$Q42,BA$11:BA$29,"&gt;100")</f>
        <v>#REF!</v>
      </c>
      <c r="BB42" s="216" t="e">
        <f>COUNTIFS(#REF!,$Q42,BB$11:BB$29,"&gt;100")</f>
        <v>#REF!</v>
      </c>
      <c r="BC42" s="216" t="e">
        <f>COUNTIFS(#REF!,$Q42,BC$11:BC$29,"&gt;100")</f>
        <v>#REF!</v>
      </c>
      <c r="BD42" s="216" t="e">
        <f>COUNTIFS(#REF!,$Q42,BD$11:BD$29,"&gt;100")</f>
        <v>#REF!</v>
      </c>
      <c r="BE42" s="216" t="e">
        <f>COUNTIFS(#REF!,$Q42,BE$11:BE$29,"&gt;100")</f>
        <v>#REF!</v>
      </c>
      <c r="BF42" s="216" t="e">
        <f>COUNTIFS(#REF!,$Q42,BF$11:BF$29,"&gt;100")</f>
        <v>#REF!</v>
      </c>
      <c r="BG42" s="216" t="e">
        <f>COUNTIFS(#REF!,$Q42,BG$11:BG$29,"&gt;100")</f>
        <v>#REF!</v>
      </c>
      <c r="BH42" s="216" t="e">
        <f>COUNTIFS(#REF!,$Q42,BH$11:BH$29,"&gt;100")</f>
        <v>#REF!</v>
      </c>
      <c r="BI42" s="216" t="e">
        <f>COUNTIFS(#REF!,$Q42,BI$11:BI$29,"&gt;100")</f>
        <v>#REF!</v>
      </c>
      <c r="BJ42" s="216" t="e">
        <f>COUNTIFS(#REF!,$Q42,BJ$11:BJ$29,"&gt;100")</f>
        <v>#REF!</v>
      </c>
      <c r="BK42" s="216" t="e">
        <f>COUNTIFS(#REF!,$Q42,BK$11:BK$29,"&gt;100")</f>
        <v>#REF!</v>
      </c>
      <c r="BL42" s="216" t="e">
        <f>COUNTIFS(#REF!,$Q42,BL$11:BL$29,"&gt;100")</f>
        <v>#REF!</v>
      </c>
      <c r="BM42" s="216" t="e">
        <f>COUNTIFS(#REF!,$Q42,BM$11:BM$29,"&gt;100")</f>
        <v>#REF!</v>
      </c>
      <c r="BN42" s="216" t="e">
        <f>COUNTIFS(#REF!,$Q42,BN$11:BN$29,"&gt;100")</f>
        <v>#REF!</v>
      </c>
      <c r="BO42" s="216" t="e">
        <f>COUNTIFS(#REF!,$Q42,BO$11:BO$29,"&gt;100")</f>
        <v>#REF!</v>
      </c>
      <c r="BP42" s="216" t="e">
        <f>COUNTIFS(#REF!,$Q42,BP$11:BP$29,"&gt;100")</f>
        <v>#REF!</v>
      </c>
      <c r="BQ42" s="216" t="e">
        <f>COUNTIFS(#REF!,$Q42,BQ$11:BQ$29,"&gt;100")</f>
        <v>#REF!</v>
      </c>
      <c r="BR42" s="216" t="e">
        <f>COUNTIFS(#REF!,$Q42,BR$11:BR$29,"&gt;100")</f>
        <v>#REF!</v>
      </c>
      <c r="BS42" s="216" t="e">
        <f>COUNTIFS(#REF!,$Q42,BS$11:BS$29,"&gt;100")</f>
        <v>#REF!</v>
      </c>
      <c r="BT42" s="216" t="e">
        <f>COUNTIFS(#REF!,$Q42,BT$11:BT$29,"&gt;100")</f>
        <v>#REF!</v>
      </c>
      <c r="BU42" s="216" t="e">
        <f>COUNTIFS(#REF!,$Q42,BU$11:BU$29,"&gt;100")</f>
        <v>#REF!</v>
      </c>
      <c r="BV42" s="216" t="e">
        <f>COUNTIFS(#REF!,$Q42,BV$11:BV$29,"&gt;100")</f>
        <v>#REF!</v>
      </c>
      <c r="BY42" s="217" t="s">
        <v>854</v>
      </c>
    </row>
    <row r="43" spans="4:77" x14ac:dyDescent="0.5">
      <c r="E43" s="224" t="e">
        <f>COUNTIF(#REF!,#REF!)</f>
        <v>#REF!</v>
      </c>
      <c r="F43" s="224" t="e">
        <f>SUMIF(#REF!,#REF!,$O$11:$O$29)</f>
        <v>#REF!</v>
      </c>
      <c r="G43" s="223" t="e">
        <f t="shared" si="44"/>
        <v>#REF!</v>
      </c>
      <c r="Q43" s="216" t="s">
        <v>858</v>
      </c>
      <c r="U43" s="216" t="e">
        <f>COUNTIFS(#REF!,$Q43,U$11:U$29,"&gt;100")</f>
        <v>#REF!</v>
      </c>
      <c r="V43" s="216" t="e">
        <f>COUNTIFS(#REF!,$Q43,V$11:V$29,"&gt;100")</f>
        <v>#REF!</v>
      </c>
      <c r="W43" s="216" t="e">
        <f>COUNTIFS(#REF!,$Q43,W$11:W$29,"&gt;100")</f>
        <v>#REF!</v>
      </c>
      <c r="X43" s="216" t="e">
        <f>COUNTIFS(#REF!,$Q43,X$11:X$29,"&gt;100")</f>
        <v>#REF!</v>
      </c>
      <c r="Y43" s="216" t="e">
        <f>COUNTIFS(#REF!,$Q43,Y$11:Y$29,"&gt;100")</f>
        <v>#REF!</v>
      </c>
      <c r="Z43" s="216" t="e">
        <f>COUNTIFS(#REF!,$Q43,Z$11:Z$29,"&gt;100")</f>
        <v>#REF!</v>
      </c>
      <c r="AA43" s="216" t="e">
        <f>COUNTIFS(#REF!,$Q43,AA$11:AA$29,"&gt;100")</f>
        <v>#REF!</v>
      </c>
      <c r="AB43" s="216" t="e">
        <f>COUNTIFS(#REF!,$Q43,AB$11:AB$29,"&gt;100")</f>
        <v>#REF!</v>
      </c>
      <c r="AC43" s="216" t="e">
        <f>COUNTIFS(#REF!,$Q43,AC$11:AC$29,"&gt;100")</f>
        <v>#REF!</v>
      </c>
      <c r="AD43" s="216" t="e">
        <f>COUNTIFS(#REF!,$Q43,AD$11:AD$29,"&gt;100")</f>
        <v>#REF!</v>
      </c>
      <c r="AE43" s="216" t="e">
        <f>COUNTIFS(#REF!,$Q43,AE$11:AE$29,"&gt;100")</f>
        <v>#REF!</v>
      </c>
      <c r="AF43" s="216" t="e">
        <f>COUNTIFS(#REF!,$Q43,AF$11:AF$29,"&gt;100")</f>
        <v>#REF!</v>
      </c>
      <c r="AG43" s="216" t="e">
        <f>COUNTIFS(#REF!,$Q43,AG$11:AG$29,"&gt;100")</f>
        <v>#REF!</v>
      </c>
      <c r="AH43" s="216" t="e">
        <f>COUNTIFS(#REF!,$Q43,AH$11:AH$29,"&gt;100")</f>
        <v>#REF!</v>
      </c>
      <c r="AI43" s="216" t="e">
        <f>COUNTIFS(#REF!,$Q43,AI$11:AI$29,"&gt;100")</f>
        <v>#REF!</v>
      </c>
      <c r="AJ43" s="216" t="e">
        <f>COUNTIFS(#REF!,$Q43,AJ$11:AJ$29,"&gt;100")</f>
        <v>#REF!</v>
      </c>
      <c r="AK43" s="216" t="e">
        <f>COUNTIFS(#REF!,$Q43,AK$11:AK$29,"&gt;100")</f>
        <v>#REF!</v>
      </c>
      <c r="AL43" s="216" t="e">
        <f>COUNTIFS(#REF!,$Q43,AL$11:AL$29,"&gt;100")</f>
        <v>#REF!</v>
      </c>
      <c r="AM43" s="216" t="e">
        <f>COUNTIFS(#REF!,$Q43,AM$11:AM$29,"&gt;100")</f>
        <v>#REF!</v>
      </c>
      <c r="AN43" s="216" t="e">
        <f>COUNTIFS(#REF!,$Q43,AN$11:AN$29,"&gt;100")</f>
        <v>#REF!</v>
      </c>
      <c r="AO43" s="216" t="e">
        <f>COUNTIFS(#REF!,$Q43,AO$11:AO$29,"&gt;100")</f>
        <v>#REF!</v>
      </c>
      <c r="AP43" s="216" t="e">
        <f>COUNTIFS(#REF!,$Q43,AP$11:AP$29,"&gt;100")</f>
        <v>#REF!</v>
      </c>
      <c r="AQ43" s="216" t="e">
        <f>COUNTIFS(#REF!,$Q43,AQ$11:AQ$29,"&gt;100")</f>
        <v>#REF!</v>
      </c>
      <c r="AR43" s="216" t="e">
        <f>COUNTIFS(#REF!,$Q43,AR$11:AR$29,"&gt;100")</f>
        <v>#REF!</v>
      </c>
      <c r="AS43" s="216" t="e">
        <f>COUNTIFS(#REF!,$Q43,AS$11:AS$29,"&gt;100")</f>
        <v>#REF!</v>
      </c>
      <c r="AT43" s="216" t="e">
        <f>COUNTIFS(#REF!,$Q43,AT$11:AT$29,"&gt;100")</f>
        <v>#REF!</v>
      </c>
      <c r="AU43" s="216" t="e">
        <f>COUNTIFS(#REF!,$Q43,AU$11:AU$29,"&gt;100")</f>
        <v>#REF!</v>
      </c>
      <c r="AV43" s="216" t="e">
        <f>COUNTIFS(#REF!,$Q43,AV$11:AV$29,"&gt;100")</f>
        <v>#REF!</v>
      </c>
      <c r="AW43" s="216" t="e">
        <f>COUNTIFS(#REF!,$Q43,AW$11:AW$29,"&gt;100")</f>
        <v>#REF!</v>
      </c>
      <c r="AX43" s="216" t="e">
        <f>COUNTIFS(#REF!,$Q43,AX$11:AX$29,"&gt;100")</f>
        <v>#REF!</v>
      </c>
      <c r="AY43" s="216" t="e">
        <f>COUNTIFS(#REF!,$Q43,AY$11:AY$29,"&gt;100")</f>
        <v>#REF!</v>
      </c>
      <c r="AZ43" s="216" t="e">
        <f>COUNTIFS(#REF!,$Q43,AZ$11:AZ$29,"&gt;100")</f>
        <v>#REF!</v>
      </c>
      <c r="BA43" s="216" t="e">
        <f>COUNTIFS(#REF!,$Q43,BA$11:BA$29,"&gt;100")</f>
        <v>#REF!</v>
      </c>
      <c r="BB43" s="216" t="e">
        <f>COUNTIFS(#REF!,$Q43,BB$11:BB$29,"&gt;100")</f>
        <v>#REF!</v>
      </c>
      <c r="BC43" s="216" t="e">
        <f>COUNTIFS(#REF!,$Q43,BC$11:BC$29,"&gt;100")</f>
        <v>#REF!</v>
      </c>
      <c r="BD43" s="216" t="e">
        <f>COUNTIFS(#REF!,$Q43,BD$11:BD$29,"&gt;100")</f>
        <v>#REF!</v>
      </c>
      <c r="BE43" s="216" t="e">
        <f>COUNTIFS(#REF!,$Q43,BE$11:BE$29,"&gt;100")</f>
        <v>#REF!</v>
      </c>
      <c r="BF43" s="216" t="e">
        <f>COUNTIFS(#REF!,$Q43,BF$11:BF$29,"&gt;100")</f>
        <v>#REF!</v>
      </c>
      <c r="BG43" s="216" t="e">
        <f>COUNTIFS(#REF!,$Q43,BG$11:BG$29,"&gt;100")</f>
        <v>#REF!</v>
      </c>
      <c r="BH43" s="216" t="e">
        <f>COUNTIFS(#REF!,$Q43,BH$11:BH$29,"&gt;100")</f>
        <v>#REF!</v>
      </c>
      <c r="BI43" s="216" t="e">
        <f>COUNTIFS(#REF!,$Q43,BI$11:BI$29,"&gt;100")</f>
        <v>#REF!</v>
      </c>
      <c r="BJ43" s="216" t="e">
        <f>COUNTIFS(#REF!,$Q43,BJ$11:BJ$29,"&gt;100")</f>
        <v>#REF!</v>
      </c>
      <c r="BK43" s="216" t="e">
        <f>COUNTIFS(#REF!,$Q43,BK$11:BK$29,"&gt;100")</f>
        <v>#REF!</v>
      </c>
      <c r="BL43" s="216" t="e">
        <f>COUNTIFS(#REF!,$Q43,BL$11:BL$29,"&gt;100")</f>
        <v>#REF!</v>
      </c>
      <c r="BM43" s="216" t="e">
        <f>COUNTIFS(#REF!,$Q43,BM$11:BM$29,"&gt;100")</f>
        <v>#REF!</v>
      </c>
      <c r="BN43" s="216" t="e">
        <f>COUNTIFS(#REF!,$Q43,BN$11:BN$29,"&gt;100")</f>
        <v>#REF!</v>
      </c>
      <c r="BO43" s="216" t="e">
        <f>COUNTIFS(#REF!,$Q43,BO$11:BO$29,"&gt;100")</f>
        <v>#REF!</v>
      </c>
      <c r="BP43" s="216" t="e">
        <f>COUNTIFS(#REF!,$Q43,BP$11:BP$29,"&gt;100")</f>
        <v>#REF!</v>
      </c>
      <c r="BQ43" s="216" t="e">
        <f>COUNTIFS(#REF!,$Q43,BQ$11:BQ$29,"&gt;100")</f>
        <v>#REF!</v>
      </c>
      <c r="BR43" s="216" t="e">
        <f>COUNTIFS(#REF!,$Q43,BR$11:BR$29,"&gt;100")</f>
        <v>#REF!</v>
      </c>
      <c r="BS43" s="216" t="e">
        <f>COUNTIFS(#REF!,$Q43,BS$11:BS$29,"&gt;100")</f>
        <v>#REF!</v>
      </c>
      <c r="BT43" s="216" t="e">
        <f>COUNTIFS(#REF!,$Q43,BT$11:BT$29,"&gt;100")</f>
        <v>#REF!</v>
      </c>
      <c r="BU43" s="216" t="e">
        <f>COUNTIFS(#REF!,$Q43,BU$11:BU$29,"&gt;100")</f>
        <v>#REF!</v>
      </c>
      <c r="BV43" s="216" t="e">
        <f>COUNTIFS(#REF!,$Q43,BV$11:BV$29,"&gt;100")</f>
        <v>#REF!</v>
      </c>
      <c r="BY43" s="217" t="s">
        <v>854</v>
      </c>
    </row>
    <row r="44" spans="4:77" x14ac:dyDescent="0.5">
      <c r="E44" s="224" t="e">
        <f>COUNTIF(#REF!,#REF!)</f>
        <v>#REF!</v>
      </c>
      <c r="F44" s="224" t="e">
        <f>SUMIF(#REF!,#REF!,$O$11:$O$29)</f>
        <v>#REF!</v>
      </c>
      <c r="G44" s="223" t="e">
        <f t="shared" si="44"/>
        <v>#REF!</v>
      </c>
      <c r="Q44" s="216" t="s">
        <v>857</v>
      </c>
      <c r="U44" s="216" t="e">
        <f>COUNTIFS(#REF!,$Q44,U$11:U$29,"&gt;100")</f>
        <v>#REF!</v>
      </c>
      <c r="V44" s="216" t="e">
        <f>COUNTIFS(#REF!,$Q44,V$11:V$29,"&gt;100")</f>
        <v>#REF!</v>
      </c>
      <c r="W44" s="216" t="e">
        <f>COUNTIFS(#REF!,$Q44,W$11:W$29,"&gt;100")</f>
        <v>#REF!</v>
      </c>
      <c r="X44" s="216" t="e">
        <f>COUNTIFS(#REF!,$Q44,X$11:X$29,"&gt;100")</f>
        <v>#REF!</v>
      </c>
      <c r="Y44" s="216" t="e">
        <f>COUNTIFS(#REF!,$Q44,Y$11:Y$29,"&gt;100")</f>
        <v>#REF!</v>
      </c>
      <c r="Z44" s="216" t="e">
        <f>COUNTIFS(#REF!,$Q44,Z$11:Z$29,"&gt;100")</f>
        <v>#REF!</v>
      </c>
      <c r="AA44" s="216" t="e">
        <f>COUNTIFS(#REF!,$Q44,AA$11:AA$29,"&gt;100")</f>
        <v>#REF!</v>
      </c>
      <c r="AB44" s="216" t="e">
        <f>COUNTIFS(#REF!,$Q44,AB$11:AB$29,"&gt;100")</f>
        <v>#REF!</v>
      </c>
      <c r="AC44" s="216" t="e">
        <f>COUNTIFS(#REF!,$Q44,AC$11:AC$29,"&gt;100")</f>
        <v>#REF!</v>
      </c>
      <c r="AD44" s="216" t="e">
        <f>COUNTIFS(#REF!,$Q44,AD$11:AD$29,"&gt;100")</f>
        <v>#REF!</v>
      </c>
      <c r="AE44" s="216" t="e">
        <f>COUNTIFS(#REF!,$Q44,AE$11:AE$29,"&gt;100")</f>
        <v>#REF!</v>
      </c>
      <c r="AF44" s="216" t="e">
        <f>COUNTIFS(#REF!,$Q44,AF$11:AF$29,"&gt;100")</f>
        <v>#REF!</v>
      </c>
      <c r="AG44" s="216" t="e">
        <f>COUNTIFS(#REF!,$Q44,AG$11:AG$29,"&gt;100")</f>
        <v>#REF!</v>
      </c>
      <c r="AH44" s="216" t="e">
        <f>COUNTIFS(#REF!,$Q44,AH$11:AH$29,"&gt;100")</f>
        <v>#REF!</v>
      </c>
      <c r="AI44" s="216" t="e">
        <f>COUNTIFS(#REF!,$Q44,AI$11:AI$29,"&gt;100")</f>
        <v>#REF!</v>
      </c>
      <c r="AJ44" s="216" t="e">
        <f>COUNTIFS(#REF!,$Q44,AJ$11:AJ$29,"&gt;100")</f>
        <v>#REF!</v>
      </c>
      <c r="AK44" s="216" t="e">
        <f>COUNTIFS(#REF!,$Q44,AK$11:AK$29,"&gt;100")</f>
        <v>#REF!</v>
      </c>
      <c r="AL44" s="216" t="e">
        <f>COUNTIFS(#REF!,$Q44,AL$11:AL$29,"&gt;100")</f>
        <v>#REF!</v>
      </c>
      <c r="AM44" s="216" t="e">
        <f>COUNTIFS(#REF!,$Q44,AM$11:AM$29,"&gt;100")</f>
        <v>#REF!</v>
      </c>
      <c r="AN44" s="216" t="e">
        <f>COUNTIFS(#REF!,$Q44,AN$11:AN$29,"&gt;100")</f>
        <v>#REF!</v>
      </c>
      <c r="AO44" s="216" t="e">
        <f>COUNTIFS(#REF!,$Q44,AO$11:AO$29,"&gt;100")</f>
        <v>#REF!</v>
      </c>
      <c r="AP44" s="216" t="e">
        <f>COUNTIFS(#REF!,$Q44,AP$11:AP$29,"&gt;100")</f>
        <v>#REF!</v>
      </c>
      <c r="AQ44" s="216" t="e">
        <f>COUNTIFS(#REF!,$Q44,AQ$11:AQ$29,"&gt;100")</f>
        <v>#REF!</v>
      </c>
      <c r="AR44" s="216" t="e">
        <f>COUNTIFS(#REF!,$Q44,AR$11:AR$29,"&gt;100")</f>
        <v>#REF!</v>
      </c>
      <c r="AS44" s="216" t="e">
        <f>COUNTIFS(#REF!,$Q44,AS$11:AS$29,"&gt;100")</f>
        <v>#REF!</v>
      </c>
      <c r="AT44" s="216" t="e">
        <f>COUNTIFS(#REF!,$Q44,AT$11:AT$29,"&gt;100")</f>
        <v>#REF!</v>
      </c>
      <c r="AU44" s="216" t="e">
        <f>COUNTIFS(#REF!,$Q44,AU$11:AU$29,"&gt;100")</f>
        <v>#REF!</v>
      </c>
      <c r="AV44" s="216" t="e">
        <f>COUNTIFS(#REF!,$Q44,AV$11:AV$29,"&gt;100")</f>
        <v>#REF!</v>
      </c>
      <c r="AW44" s="216" t="e">
        <f>COUNTIFS(#REF!,$Q44,AW$11:AW$29,"&gt;100")</f>
        <v>#REF!</v>
      </c>
      <c r="AX44" s="216" t="e">
        <f>COUNTIFS(#REF!,$Q44,AX$11:AX$29,"&gt;100")</f>
        <v>#REF!</v>
      </c>
      <c r="AY44" s="216" t="e">
        <f>COUNTIFS(#REF!,$Q44,AY$11:AY$29,"&gt;100")</f>
        <v>#REF!</v>
      </c>
      <c r="AZ44" s="216" t="e">
        <f>COUNTIFS(#REF!,$Q44,AZ$11:AZ$29,"&gt;100")</f>
        <v>#REF!</v>
      </c>
      <c r="BA44" s="216" t="e">
        <f>COUNTIFS(#REF!,$Q44,BA$11:BA$29,"&gt;100")</f>
        <v>#REF!</v>
      </c>
      <c r="BB44" s="216" t="e">
        <f>COUNTIFS(#REF!,$Q44,BB$11:BB$29,"&gt;100")</f>
        <v>#REF!</v>
      </c>
      <c r="BC44" s="216" t="e">
        <f>COUNTIFS(#REF!,$Q44,BC$11:BC$29,"&gt;100")</f>
        <v>#REF!</v>
      </c>
      <c r="BD44" s="216" t="e">
        <f>COUNTIFS(#REF!,$Q44,BD$11:BD$29,"&gt;100")</f>
        <v>#REF!</v>
      </c>
      <c r="BE44" s="216" t="e">
        <f>COUNTIFS(#REF!,$Q44,BE$11:BE$29,"&gt;100")</f>
        <v>#REF!</v>
      </c>
      <c r="BF44" s="216" t="e">
        <f>COUNTIFS(#REF!,$Q44,BF$11:BF$29,"&gt;100")</f>
        <v>#REF!</v>
      </c>
      <c r="BG44" s="216" t="e">
        <f>COUNTIFS(#REF!,$Q44,BG$11:BG$29,"&gt;100")</f>
        <v>#REF!</v>
      </c>
      <c r="BH44" s="216" t="e">
        <f>COUNTIFS(#REF!,$Q44,BH$11:BH$29,"&gt;100")</f>
        <v>#REF!</v>
      </c>
      <c r="BI44" s="216" t="e">
        <f>COUNTIFS(#REF!,$Q44,BI$11:BI$29,"&gt;100")</f>
        <v>#REF!</v>
      </c>
      <c r="BJ44" s="216" t="e">
        <f>COUNTIFS(#REF!,$Q44,BJ$11:BJ$29,"&gt;100")</f>
        <v>#REF!</v>
      </c>
      <c r="BK44" s="216" t="e">
        <f>COUNTIFS(#REF!,$Q44,BK$11:BK$29,"&gt;100")</f>
        <v>#REF!</v>
      </c>
      <c r="BL44" s="216" t="e">
        <f>COUNTIFS(#REF!,$Q44,BL$11:BL$29,"&gt;100")</f>
        <v>#REF!</v>
      </c>
      <c r="BM44" s="216" t="e">
        <f>COUNTIFS(#REF!,$Q44,BM$11:BM$29,"&gt;100")</f>
        <v>#REF!</v>
      </c>
      <c r="BN44" s="216" t="e">
        <f>COUNTIFS(#REF!,$Q44,BN$11:BN$29,"&gt;100")</f>
        <v>#REF!</v>
      </c>
      <c r="BO44" s="216" t="e">
        <f>COUNTIFS(#REF!,$Q44,BO$11:BO$29,"&gt;100")</f>
        <v>#REF!</v>
      </c>
      <c r="BP44" s="216" t="e">
        <f>COUNTIFS(#REF!,$Q44,BP$11:BP$29,"&gt;100")</f>
        <v>#REF!</v>
      </c>
      <c r="BQ44" s="216" t="e">
        <f>COUNTIFS(#REF!,$Q44,BQ$11:BQ$29,"&gt;100")</f>
        <v>#REF!</v>
      </c>
      <c r="BR44" s="216" t="e">
        <f>COUNTIFS(#REF!,$Q44,BR$11:BR$29,"&gt;100")</f>
        <v>#REF!</v>
      </c>
      <c r="BS44" s="216" t="e">
        <f>COUNTIFS(#REF!,$Q44,BS$11:BS$29,"&gt;100")</f>
        <v>#REF!</v>
      </c>
      <c r="BT44" s="216" t="e">
        <f>COUNTIFS(#REF!,$Q44,BT$11:BT$29,"&gt;100")</f>
        <v>#REF!</v>
      </c>
      <c r="BU44" s="216" t="e">
        <f>COUNTIFS(#REF!,$Q44,BU$11:BU$29,"&gt;100")</f>
        <v>#REF!</v>
      </c>
      <c r="BV44" s="216" t="e">
        <f>COUNTIFS(#REF!,$Q44,BV$11:BV$29,"&gt;100")</f>
        <v>#REF!</v>
      </c>
      <c r="BY44" s="217" t="s">
        <v>854</v>
      </c>
    </row>
    <row r="45" spans="4:77" x14ac:dyDescent="0.5">
      <c r="E45" s="224" t="e">
        <f>COUNTIF(#REF!,#REF!)</f>
        <v>#REF!</v>
      </c>
      <c r="F45" s="224" t="e">
        <f>SUMIF(#REF!,#REF!,$O$11:$O$29)</f>
        <v>#REF!</v>
      </c>
      <c r="G45" s="223" t="e">
        <f t="shared" si="44"/>
        <v>#REF!</v>
      </c>
      <c r="Q45" s="216" t="s">
        <v>856</v>
      </c>
      <c r="U45" s="216" t="e">
        <f>COUNTIFS(#REF!,$Q45,U$11:U$29,"&gt;100")</f>
        <v>#REF!</v>
      </c>
      <c r="V45" s="216" t="e">
        <f>COUNTIFS(#REF!,$Q45,V$11:V$29,"&gt;100")</f>
        <v>#REF!</v>
      </c>
      <c r="W45" s="216" t="e">
        <f>COUNTIFS(#REF!,$Q45,W$11:W$29,"&gt;100")</f>
        <v>#REF!</v>
      </c>
      <c r="X45" s="216" t="e">
        <f>COUNTIFS(#REF!,$Q45,X$11:X$29,"&gt;100")</f>
        <v>#REF!</v>
      </c>
      <c r="Y45" s="216" t="e">
        <f>COUNTIFS(#REF!,$Q45,Y$11:Y$29,"&gt;100")</f>
        <v>#REF!</v>
      </c>
      <c r="Z45" s="216" t="e">
        <f>COUNTIFS(#REF!,$Q45,Z$11:Z$29,"&gt;100")</f>
        <v>#REF!</v>
      </c>
      <c r="AA45" s="216" t="e">
        <f>COUNTIFS(#REF!,$Q45,AA$11:AA$29,"&gt;100")</f>
        <v>#REF!</v>
      </c>
      <c r="AB45" s="216" t="e">
        <f>COUNTIFS(#REF!,$Q45,AB$11:AB$29,"&gt;100")</f>
        <v>#REF!</v>
      </c>
      <c r="AC45" s="216" t="e">
        <f>COUNTIFS(#REF!,$Q45,AC$11:AC$29,"&gt;100")</f>
        <v>#REF!</v>
      </c>
      <c r="AD45" s="216" t="e">
        <f>COUNTIFS(#REF!,$Q45,AD$11:AD$29,"&gt;100")</f>
        <v>#REF!</v>
      </c>
      <c r="AE45" s="216" t="e">
        <f>COUNTIFS(#REF!,$Q45,AE$11:AE$29,"&gt;100")</f>
        <v>#REF!</v>
      </c>
      <c r="AF45" s="216" t="e">
        <f>COUNTIFS(#REF!,$Q45,AF$11:AF$29,"&gt;100")</f>
        <v>#REF!</v>
      </c>
      <c r="AG45" s="216" t="e">
        <f>COUNTIFS(#REF!,$Q45,AG$11:AG$29,"&gt;100")</f>
        <v>#REF!</v>
      </c>
      <c r="AH45" s="216" t="e">
        <f>COUNTIFS(#REF!,$Q45,AH$11:AH$29,"&gt;100")</f>
        <v>#REF!</v>
      </c>
      <c r="AI45" s="216" t="e">
        <f>COUNTIFS(#REF!,$Q45,AI$11:AI$29,"&gt;100")</f>
        <v>#REF!</v>
      </c>
      <c r="AJ45" s="216" t="e">
        <f>COUNTIFS(#REF!,$Q45,AJ$11:AJ$29,"&gt;100")</f>
        <v>#REF!</v>
      </c>
      <c r="AK45" s="216" t="e">
        <f>COUNTIFS(#REF!,$Q45,AK$11:AK$29,"&gt;100")</f>
        <v>#REF!</v>
      </c>
      <c r="AL45" s="216" t="e">
        <f>COUNTIFS(#REF!,$Q45,AL$11:AL$29,"&gt;100")</f>
        <v>#REF!</v>
      </c>
      <c r="AM45" s="216" t="e">
        <f>COUNTIFS(#REF!,$Q45,AM$11:AM$29,"&gt;100")</f>
        <v>#REF!</v>
      </c>
      <c r="AN45" s="216" t="e">
        <f>COUNTIFS(#REF!,$Q45,AN$11:AN$29,"&gt;100")</f>
        <v>#REF!</v>
      </c>
      <c r="AO45" s="216" t="e">
        <f>COUNTIFS(#REF!,$Q45,AO$11:AO$29,"&gt;100")</f>
        <v>#REF!</v>
      </c>
      <c r="AP45" s="216" t="e">
        <f>COUNTIFS(#REF!,$Q45,AP$11:AP$29,"&gt;100")</f>
        <v>#REF!</v>
      </c>
      <c r="AQ45" s="216" t="e">
        <f>COUNTIFS(#REF!,$Q45,AQ$11:AQ$29,"&gt;100")</f>
        <v>#REF!</v>
      </c>
      <c r="AR45" s="216" t="e">
        <f>COUNTIFS(#REF!,$Q45,AR$11:AR$29,"&gt;100")</f>
        <v>#REF!</v>
      </c>
      <c r="AS45" s="216" t="e">
        <f>COUNTIFS(#REF!,$Q45,AS$11:AS$29,"&gt;100")</f>
        <v>#REF!</v>
      </c>
      <c r="AT45" s="216" t="e">
        <f>COUNTIFS(#REF!,$Q45,AT$11:AT$29,"&gt;100")</f>
        <v>#REF!</v>
      </c>
      <c r="AU45" s="216" t="e">
        <f>COUNTIFS(#REF!,$Q45,AU$11:AU$29,"&gt;100")</f>
        <v>#REF!</v>
      </c>
      <c r="AV45" s="216" t="e">
        <f>COUNTIFS(#REF!,$Q45,AV$11:AV$29,"&gt;100")</f>
        <v>#REF!</v>
      </c>
      <c r="AW45" s="216" t="e">
        <f>COUNTIFS(#REF!,$Q45,AW$11:AW$29,"&gt;100")</f>
        <v>#REF!</v>
      </c>
      <c r="AX45" s="216" t="e">
        <f>COUNTIFS(#REF!,$Q45,AX$11:AX$29,"&gt;100")</f>
        <v>#REF!</v>
      </c>
      <c r="AY45" s="216" t="e">
        <f>COUNTIFS(#REF!,$Q45,AY$11:AY$29,"&gt;100")</f>
        <v>#REF!</v>
      </c>
      <c r="AZ45" s="216" t="e">
        <f>COUNTIFS(#REF!,$Q45,AZ$11:AZ$29,"&gt;100")</f>
        <v>#REF!</v>
      </c>
      <c r="BA45" s="216" t="e">
        <f>COUNTIFS(#REF!,$Q45,BA$11:BA$29,"&gt;100")</f>
        <v>#REF!</v>
      </c>
      <c r="BB45" s="216" t="e">
        <f>COUNTIFS(#REF!,$Q45,BB$11:BB$29,"&gt;100")</f>
        <v>#REF!</v>
      </c>
      <c r="BC45" s="216" t="e">
        <f>COUNTIFS(#REF!,$Q45,BC$11:BC$29,"&gt;100")</f>
        <v>#REF!</v>
      </c>
      <c r="BD45" s="216" t="e">
        <f>COUNTIFS(#REF!,$Q45,BD$11:BD$29,"&gt;100")</f>
        <v>#REF!</v>
      </c>
      <c r="BE45" s="216" t="e">
        <f>COUNTIFS(#REF!,$Q45,BE$11:BE$29,"&gt;100")</f>
        <v>#REF!</v>
      </c>
      <c r="BF45" s="216" t="e">
        <f>COUNTIFS(#REF!,$Q45,BF$11:BF$29,"&gt;100")</f>
        <v>#REF!</v>
      </c>
      <c r="BG45" s="216" t="e">
        <f>COUNTIFS(#REF!,$Q45,BG$11:BG$29,"&gt;100")</f>
        <v>#REF!</v>
      </c>
      <c r="BH45" s="216" t="e">
        <f>COUNTIFS(#REF!,$Q45,BH$11:BH$29,"&gt;100")</f>
        <v>#REF!</v>
      </c>
      <c r="BI45" s="216" t="e">
        <f>COUNTIFS(#REF!,$Q45,BI$11:BI$29,"&gt;100")</f>
        <v>#REF!</v>
      </c>
      <c r="BJ45" s="216" t="e">
        <f>COUNTIFS(#REF!,$Q45,BJ$11:BJ$29,"&gt;100")</f>
        <v>#REF!</v>
      </c>
      <c r="BK45" s="216" t="e">
        <f>COUNTIFS(#REF!,$Q45,BK$11:BK$29,"&gt;100")</f>
        <v>#REF!</v>
      </c>
      <c r="BL45" s="216" t="e">
        <f>COUNTIFS(#REF!,$Q45,BL$11:BL$29,"&gt;100")</f>
        <v>#REF!</v>
      </c>
      <c r="BM45" s="216" t="e">
        <f>COUNTIFS(#REF!,$Q45,BM$11:BM$29,"&gt;100")</f>
        <v>#REF!</v>
      </c>
      <c r="BN45" s="216" t="e">
        <f>COUNTIFS(#REF!,$Q45,BN$11:BN$29,"&gt;100")</f>
        <v>#REF!</v>
      </c>
      <c r="BO45" s="216" t="e">
        <f>COUNTIFS(#REF!,$Q45,BO$11:BO$29,"&gt;100")</f>
        <v>#REF!</v>
      </c>
      <c r="BP45" s="216" t="e">
        <f>COUNTIFS(#REF!,$Q45,BP$11:BP$29,"&gt;100")</f>
        <v>#REF!</v>
      </c>
      <c r="BQ45" s="216" t="e">
        <f>COUNTIFS(#REF!,$Q45,BQ$11:BQ$29,"&gt;100")</f>
        <v>#REF!</v>
      </c>
      <c r="BR45" s="216" t="e">
        <f>COUNTIFS(#REF!,$Q45,BR$11:BR$29,"&gt;100")</f>
        <v>#REF!</v>
      </c>
      <c r="BS45" s="216" t="e">
        <f>COUNTIFS(#REF!,$Q45,BS$11:BS$29,"&gt;100")</f>
        <v>#REF!</v>
      </c>
      <c r="BT45" s="216" t="e">
        <f>COUNTIFS(#REF!,$Q45,BT$11:BT$29,"&gt;100")</f>
        <v>#REF!</v>
      </c>
      <c r="BU45" s="216" t="e">
        <f>COUNTIFS(#REF!,$Q45,BU$11:BU$29,"&gt;100")</f>
        <v>#REF!</v>
      </c>
      <c r="BV45" s="216" t="e">
        <f>COUNTIFS(#REF!,$Q45,BV$11:BV$29,"&gt;100")</f>
        <v>#REF!</v>
      </c>
      <c r="BY45" s="217" t="s">
        <v>854</v>
      </c>
    </row>
    <row r="46" spans="4:77" x14ac:dyDescent="0.5">
      <c r="E46" s="224" t="e">
        <f>COUNTIF(#REF!,#REF!)</f>
        <v>#REF!</v>
      </c>
      <c r="F46" s="224" t="e">
        <f>SUMIF(#REF!,#REF!,$O$11:$O$29)</f>
        <v>#REF!</v>
      </c>
      <c r="G46" s="223" t="e">
        <f t="shared" si="44"/>
        <v>#REF!</v>
      </c>
      <c r="Q46" s="216" t="s">
        <v>855</v>
      </c>
      <c r="U46" s="216" t="e">
        <f>COUNTIFS(#REF!,$Q46,U$11:U$29,"&gt;100")</f>
        <v>#REF!</v>
      </c>
      <c r="V46" s="216" t="e">
        <f>COUNTIFS(#REF!,$Q46,V$11:V$29,"&gt;100")</f>
        <v>#REF!</v>
      </c>
      <c r="W46" s="216" t="e">
        <f>COUNTIFS(#REF!,$Q46,W$11:W$29,"&gt;100")</f>
        <v>#REF!</v>
      </c>
      <c r="X46" s="216" t="e">
        <f>COUNTIFS(#REF!,$Q46,X$11:X$29,"&gt;100")</f>
        <v>#REF!</v>
      </c>
      <c r="Y46" s="216" t="e">
        <f>COUNTIFS(#REF!,$Q46,Y$11:Y$29,"&gt;100")</f>
        <v>#REF!</v>
      </c>
      <c r="Z46" s="216" t="e">
        <f>COUNTIFS(#REF!,$Q46,Z$11:Z$29,"&gt;100")</f>
        <v>#REF!</v>
      </c>
      <c r="AA46" s="216" t="e">
        <f>COUNTIFS(#REF!,$Q46,AA$11:AA$29,"&gt;100")</f>
        <v>#REF!</v>
      </c>
      <c r="AB46" s="216" t="e">
        <f>COUNTIFS(#REF!,$Q46,AB$11:AB$29,"&gt;100")</f>
        <v>#REF!</v>
      </c>
      <c r="AC46" s="216" t="e">
        <f>COUNTIFS(#REF!,$Q46,AC$11:AC$29,"&gt;100")</f>
        <v>#REF!</v>
      </c>
      <c r="AD46" s="216" t="e">
        <f>COUNTIFS(#REF!,$Q46,AD$11:AD$29,"&gt;100")</f>
        <v>#REF!</v>
      </c>
      <c r="AE46" s="216" t="e">
        <f>COUNTIFS(#REF!,$Q46,AE$11:AE$29,"&gt;100")</f>
        <v>#REF!</v>
      </c>
      <c r="AF46" s="216" t="e">
        <f>COUNTIFS(#REF!,$Q46,AF$11:AF$29,"&gt;100")</f>
        <v>#REF!</v>
      </c>
      <c r="AG46" s="216" t="e">
        <f>COUNTIFS(#REF!,$Q46,AG$11:AG$29,"&gt;100")</f>
        <v>#REF!</v>
      </c>
      <c r="AH46" s="216" t="e">
        <f>COUNTIFS(#REF!,$Q46,AH$11:AH$29,"&gt;100")</f>
        <v>#REF!</v>
      </c>
      <c r="AI46" s="216" t="e">
        <f>COUNTIFS(#REF!,$Q46,AI$11:AI$29,"&gt;100")</f>
        <v>#REF!</v>
      </c>
      <c r="AJ46" s="216" t="e">
        <f>COUNTIFS(#REF!,$Q46,AJ$11:AJ$29,"&gt;100")</f>
        <v>#REF!</v>
      </c>
      <c r="AK46" s="216" t="e">
        <f>COUNTIFS(#REF!,$Q46,AK$11:AK$29,"&gt;100")</f>
        <v>#REF!</v>
      </c>
      <c r="AL46" s="216" t="e">
        <f>COUNTIFS(#REF!,$Q46,AL$11:AL$29,"&gt;100")</f>
        <v>#REF!</v>
      </c>
      <c r="AM46" s="216" t="e">
        <f>COUNTIFS(#REF!,$Q46,AM$11:AM$29,"&gt;100")</f>
        <v>#REF!</v>
      </c>
      <c r="AN46" s="216" t="e">
        <f>COUNTIFS(#REF!,$Q46,AN$11:AN$29,"&gt;100")</f>
        <v>#REF!</v>
      </c>
      <c r="AO46" s="216" t="e">
        <f>COUNTIFS(#REF!,$Q46,AO$11:AO$29,"&gt;100")</f>
        <v>#REF!</v>
      </c>
      <c r="AP46" s="216" t="e">
        <f>COUNTIFS(#REF!,$Q46,AP$11:AP$29,"&gt;100")</f>
        <v>#REF!</v>
      </c>
      <c r="AQ46" s="216" t="e">
        <f>COUNTIFS(#REF!,$Q46,AQ$11:AQ$29,"&gt;100")</f>
        <v>#REF!</v>
      </c>
      <c r="AR46" s="216" t="e">
        <f>COUNTIFS(#REF!,$Q46,AR$11:AR$29,"&gt;100")</f>
        <v>#REF!</v>
      </c>
      <c r="AS46" s="216" t="e">
        <f>COUNTIFS(#REF!,$Q46,AS$11:AS$29,"&gt;100")</f>
        <v>#REF!</v>
      </c>
      <c r="AT46" s="216" t="e">
        <f>COUNTIFS(#REF!,$Q46,AT$11:AT$29,"&gt;100")</f>
        <v>#REF!</v>
      </c>
      <c r="AU46" s="216" t="e">
        <f>COUNTIFS(#REF!,$Q46,AU$11:AU$29,"&gt;100")</f>
        <v>#REF!</v>
      </c>
      <c r="AV46" s="216" t="e">
        <f>COUNTIFS(#REF!,$Q46,AV$11:AV$29,"&gt;100")</f>
        <v>#REF!</v>
      </c>
      <c r="AW46" s="216" t="e">
        <f>COUNTIFS(#REF!,$Q46,AW$11:AW$29,"&gt;100")</f>
        <v>#REF!</v>
      </c>
      <c r="AX46" s="216" t="e">
        <f>COUNTIFS(#REF!,$Q46,AX$11:AX$29,"&gt;100")</f>
        <v>#REF!</v>
      </c>
      <c r="AY46" s="216" t="e">
        <f>COUNTIFS(#REF!,$Q46,AY$11:AY$29,"&gt;100")</f>
        <v>#REF!</v>
      </c>
      <c r="AZ46" s="216" t="e">
        <f>COUNTIFS(#REF!,$Q46,AZ$11:AZ$29,"&gt;100")</f>
        <v>#REF!</v>
      </c>
      <c r="BA46" s="216" t="e">
        <f>COUNTIFS(#REF!,$Q46,BA$11:BA$29,"&gt;100")</f>
        <v>#REF!</v>
      </c>
      <c r="BB46" s="216" t="e">
        <f>COUNTIFS(#REF!,$Q46,BB$11:BB$29,"&gt;100")</f>
        <v>#REF!</v>
      </c>
      <c r="BC46" s="216" t="e">
        <f>COUNTIFS(#REF!,$Q46,BC$11:BC$29,"&gt;100")</f>
        <v>#REF!</v>
      </c>
      <c r="BD46" s="216" t="e">
        <f>COUNTIFS(#REF!,$Q46,BD$11:BD$29,"&gt;100")</f>
        <v>#REF!</v>
      </c>
      <c r="BE46" s="216" t="e">
        <f>COUNTIFS(#REF!,$Q46,BE$11:BE$29,"&gt;100")</f>
        <v>#REF!</v>
      </c>
      <c r="BF46" s="216" t="e">
        <f>COUNTIFS(#REF!,$Q46,BF$11:BF$29,"&gt;100")</f>
        <v>#REF!</v>
      </c>
      <c r="BG46" s="216" t="e">
        <f>COUNTIFS(#REF!,$Q46,BG$11:BG$29,"&gt;100")</f>
        <v>#REF!</v>
      </c>
      <c r="BH46" s="216" t="e">
        <f>COUNTIFS(#REF!,$Q46,BH$11:BH$29,"&gt;100")</f>
        <v>#REF!</v>
      </c>
      <c r="BI46" s="216" t="e">
        <f>COUNTIFS(#REF!,$Q46,BI$11:BI$29,"&gt;100")</f>
        <v>#REF!</v>
      </c>
      <c r="BJ46" s="216" t="e">
        <f>COUNTIFS(#REF!,$Q46,BJ$11:BJ$29,"&gt;100")</f>
        <v>#REF!</v>
      </c>
      <c r="BK46" s="216" t="e">
        <f>COUNTIFS(#REF!,$Q46,BK$11:BK$29,"&gt;100")</f>
        <v>#REF!</v>
      </c>
      <c r="BL46" s="216" t="e">
        <f>COUNTIFS(#REF!,$Q46,BL$11:BL$29,"&gt;100")</f>
        <v>#REF!</v>
      </c>
      <c r="BM46" s="216" t="e">
        <f>COUNTIFS(#REF!,$Q46,BM$11:BM$29,"&gt;100")</f>
        <v>#REF!</v>
      </c>
      <c r="BN46" s="216" t="e">
        <f>COUNTIFS(#REF!,$Q46,BN$11:BN$29,"&gt;100")</f>
        <v>#REF!</v>
      </c>
      <c r="BO46" s="216" t="e">
        <f>COUNTIFS(#REF!,$Q46,BO$11:BO$29,"&gt;100")</f>
        <v>#REF!</v>
      </c>
      <c r="BP46" s="216" t="e">
        <f>COUNTIFS(#REF!,$Q46,BP$11:BP$29,"&gt;100")</f>
        <v>#REF!</v>
      </c>
      <c r="BQ46" s="216" t="e">
        <f>COUNTIFS(#REF!,$Q46,BQ$11:BQ$29,"&gt;100")</f>
        <v>#REF!</v>
      </c>
      <c r="BR46" s="216" t="e">
        <f>COUNTIFS(#REF!,$Q46,BR$11:BR$29,"&gt;100")</f>
        <v>#REF!</v>
      </c>
      <c r="BS46" s="216" t="e">
        <f>COUNTIFS(#REF!,$Q46,BS$11:BS$29,"&gt;100")</f>
        <v>#REF!</v>
      </c>
      <c r="BT46" s="216" t="e">
        <f>COUNTIFS(#REF!,$Q46,BT$11:BT$29,"&gt;100")</f>
        <v>#REF!</v>
      </c>
      <c r="BU46" s="216" t="e">
        <f>COUNTIFS(#REF!,$Q46,BU$11:BU$29,"&gt;100")</f>
        <v>#REF!</v>
      </c>
      <c r="BV46" s="216" t="e">
        <f>COUNTIFS(#REF!,$Q46,BV$11:BV$29,"&gt;100")</f>
        <v>#REF!</v>
      </c>
      <c r="BY46" s="217" t="s">
        <v>854</v>
      </c>
    </row>
    <row r="47" spans="4:77" ht="13.5" thickBot="1" x14ac:dyDescent="0.55000000000000004">
      <c r="D47" s="222"/>
      <c r="E47" s="221" t="e">
        <f>SUM(E38:E46)</f>
        <v>#REF!</v>
      </c>
      <c r="F47" s="221" t="e">
        <f>SUM(F38:F46)</f>
        <v>#REF!</v>
      </c>
      <c r="G47" s="221" t="e">
        <f>SUM(G38:G46)</f>
        <v>#REF!</v>
      </c>
      <c r="Q47" s="222" t="s">
        <v>8</v>
      </c>
      <c r="U47" s="222" t="e">
        <f>SUM(U38:U46)</f>
        <v>#REF!</v>
      </c>
      <c r="V47" s="222" t="e">
        <f t="shared" ref="V47:BV47" si="45">SUM(V38:V46)</f>
        <v>#REF!</v>
      </c>
      <c r="W47" s="222" t="e">
        <f t="shared" si="45"/>
        <v>#REF!</v>
      </c>
      <c r="X47" s="222" t="e">
        <f t="shared" si="45"/>
        <v>#REF!</v>
      </c>
      <c r="Y47" s="222" t="e">
        <f t="shared" si="45"/>
        <v>#REF!</v>
      </c>
      <c r="Z47" s="222" t="e">
        <f t="shared" si="45"/>
        <v>#REF!</v>
      </c>
      <c r="AA47" s="222" t="e">
        <f t="shared" si="45"/>
        <v>#REF!</v>
      </c>
      <c r="AB47" s="222" t="e">
        <f t="shared" si="45"/>
        <v>#REF!</v>
      </c>
      <c r="AC47" s="222" t="e">
        <f t="shared" si="45"/>
        <v>#REF!</v>
      </c>
      <c r="AD47" s="222" t="e">
        <f t="shared" si="45"/>
        <v>#REF!</v>
      </c>
      <c r="AE47" s="222" t="e">
        <f t="shared" si="45"/>
        <v>#REF!</v>
      </c>
      <c r="AF47" s="222" t="e">
        <f t="shared" si="45"/>
        <v>#REF!</v>
      </c>
      <c r="AG47" s="222" t="e">
        <f t="shared" si="45"/>
        <v>#REF!</v>
      </c>
      <c r="AH47" s="222" t="e">
        <f t="shared" si="45"/>
        <v>#REF!</v>
      </c>
      <c r="AI47" s="222" t="e">
        <f t="shared" si="45"/>
        <v>#REF!</v>
      </c>
      <c r="AJ47" s="222" t="e">
        <f t="shared" si="45"/>
        <v>#REF!</v>
      </c>
      <c r="AK47" s="222" t="e">
        <f t="shared" si="45"/>
        <v>#REF!</v>
      </c>
      <c r="AL47" s="222" t="e">
        <f t="shared" si="45"/>
        <v>#REF!</v>
      </c>
      <c r="AM47" s="222" t="e">
        <f t="shared" si="45"/>
        <v>#REF!</v>
      </c>
      <c r="AN47" s="222" t="e">
        <f t="shared" si="45"/>
        <v>#REF!</v>
      </c>
      <c r="AO47" s="222" t="e">
        <f t="shared" si="45"/>
        <v>#REF!</v>
      </c>
      <c r="AP47" s="222" t="e">
        <f t="shared" si="45"/>
        <v>#REF!</v>
      </c>
      <c r="AQ47" s="222" t="e">
        <f t="shared" si="45"/>
        <v>#REF!</v>
      </c>
      <c r="AR47" s="222" t="e">
        <f t="shared" si="45"/>
        <v>#REF!</v>
      </c>
      <c r="AS47" s="222" t="e">
        <f t="shared" si="45"/>
        <v>#REF!</v>
      </c>
      <c r="AT47" s="222" t="e">
        <f t="shared" si="45"/>
        <v>#REF!</v>
      </c>
      <c r="AU47" s="222" t="e">
        <f t="shared" si="45"/>
        <v>#REF!</v>
      </c>
      <c r="AV47" s="222" t="e">
        <f t="shared" si="45"/>
        <v>#REF!</v>
      </c>
      <c r="AW47" s="222" t="e">
        <f t="shared" si="45"/>
        <v>#REF!</v>
      </c>
      <c r="AX47" s="222" t="e">
        <f t="shared" si="45"/>
        <v>#REF!</v>
      </c>
      <c r="AY47" s="222" t="e">
        <f t="shared" si="45"/>
        <v>#REF!</v>
      </c>
      <c r="AZ47" s="222" t="e">
        <f t="shared" si="45"/>
        <v>#REF!</v>
      </c>
      <c r="BA47" s="222" t="e">
        <f t="shared" si="45"/>
        <v>#REF!</v>
      </c>
      <c r="BB47" s="222" t="e">
        <f t="shared" si="45"/>
        <v>#REF!</v>
      </c>
      <c r="BC47" s="222" t="e">
        <f t="shared" si="45"/>
        <v>#REF!</v>
      </c>
      <c r="BD47" s="222" t="e">
        <f t="shared" si="45"/>
        <v>#REF!</v>
      </c>
      <c r="BE47" s="222" t="e">
        <f t="shared" si="45"/>
        <v>#REF!</v>
      </c>
      <c r="BF47" s="222" t="e">
        <f t="shared" si="45"/>
        <v>#REF!</v>
      </c>
      <c r="BG47" s="222" t="e">
        <f t="shared" si="45"/>
        <v>#REF!</v>
      </c>
      <c r="BH47" s="222" t="e">
        <f t="shared" si="45"/>
        <v>#REF!</v>
      </c>
      <c r="BI47" s="222" t="e">
        <f t="shared" si="45"/>
        <v>#REF!</v>
      </c>
      <c r="BJ47" s="222" t="e">
        <f t="shared" si="45"/>
        <v>#REF!</v>
      </c>
      <c r="BK47" s="222" t="e">
        <f t="shared" si="45"/>
        <v>#REF!</v>
      </c>
      <c r="BL47" s="222" t="e">
        <f t="shared" si="45"/>
        <v>#REF!</v>
      </c>
      <c r="BM47" s="222" t="e">
        <f t="shared" si="45"/>
        <v>#REF!</v>
      </c>
      <c r="BN47" s="222" t="e">
        <f t="shared" si="45"/>
        <v>#REF!</v>
      </c>
      <c r="BO47" s="222" t="e">
        <f t="shared" si="45"/>
        <v>#REF!</v>
      </c>
      <c r="BP47" s="222" t="e">
        <f t="shared" si="45"/>
        <v>#REF!</v>
      </c>
      <c r="BQ47" s="222" t="e">
        <f t="shared" si="45"/>
        <v>#REF!</v>
      </c>
      <c r="BR47" s="222" t="e">
        <f t="shared" si="45"/>
        <v>#REF!</v>
      </c>
      <c r="BS47" s="222" t="e">
        <f t="shared" si="45"/>
        <v>#REF!</v>
      </c>
      <c r="BT47" s="222" t="e">
        <f t="shared" si="45"/>
        <v>#REF!</v>
      </c>
      <c r="BU47" s="222" t="e">
        <f t="shared" si="45"/>
        <v>#REF!</v>
      </c>
      <c r="BV47" s="222" t="e">
        <f t="shared" si="45"/>
        <v>#REF!</v>
      </c>
      <c r="BY47" s="217" t="s">
        <v>854</v>
      </c>
    </row>
    <row r="48" spans="4:77" x14ac:dyDescent="0.5">
      <c r="BY48" s="217" t="s">
        <v>854</v>
      </c>
    </row>
    <row r="49" spans="77:77" x14ac:dyDescent="0.5">
      <c r="BY49" s="217" t="s">
        <v>854</v>
      </c>
    </row>
    <row r="50" spans="77:77" x14ac:dyDescent="0.5">
      <c r="BY50" s="217" t="s">
        <v>854</v>
      </c>
    </row>
    <row r="51" spans="77:77" x14ac:dyDescent="0.5">
      <c r="BY51" s="217" t="s">
        <v>854</v>
      </c>
    </row>
    <row r="52" spans="77:77" x14ac:dyDescent="0.5">
      <c r="BY52" s="217" t="s">
        <v>854</v>
      </c>
    </row>
    <row r="53" spans="77:77" x14ac:dyDescent="0.5">
      <c r="BY53" s="217" t="s">
        <v>854</v>
      </c>
    </row>
    <row r="54" spans="77:77" x14ac:dyDescent="0.5">
      <c r="BY54" s="217" t="s">
        <v>854</v>
      </c>
    </row>
    <row r="55" spans="77:77" x14ac:dyDescent="0.5">
      <c r="BY55" s="217" t="s">
        <v>854</v>
      </c>
    </row>
    <row r="56" spans="77:77" x14ac:dyDescent="0.5">
      <c r="BY56" s="217" t="s">
        <v>854</v>
      </c>
    </row>
    <row r="57" spans="77:77" x14ac:dyDescent="0.5">
      <c r="BY57" s="217" t="s">
        <v>854</v>
      </c>
    </row>
    <row r="58" spans="77:77" x14ac:dyDescent="0.5">
      <c r="BY58" s="217" t="s">
        <v>854</v>
      </c>
    </row>
    <row r="59" spans="77:77" x14ac:dyDescent="0.5">
      <c r="BY59" s="217" t="s">
        <v>854</v>
      </c>
    </row>
    <row r="60" spans="77:77" x14ac:dyDescent="0.5">
      <c r="BY60" s="217" t="s">
        <v>854</v>
      </c>
    </row>
    <row r="61" spans="77:77" x14ac:dyDescent="0.5">
      <c r="BY61" s="217" t="s">
        <v>854</v>
      </c>
    </row>
    <row r="62" spans="77:77" x14ac:dyDescent="0.5">
      <c r="BY62" s="217" t="s">
        <v>854</v>
      </c>
    </row>
    <row r="63" spans="77:77" x14ac:dyDescent="0.5">
      <c r="BY63" s="217" t="s">
        <v>854</v>
      </c>
    </row>
    <row r="64" spans="77:77" x14ac:dyDescent="0.5">
      <c r="BY64" s="217" t="s">
        <v>854</v>
      </c>
    </row>
    <row r="65" spans="77:77" x14ac:dyDescent="0.5">
      <c r="BY65" s="217" t="s">
        <v>854</v>
      </c>
    </row>
    <row r="66" spans="77:77" x14ac:dyDescent="0.5">
      <c r="BY66" s="217" t="s">
        <v>854</v>
      </c>
    </row>
    <row r="67" spans="77:77" x14ac:dyDescent="0.5">
      <c r="BY67" s="217" t="s">
        <v>854</v>
      </c>
    </row>
    <row r="68" spans="77:77" x14ac:dyDescent="0.5">
      <c r="BY68" s="217" t="s">
        <v>854</v>
      </c>
    </row>
    <row r="69" spans="77:77" x14ac:dyDescent="0.5">
      <c r="BY69" s="217" t="s">
        <v>854</v>
      </c>
    </row>
    <row r="70" spans="77:77" x14ac:dyDescent="0.5">
      <c r="BY70" s="217" t="s">
        <v>854</v>
      </c>
    </row>
    <row r="71" spans="77:77" x14ac:dyDescent="0.5">
      <c r="BY71" s="217" t="s">
        <v>854</v>
      </c>
    </row>
    <row r="72" spans="77:77" x14ac:dyDescent="0.5">
      <c r="BY72" s="217" t="s">
        <v>854</v>
      </c>
    </row>
    <row r="73" spans="77:77" x14ac:dyDescent="0.5">
      <c r="BY73" s="217" t="s">
        <v>854</v>
      </c>
    </row>
    <row r="74" spans="77:77" x14ac:dyDescent="0.5">
      <c r="BY74" s="217" t="s">
        <v>854</v>
      </c>
    </row>
    <row r="75" spans="77:77" x14ac:dyDescent="0.5">
      <c r="BY75" s="217" t="s">
        <v>854</v>
      </c>
    </row>
    <row r="76" spans="77:77" x14ac:dyDescent="0.5">
      <c r="BY76" s="217" t="s">
        <v>854</v>
      </c>
    </row>
    <row r="77" spans="77:77" x14ac:dyDescent="0.5">
      <c r="BY77" s="217" t="s">
        <v>854</v>
      </c>
    </row>
    <row r="78" spans="77:77" x14ac:dyDescent="0.5">
      <c r="BY78" s="217" t="s">
        <v>854</v>
      </c>
    </row>
    <row r="79" spans="77:77" x14ac:dyDescent="0.5">
      <c r="BY79" s="217" t="s">
        <v>854</v>
      </c>
    </row>
    <row r="80" spans="77:77" x14ac:dyDescent="0.5">
      <c r="BY80" s="217" t="s">
        <v>854</v>
      </c>
    </row>
    <row r="81" spans="77:77" x14ac:dyDescent="0.5">
      <c r="BY81" s="217" t="s">
        <v>854</v>
      </c>
    </row>
    <row r="82" spans="77:77" x14ac:dyDescent="0.5">
      <c r="BY82" s="217" t="s">
        <v>854</v>
      </c>
    </row>
    <row r="83" spans="77:77" x14ac:dyDescent="0.5">
      <c r="BY83" s="217" t="s">
        <v>854</v>
      </c>
    </row>
    <row r="84" spans="77:77" x14ac:dyDescent="0.5">
      <c r="BY84" s="217" t="s">
        <v>854</v>
      </c>
    </row>
    <row r="85" spans="77:77" x14ac:dyDescent="0.5">
      <c r="BY85" s="217" t="s">
        <v>854</v>
      </c>
    </row>
    <row r="86" spans="77:77" x14ac:dyDescent="0.5">
      <c r="BY86" s="217" t="s">
        <v>854</v>
      </c>
    </row>
    <row r="87" spans="77:77" x14ac:dyDescent="0.5">
      <c r="BY87" s="217" t="s">
        <v>854</v>
      </c>
    </row>
    <row r="88" spans="77:77" x14ac:dyDescent="0.5">
      <c r="BY88" s="217" t="s">
        <v>854</v>
      </c>
    </row>
    <row r="89" spans="77:77" x14ac:dyDescent="0.5">
      <c r="BY89" s="217" t="s">
        <v>854</v>
      </c>
    </row>
    <row r="90" spans="77:77" x14ac:dyDescent="0.5">
      <c r="BY90" s="217" t="s">
        <v>854</v>
      </c>
    </row>
    <row r="91" spans="77:77" x14ac:dyDescent="0.5">
      <c r="BY91" s="217" t="s">
        <v>854</v>
      </c>
    </row>
    <row r="92" spans="77:77" x14ac:dyDescent="0.5">
      <c r="BY92" s="217" t="s">
        <v>854</v>
      </c>
    </row>
    <row r="93" spans="77:77" x14ac:dyDescent="0.5">
      <c r="BY93" s="217" t="s">
        <v>854</v>
      </c>
    </row>
    <row r="94" spans="77:77" x14ac:dyDescent="0.5">
      <c r="BY94" s="217" t="s">
        <v>854</v>
      </c>
    </row>
    <row r="95" spans="77:77" x14ac:dyDescent="0.5">
      <c r="BY95" s="217" t="s">
        <v>854</v>
      </c>
    </row>
    <row r="96" spans="77:77" x14ac:dyDescent="0.5">
      <c r="BY96" s="217" t="s">
        <v>854</v>
      </c>
    </row>
    <row r="97" spans="77:77" x14ac:dyDescent="0.5">
      <c r="BY97" s="217" t="s">
        <v>854</v>
      </c>
    </row>
    <row r="98" spans="77:77" x14ac:dyDescent="0.5">
      <c r="BY98" s="217" t="s">
        <v>854</v>
      </c>
    </row>
    <row r="99" spans="77:77" x14ac:dyDescent="0.5">
      <c r="BY99" s="217" t="s">
        <v>854</v>
      </c>
    </row>
    <row r="100" spans="77:77" x14ac:dyDescent="0.5">
      <c r="BY100" s="217" t="s">
        <v>854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DL39"/>
  <sheetViews>
    <sheetView topLeftCell="AW4" workbookViewId="0">
      <selection activeCell="BI31" sqref="BI31"/>
    </sheetView>
  </sheetViews>
  <sheetFormatPr defaultColWidth="9" defaultRowHeight="15.75" outlineLevelRow="1" outlineLevelCol="1" x14ac:dyDescent="0.5"/>
  <cols>
    <col min="1" max="1" width="35.1875" style="91" customWidth="1"/>
    <col min="2" max="3" width="10.625" style="91" customWidth="1"/>
    <col min="4" max="5" width="9.875" style="91" hidden="1" customWidth="1" outlineLevel="1"/>
    <col min="6" max="6" width="3.1875" style="91" customWidth="1" collapsed="1"/>
    <col min="7" max="8" width="9.875" style="91" customWidth="1"/>
    <col min="9" max="10" width="9.875" style="91" hidden="1" customWidth="1" outlineLevel="1"/>
    <col min="11" max="11" width="10.625" style="91" customWidth="1" collapsed="1"/>
    <col min="12" max="13" width="9.875" style="91" hidden="1" customWidth="1" outlineLevel="1"/>
    <col min="14" max="14" width="10.625" style="91" customWidth="1" collapsed="1"/>
    <col min="15" max="16" width="9.875" style="91" hidden="1" customWidth="1" outlineLevel="1"/>
    <col min="17" max="17" width="10.625" style="91" customWidth="1" collapsed="1"/>
    <col min="18" max="19" width="9.875" style="91" hidden="1" customWidth="1" outlineLevel="1"/>
    <col min="20" max="20" width="10.625" style="91" customWidth="1" collapsed="1"/>
    <col min="21" max="22" width="9.875" style="91" hidden="1" customWidth="1" outlineLevel="1"/>
    <col min="23" max="23" width="10.625" style="91" customWidth="1" collapsed="1"/>
    <col min="24" max="25" width="9.875" style="91" hidden="1" customWidth="1" outlineLevel="1"/>
    <col min="26" max="26" width="3.1875" style="91" customWidth="1" collapsed="1"/>
    <col min="27" max="27" width="9.875" style="91" customWidth="1"/>
    <col min="28" max="39" width="10.125" style="91" customWidth="1"/>
    <col min="40" max="109" width="9" style="91"/>
    <col min="110" max="110" width="10.625" style="91" customWidth="1"/>
    <col min="111" max="112" width="9" style="91"/>
    <col min="113" max="116" width="10.625" style="91" customWidth="1"/>
    <col min="117" max="16384" width="9" style="91"/>
  </cols>
  <sheetData>
    <row r="1" spans="1:116" x14ac:dyDescent="0.5">
      <c r="A1" s="89" t="s">
        <v>913</v>
      </c>
      <c r="D1" s="89"/>
      <c r="E1" s="89"/>
      <c r="F1" s="89"/>
      <c r="I1" s="89"/>
      <c r="J1" s="89"/>
      <c r="L1" s="89"/>
      <c r="M1" s="89"/>
      <c r="O1" s="89"/>
      <c r="P1" s="89"/>
      <c r="R1" s="89"/>
      <c r="S1" s="89"/>
      <c r="U1" s="89"/>
      <c r="V1" s="89"/>
      <c r="X1" s="89"/>
      <c r="Y1" s="89"/>
      <c r="Z1" s="89"/>
    </row>
    <row r="2" spans="1:116" x14ac:dyDescent="0.5">
      <c r="A2" s="89" t="s">
        <v>801</v>
      </c>
      <c r="D2" s="89"/>
      <c r="E2" s="89"/>
      <c r="F2" s="89"/>
      <c r="I2" s="89"/>
      <c r="J2" s="89"/>
      <c r="L2" s="89"/>
      <c r="M2" s="89"/>
      <c r="O2" s="89"/>
      <c r="P2" s="89"/>
      <c r="R2" s="89"/>
      <c r="S2" s="89"/>
      <c r="U2" s="89"/>
      <c r="V2" s="89"/>
      <c r="X2" s="89"/>
      <c r="Y2" s="89"/>
      <c r="Z2" s="89"/>
    </row>
    <row r="4" spans="1:116" x14ac:dyDescent="0.5">
      <c r="B4" s="92" t="s">
        <v>809</v>
      </c>
      <c r="C4" s="92" t="s">
        <v>810</v>
      </c>
      <c r="D4" s="92" t="s">
        <v>805</v>
      </c>
      <c r="E4" s="92" t="s">
        <v>806</v>
      </c>
      <c r="G4" s="92" t="s">
        <v>802</v>
      </c>
      <c r="H4" s="92" t="s">
        <v>792</v>
      </c>
      <c r="I4" s="92" t="s">
        <v>805</v>
      </c>
      <c r="J4" s="92" t="s">
        <v>806</v>
      </c>
      <c r="K4" s="92" t="s">
        <v>793</v>
      </c>
      <c r="L4" s="92" t="s">
        <v>805</v>
      </c>
      <c r="M4" s="92" t="s">
        <v>806</v>
      </c>
      <c r="N4" s="92" t="s">
        <v>794</v>
      </c>
      <c r="O4" s="92" t="s">
        <v>805</v>
      </c>
      <c r="P4" s="92" t="s">
        <v>806</v>
      </c>
      <c r="Q4" s="92" t="s">
        <v>791</v>
      </c>
      <c r="R4" s="92" t="s">
        <v>805</v>
      </c>
      <c r="S4" s="92" t="s">
        <v>806</v>
      </c>
      <c r="T4" s="92" t="s">
        <v>795</v>
      </c>
      <c r="U4" s="92" t="s">
        <v>805</v>
      </c>
      <c r="V4" s="92" t="s">
        <v>806</v>
      </c>
      <c r="W4" s="92" t="s">
        <v>796</v>
      </c>
      <c r="X4" s="92" t="s">
        <v>805</v>
      </c>
      <c r="Y4" s="92" t="s">
        <v>806</v>
      </c>
      <c r="AA4" s="92">
        <v>41670</v>
      </c>
      <c r="AB4" s="92">
        <v>41698</v>
      </c>
      <c r="AC4" s="92">
        <v>41729</v>
      </c>
      <c r="AD4" s="92">
        <v>41759</v>
      </c>
      <c r="AE4" s="92">
        <v>41790</v>
      </c>
      <c r="AF4" s="92">
        <v>41820</v>
      </c>
      <c r="AG4" s="92">
        <v>41851</v>
      </c>
      <c r="AH4" s="92">
        <v>41882</v>
      </c>
      <c r="AI4" s="92">
        <v>41912</v>
      </c>
      <c r="AJ4" s="92">
        <v>41943</v>
      </c>
      <c r="AK4" s="92">
        <v>41973</v>
      </c>
      <c r="AL4" s="92">
        <v>42004</v>
      </c>
      <c r="AM4" s="92">
        <v>42035</v>
      </c>
      <c r="AN4" s="92">
        <v>42063</v>
      </c>
      <c r="AO4" s="92">
        <v>42094</v>
      </c>
      <c r="AP4" s="92">
        <v>42124</v>
      </c>
      <c r="AQ4" s="92">
        <v>42155</v>
      </c>
      <c r="AR4" s="92">
        <v>42185</v>
      </c>
      <c r="AS4" s="92">
        <v>42216</v>
      </c>
      <c r="AT4" s="92">
        <v>42247</v>
      </c>
      <c r="AU4" s="92">
        <v>42277</v>
      </c>
      <c r="AV4" s="92">
        <v>42308</v>
      </c>
      <c r="AW4" s="92">
        <v>42338</v>
      </c>
      <c r="AX4" s="92">
        <v>42369</v>
      </c>
      <c r="AY4" s="92">
        <v>42400</v>
      </c>
      <c r="AZ4" s="92">
        <v>42429</v>
      </c>
      <c r="BA4" s="92">
        <v>42460</v>
      </c>
      <c r="BB4" s="92">
        <v>42490</v>
      </c>
      <c r="BC4" s="92">
        <v>42521</v>
      </c>
      <c r="BD4" s="92">
        <v>42551</v>
      </c>
      <c r="BE4" s="92">
        <v>42582</v>
      </c>
      <c r="BF4" s="92">
        <v>42613</v>
      </c>
      <c r="BG4" s="92">
        <v>42643</v>
      </c>
      <c r="BH4" s="92">
        <v>42674</v>
      </c>
      <c r="BI4" s="92">
        <v>42704</v>
      </c>
      <c r="BJ4" s="92">
        <v>42735</v>
      </c>
      <c r="BK4" s="92">
        <v>42766</v>
      </c>
      <c r="BL4" s="92">
        <v>42794</v>
      </c>
      <c r="BM4" s="92">
        <v>42825</v>
      </c>
      <c r="BN4" s="92">
        <v>42855</v>
      </c>
      <c r="BO4" s="92">
        <v>42886</v>
      </c>
      <c r="BP4" s="92">
        <v>42916</v>
      </c>
      <c r="BQ4" s="92">
        <v>42947</v>
      </c>
      <c r="BR4" s="92">
        <v>42978</v>
      </c>
      <c r="BS4" s="92">
        <v>43008</v>
      </c>
      <c r="BT4" s="92">
        <v>43039</v>
      </c>
      <c r="BU4" s="92">
        <v>43069</v>
      </c>
      <c r="BV4" s="92">
        <v>43100</v>
      </c>
      <c r="BW4" s="92">
        <v>43131</v>
      </c>
      <c r="BX4" s="92">
        <v>43159</v>
      </c>
      <c r="BY4" s="92">
        <v>43190</v>
      </c>
      <c r="BZ4" s="92">
        <v>43220</v>
      </c>
      <c r="CA4" s="92">
        <v>43251</v>
      </c>
      <c r="CB4" s="92">
        <v>43281</v>
      </c>
      <c r="CC4" s="92">
        <v>43312</v>
      </c>
      <c r="CD4" s="92">
        <v>43343</v>
      </c>
      <c r="CE4" s="92">
        <v>43373</v>
      </c>
      <c r="CF4" s="92">
        <v>43404</v>
      </c>
      <c r="CG4" s="92">
        <v>43434</v>
      </c>
      <c r="CH4" s="92">
        <v>43465</v>
      </c>
      <c r="CI4" s="92">
        <v>43496</v>
      </c>
      <c r="CJ4" s="92">
        <v>43524</v>
      </c>
      <c r="CK4" s="92">
        <v>43555</v>
      </c>
      <c r="CL4" s="92">
        <v>43585</v>
      </c>
      <c r="CM4" s="92">
        <v>43616</v>
      </c>
      <c r="CN4" s="92">
        <v>43646</v>
      </c>
      <c r="CO4" s="92">
        <v>43677</v>
      </c>
      <c r="CP4" s="92">
        <v>43708</v>
      </c>
      <c r="CQ4" s="92">
        <v>43738</v>
      </c>
      <c r="CR4" s="92">
        <v>43769</v>
      </c>
      <c r="CS4" s="92">
        <v>43799</v>
      </c>
      <c r="CT4" s="92">
        <v>43830</v>
      </c>
      <c r="CU4" s="92">
        <v>43861</v>
      </c>
      <c r="CV4" s="92">
        <v>43890</v>
      </c>
      <c r="CW4" s="92">
        <v>43921</v>
      </c>
      <c r="CX4" s="92">
        <v>43951</v>
      </c>
      <c r="CY4" s="92">
        <v>43982</v>
      </c>
      <c r="CZ4" s="92">
        <v>44012</v>
      </c>
      <c r="DA4" s="92">
        <v>44043</v>
      </c>
      <c r="DB4" s="92">
        <v>44074</v>
      </c>
      <c r="DC4" s="92">
        <v>44104</v>
      </c>
      <c r="DD4" s="92">
        <v>44135</v>
      </c>
      <c r="DE4" s="92">
        <v>44165</v>
      </c>
      <c r="DF4" s="92">
        <v>44196</v>
      </c>
      <c r="DG4" s="92">
        <v>44227</v>
      </c>
      <c r="DH4" s="92">
        <v>44255</v>
      </c>
      <c r="DI4" s="92">
        <v>44286</v>
      </c>
      <c r="DJ4" s="92">
        <v>44316</v>
      </c>
      <c r="DK4" s="92">
        <v>44347</v>
      </c>
      <c r="DL4" s="92">
        <v>44377</v>
      </c>
    </row>
    <row r="5" spans="1:116" hidden="1" outlineLevel="1" x14ac:dyDescent="0.5">
      <c r="B5" s="93"/>
      <c r="C5" s="93"/>
      <c r="D5" s="95"/>
      <c r="E5" s="95"/>
      <c r="G5" s="93"/>
      <c r="H5" s="93"/>
      <c r="I5" s="95"/>
      <c r="J5" s="95"/>
      <c r="K5" s="93"/>
      <c r="L5" s="95"/>
      <c r="M5" s="95"/>
      <c r="N5" s="93"/>
      <c r="O5" s="95"/>
      <c r="P5" s="95"/>
      <c r="Q5" s="93"/>
      <c r="R5" s="95"/>
      <c r="S5" s="95"/>
      <c r="T5" s="93"/>
      <c r="U5" s="95"/>
      <c r="V5" s="95"/>
      <c r="W5" s="93"/>
      <c r="X5" s="95"/>
      <c r="Y5" s="95"/>
      <c r="AA5" s="93">
        <v>7</v>
      </c>
      <c r="AB5" s="93">
        <v>8</v>
      </c>
      <c r="AC5" s="93">
        <v>9</v>
      </c>
      <c r="AD5" s="93">
        <v>10</v>
      </c>
      <c r="AE5" s="93">
        <v>11</v>
      </c>
      <c r="AF5" s="93">
        <v>12</v>
      </c>
      <c r="AG5" s="93">
        <v>1</v>
      </c>
      <c r="AH5" s="93">
        <v>2</v>
      </c>
      <c r="AI5" s="93">
        <v>3</v>
      </c>
      <c r="AJ5" s="93">
        <v>4</v>
      </c>
      <c r="AK5" s="93">
        <v>5</v>
      </c>
      <c r="AL5" s="93">
        <v>6</v>
      </c>
      <c r="AM5" s="93">
        <v>7</v>
      </c>
      <c r="AN5" s="93">
        <v>8</v>
      </c>
      <c r="AO5" s="93">
        <v>9</v>
      </c>
      <c r="AP5" s="93">
        <v>10</v>
      </c>
      <c r="AQ5" s="93">
        <v>11</v>
      </c>
      <c r="AR5" s="93">
        <v>12</v>
      </c>
      <c r="AS5" s="93">
        <v>1</v>
      </c>
      <c r="AT5" s="93">
        <v>2</v>
      </c>
      <c r="AU5" s="93">
        <v>3</v>
      </c>
      <c r="AV5" s="93">
        <v>4</v>
      </c>
      <c r="AW5" s="93">
        <v>5</v>
      </c>
      <c r="AX5" s="93">
        <v>6</v>
      </c>
      <c r="AY5" s="93">
        <v>7</v>
      </c>
      <c r="AZ5" s="93">
        <v>8</v>
      </c>
      <c r="BA5" s="93">
        <v>9</v>
      </c>
      <c r="BB5" s="93">
        <v>10</v>
      </c>
      <c r="BC5" s="93">
        <v>11</v>
      </c>
      <c r="BD5" s="93">
        <v>12</v>
      </c>
      <c r="BE5" s="93">
        <v>1</v>
      </c>
      <c r="BF5" s="93">
        <v>2</v>
      </c>
      <c r="BG5" s="93">
        <v>3</v>
      </c>
      <c r="BH5" s="93">
        <v>4</v>
      </c>
      <c r="BI5" s="93">
        <v>5</v>
      </c>
      <c r="BJ5" s="93">
        <v>6</v>
      </c>
      <c r="BK5" s="93">
        <v>7</v>
      </c>
      <c r="BL5" s="93">
        <v>8</v>
      </c>
      <c r="BM5" s="93">
        <v>9</v>
      </c>
      <c r="BN5" s="93">
        <v>10</v>
      </c>
      <c r="BO5" s="93">
        <v>11</v>
      </c>
      <c r="BP5" s="93">
        <v>12</v>
      </c>
      <c r="BQ5" s="93">
        <v>1</v>
      </c>
      <c r="BR5" s="93">
        <v>2</v>
      </c>
      <c r="BS5" s="93">
        <v>3</v>
      </c>
      <c r="BT5" s="93">
        <v>4</v>
      </c>
      <c r="BU5" s="93">
        <v>5</v>
      </c>
      <c r="BV5" s="93">
        <v>6</v>
      </c>
      <c r="BW5" s="93">
        <v>7</v>
      </c>
      <c r="BX5" s="93">
        <v>8</v>
      </c>
      <c r="BY5" s="93">
        <v>9</v>
      </c>
      <c r="BZ5" s="93">
        <v>10</v>
      </c>
      <c r="CA5" s="93">
        <v>11</v>
      </c>
      <c r="CB5" s="93">
        <v>12</v>
      </c>
      <c r="CC5" s="93">
        <v>1</v>
      </c>
      <c r="CD5" s="93">
        <v>2</v>
      </c>
      <c r="CE5" s="93">
        <v>3</v>
      </c>
      <c r="CF5" s="93">
        <v>4</v>
      </c>
      <c r="CG5" s="93">
        <v>5</v>
      </c>
      <c r="CH5" s="93">
        <v>6</v>
      </c>
      <c r="CI5" s="93">
        <v>7</v>
      </c>
      <c r="CJ5" s="93">
        <v>8</v>
      </c>
      <c r="CK5" s="93">
        <v>9</v>
      </c>
      <c r="CL5" s="93">
        <v>10</v>
      </c>
      <c r="CM5" s="93">
        <v>11</v>
      </c>
      <c r="CN5" s="93">
        <v>12</v>
      </c>
      <c r="CO5" s="93">
        <v>1</v>
      </c>
      <c r="CP5" s="93">
        <v>2</v>
      </c>
      <c r="CQ5" s="93">
        <v>3</v>
      </c>
      <c r="CR5" s="93">
        <v>4</v>
      </c>
      <c r="CS5" s="93">
        <v>5</v>
      </c>
      <c r="CT5" s="93">
        <v>6</v>
      </c>
      <c r="CU5" s="93">
        <v>7</v>
      </c>
      <c r="CV5" s="93">
        <v>8</v>
      </c>
      <c r="CW5" s="93">
        <v>9</v>
      </c>
      <c r="CX5" s="93">
        <v>10</v>
      </c>
      <c r="CY5" s="93">
        <v>11</v>
      </c>
      <c r="CZ5" s="93">
        <v>12</v>
      </c>
      <c r="DA5" s="93">
        <v>1</v>
      </c>
      <c r="DB5" s="93">
        <v>2</v>
      </c>
      <c r="DC5" s="93">
        <v>3</v>
      </c>
      <c r="DD5" s="93">
        <v>4</v>
      </c>
      <c r="DE5" s="93">
        <v>5</v>
      </c>
      <c r="DF5" s="93">
        <v>6</v>
      </c>
      <c r="DG5" s="93">
        <v>7</v>
      </c>
      <c r="DH5" s="93">
        <v>8</v>
      </c>
      <c r="DI5" s="93">
        <v>9</v>
      </c>
      <c r="DJ5" s="93">
        <v>10</v>
      </c>
      <c r="DK5" s="93">
        <v>11</v>
      </c>
      <c r="DL5" s="93">
        <v>12</v>
      </c>
    </row>
    <row r="6" spans="1:116" hidden="1" outlineLevel="1" x14ac:dyDescent="0.5">
      <c r="B6" s="93"/>
      <c r="C6" s="93"/>
      <c r="D6" s="95"/>
      <c r="E6" s="95"/>
      <c r="G6" s="93"/>
      <c r="H6" s="93"/>
      <c r="I6" s="95"/>
      <c r="J6" s="95"/>
      <c r="K6" s="93"/>
      <c r="L6" s="95"/>
      <c r="M6" s="95"/>
      <c r="N6" s="93"/>
      <c r="O6" s="95"/>
      <c r="P6" s="95"/>
      <c r="Q6" s="93"/>
      <c r="R6" s="95"/>
      <c r="S6" s="95"/>
      <c r="T6" s="93"/>
      <c r="U6" s="95"/>
      <c r="V6" s="95"/>
      <c r="W6" s="93"/>
      <c r="X6" s="95"/>
      <c r="Y6" s="95"/>
      <c r="AA6" s="93" t="s">
        <v>811</v>
      </c>
      <c r="AB6" s="93" t="s">
        <v>811</v>
      </c>
      <c r="AC6" s="93" t="s">
        <v>811</v>
      </c>
      <c r="AD6" s="93" t="s">
        <v>811</v>
      </c>
      <c r="AE6" s="93" t="s">
        <v>811</v>
      </c>
      <c r="AF6" s="93" t="s">
        <v>811</v>
      </c>
      <c r="AG6" s="93" t="s">
        <v>811</v>
      </c>
      <c r="AH6" s="93" t="s">
        <v>811</v>
      </c>
      <c r="AI6" s="93" t="s">
        <v>811</v>
      </c>
      <c r="AJ6" s="93" t="s">
        <v>811</v>
      </c>
      <c r="AK6" s="93" t="s">
        <v>811</v>
      </c>
      <c r="AL6" s="93" t="s">
        <v>811</v>
      </c>
      <c r="AM6" s="93" t="s">
        <v>812</v>
      </c>
      <c r="AN6" s="93" t="s">
        <v>812</v>
      </c>
      <c r="AO6" s="93" t="s">
        <v>812</v>
      </c>
      <c r="AP6" s="93" t="s">
        <v>812</v>
      </c>
      <c r="AQ6" s="93" t="s">
        <v>812</v>
      </c>
      <c r="AR6" s="93" t="s">
        <v>812</v>
      </c>
      <c r="AS6" s="93" t="s">
        <v>812</v>
      </c>
      <c r="AT6" s="93" t="s">
        <v>812</v>
      </c>
      <c r="AU6" s="93" t="s">
        <v>812</v>
      </c>
      <c r="AV6" s="93" t="s">
        <v>812</v>
      </c>
      <c r="AW6" s="93" t="s">
        <v>812</v>
      </c>
      <c r="AX6" s="93" t="s">
        <v>812</v>
      </c>
      <c r="AY6" s="93" t="s">
        <v>813</v>
      </c>
      <c r="AZ6" s="93" t="s">
        <v>813</v>
      </c>
      <c r="BA6" s="93" t="s">
        <v>813</v>
      </c>
      <c r="BB6" s="93" t="s">
        <v>813</v>
      </c>
      <c r="BC6" s="93" t="s">
        <v>813</v>
      </c>
      <c r="BD6" s="93" t="s">
        <v>813</v>
      </c>
      <c r="BE6" s="93" t="s">
        <v>813</v>
      </c>
      <c r="BF6" s="93" t="s">
        <v>813</v>
      </c>
      <c r="BG6" s="93" t="s">
        <v>813</v>
      </c>
      <c r="BH6" s="93" t="s">
        <v>813</v>
      </c>
      <c r="BI6" s="93" t="s">
        <v>813</v>
      </c>
      <c r="BJ6" s="93" t="s">
        <v>813</v>
      </c>
      <c r="BK6" s="93" t="s">
        <v>809</v>
      </c>
      <c r="BL6" s="93" t="s">
        <v>809</v>
      </c>
      <c r="BM6" s="93" t="s">
        <v>809</v>
      </c>
      <c r="BN6" s="93" t="s">
        <v>809</v>
      </c>
      <c r="BO6" s="93" t="s">
        <v>809</v>
      </c>
      <c r="BP6" s="93" t="s">
        <v>809</v>
      </c>
      <c r="BQ6" s="93" t="s">
        <v>809</v>
      </c>
      <c r="BR6" s="93" t="s">
        <v>809</v>
      </c>
      <c r="BS6" s="93" t="s">
        <v>809</v>
      </c>
      <c r="BT6" s="93" t="s">
        <v>809</v>
      </c>
      <c r="BU6" s="93" t="s">
        <v>809</v>
      </c>
      <c r="BV6" s="93" t="s">
        <v>809</v>
      </c>
      <c r="BW6" s="93" t="s">
        <v>810</v>
      </c>
      <c r="BX6" s="93" t="s">
        <v>810</v>
      </c>
      <c r="BY6" s="93" t="s">
        <v>810</v>
      </c>
      <c r="BZ6" s="93" t="s">
        <v>810</v>
      </c>
      <c r="CA6" s="93" t="s">
        <v>810</v>
      </c>
      <c r="CB6" s="93" t="s">
        <v>810</v>
      </c>
      <c r="CC6" s="93" t="s">
        <v>810</v>
      </c>
      <c r="CD6" s="93" t="s">
        <v>810</v>
      </c>
      <c r="CE6" s="93" t="s">
        <v>810</v>
      </c>
      <c r="CF6" s="93" t="s">
        <v>810</v>
      </c>
      <c r="CG6" s="93" t="s">
        <v>810</v>
      </c>
      <c r="CH6" s="93" t="s">
        <v>810</v>
      </c>
      <c r="CI6" s="93" t="s">
        <v>814</v>
      </c>
      <c r="CJ6" s="93" t="s">
        <v>814</v>
      </c>
      <c r="CK6" s="93" t="s">
        <v>814</v>
      </c>
      <c r="CL6" s="93" t="s">
        <v>814</v>
      </c>
      <c r="CM6" s="93" t="s">
        <v>814</v>
      </c>
      <c r="CN6" s="93" t="s">
        <v>814</v>
      </c>
      <c r="CO6" s="93" t="s">
        <v>814</v>
      </c>
      <c r="CP6" s="93" t="s">
        <v>814</v>
      </c>
      <c r="CQ6" s="93" t="s">
        <v>814</v>
      </c>
      <c r="CR6" s="93" t="s">
        <v>814</v>
      </c>
      <c r="CS6" s="93" t="s">
        <v>814</v>
      </c>
      <c r="CT6" s="93" t="s">
        <v>814</v>
      </c>
      <c r="CU6" s="93" t="s">
        <v>815</v>
      </c>
      <c r="CV6" s="93" t="s">
        <v>815</v>
      </c>
      <c r="CW6" s="93" t="s">
        <v>815</v>
      </c>
      <c r="CX6" s="93" t="s">
        <v>815</v>
      </c>
      <c r="CY6" s="93" t="s">
        <v>815</v>
      </c>
      <c r="CZ6" s="93" t="s">
        <v>815</v>
      </c>
      <c r="DA6" s="93" t="s">
        <v>815</v>
      </c>
      <c r="DB6" s="93" t="s">
        <v>815</v>
      </c>
      <c r="DC6" s="93" t="s">
        <v>815</v>
      </c>
      <c r="DD6" s="93" t="s">
        <v>815</v>
      </c>
      <c r="DE6" s="93" t="s">
        <v>815</v>
      </c>
      <c r="DF6" s="93" t="s">
        <v>815</v>
      </c>
      <c r="DG6" s="93" t="s">
        <v>816</v>
      </c>
      <c r="DH6" s="93" t="s">
        <v>817</v>
      </c>
      <c r="DI6" s="93" t="s">
        <v>818</v>
      </c>
      <c r="DJ6" s="93" t="s">
        <v>819</v>
      </c>
      <c r="DK6" s="93" t="s">
        <v>820</v>
      </c>
      <c r="DL6" s="93" t="s">
        <v>821</v>
      </c>
    </row>
    <row r="7" spans="1:116" hidden="1" outlineLevel="1" x14ac:dyDescent="0.5">
      <c r="B7" s="93"/>
      <c r="C7" s="93"/>
      <c r="D7" s="95"/>
      <c r="E7" s="95"/>
      <c r="G7" s="93"/>
      <c r="H7" s="93"/>
      <c r="I7" s="95"/>
      <c r="J7" s="95"/>
      <c r="K7" s="93"/>
      <c r="L7" s="95"/>
      <c r="M7" s="95"/>
      <c r="N7" s="93"/>
      <c r="O7" s="95"/>
      <c r="P7" s="95"/>
      <c r="Q7" s="93"/>
      <c r="R7" s="95"/>
      <c r="S7" s="95"/>
      <c r="T7" s="93"/>
      <c r="U7" s="95"/>
      <c r="V7" s="95"/>
      <c r="W7" s="93"/>
      <c r="X7" s="95"/>
      <c r="Y7" s="95"/>
      <c r="AA7" s="93" t="s">
        <v>802</v>
      </c>
      <c r="AB7" s="93" t="s">
        <v>802</v>
      </c>
      <c r="AC7" s="93" t="s">
        <v>802</v>
      </c>
      <c r="AD7" s="93" t="s">
        <v>802</v>
      </c>
      <c r="AE7" s="93" t="s">
        <v>802</v>
      </c>
      <c r="AF7" s="93" t="s">
        <v>802</v>
      </c>
      <c r="AG7" s="93" t="s">
        <v>792</v>
      </c>
      <c r="AH7" s="93" t="s">
        <v>792</v>
      </c>
      <c r="AI7" s="93" t="s">
        <v>792</v>
      </c>
      <c r="AJ7" s="93" t="s">
        <v>792</v>
      </c>
      <c r="AK7" s="93" t="s">
        <v>792</v>
      </c>
      <c r="AL7" s="93" t="s">
        <v>792</v>
      </c>
      <c r="AM7" s="93" t="s">
        <v>792</v>
      </c>
      <c r="AN7" s="93" t="s">
        <v>792</v>
      </c>
      <c r="AO7" s="93" t="s">
        <v>792</v>
      </c>
      <c r="AP7" s="93" t="s">
        <v>792</v>
      </c>
      <c r="AQ7" s="93" t="s">
        <v>792</v>
      </c>
      <c r="AR7" s="93" t="s">
        <v>792</v>
      </c>
      <c r="AS7" s="93" t="s">
        <v>793</v>
      </c>
      <c r="AT7" s="93" t="s">
        <v>793</v>
      </c>
      <c r="AU7" s="93" t="s">
        <v>793</v>
      </c>
      <c r="AV7" s="93" t="s">
        <v>793</v>
      </c>
      <c r="AW7" s="93" t="s">
        <v>793</v>
      </c>
      <c r="AX7" s="93" t="s">
        <v>793</v>
      </c>
      <c r="AY7" s="93" t="s">
        <v>793</v>
      </c>
      <c r="AZ7" s="93" t="s">
        <v>793</v>
      </c>
      <c r="BA7" s="93" t="s">
        <v>793</v>
      </c>
      <c r="BB7" s="93" t="s">
        <v>793</v>
      </c>
      <c r="BC7" s="93" t="s">
        <v>793</v>
      </c>
      <c r="BD7" s="93" t="s">
        <v>793</v>
      </c>
      <c r="BE7" s="93" t="s">
        <v>794</v>
      </c>
      <c r="BF7" s="93" t="s">
        <v>794</v>
      </c>
      <c r="BG7" s="93" t="s">
        <v>794</v>
      </c>
      <c r="BH7" s="93" t="s">
        <v>794</v>
      </c>
      <c r="BI7" s="93" t="s">
        <v>794</v>
      </c>
      <c r="BJ7" s="93" t="s">
        <v>794</v>
      </c>
      <c r="BK7" s="93" t="s">
        <v>794</v>
      </c>
      <c r="BL7" s="93" t="s">
        <v>794</v>
      </c>
      <c r="BM7" s="93" t="s">
        <v>794</v>
      </c>
      <c r="BN7" s="93" t="s">
        <v>794</v>
      </c>
      <c r="BO7" s="93" t="s">
        <v>794</v>
      </c>
      <c r="BP7" s="93" t="s">
        <v>794</v>
      </c>
      <c r="BQ7" s="93" t="s">
        <v>791</v>
      </c>
      <c r="BR7" s="93" t="s">
        <v>791</v>
      </c>
      <c r="BS7" s="93" t="s">
        <v>791</v>
      </c>
      <c r="BT7" s="93" t="s">
        <v>791</v>
      </c>
      <c r="BU7" s="93" t="s">
        <v>791</v>
      </c>
      <c r="BV7" s="93" t="s">
        <v>791</v>
      </c>
      <c r="BW7" s="93" t="s">
        <v>791</v>
      </c>
      <c r="BX7" s="93" t="s">
        <v>791</v>
      </c>
      <c r="BY7" s="93" t="s">
        <v>791</v>
      </c>
      <c r="BZ7" s="93" t="s">
        <v>791</v>
      </c>
      <c r="CA7" s="93" t="s">
        <v>791</v>
      </c>
      <c r="CB7" s="93" t="s">
        <v>791</v>
      </c>
      <c r="CC7" s="93" t="s">
        <v>795</v>
      </c>
      <c r="CD7" s="93" t="s">
        <v>795</v>
      </c>
      <c r="CE7" s="93" t="s">
        <v>795</v>
      </c>
      <c r="CF7" s="93" t="s">
        <v>795</v>
      </c>
      <c r="CG7" s="93" t="s">
        <v>795</v>
      </c>
      <c r="CH7" s="93" t="s">
        <v>795</v>
      </c>
      <c r="CI7" s="93" t="s">
        <v>795</v>
      </c>
      <c r="CJ7" s="93" t="s">
        <v>795</v>
      </c>
      <c r="CK7" s="93" t="s">
        <v>795</v>
      </c>
      <c r="CL7" s="93" t="s">
        <v>795</v>
      </c>
      <c r="CM7" s="93" t="s">
        <v>795</v>
      </c>
      <c r="CN7" s="93" t="s">
        <v>795</v>
      </c>
      <c r="CO7" s="93" t="s">
        <v>796</v>
      </c>
      <c r="CP7" s="93" t="s">
        <v>796</v>
      </c>
      <c r="CQ7" s="93" t="s">
        <v>796</v>
      </c>
      <c r="CR7" s="93" t="s">
        <v>796</v>
      </c>
      <c r="CS7" s="93" t="s">
        <v>796</v>
      </c>
      <c r="CT7" s="93" t="s">
        <v>796</v>
      </c>
      <c r="CU7" s="93" t="s">
        <v>796</v>
      </c>
      <c r="CV7" s="93" t="s">
        <v>796</v>
      </c>
      <c r="CW7" s="93" t="s">
        <v>796</v>
      </c>
      <c r="CX7" s="93" t="s">
        <v>796</v>
      </c>
      <c r="CY7" s="93" t="s">
        <v>796</v>
      </c>
      <c r="CZ7" s="93" t="s">
        <v>796</v>
      </c>
      <c r="DA7" s="93" t="s">
        <v>797</v>
      </c>
      <c r="DB7" s="93" t="s">
        <v>797</v>
      </c>
      <c r="DC7" s="93" t="s">
        <v>797</v>
      </c>
      <c r="DD7" s="93" t="s">
        <v>797</v>
      </c>
      <c r="DE7" s="93" t="s">
        <v>797</v>
      </c>
      <c r="DF7" s="93" t="s">
        <v>797</v>
      </c>
      <c r="DG7" s="93" t="s">
        <v>797</v>
      </c>
      <c r="DH7" s="93" t="s">
        <v>797</v>
      </c>
      <c r="DI7" s="93" t="s">
        <v>797</v>
      </c>
      <c r="DJ7" s="93" t="s">
        <v>797</v>
      </c>
      <c r="DK7" s="93" t="s">
        <v>797</v>
      </c>
      <c r="DL7" s="93" t="s">
        <v>797</v>
      </c>
    </row>
    <row r="8" spans="1:116" collapsed="1" x14ac:dyDescent="0.5">
      <c r="B8" s="104" t="s">
        <v>799</v>
      </c>
      <c r="C8" s="94" t="s">
        <v>798</v>
      </c>
      <c r="D8" s="102" t="s">
        <v>805</v>
      </c>
      <c r="E8" s="103" t="s">
        <v>806</v>
      </c>
      <c r="G8" s="94" t="s">
        <v>798</v>
      </c>
      <c r="H8" s="94" t="s">
        <v>798</v>
      </c>
      <c r="I8" s="102" t="s">
        <v>805</v>
      </c>
      <c r="J8" s="103" t="s">
        <v>806</v>
      </c>
      <c r="K8" s="94" t="s">
        <v>798</v>
      </c>
      <c r="L8" s="102" t="s">
        <v>805</v>
      </c>
      <c r="M8" s="103" t="s">
        <v>806</v>
      </c>
      <c r="N8" s="94" t="s">
        <v>798</v>
      </c>
      <c r="O8" s="102" t="s">
        <v>805</v>
      </c>
      <c r="P8" s="103" t="s">
        <v>806</v>
      </c>
      <c r="Q8" s="100" t="s">
        <v>800</v>
      </c>
      <c r="R8" s="102" t="s">
        <v>805</v>
      </c>
      <c r="S8" s="103" t="s">
        <v>806</v>
      </c>
      <c r="T8" s="100" t="s">
        <v>800</v>
      </c>
      <c r="U8" s="102" t="s">
        <v>805</v>
      </c>
      <c r="V8" s="103" t="s">
        <v>806</v>
      </c>
      <c r="W8" s="100" t="s">
        <v>800</v>
      </c>
      <c r="X8" s="102" t="s">
        <v>805</v>
      </c>
      <c r="Y8" s="103" t="s">
        <v>806</v>
      </c>
      <c r="AA8" s="94" t="s">
        <v>798</v>
      </c>
      <c r="AB8" s="94" t="s">
        <v>798</v>
      </c>
      <c r="AC8" s="94" t="s">
        <v>798</v>
      </c>
      <c r="AD8" s="94" t="s">
        <v>798</v>
      </c>
      <c r="AE8" s="94" t="s">
        <v>798</v>
      </c>
      <c r="AF8" s="94" t="s">
        <v>798</v>
      </c>
      <c r="AG8" s="94" t="s">
        <v>798</v>
      </c>
      <c r="AH8" s="94" t="s">
        <v>798</v>
      </c>
      <c r="AI8" s="94" t="s">
        <v>798</v>
      </c>
      <c r="AJ8" s="94" t="s">
        <v>798</v>
      </c>
      <c r="AK8" s="94" t="s">
        <v>798</v>
      </c>
      <c r="AL8" s="94" t="s">
        <v>798</v>
      </c>
      <c r="AM8" s="94" t="s">
        <v>798</v>
      </c>
      <c r="AN8" s="94" t="s">
        <v>798</v>
      </c>
      <c r="AO8" s="94" t="s">
        <v>798</v>
      </c>
      <c r="AP8" s="94" t="s">
        <v>798</v>
      </c>
      <c r="AQ8" s="94" t="s">
        <v>798</v>
      </c>
      <c r="AR8" s="94" t="s">
        <v>798</v>
      </c>
      <c r="AS8" s="94" t="s">
        <v>798</v>
      </c>
      <c r="AT8" s="94" t="s">
        <v>798</v>
      </c>
      <c r="AU8" s="94" t="s">
        <v>798</v>
      </c>
      <c r="AV8" s="94" t="s">
        <v>798</v>
      </c>
      <c r="AW8" s="94" t="s">
        <v>798</v>
      </c>
      <c r="AX8" s="94" t="s">
        <v>798</v>
      </c>
      <c r="AY8" s="94" t="s">
        <v>798</v>
      </c>
      <c r="AZ8" s="94" t="s">
        <v>798</v>
      </c>
      <c r="BA8" s="94" t="s">
        <v>798</v>
      </c>
      <c r="BB8" s="94" t="s">
        <v>798</v>
      </c>
      <c r="BC8" s="94" t="s">
        <v>798</v>
      </c>
      <c r="BD8" s="94" t="s">
        <v>798</v>
      </c>
      <c r="BE8" s="94" t="s">
        <v>798</v>
      </c>
      <c r="BF8" s="94" t="s">
        <v>798</v>
      </c>
      <c r="BG8" s="94" t="s">
        <v>798</v>
      </c>
      <c r="BH8" s="94" t="s">
        <v>798</v>
      </c>
      <c r="BI8" s="94" t="s">
        <v>798</v>
      </c>
      <c r="BJ8" s="94" t="s">
        <v>798</v>
      </c>
      <c r="BK8" s="94" t="s">
        <v>798</v>
      </c>
      <c r="BL8" s="94" t="s">
        <v>798</v>
      </c>
      <c r="BM8" s="94" t="s">
        <v>798</v>
      </c>
      <c r="BN8" s="94" t="s">
        <v>798</v>
      </c>
      <c r="BO8" s="94" t="s">
        <v>798</v>
      </c>
      <c r="BP8" s="94" t="s">
        <v>798</v>
      </c>
      <c r="BQ8" s="94" t="s">
        <v>798</v>
      </c>
      <c r="BR8" s="94" t="s">
        <v>798</v>
      </c>
      <c r="BS8" s="94" t="s">
        <v>798</v>
      </c>
      <c r="BT8" s="94" t="s">
        <v>798</v>
      </c>
      <c r="BU8" s="94" t="s">
        <v>798</v>
      </c>
      <c r="BV8" s="101" t="s">
        <v>799</v>
      </c>
      <c r="BW8" s="101" t="s">
        <v>800</v>
      </c>
      <c r="BX8" s="101" t="s">
        <v>800</v>
      </c>
      <c r="BY8" s="101" t="s">
        <v>800</v>
      </c>
      <c r="BZ8" s="101" t="s">
        <v>800</v>
      </c>
      <c r="CA8" s="101" t="s">
        <v>800</v>
      </c>
      <c r="CB8" s="101" t="s">
        <v>800</v>
      </c>
      <c r="CC8" s="101" t="s">
        <v>800</v>
      </c>
      <c r="CD8" s="101" t="s">
        <v>800</v>
      </c>
      <c r="CE8" s="101" t="s">
        <v>800</v>
      </c>
      <c r="CF8" s="101" t="s">
        <v>800</v>
      </c>
      <c r="CG8" s="101" t="s">
        <v>800</v>
      </c>
      <c r="CH8" s="101" t="s">
        <v>800</v>
      </c>
      <c r="CI8" s="101" t="s">
        <v>800</v>
      </c>
      <c r="CJ8" s="101" t="s">
        <v>800</v>
      </c>
      <c r="CK8" s="101" t="s">
        <v>800</v>
      </c>
      <c r="CL8" s="101" t="s">
        <v>800</v>
      </c>
      <c r="CM8" s="101" t="s">
        <v>800</v>
      </c>
      <c r="CN8" s="101" t="s">
        <v>800</v>
      </c>
      <c r="CO8" s="101" t="s">
        <v>800</v>
      </c>
      <c r="CP8" s="101" t="s">
        <v>800</v>
      </c>
      <c r="CQ8" s="101" t="s">
        <v>800</v>
      </c>
      <c r="CR8" s="101" t="s">
        <v>800</v>
      </c>
      <c r="CS8" s="101" t="s">
        <v>800</v>
      </c>
      <c r="CT8" s="101" t="s">
        <v>800</v>
      </c>
      <c r="CU8" s="101" t="s">
        <v>800</v>
      </c>
      <c r="CV8" s="101" t="s">
        <v>800</v>
      </c>
      <c r="CW8" s="101" t="s">
        <v>800</v>
      </c>
      <c r="CX8" s="101" t="s">
        <v>800</v>
      </c>
      <c r="CY8" s="101" t="s">
        <v>800</v>
      </c>
      <c r="CZ8" s="101" t="s">
        <v>800</v>
      </c>
      <c r="DA8" s="101" t="s">
        <v>800</v>
      </c>
      <c r="DB8" s="101" t="s">
        <v>800</v>
      </c>
      <c r="DC8" s="101" t="s">
        <v>800</v>
      </c>
      <c r="DD8" s="101" t="s">
        <v>800</v>
      </c>
      <c r="DE8" s="101" t="s">
        <v>800</v>
      </c>
      <c r="DF8" s="101" t="s">
        <v>800</v>
      </c>
      <c r="DG8" s="101" t="s">
        <v>800</v>
      </c>
      <c r="DH8" s="101" t="s">
        <v>800</v>
      </c>
      <c r="DI8" s="101" t="s">
        <v>800</v>
      </c>
      <c r="DJ8" s="101" t="s">
        <v>800</v>
      </c>
      <c r="DK8" s="101" t="s">
        <v>800</v>
      </c>
      <c r="DL8" s="101" t="s">
        <v>800</v>
      </c>
    </row>
    <row r="9" spans="1:116" x14ac:dyDescent="0.5">
      <c r="A9" s="91" t="s">
        <v>906</v>
      </c>
      <c r="B9" s="90">
        <f t="shared" ref="B9:C12" ca="1" si="0">SUMIFS($AA9:$DL9,$AA$6:$DL$6,B$4)</f>
        <v>539999.99999999977</v>
      </c>
      <c r="C9" s="90">
        <f t="shared" ca="1" si="0"/>
        <v>1042199.9999999988</v>
      </c>
      <c r="D9" s="96">
        <f ca="1">C9-B9</f>
        <v>502199.99999999907</v>
      </c>
      <c r="E9" s="97">
        <f ca="1">IFERROR(D9/B9,0)</f>
        <v>0.92999999999999872</v>
      </c>
      <c r="G9" s="90">
        <f>SUMIFS($AA$9:$DL$9,$AA$7:$DL$7,G$4)</f>
        <v>115200</v>
      </c>
      <c r="H9" s="90">
        <f ca="1">SUMIFS($AA$9:$DL$9,$AA$7:$DL$7,H$4)</f>
        <v>230400</v>
      </c>
      <c r="I9" s="96">
        <f ca="1">H9-G9</f>
        <v>115200</v>
      </c>
      <c r="J9" s="97">
        <f ca="1">IFERROR(I9/G9,0)</f>
        <v>1</v>
      </c>
      <c r="K9" s="90">
        <f ca="1">SUMIFS($AA$9:$DL$9,$AA$7:$DL$7,K$4)</f>
        <v>397950</v>
      </c>
      <c r="L9" s="96">
        <f ca="1">K9-H9</f>
        <v>167550</v>
      </c>
      <c r="M9" s="97">
        <f t="shared" ref="M9:M12" ca="1" si="1">IFERROR(L9/H9,0)</f>
        <v>0.72721354166666663</v>
      </c>
      <c r="N9" s="90">
        <f ca="1">SUMIFS($AA$9:$DL$9,$AA$7:$DL$7,N$4)</f>
        <v>543749.99999999988</v>
      </c>
      <c r="O9" s="96">
        <f ca="1">N9-K9</f>
        <v>145799.99999999988</v>
      </c>
      <c r="P9" s="97">
        <f t="shared" ref="P9:P12" ca="1" si="2">IFERROR(O9/K9,0)</f>
        <v>0.36637768563889905</v>
      </c>
      <c r="Q9" s="90">
        <f ca="1">SUMIFS($AA$9:$DL$9,$AA$7:$DL$7,Q$4)</f>
        <v>774899.9999999993</v>
      </c>
      <c r="R9" s="96">
        <f ca="1">Q9-N9</f>
        <v>231149.99999999942</v>
      </c>
      <c r="S9" s="97">
        <f t="shared" ref="S9:S12" ca="1" si="3">IFERROR(R9/N9,0)</f>
        <v>0.42510344827586111</v>
      </c>
      <c r="T9" s="90">
        <f ca="1">SUMIFS($AA$9:$DL$9,$AA$7:$DL$7,T$4)</f>
        <v>1486799.9999999979</v>
      </c>
      <c r="U9" s="96">
        <f ca="1">T9-Q9</f>
        <v>711899.9999999986</v>
      </c>
      <c r="V9" s="97">
        <f t="shared" ref="V9:V12" ca="1" si="4">IFERROR(U9/Q9,0)</f>
        <v>0.91869918699186892</v>
      </c>
      <c r="W9" s="90">
        <f ca="1">SUMIFS($AA$9:$DL$9,$AA$7:$DL$7,W$4)</f>
        <v>1966499.9999999963</v>
      </c>
      <c r="X9" s="96">
        <f ca="1">W9-T9</f>
        <v>479699.99999999837</v>
      </c>
      <c r="Y9" s="97">
        <f t="shared" ref="Y9:Y12" ca="1" si="5">IFERROR(X9/T9,0)</f>
        <v>0.32263922518159743</v>
      </c>
      <c r="AA9" s="90">
        <f>Calculation!H218*Calculation!H241*12</f>
        <v>19200</v>
      </c>
      <c r="AB9" s="90">
        <f>Calculation!I218*Calculation!I241*12</f>
        <v>19200</v>
      </c>
      <c r="AC9" s="90">
        <f>Calculation!J218*Calculation!J241*12</f>
        <v>19200</v>
      </c>
      <c r="AD9" s="90">
        <f>Calculation!K218*Calculation!K241*12</f>
        <v>19200</v>
      </c>
      <c r="AE9" s="90">
        <f>Calculation!L218*Calculation!L241*12</f>
        <v>19200</v>
      </c>
      <c r="AF9" s="90">
        <f>Calculation!M218*Calculation!M241*12</f>
        <v>19200</v>
      </c>
      <c r="AG9" s="90">
        <f>Calculation!N218*Calculation!N241*12</f>
        <v>19200</v>
      </c>
      <c r="AH9" s="90">
        <f>Calculation!O218*Calculation!O241*12</f>
        <v>19200</v>
      </c>
      <c r="AI9" s="90">
        <f>Calculation!P218*Calculation!P241*12</f>
        <v>19200</v>
      </c>
      <c r="AJ9" s="90">
        <f>Calculation!Q218*Calculation!Q241*12</f>
        <v>19200</v>
      </c>
      <c r="AK9" s="90">
        <f>Calculation!R218*Calculation!R241*12</f>
        <v>19200</v>
      </c>
      <c r="AL9" s="90">
        <f>Calculation!S218*Calculation!S241*12</f>
        <v>19200</v>
      </c>
      <c r="AM9" s="90">
        <f ca="1">Calculation!T218*Calculation!T241*12</f>
        <v>19200</v>
      </c>
      <c r="AN9" s="90">
        <f ca="1">Calculation!U218*Calculation!U241*12</f>
        <v>19200</v>
      </c>
      <c r="AO9" s="90">
        <f ca="1">Calculation!V218*Calculation!V241*12</f>
        <v>19200</v>
      </c>
      <c r="AP9" s="90">
        <f ca="1">Calculation!W218*Calculation!W241*12</f>
        <v>19200</v>
      </c>
      <c r="AQ9" s="90">
        <f ca="1">Calculation!X218*Calculation!X241*12</f>
        <v>19200</v>
      </c>
      <c r="AR9" s="90">
        <f ca="1">Calculation!Y218*Calculation!Y241*12</f>
        <v>19200</v>
      </c>
      <c r="AS9" s="90">
        <f ca="1">Calculation!Z218*Calculation!Z241*12</f>
        <v>19200</v>
      </c>
      <c r="AT9" s="90">
        <f ca="1">Calculation!AA218*Calculation!AA241*12</f>
        <v>19200</v>
      </c>
      <c r="AU9" s="90">
        <f ca="1">Calculation!AB218*Calculation!AB241*12</f>
        <v>19200</v>
      </c>
      <c r="AV9" s="90">
        <f ca="1">Calculation!AC218*Calculation!AC241*12</f>
        <v>19200</v>
      </c>
      <c r="AW9" s="90">
        <f ca="1">Calculation!AD218*Calculation!AD241*12</f>
        <v>19200</v>
      </c>
      <c r="AX9" s="90">
        <f ca="1">Calculation!AE218*Calculation!AE241*12</f>
        <v>19200</v>
      </c>
      <c r="AY9" s="90">
        <f ca="1">Calculation!AF218*Calculation!AF241*12</f>
        <v>47750</v>
      </c>
      <c r="AZ9" s="90">
        <f ca="1">Calculation!AG218*Calculation!AG241*12</f>
        <v>47500</v>
      </c>
      <c r="BA9" s="90">
        <f ca="1">Calculation!AH218*Calculation!AH241*12</f>
        <v>47249.999999999985</v>
      </c>
      <c r="BB9" s="90">
        <f ca="1">Calculation!AI218*Calculation!AI241*12</f>
        <v>46999.999999999985</v>
      </c>
      <c r="BC9" s="90">
        <f ca="1">Calculation!AJ218*Calculation!AJ241*12</f>
        <v>46749.999999999985</v>
      </c>
      <c r="BD9" s="90">
        <f ca="1">Calculation!AK218*Calculation!AK241*12</f>
        <v>46499.999999999985</v>
      </c>
      <c r="BE9" s="90">
        <f ca="1">Calculation!AL218*Calculation!AL241*12</f>
        <v>46249.999999999985</v>
      </c>
      <c r="BF9" s="90">
        <f ca="1">Calculation!AM218*Calculation!AM241*12</f>
        <v>45999.999999999971</v>
      </c>
      <c r="BG9" s="90">
        <f ca="1">Calculation!AN218*Calculation!AN241*12</f>
        <v>45749.999999999971</v>
      </c>
      <c r="BH9" s="90">
        <f ca="1">Calculation!AO218*Calculation!AO241*12</f>
        <v>45499.999999999971</v>
      </c>
      <c r="BI9" s="90">
        <f ca="1">Calculation!AP218*Calculation!AP241*12</f>
        <v>45249.999999999971</v>
      </c>
      <c r="BJ9" s="90">
        <f ca="1">Calculation!AQ218*Calculation!AQ241*12</f>
        <v>44999.999999999971</v>
      </c>
      <c r="BK9" s="90">
        <f ca="1">Calculation!AR218*Calculation!AR241*12</f>
        <v>44999.999999999971</v>
      </c>
      <c r="BL9" s="90">
        <f ca="1">Calculation!AS218*Calculation!AS241*12</f>
        <v>44999.999999999971</v>
      </c>
      <c r="BM9" s="90">
        <f ca="1">Calculation!AT218*Calculation!AT241*12</f>
        <v>44999.999999999971</v>
      </c>
      <c r="BN9" s="90">
        <f ca="1">Calculation!AU218*Calculation!AU241*12</f>
        <v>44999.999999999971</v>
      </c>
      <c r="BO9" s="90">
        <f ca="1">Calculation!AV218*Calculation!AV241*12</f>
        <v>44999.999999999971</v>
      </c>
      <c r="BP9" s="90">
        <f ca="1">Calculation!AW218*Calculation!AW241*12</f>
        <v>44999.999999999971</v>
      </c>
      <c r="BQ9" s="90">
        <f ca="1">Calculation!AX218*Calculation!AX241*12</f>
        <v>44999.999999999971</v>
      </c>
      <c r="BR9" s="90">
        <f ca="1">Calculation!AY218*Calculation!AY241*12</f>
        <v>44999.999999999971</v>
      </c>
      <c r="BS9" s="90">
        <f ca="1">Calculation!AZ218*Calculation!AZ241*12</f>
        <v>44999.999999999971</v>
      </c>
      <c r="BT9" s="90">
        <f ca="1">Calculation!BA218*Calculation!BA241*12</f>
        <v>44999.999999999971</v>
      </c>
      <c r="BU9" s="90">
        <f ca="1">Calculation!BB218*Calculation!BB241*12</f>
        <v>44999.999999999971</v>
      </c>
      <c r="BV9" s="90">
        <f ca="1">Calculation!BC218*Calculation!BC241*12</f>
        <v>44999.999999999971</v>
      </c>
      <c r="BW9" s="90">
        <f ca="1">Calculation!BD218*Calculation!BD241*12</f>
        <v>81899.999999999942</v>
      </c>
      <c r="BX9" s="90">
        <f ca="1">Calculation!BE218*Calculation!BE241*12</f>
        <v>82799.999999999927</v>
      </c>
      <c r="BY9" s="90">
        <f ca="1">Calculation!BF218*Calculation!BF241*12</f>
        <v>83699.999999999927</v>
      </c>
      <c r="BZ9" s="90">
        <f ca="1">Calculation!BG218*Calculation!BG241*12</f>
        <v>84599.999999999913</v>
      </c>
      <c r="CA9" s="90">
        <f ca="1">Calculation!BH218*Calculation!BH241*12</f>
        <v>85499.999999999913</v>
      </c>
      <c r="CB9" s="90">
        <f ca="1">Calculation!BI218*Calculation!BI241*12</f>
        <v>86399.999999999913</v>
      </c>
      <c r="CC9" s="90">
        <f ca="1">Calculation!BJ218*Calculation!BJ241*12</f>
        <v>87299.999999999898</v>
      </c>
      <c r="CD9" s="90">
        <f ca="1">Calculation!BK218*Calculation!BK241*12</f>
        <v>88199.999999999898</v>
      </c>
      <c r="CE9" s="90">
        <f ca="1">Calculation!BL218*Calculation!BL241*12</f>
        <v>89099.999999999884</v>
      </c>
      <c r="CF9" s="90">
        <f ca="1">Calculation!BM218*Calculation!BM241*12</f>
        <v>89999.999999999884</v>
      </c>
      <c r="CG9" s="90">
        <f ca="1">Calculation!BN218*Calculation!BN241*12</f>
        <v>90899.999999999884</v>
      </c>
      <c r="CH9" s="90">
        <f ca="1">Calculation!BO218*Calculation!BO241*12</f>
        <v>91799.999999999884</v>
      </c>
      <c r="CI9" s="90">
        <f ca="1">Calculation!BP218*Calculation!BP241*12</f>
        <v>154499.99999999977</v>
      </c>
      <c r="CJ9" s="90">
        <f ca="1">Calculation!BQ218*Calculation!BQ241*12</f>
        <v>155999.99999999977</v>
      </c>
      <c r="CK9" s="90">
        <f ca="1">Calculation!BR218*Calculation!BR241*12</f>
        <v>157499.99999999977</v>
      </c>
      <c r="CL9" s="90">
        <f ca="1">Calculation!BS218*Calculation!BS241*12</f>
        <v>158999.99999999977</v>
      </c>
      <c r="CM9" s="90">
        <f ca="1">Calculation!BT218*Calculation!BT241*12</f>
        <v>160499.99999999977</v>
      </c>
      <c r="CN9" s="90">
        <f ca="1">Calculation!BU218*Calculation!BU241*12</f>
        <v>161999.99999999974</v>
      </c>
      <c r="CO9" s="90">
        <f ca="1">Calculation!BV218*Calculation!BV241*12</f>
        <v>163499.99999999974</v>
      </c>
      <c r="CP9" s="90">
        <f ca="1">Calculation!BW218*Calculation!BW241*12</f>
        <v>164999.99999999974</v>
      </c>
      <c r="CQ9" s="90">
        <f ca="1">Calculation!BX218*Calculation!BX241*12</f>
        <v>166499.99999999971</v>
      </c>
      <c r="CR9" s="90">
        <f ca="1">Calculation!BY218*Calculation!BY241*12</f>
        <v>167999.99999999971</v>
      </c>
      <c r="CS9" s="90">
        <f ca="1">Calculation!BZ218*Calculation!BZ241*12</f>
        <v>169499.99999999971</v>
      </c>
      <c r="CT9" s="90">
        <f ca="1">Calculation!CA218*Calculation!CA241*12</f>
        <v>170999.99999999971</v>
      </c>
      <c r="CU9" s="90">
        <f ca="1">Calculation!CB218*Calculation!CB241*12</f>
        <v>167999.99999999971</v>
      </c>
      <c r="CV9" s="90">
        <f ca="1">Calculation!CC218*Calculation!CC241*12</f>
        <v>164999.99999999968</v>
      </c>
      <c r="CW9" s="90">
        <f ca="1">Calculation!CD218*Calculation!CD241*12</f>
        <v>161999.99999999968</v>
      </c>
      <c r="CX9" s="90">
        <f ca="1">Calculation!CE218*Calculation!CE241*12</f>
        <v>158999.99999999965</v>
      </c>
      <c r="CY9" s="90">
        <f ca="1">Calculation!CF218*Calculation!CF241*12</f>
        <v>155999.99999999965</v>
      </c>
      <c r="CZ9" s="90">
        <f ca="1">Calculation!CG218*Calculation!CG241*12</f>
        <v>152999.99999999965</v>
      </c>
      <c r="DA9" s="90">
        <f ca="1">Calculation!CH218*Calculation!CH241*12</f>
        <v>149999.99999999962</v>
      </c>
      <c r="DB9" s="90">
        <f ca="1">Calculation!CI218*Calculation!CI241*12</f>
        <v>146999.99999999962</v>
      </c>
      <c r="DC9" s="90">
        <f ca="1">Calculation!CJ218*Calculation!CJ241*12</f>
        <v>143999.99999999959</v>
      </c>
      <c r="DD9" s="90">
        <f ca="1">Calculation!CK218*Calculation!CK241*12</f>
        <v>140999.99999999959</v>
      </c>
      <c r="DE9" s="90">
        <f ca="1">Calculation!CL218*Calculation!CL241*12</f>
        <v>137999.99999999959</v>
      </c>
      <c r="DF9" s="90">
        <f ca="1">Calculation!CM218*Calculation!CM241*12</f>
        <v>134999.99999999959</v>
      </c>
      <c r="DG9" s="90">
        <f>Calculation!CN218*Calculation!CN241*12</f>
        <v>0</v>
      </c>
      <c r="DH9" s="90">
        <f>Calculation!CO218*Calculation!CO241*12</f>
        <v>0</v>
      </c>
      <c r="DI9" s="90">
        <f>Calculation!CP218*Calculation!CP241*12</f>
        <v>0</v>
      </c>
      <c r="DJ9" s="90">
        <f>Calculation!CQ218*Calculation!CQ241*12</f>
        <v>0</v>
      </c>
      <c r="DK9" s="90">
        <f>Calculation!CR218*Calculation!CR241*12</f>
        <v>0</v>
      </c>
      <c r="DL9" s="90">
        <f>Calculation!CS218*Calculation!CS241*12</f>
        <v>0</v>
      </c>
    </row>
    <row r="10" spans="1:116" x14ac:dyDescent="0.5">
      <c r="A10" s="91" t="s">
        <v>907</v>
      </c>
      <c r="B10" s="90">
        <f t="shared" ca="1" si="0"/>
        <v>676509.62812500063</v>
      </c>
      <c r="C10" s="90">
        <f t="shared" ca="1" si="0"/>
        <v>704372.0267187506</v>
      </c>
      <c r="D10" s="96">
        <f t="shared" ref="D10:D11" ca="1" si="6">C10-B10</f>
        <v>27862.398593749967</v>
      </c>
      <c r="E10" s="97">
        <f t="shared" ref="E10:E11" ca="1" si="7">IFERROR(D10/B10,0)</f>
        <v>4.1185516710194922E-2</v>
      </c>
      <c r="G10" s="90">
        <f>SUMIFS($AA$10:$DL$10,$AA$7:$DL$7,G$4)</f>
        <v>33705.000000000007</v>
      </c>
      <c r="H10" s="90">
        <f ca="1">SUMIFS($AA$10:$DL$10,$AA$7:$DL$7,H$4)</f>
        <v>96888.230000000025</v>
      </c>
      <c r="I10" s="96">
        <f t="shared" ref="I10:I11" ca="1" si="8">H10-G10</f>
        <v>63183.230000000018</v>
      </c>
      <c r="J10" s="97">
        <f t="shared" ref="J10:J11" ca="1" si="9">IFERROR(I10/G10,0)</f>
        <v>1.8745951639222669</v>
      </c>
      <c r="K10" s="90">
        <f ca="1">SUMIFS($AA$10:$DL$10,$AA$7:$DL$7,K$4)</f>
        <v>215944.48000000016</v>
      </c>
      <c r="L10" s="96">
        <f t="shared" ref="L10:L11" ca="1" si="10">K10-H10</f>
        <v>119056.25000000013</v>
      </c>
      <c r="M10" s="97">
        <f t="shared" ref="M10:M11" ca="1" si="11">IFERROR(L10/H10,0)</f>
        <v>1.2287999275040953</v>
      </c>
      <c r="N10" s="90">
        <f ca="1">SUMIFS($AA$10:$DL$10,$AA$7:$DL$7,N$4)</f>
        <v>489339.55437500047</v>
      </c>
      <c r="O10" s="96">
        <f t="shared" ref="O10:O12" ca="1" si="12">N10-K10</f>
        <v>273395.07437500032</v>
      </c>
      <c r="P10" s="97">
        <f t="shared" ca="1" si="2"/>
        <v>1.2660433569545289</v>
      </c>
      <c r="Q10" s="90">
        <f ca="1">SUMIFS($AA$10:$DL$10,$AA$7:$DL$7,Q$4)</f>
        <v>675142.21218750044</v>
      </c>
      <c r="R10" s="96">
        <f t="shared" ref="R10:R12" ca="1" si="13">Q10-N10</f>
        <v>185802.65781249997</v>
      </c>
      <c r="S10" s="97">
        <f t="shared" ca="1" si="3"/>
        <v>0.37970087672518693</v>
      </c>
      <c r="T10" s="90">
        <f ca="1">SUMIFS($AA$10:$DL$10,$AA$7:$DL$7,T$4)</f>
        <v>724468.15165625059</v>
      </c>
      <c r="U10" s="96">
        <f t="shared" ref="U10:U12" ca="1" si="14">T10-Q10</f>
        <v>49325.939468750148</v>
      </c>
      <c r="V10" s="97">
        <f t="shared" ca="1" si="4"/>
        <v>7.306007323839403E-2</v>
      </c>
      <c r="W10" s="90">
        <f ca="1">SUMIFS($AA$10:$DL$10,$AA$7:$DL$7,W$4)</f>
        <v>1019351.202000001</v>
      </c>
      <c r="X10" s="96">
        <f t="shared" ref="X10:X12" ca="1" si="15">W10-T10</f>
        <v>294883.05034375039</v>
      </c>
      <c r="Y10" s="97">
        <f t="shared" ca="1" si="5"/>
        <v>0.40703383533092569</v>
      </c>
      <c r="AA10" s="90">
        <f>Calculation!H46</f>
        <v>5040.0000000000018</v>
      </c>
      <c r="AB10" s="90">
        <f>Calculation!I46</f>
        <v>5670.0000000000009</v>
      </c>
      <c r="AC10" s="90">
        <f>Calculation!J46</f>
        <v>5670.0000000000009</v>
      </c>
      <c r="AD10" s="90">
        <f>Calculation!K46</f>
        <v>5985.0000000000018</v>
      </c>
      <c r="AE10" s="90">
        <f>Calculation!L46</f>
        <v>5670.0000000000009</v>
      </c>
      <c r="AF10" s="90">
        <f>Calculation!M46</f>
        <v>5670.0000000000009</v>
      </c>
      <c r="AG10" s="90">
        <f>Calculation!N46</f>
        <v>5670.0000000000009</v>
      </c>
      <c r="AH10" s="90">
        <f>Calculation!O46</f>
        <v>3150.0000000000009</v>
      </c>
      <c r="AI10" s="90">
        <f>Calculation!P46</f>
        <v>5670.0000000000009</v>
      </c>
      <c r="AJ10" s="90">
        <f>Calculation!Q46</f>
        <v>5481.0000000000018</v>
      </c>
      <c r="AK10" s="90">
        <f>Calculation!R46</f>
        <v>6292.1250000000018</v>
      </c>
      <c r="AL10" s="90">
        <f>Calculation!S46</f>
        <v>10567.625000000015</v>
      </c>
      <c r="AM10" s="90">
        <f ca="1">Calculation!T46</f>
        <v>7378.5599999999995</v>
      </c>
      <c r="AN10" s="90">
        <f ca="1">Calculation!U46</f>
        <v>8983.7999999999993</v>
      </c>
      <c r="AO10" s="90">
        <f ca="1">Calculation!V46</f>
        <v>9684.36</v>
      </c>
      <c r="AP10" s="90">
        <f ca="1">Calculation!W46</f>
        <v>10980.480000000003</v>
      </c>
      <c r="AQ10" s="90">
        <f ca="1">Calculation!X46</f>
        <v>11138.400000000005</v>
      </c>
      <c r="AR10" s="90">
        <f ca="1">Calculation!Y46</f>
        <v>11891.880000000005</v>
      </c>
      <c r="AS10" s="90">
        <f ca="1">Calculation!Z46</f>
        <v>12663.000000000007</v>
      </c>
      <c r="AT10" s="90">
        <f ca="1">Calculation!AA46</f>
        <v>7473.2000000000044</v>
      </c>
      <c r="AU10" s="90">
        <f ca="1">Calculation!AB46</f>
        <v>14258.160000000005</v>
      </c>
      <c r="AV10" s="90">
        <f ca="1">Calculation!AC46</f>
        <v>13406.400000000009</v>
      </c>
      <c r="AW10" s="90">
        <f ca="1">Calculation!AD46</f>
        <v>15039.220000000012</v>
      </c>
      <c r="AX10" s="90">
        <f ca="1">Calculation!AE46</f>
        <v>23053.600000000042</v>
      </c>
      <c r="AY10" s="90">
        <f ca="1">Calculation!AF46</f>
        <v>17169.600000000009</v>
      </c>
      <c r="AZ10" s="90">
        <f ca="1">Calculation!AG46</f>
        <v>20294.268750000017</v>
      </c>
      <c r="BA10" s="90">
        <f ca="1">Calculation!AH46</f>
        <v>21292.031250000015</v>
      </c>
      <c r="BB10" s="90">
        <f ca="1">Calculation!AI46</f>
        <v>23548.481250000026</v>
      </c>
      <c r="BC10" s="90">
        <f ca="1">Calculation!AJ46</f>
        <v>23345.437500000022</v>
      </c>
      <c r="BD10" s="90">
        <f ca="1">Calculation!AK46</f>
        <v>24401.081250000025</v>
      </c>
      <c r="BE10" s="90">
        <f ca="1">Calculation!AL46</f>
        <v>25476.018750000025</v>
      </c>
      <c r="BF10" s="90">
        <f ca="1">Calculation!AM46</f>
        <v>14761.250000000016</v>
      </c>
      <c r="BG10" s="90">
        <f ca="1">Calculation!AN46</f>
        <v>27683.775000000031</v>
      </c>
      <c r="BH10" s="90">
        <f ca="1">Calculation!AO46</f>
        <v>25614.750000000036</v>
      </c>
      <c r="BI10" s="90">
        <f ca="1">Calculation!AP46</f>
        <v>28303.778125000044</v>
      </c>
      <c r="BJ10" s="90">
        <f ca="1">Calculation!AQ46</f>
        <v>89220.087500000081</v>
      </c>
      <c r="BK10" s="90">
        <f ca="1">Calculation!AR46</f>
        <v>37018.260000000046</v>
      </c>
      <c r="BL10" s="90">
        <f ca="1">Calculation!AS46</f>
        <v>43992.293750000048</v>
      </c>
      <c r="BM10" s="90">
        <f ca="1">Calculation!AT46</f>
        <v>45099.518750000047</v>
      </c>
      <c r="BN10" s="90">
        <f ca="1">Calculation!AU46</f>
        <v>48340.396250000042</v>
      </c>
      <c r="BO10" s="90">
        <f ca="1">Calculation!AV46</f>
        <v>47345.390000000043</v>
      </c>
      <c r="BP10" s="90">
        <f ca="1">Calculation!AW46</f>
        <v>56484.036250000041</v>
      </c>
      <c r="BQ10" s="90">
        <f ca="1">Calculation!AX46</f>
        <v>57633.156250000036</v>
      </c>
      <c r="BR10" s="90">
        <f ca="1">Calculation!AY46</f>
        <v>39773.750000000029</v>
      </c>
      <c r="BS10" s="90">
        <f ca="1">Calculation!AZ46</f>
        <v>55962.817500000041</v>
      </c>
      <c r="BT10" s="90">
        <f ca="1">Calculation!BA46</f>
        <v>52127.430000000037</v>
      </c>
      <c r="BU10" s="90">
        <f ca="1">Calculation!BB46</f>
        <v>55760.241875000043</v>
      </c>
      <c r="BV10" s="90">
        <f ca="1">Calculation!BC46</f>
        <v>136972.33750000011</v>
      </c>
      <c r="BW10" s="90">
        <f ca="1">Calculation!BD46</f>
        <v>38756.35000000002</v>
      </c>
      <c r="BX10" s="90">
        <f ca="1">Calculation!BE46</f>
        <v>44795.693437500027</v>
      </c>
      <c r="BY10" s="90">
        <f ca="1">Calculation!BF46</f>
        <v>45233.46468750004</v>
      </c>
      <c r="BZ10" s="90">
        <f ca="1">Calculation!BG46</f>
        <v>47534.44125000004</v>
      </c>
      <c r="CA10" s="90">
        <f ca="1">Calculation!BH46</f>
        <v>46087.921875000036</v>
      </c>
      <c r="CB10" s="90">
        <f ca="1">Calculation!BI46</f>
        <v>54504.607812500035</v>
      </c>
      <c r="CC10" s="90">
        <f ca="1">Calculation!BJ46</f>
        <v>54914.265312500043</v>
      </c>
      <c r="CD10" s="90">
        <f ca="1">Calculation!BK46</f>
        <v>39620.496875000026</v>
      </c>
      <c r="CE10" s="90">
        <f ca="1">Calculation!BL46</f>
        <v>51712.495000000046</v>
      </c>
      <c r="CF10" s="90">
        <f ca="1">Calculation!BM46</f>
        <v>52089.837500000038</v>
      </c>
      <c r="CG10" s="90">
        <f ca="1">Calculation!BN46</f>
        <v>50455.799218750049</v>
      </c>
      <c r="CH10" s="90">
        <f ca="1">Calculation!BO46</f>
        <v>178666.65375000011</v>
      </c>
      <c r="CI10" s="90">
        <f ca="1">Calculation!BP46</f>
        <v>41240.064000000042</v>
      </c>
      <c r="CJ10" s="90">
        <f ca="1">Calculation!BQ46</f>
        <v>47813.688000000046</v>
      </c>
      <c r="CK10" s="90">
        <f ca="1">Calculation!BR46</f>
        <v>48332.30400000004</v>
      </c>
      <c r="CL10" s="90">
        <f ca="1">Calculation!BS46</f>
        <v>50764.860000000059</v>
      </c>
      <c r="CM10" s="90">
        <f ca="1">Calculation!BT46</f>
        <v>49369.536000000044</v>
      </c>
      <c r="CN10" s="90">
        <f ca="1">Calculation!BU46</f>
        <v>59488.152000000053</v>
      </c>
      <c r="CO10" s="90">
        <f ca="1">Calculation!BV46</f>
        <v>60006.768000000055</v>
      </c>
      <c r="CP10" s="90">
        <f ca="1">Calculation!BW46</f>
        <v>44291.880000000034</v>
      </c>
      <c r="CQ10" s="90">
        <f ca="1">Calculation!BX46</f>
        <v>56244.000000000051</v>
      </c>
      <c r="CR10" s="90">
        <f ca="1">Calculation!BY46</f>
        <v>57388.992000000049</v>
      </c>
      <c r="CS10" s="90">
        <f ca="1">Calculation!BZ46</f>
        <v>55165.608000000066</v>
      </c>
      <c r="CT10" s="90">
        <f ca="1">Calculation!CA46</f>
        <v>150022.10400000011</v>
      </c>
      <c r="CU10" s="90">
        <f ca="1">Calculation!CB46</f>
        <v>77049.600000000093</v>
      </c>
      <c r="CV10" s="90">
        <f ca="1">Calculation!CC46</f>
        <v>91921.500000000102</v>
      </c>
      <c r="CW10" s="90">
        <f ca="1">Calculation!CD46</f>
        <v>96350.400000000111</v>
      </c>
      <c r="CX10" s="90">
        <f ca="1">Calculation!CE46</f>
        <v>105671.2500000001</v>
      </c>
      <c r="CY10" s="90">
        <f ca="1">Calculation!CF46</f>
        <v>105472.8000000001</v>
      </c>
      <c r="CZ10" s="90">
        <f ca="1">Calculation!CG46</f>
        <v>119766.3000000001</v>
      </c>
      <c r="DA10" s="90">
        <f ca="1">Calculation!CH46</f>
        <v>124548.0000000001</v>
      </c>
      <c r="DB10" s="90">
        <f ca="1">Calculation!CI46</f>
        <v>82565.500000000058</v>
      </c>
      <c r="DC10" s="90">
        <f ca="1">Calculation!CJ46</f>
        <v>129576.0000000001</v>
      </c>
      <c r="DD10" s="90">
        <f ca="1">Calculation!CK46</f>
        <v>126597.60000000008</v>
      </c>
      <c r="DE10" s="90">
        <f ca="1">Calculation!CL46</f>
        <v>133059.2000000001</v>
      </c>
      <c r="DF10" s="90">
        <f ca="1">Calculation!CM46</f>
        <v>297828.50000000029</v>
      </c>
      <c r="DG10" s="90">
        <f>Calculation!CN46</f>
        <v>70535.750000000029</v>
      </c>
      <c r="DH10" s="90">
        <f ca="1">Calculation!CO46</f>
        <v>145951.06000000008</v>
      </c>
      <c r="DI10" s="90">
        <f ca="1">Calculation!CP46</f>
        <v>341110.5593750003</v>
      </c>
      <c r="DJ10" s="90">
        <f ca="1">Calculation!CQ46</f>
        <v>676509.62812500063</v>
      </c>
      <c r="DK10" s="90">
        <f ca="1">Calculation!CR46</f>
        <v>704372.0267187506</v>
      </c>
      <c r="DL10" s="90">
        <f ca="1">Calculation!CS46</f>
        <v>720127.95600000047</v>
      </c>
    </row>
    <row r="11" spans="1:116" x14ac:dyDescent="0.5">
      <c r="A11" s="91" t="s">
        <v>908</v>
      </c>
      <c r="B11" s="90">
        <f t="shared" si="0"/>
        <v>311500.80981000012</v>
      </c>
      <c r="C11" s="90">
        <f t="shared" si="0"/>
        <v>941483.41200000048</v>
      </c>
      <c r="D11" s="96">
        <f t="shared" si="6"/>
        <v>629982.60219000035</v>
      </c>
      <c r="E11" s="97">
        <f t="shared" si="7"/>
        <v>2.0224108007111061</v>
      </c>
      <c r="G11" s="90">
        <f>SUMIFS($AA$11:$DL$11,$AA$7:$DL$7,G$4)</f>
        <v>0</v>
      </c>
      <c r="H11" s="90">
        <f>SUMIFS($AA$11:$DL$11,$AA$7:$DL$7,H$4)</f>
        <v>0</v>
      </c>
      <c r="I11" s="96">
        <f t="shared" si="8"/>
        <v>0</v>
      </c>
      <c r="J11" s="97">
        <f t="shared" si="9"/>
        <v>0</v>
      </c>
      <c r="K11" s="90">
        <f>SUMIFS($AA$11:$DL$11,$AA$7:$DL$7,K$4)</f>
        <v>42774.379200000003</v>
      </c>
      <c r="L11" s="96">
        <f t="shared" si="10"/>
        <v>42774.379200000003</v>
      </c>
      <c r="M11" s="97">
        <f t="shared" si="11"/>
        <v>0</v>
      </c>
      <c r="N11" s="90">
        <f>SUMIFS($AA$11:$DL$11,$AA$7:$DL$7,N$4)</f>
        <v>202941.52650000007</v>
      </c>
      <c r="O11" s="96">
        <f t="shared" si="12"/>
        <v>160167.14730000007</v>
      </c>
      <c r="P11" s="97">
        <f t="shared" si="2"/>
        <v>3.744464567237952</v>
      </c>
      <c r="Q11" s="90">
        <f>SUMIFS($AA$11:$DL$11,$AA$7:$DL$7,Q$4)</f>
        <v>594863.31771000021</v>
      </c>
      <c r="R11" s="96">
        <f t="shared" si="13"/>
        <v>391921.79121000017</v>
      </c>
      <c r="S11" s="97">
        <f t="shared" si="3"/>
        <v>1.9312054953425219</v>
      </c>
      <c r="T11" s="90">
        <f>SUMIFS($AA$11:$DL$11,$AA$7:$DL$7,T$4)</f>
        <v>1210245.8220000004</v>
      </c>
      <c r="U11" s="96">
        <f t="shared" si="14"/>
        <v>615382.50429000019</v>
      </c>
      <c r="V11" s="97">
        <f t="shared" si="4"/>
        <v>1.0344939517517926</v>
      </c>
      <c r="W11" s="90">
        <f>SUMIFS($AA$11:$DL$11,$AA$7:$DL$7,W$4)</f>
        <v>1586743.8331500005</v>
      </c>
      <c r="X11" s="96">
        <f t="shared" si="15"/>
        <v>376498.01115000015</v>
      </c>
      <c r="Y11" s="97">
        <f t="shared" si="5"/>
        <v>0.31109218003976719</v>
      </c>
      <c r="AA11" s="90">
        <f>Calculation!H268</f>
        <v>0</v>
      </c>
      <c r="AB11" s="90">
        <f>Calculation!I268</f>
        <v>0</v>
      </c>
      <c r="AC11" s="90">
        <f>Calculation!J268</f>
        <v>0</v>
      </c>
      <c r="AD11" s="90">
        <f>Calculation!K268</f>
        <v>0</v>
      </c>
      <c r="AE11" s="90">
        <f>Calculation!L268</f>
        <v>0</v>
      </c>
      <c r="AF11" s="90">
        <f>Calculation!M268</f>
        <v>0</v>
      </c>
      <c r="AG11" s="90">
        <f>Calculation!N268</f>
        <v>0</v>
      </c>
      <c r="AH11" s="90">
        <f>Calculation!O268</f>
        <v>0</v>
      </c>
      <c r="AI11" s="90">
        <f>Calculation!P268</f>
        <v>0</v>
      </c>
      <c r="AJ11" s="90">
        <f>Calculation!Q268</f>
        <v>0</v>
      </c>
      <c r="AK11" s="90">
        <f>Calculation!R268</f>
        <v>0</v>
      </c>
      <c r="AL11" s="90">
        <f>Calculation!S268</f>
        <v>0</v>
      </c>
      <c r="AM11" s="90">
        <f>Calculation!T268</f>
        <v>0</v>
      </c>
      <c r="AN11" s="90">
        <f>Calculation!U268</f>
        <v>0</v>
      </c>
      <c r="AO11" s="90">
        <f>Calculation!V268</f>
        <v>0</v>
      </c>
      <c r="AP11" s="90">
        <f>Calculation!W268</f>
        <v>0</v>
      </c>
      <c r="AQ11" s="90">
        <f>Calculation!X268</f>
        <v>0</v>
      </c>
      <c r="AR11" s="90">
        <f>Calculation!Y268</f>
        <v>0</v>
      </c>
      <c r="AS11" s="90">
        <f>Calculation!Z268</f>
        <v>0</v>
      </c>
      <c r="AT11" s="90">
        <f>Calculation!AA268</f>
        <v>0</v>
      </c>
      <c r="AU11" s="90">
        <f>Calculation!AB268</f>
        <v>0</v>
      </c>
      <c r="AV11" s="90">
        <f>Calculation!AC268</f>
        <v>0</v>
      </c>
      <c r="AW11" s="90">
        <f>Calculation!AD268</f>
        <v>0</v>
      </c>
      <c r="AX11" s="90">
        <f>Calculation!AE268</f>
        <v>0</v>
      </c>
      <c r="AY11" s="90">
        <f>Calculation!AF268</f>
        <v>4687.6032000000005</v>
      </c>
      <c r="AZ11" s="90">
        <f>Calculation!AG268</f>
        <v>6026.9184000000005</v>
      </c>
      <c r="BA11" s="90">
        <f>Calculation!AH268</f>
        <v>6780.2832000000017</v>
      </c>
      <c r="BB11" s="90">
        <f>Calculation!AI268</f>
        <v>7952.184000000002</v>
      </c>
      <c r="BC11" s="90">
        <f>Calculation!AJ268</f>
        <v>8287.0128000000004</v>
      </c>
      <c r="BD11" s="90">
        <f>Calculation!AK268</f>
        <v>9040.3776000000016</v>
      </c>
      <c r="BE11" s="90">
        <f>Calculation!AL268</f>
        <v>9793.742400000001</v>
      </c>
      <c r="BF11" s="90">
        <f>Calculation!AM268</f>
        <v>5859.5040000000008</v>
      </c>
      <c r="BG11" s="90">
        <f>Calculation!AN268</f>
        <v>11300.472000000002</v>
      </c>
      <c r="BH11" s="90">
        <f>Calculation!AO268</f>
        <v>10714.521600000002</v>
      </c>
      <c r="BI11" s="90">
        <f>Calculation!AP268</f>
        <v>12095.690400000003</v>
      </c>
      <c r="BJ11" s="90">
        <f>Calculation!AQ268</f>
        <v>10547.107200000026</v>
      </c>
      <c r="BK11" s="90">
        <f>Calculation!AR268</f>
        <v>18011.596320000004</v>
      </c>
      <c r="BL11" s="90">
        <f>Calculation!AS268</f>
        <v>21725.327519999999</v>
      </c>
      <c r="BM11" s="90">
        <f>Calculation!AT268</f>
        <v>23187.609180000003</v>
      </c>
      <c r="BN11" s="90">
        <f>Calculation!AU268</f>
        <v>26019.329220000003</v>
      </c>
      <c r="BO11" s="90">
        <f>Calculation!AV268</f>
        <v>26112.172500000004</v>
      </c>
      <c r="BP11" s="90">
        <f>Calculation!AW268</f>
        <v>27574.454160000005</v>
      </c>
      <c r="BQ11" s="90">
        <f>Calculation!AX268</f>
        <v>29036.735820000005</v>
      </c>
      <c r="BR11" s="90">
        <f>Calculation!AY268</f>
        <v>16943.898600000004</v>
      </c>
      <c r="BS11" s="90">
        <f>Calculation!AZ268</f>
        <v>31961.299140000006</v>
      </c>
      <c r="BT11" s="90">
        <f>Calculation!BA268</f>
        <v>29709.849600000009</v>
      </c>
      <c r="BU11" s="90">
        <f>Calculation!BB268</f>
        <v>32947.758990000009</v>
      </c>
      <c r="BV11" s="90">
        <f>Calculation!BC268</f>
        <v>28270.778760000077</v>
      </c>
      <c r="BW11" s="90">
        <f>Calculation!BD268</f>
        <v>52973.222400000006</v>
      </c>
      <c r="BX11" s="90">
        <f>Calculation!BE268</f>
        <v>64324.627200000017</v>
      </c>
      <c r="BY11" s="90">
        <f>Calculation!BF268</f>
        <v>69054.37920000001</v>
      </c>
      <c r="BZ11" s="90">
        <f>Calculation!BG268</f>
        <v>77883.249600000025</v>
      </c>
      <c r="CA11" s="90">
        <f>Calculation!BH268</f>
        <v>78513.883200000026</v>
      </c>
      <c r="CB11" s="90">
        <f>Calculation!BI268</f>
        <v>83243.635200000019</v>
      </c>
      <c r="CC11" s="90">
        <f>Calculation!BJ268</f>
        <v>87973.387200000026</v>
      </c>
      <c r="CD11" s="90">
        <f>Calculation!BK268</f>
        <v>51501.744000000006</v>
      </c>
      <c r="CE11" s="90">
        <f>Calculation!BL268</f>
        <v>97432.891200000013</v>
      </c>
      <c r="CF11" s="90">
        <f>Calculation!BM268</f>
        <v>90811.238400000017</v>
      </c>
      <c r="CG11" s="90">
        <f>Calculation!BN268</f>
        <v>100953.92880000004</v>
      </c>
      <c r="CH11" s="90">
        <f>Calculation!BO268</f>
        <v>86817.225600000209</v>
      </c>
      <c r="CI11" s="90">
        <f>Calculation!BP268</f>
        <v>95572.058400000024</v>
      </c>
      <c r="CJ11" s="90">
        <f>Calculation!BQ268</f>
        <v>111185.63820000002</v>
      </c>
      <c r="CK11" s="90">
        <f>Calculation!BR268</f>
        <v>114852.71070000001</v>
      </c>
      <c r="CL11" s="90">
        <f>Calculation!BS268</f>
        <v>125104.21560000003</v>
      </c>
      <c r="CM11" s="90">
        <f>Calculation!BT268</f>
        <v>122186.85570000001</v>
      </c>
      <c r="CN11" s="90">
        <f>Calculation!BU268</f>
        <v>125853.92820000001</v>
      </c>
      <c r="CO11" s="90">
        <f>Calculation!BV268</f>
        <v>129521.00070000002</v>
      </c>
      <c r="CP11" s="90">
        <f>Calculation!BW268</f>
        <v>73993.374000000011</v>
      </c>
      <c r="CQ11" s="90">
        <f>Calculation!BX268</f>
        <v>136855.14569999999</v>
      </c>
      <c r="CR11" s="90">
        <f>Calculation!BY268</f>
        <v>124908.63840000001</v>
      </c>
      <c r="CS11" s="90">
        <f>Calculation!BZ268</f>
        <v>136178.77455000003</v>
      </c>
      <c r="CT11" s="90">
        <f>Calculation!CA268</f>
        <v>114999.3936000003</v>
      </c>
      <c r="CU11" s="90">
        <f>Calculation!CB268</f>
        <v>125443.53360000001</v>
      </c>
      <c r="CV11" s="90">
        <f>Calculation!CC268</f>
        <v>143193.24180000002</v>
      </c>
      <c r="CW11" s="90">
        <f>Calculation!CD268</f>
        <v>145262.50830000002</v>
      </c>
      <c r="CX11" s="90">
        <f>Calculation!CE268</f>
        <v>155516.87340000004</v>
      </c>
      <c r="CY11" s="90">
        <f>Calculation!CF268</f>
        <v>149401.04130000001</v>
      </c>
      <c r="CZ11" s="90">
        <f>Calculation!CG268</f>
        <v>151470.30780000001</v>
      </c>
      <c r="DA11" s="90">
        <f>Calculation!CH268</f>
        <v>153539.57430000004</v>
      </c>
      <c r="DB11" s="90">
        <f>Calculation!CI268</f>
        <v>86449.356000000014</v>
      </c>
      <c r="DC11" s="90">
        <f>Calculation!CJ268</f>
        <v>157678.1073</v>
      </c>
      <c r="DD11" s="90">
        <f>Calculation!CK268</f>
        <v>141997.66560000001</v>
      </c>
      <c r="DE11" s="90">
        <f>Calculation!CL268</f>
        <v>152826.82695000008</v>
      </c>
      <c r="DF11" s="90">
        <f>Calculation!CM268</f>
        <v>127466.81640000033</v>
      </c>
      <c r="DG11" s="90">
        <f>Calculation!CN268</f>
        <v>0</v>
      </c>
      <c r="DH11" s="90">
        <f>Calculation!CO268</f>
        <v>0</v>
      </c>
      <c r="DI11" s="90">
        <f>Calculation!CP268</f>
        <v>103085.41680000005</v>
      </c>
      <c r="DJ11" s="90">
        <f>Calculation!CQ268</f>
        <v>311500.80981000012</v>
      </c>
      <c r="DK11" s="90">
        <f>Calculation!CR268</f>
        <v>941483.41200000048</v>
      </c>
      <c r="DL11" s="90">
        <f>Calculation!CS268</f>
        <v>1411211.7337500004</v>
      </c>
    </row>
    <row r="12" spans="1:116" x14ac:dyDescent="0.5">
      <c r="A12" s="91" t="s">
        <v>7</v>
      </c>
      <c r="B12" s="90">
        <f t="shared" si="0"/>
        <v>992250.00000000023</v>
      </c>
      <c r="C12" s="90">
        <f t="shared" si="0"/>
        <v>1575420.0000000005</v>
      </c>
      <c r="D12" s="96">
        <f>C12-B12</f>
        <v>583170.00000000023</v>
      </c>
      <c r="E12" s="97">
        <f>IFERROR(D12/B12,0)</f>
        <v>0.58772486772486787</v>
      </c>
      <c r="G12" s="90">
        <f>SUMIFS($AA$12:$DL$12,$AA$7:$DL$7,G$4)</f>
        <v>32738.428800000005</v>
      </c>
      <c r="H12" s="90">
        <f>SUMIFS($AA$12:$DL$12,$AA$7:$DL$7,H$4)</f>
        <v>142287.39420000004</v>
      </c>
      <c r="I12" s="96">
        <f>H12-G12</f>
        <v>109548.96540000003</v>
      </c>
      <c r="J12" s="97">
        <f>IFERROR(I12/G12,0)</f>
        <v>3.3461888494783234</v>
      </c>
      <c r="K12" s="90">
        <f>SUMIFS($AA$12:$DL$12,$AA$7:$DL$7,K$4)</f>
        <v>379015.28700000007</v>
      </c>
      <c r="L12" s="96">
        <f t="shared" ref="L12" si="16">K12-H12</f>
        <v>236727.89280000003</v>
      </c>
      <c r="M12" s="97">
        <f t="shared" si="1"/>
        <v>1.6637306075565192</v>
      </c>
      <c r="N12" s="90">
        <f>SUMIFS($AA$12:$DL$12,$AA$7:$DL$7,N$4)</f>
        <v>758866.50000000012</v>
      </c>
      <c r="O12" s="96">
        <f t="shared" si="12"/>
        <v>379851.21300000005</v>
      </c>
      <c r="P12" s="97">
        <f t="shared" si="2"/>
        <v>1.0022055205388061</v>
      </c>
      <c r="Q12" s="90">
        <f>SUMIFS($AA$12:$DL$12,$AA$7:$DL$7,Q$4)</f>
        <v>1213854.6000000006</v>
      </c>
      <c r="R12" s="96">
        <f t="shared" si="13"/>
        <v>454988.10000000044</v>
      </c>
      <c r="S12" s="97">
        <f t="shared" si="3"/>
        <v>0.59956276894552651</v>
      </c>
      <c r="T12" s="90">
        <f>SUMIFS($AA$12:$DL$12,$AA$7:$DL$7,T$4)</f>
        <v>1788404.8700000006</v>
      </c>
      <c r="U12" s="96">
        <f t="shared" si="14"/>
        <v>574550.27</v>
      </c>
      <c r="V12" s="97">
        <f t="shared" si="4"/>
        <v>0.47332709370628062</v>
      </c>
      <c r="W12" s="90">
        <f>SUMIFS($AA$12:$DL$12,$AA$7:$DL$7,W$4)</f>
        <v>2340914.0300000003</v>
      </c>
      <c r="X12" s="96">
        <f t="shared" si="15"/>
        <v>552509.15999999968</v>
      </c>
      <c r="Y12" s="97">
        <f t="shared" si="5"/>
        <v>0.30893964183848344</v>
      </c>
      <c r="AA12" s="90">
        <f>Calculation!H98</f>
        <v>3446.1504000000004</v>
      </c>
      <c r="AB12" s="90">
        <f>Calculation!I98</f>
        <v>5599.9944000000014</v>
      </c>
      <c r="AC12" s="90">
        <f>Calculation!J98</f>
        <v>5599.9944000000014</v>
      </c>
      <c r="AD12" s="90">
        <f>Calculation!K98</f>
        <v>6030.7632000000003</v>
      </c>
      <c r="AE12" s="90">
        <f>Calculation!L98</f>
        <v>6030.7632000000003</v>
      </c>
      <c r="AF12" s="90">
        <f>Calculation!M98</f>
        <v>6030.7632000000003</v>
      </c>
      <c r="AG12" s="90">
        <f>Calculation!N98</f>
        <v>8184.6072000000013</v>
      </c>
      <c r="AH12" s="90">
        <f>Calculation!O98</f>
        <v>6892.3008000000009</v>
      </c>
      <c r="AI12" s="90">
        <f>Calculation!P98</f>
        <v>6892.3008000000009</v>
      </c>
      <c r="AJ12" s="90">
        <f>Calculation!Q98</f>
        <v>7323.0696000000016</v>
      </c>
      <c r="AK12" s="90">
        <f>Calculation!R98</f>
        <v>6892.3008000000009</v>
      </c>
      <c r="AL12" s="90">
        <f>Calculation!S98</f>
        <v>17230.752000000004</v>
      </c>
      <c r="AM12" s="90">
        <f>Calculation!T98</f>
        <v>9354.9540000000015</v>
      </c>
      <c r="AN12" s="90">
        <f>Calculation!U98</f>
        <v>15201.80025</v>
      </c>
      <c r="AO12" s="90">
        <f>Calculation!V98</f>
        <v>15201.80025</v>
      </c>
      <c r="AP12" s="90">
        <f>Calculation!W98</f>
        <v>16371.169500000004</v>
      </c>
      <c r="AQ12" s="90">
        <f>Calculation!X98</f>
        <v>16371.169500000004</v>
      </c>
      <c r="AR12" s="90">
        <f>Calculation!Y98</f>
        <v>16371.169500000004</v>
      </c>
      <c r="AS12" s="90">
        <f>Calculation!Z98</f>
        <v>22218.015750000006</v>
      </c>
      <c r="AT12" s="90">
        <f>Calculation!AA98</f>
        <v>18709.908000000003</v>
      </c>
      <c r="AU12" s="90">
        <f>Calculation!AB98</f>
        <v>18709.908000000003</v>
      </c>
      <c r="AV12" s="90">
        <f>Calculation!AC98</f>
        <v>19879.27725000001</v>
      </c>
      <c r="AW12" s="90">
        <f>Calculation!AD98</f>
        <v>18709.908000000003</v>
      </c>
      <c r="AX12" s="90">
        <f>Calculation!AE98</f>
        <v>46774.770000000011</v>
      </c>
      <c r="AY12" s="90">
        <f>Calculation!AF98</f>
        <v>24633.000000000004</v>
      </c>
      <c r="AZ12" s="90">
        <f>Calculation!AG98</f>
        <v>40028.625000000007</v>
      </c>
      <c r="BA12" s="90">
        <f>Calculation!AH98</f>
        <v>40028.625000000007</v>
      </c>
      <c r="BB12" s="90">
        <f>Calculation!AI98</f>
        <v>43107.750000000007</v>
      </c>
      <c r="BC12" s="90">
        <f>Calculation!AJ98</f>
        <v>43107.750000000007</v>
      </c>
      <c r="BD12" s="90">
        <f>Calculation!AK98</f>
        <v>43107.750000000007</v>
      </c>
      <c r="BE12" s="90">
        <f>Calculation!AL98</f>
        <v>58503.375000000015</v>
      </c>
      <c r="BF12" s="90">
        <f>Calculation!AM98</f>
        <v>49266.000000000007</v>
      </c>
      <c r="BG12" s="90">
        <f>Calculation!AN98</f>
        <v>49266.000000000007</v>
      </c>
      <c r="BH12" s="90">
        <f>Calculation!AO98</f>
        <v>52345.125000000015</v>
      </c>
      <c r="BI12" s="90">
        <f>Calculation!AP98</f>
        <v>49266.000000000007</v>
      </c>
      <c r="BJ12" s="90">
        <f>Calculation!AQ98</f>
        <v>123165.00000000004</v>
      </c>
      <c r="BK12" s="90">
        <f>Calculation!AR98</f>
        <v>39690.000000000015</v>
      </c>
      <c r="BL12" s="90">
        <f>Calculation!AS98</f>
        <v>64496.250000000007</v>
      </c>
      <c r="BM12" s="90">
        <f>Calculation!AT98</f>
        <v>64496.250000000007</v>
      </c>
      <c r="BN12" s="90">
        <f>Calculation!AU98</f>
        <v>69457.500000000015</v>
      </c>
      <c r="BO12" s="90">
        <f>Calculation!AV98</f>
        <v>69457.500000000015</v>
      </c>
      <c r="BP12" s="90">
        <f>Calculation!AW98</f>
        <v>69457.500000000015</v>
      </c>
      <c r="BQ12" s="90">
        <f>Calculation!AX98</f>
        <v>94263.750000000029</v>
      </c>
      <c r="BR12" s="90">
        <f>Calculation!AY98</f>
        <v>79380.000000000029</v>
      </c>
      <c r="BS12" s="90">
        <f>Calculation!AZ98</f>
        <v>79380.000000000029</v>
      </c>
      <c r="BT12" s="90">
        <f>Calculation!BA98</f>
        <v>84341.250000000029</v>
      </c>
      <c r="BU12" s="90">
        <f>Calculation!BB98</f>
        <v>79380.000000000029</v>
      </c>
      <c r="BV12" s="90">
        <f>Calculation!BC98</f>
        <v>198450.00000000012</v>
      </c>
      <c r="BW12" s="90">
        <f>Calculation!BD98</f>
        <v>63016.800000000003</v>
      </c>
      <c r="BX12" s="90">
        <f>Calculation!BE98</f>
        <v>102402.3</v>
      </c>
      <c r="BY12" s="90">
        <f>Calculation!BF98</f>
        <v>102402.3</v>
      </c>
      <c r="BZ12" s="90">
        <f>Calculation!BG98</f>
        <v>110279.40000000002</v>
      </c>
      <c r="CA12" s="90">
        <f>Calculation!BH98</f>
        <v>110279.40000000002</v>
      </c>
      <c r="CB12" s="90">
        <f>Calculation!BI98</f>
        <v>110279.40000000002</v>
      </c>
      <c r="CC12" s="90">
        <f>Calculation!BJ98</f>
        <v>149664.90000000005</v>
      </c>
      <c r="CD12" s="90">
        <f>Calculation!BK98</f>
        <v>126033.60000000001</v>
      </c>
      <c r="CE12" s="90">
        <f>Calculation!BL98</f>
        <v>126033.60000000001</v>
      </c>
      <c r="CF12" s="90">
        <f>Calculation!BM98</f>
        <v>133910.70000000004</v>
      </c>
      <c r="CG12" s="90">
        <f>Calculation!BN98</f>
        <v>126033.60000000001</v>
      </c>
      <c r="CH12" s="90">
        <f>Calculation!BO98</f>
        <v>315084.00000000012</v>
      </c>
      <c r="CI12" s="90">
        <f>Calculation!BP98</f>
        <v>85436.260000000009</v>
      </c>
      <c r="CJ12" s="90">
        <f>Calculation!BQ98</f>
        <v>138833.92250000002</v>
      </c>
      <c r="CK12" s="90">
        <f>Calculation!BR98</f>
        <v>138833.92250000002</v>
      </c>
      <c r="CL12" s="90">
        <f>Calculation!BS98</f>
        <v>149513.45500000002</v>
      </c>
      <c r="CM12" s="90">
        <f>Calculation!BT98</f>
        <v>149513.45500000002</v>
      </c>
      <c r="CN12" s="90">
        <f>Calculation!BU98</f>
        <v>149513.45500000002</v>
      </c>
      <c r="CO12" s="90">
        <f>Calculation!BV98</f>
        <v>202911.11750000002</v>
      </c>
      <c r="CP12" s="90">
        <f>Calculation!BW98</f>
        <v>170872.52000000002</v>
      </c>
      <c r="CQ12" s="90">
        <f>Calculation!BX98</f>
        <v>170872.52000000002</v>
      </c>
      <c r="CR12" s="90">
        <f>Calculation!BY98</f>
        <v>181552.05250000005</v>
      </c>
      <c r="CS12" s="90">
        <f>Calculation!BZ98</f>
        <v>170872.52000000002</v>
      </c>
      <c r="CT12" s="90">
        <f>Calculation!CA98</f>
        <v>427181.3000000001</v>
      </c>
      <c r="CU12" s="90">
        <f>Calculation!CB98</f>
        <v>107016.00000000003</v>
      </c>
      <c r="CV12" s="90">
        <f>Calculation!CC98</f>
        <v>173901.00000000003</v>
      </c>
      <c r="CW12" s="90">
        <f>Calculation!CD98</f>
        <v>173901.00000000003</v>
      </c>
      <c r="CX12" s="90">
        <f>Calculation!CE98</f>
        <v>187278.00000000006</v>
      </c>
      <c r="CY12" s="90">
        <f>Calculation!CF98</f>
        <v>187278.00000000006</v>
      </c>
      <c r="CZ12" s="90">
        <f>Calculation!CG98</f>
        <v>187278.00000000006</v>
      </c>
      <c r="DA12" s="90">
        <f>Calculation!CH98</f>
        <v>254163.00000000009</v>
      </c>
      <c r="DB12" s="90">
        <f>Calculation!CI98</f>
        <v>214032.00000000006</v>
      </c>
      <c r="DC12" s="90">
        <f>Calculation!CJ98</f>
        <v>214032.00000000006</v>
      </c>
      <c r="DD12" s="90">
        <f>Calculation!CK98</f>
        <v>227409.00000000009</v>
      </c>
      <c r="DE12" s="90">
        <f>Calculation!CL98</f>
        <v>214032.00000000006</v>
      </c>
      <c r="DF12" s="90">
        <f>Calculation!CM98</f>
        <v>535080.00000000023</v>
      </c>
      <c r="DG12" s="90">
        <f>Calculation!CN98</f>
        <v>86153.760000000009</v>
      </c>
      <c r="DH12" s="90">
        <f>Calculation!CO98</f>
        <v>233873.85000000003</v>
      </c>
      <c r="DI12" s="90">
        <f>Calculation!CP98</f>
        <v>615825.00000000012</v>
      </c>
      <c r="DJ12" s="90">
        <f>Calculation!CQ98</f>
        <v>992250.00000000023</v>
      </c>
      <c r="DK12" s="90">
        <f>Calculation!CR98</f>
        <v>1575420.0000000005</v>
      </c>
      <c r="DL12" s="90">
        <f>Calculation!CS98</f>
        <v>2135906.5000000005</v>
      </c>
    </row>
    <row r="13" spans="1:116" ht="16.149999999999999" thickBot="1" x14ac:dyDescent="0.55000000000000004">
      <c r="A13" s="107" t="s">
        <v>804</v>
      </c>
      <c r="B13" s="107">
        <f t="shared" ref="B13:D13" ca="1" si="17">SUM(B9:B12)</f>
        <v>2520260.4379350003</v>
      </c>
      <c r="C13" s="107">
        <f t="shared" ca="1" si="17"/>
        <v>4263475.4387187511</v>
      </c>
      <c r="D13" s="98">
        <f t="shared" ca="1" si="17"/>
        <v>1743215.0007837496</v>
      </c>
      <c r="E13" s="99">
        <f ca="1">D13/B13</f>
        <v>0.69168050037402862</v>
      </c>
      <c r="G13" s="107">
        <f t="shared" ref="G13" si="18">SUM(G9:G12)</f>
        <v>181643.42879999999</v>
      </c>
      <c r="H13" s="107">
        <f t="shared" ref="H13:W13" ca="1" si="19">SUM(H9:H12)</f>
        <v>469575.62420000008</v>
      </c>
      <c r="I13" s="98">
        <f t="shared" ref="I13" ca="1" si="20">SUM(I9:I12)</f>
        <v>287932.19540000003</v>
      </c>
      <c r="J13" s="99">
        <f ca="1">I13/G13</f>
        <v>1.5851506289117134</v>
      </c>
      <c r="K13" s="107">
        <f t="shared" ca="1" si="19"/>
        <v>1035684.1462000003</v>
      </c>
      <c r="L13" s="98">
        <f t="shared" ca="1" si="19"/>
        <v>566108.52200000011</v>
      </c>
      <c r="M13" s="99">
        <f ca="1">L13/H13</f>
        <v>1.2055747633077416</v>
      </c>
      <c r="N13" s="107">
        <f t="shared" ca="1" si="19"/>
        <v>1994897.5808750005</v>
      </c>
      <c r="O13" s="98">
        <f t="shared" ref="O13" ca="1" si="21">SUM(O9:O12)</f>
        <v>959213.43467500038</v>
      </c>
      <c r="P13" s="99">
        <f ca="1">O13/K13</f>
        <v>0.92616406091994696</v>
      </c>
      <c r="Q13" s="107">
        <f t="shared" ca="1" si="19"/>
        <v>3258760.1298975004</v>
      </c>
      <c r="R13" s="98">
        <f t="shared" ref="R13" ca="1" si="22">SUM(R9:R12)</f>
        <v>1263862.5490224999</v>
      </c>
      <c r="S13" s="99">
        <f ca="1">R13/N13</f>
        <v>0.63354758717394677</v>
      </c>
      <c r="T13" s="107">
        <f t="shared" ca="1" si="19"/>
        <v>5209918.8436562493</v>
      </c>
      <c r="U13" s="98">
        <f t="shared" ref="U13" ca="1" si="23">SUM(U9:U12)</f>
        <v>1951158.713758749</v>
      </c>
      <c r="V13" s="99">
        <f ca="1">U13/Q13</f>
        <v>0.59874266162085388</v>
      </c>
      <c r="W13" s="107">
        <f t="shared" ca="1" si="19"/>
        <v>6913509.0651499983</v>
      </c>
      <c r="X13" s="98">
        <f t="shared" ref="X13" ca="1" si="24">SUM(X9:X12)</f>
        <v>1703590.2214937485</v>
      </c>
      <c r="Y13" s="99">
        <f ca="1">X13/T13</f>
        <v>0.32698978095754605</v>
      </c>
      <c r="AA13" s="107">
        <f>SUM(AA9:AA12)</f>
        <v>27686.150399999999</v>
      </c>
      <c r="AB13" s="107">
        <f t="shared" ref="AB13:AN13" si="25">SUM(AB9:AB12)</f>
        <v>30469.994400000003</v>
      </c>
      <c r="AC13" s="107">
        <f t="shared" si="25"/>
        <v>30469.994400000003</v>
      </c>
      <c r="AD13" s="107">
        <f t="shared" si="25"/>
        <v>31215.763200000001</v>
      </c>
      <c r="AE13" s="107">
        <f t="shared" si="25"/>
        <v>30900.763200000001</v>
      </c>
      <c r="AF13" s="107">
        <f t="shared" si="25"/>
        <v>30900.763200000001</v>
      </c>
      <c r="AG13" s="107">
        <f t="shared" si="25"/>
        <v>33054.607199999999</v>
      </c>
      <c r="AH13" s="107">
        <f t="shared" si="25"/>
        <v>29242.300800000001</v>
      </c>
      <c r="AI13" s="107">
        <f t="shared" si="25"/>
        <v>31762.300800000001</v>
      </c>
      <c r="AJ13" s="107">
        <f t="shared" si="25"/>
        <v>32004.069600000003</v>
      </c>
      <c r="AK13" s="107">
        <f t="shared" si="25"/>
        <v>32384.425800000001</v>
      </c>
      <c r="AL13" s="107">
        <f t="shared" si="25"/>
        <v>46998.377000000022</v>
      </c>
      <c r="AM13" s="107">
        <f t="shared" ca="1" si="25"/>
        <v>35933.513999999996</v>
      </c>
      <c r="AN13" s="107">
        <f t="shared" ca="1" si="25"/>
        <v>43385.600250000003</v>
      </c>
      <c r="AO13" s="107">
        <f t="shared" ref="AO13:CM13" ca="1" si="26">SUM(AO9:AO12)</f>
        <v>44086.160250000001</v>
      </c>
      <c r="AP13" s="107">
        <f t="shared" ca="1" si="26"/>
        <v>46551.649500000007</v>
      </c>
      <c r="AQ13" s="107">
        <f t="shared" ca="1" si="26"/>
        <v>46709.569500000012</v>
      </c>
      <c r="AR13" s="107">
        <f t="shared" ca="1" si="26"/>
        <v>47463.049500000008</v>
      </c>
      <c r="AS13" s="107">
        <f t="shared" ca="1" si="26"/>
        <v>54081.015750000013</v>
      </c>
      <c r="AT13" s="107">
        <f t="shared" ca="1" si="26"/>
        <v>45383.108000000007</v>
      </c>
      <c r="AU13" s="107">
        <f t="shared" ca="1" si="26"/>
        <v>52168.068000000007</v>
      </c>
      <c r="AV13" s="107">
        <f t="shared" ca="1" si="26"/>
        <v>52485.677250000022</v>
      </c>
      <c r="AW13" s="107">
        <f t="shared" ca="1" si="26"/>
        <v>52949.128000000019</v>
      </c>
      <c r="AX13" s="107">
        <f t="shared" ca="1" si="26"/>
        <v>89028.370000000054</v>
      </c>
      <c r="AY13" s="107">
        <f t="shared" ref="AY13:BG13" ca="1" si="27">SUM(AY9:AY12)</f>
        <v>94240.203200000004</v>
      </c>
      <c r="AZ13" s="107">
        <f t="shared" ca="1" si="27"/>
        <v>113849.81215000001</v>
      </c>
      <c r="BA13" s="107">
        <f t="shared" ca="1" si="27"/>
        <v>115350.93945000001</v>
      </c>
      <c r="BB13" s="107">
        <f t="shared" ca="1" si="27"/>
        <v>121608.41525000002</v>
      </c>
      <c r="BC13" s="107">
        <f t="shared" ca="1" si="27"/>
        <v>121490.2003</v>
      </c>
      <c r="BD13" s="107">
        <f t="shared" ca="1" si="27"/>
        <v>123049.20885000002</v>
      </c>
      <c r="BE13" s="107">
        <f t="shared" ca="1" si="27"/>
        <v>140023.13615000003</v>
      </c>
      <c r="BF13" s="107">
        <f t="shared" ca="1" si="27"/>
        <v>115886.75399999999</v>
      </c>
      <c r="BG13" s="107">
        <f t="shared" ca="1" si="27"/>
        <v>134000.247</v>
      </c>
      <c r="BH13" s="107">
        <f t="shared" ca="1" si="26"/>
        <v>134174.39660000004</v>
      </c>
      <c r="BI13" s="107">
        <f t="shared" ca="1" si="26"/>
        <v>134915.46852500003</v>
      </c>
      <c r="BJ13" s="107">
        <f t="shared" ca="1" si="26"/>
        <v>267932.19470000011</v>
      </c>
      <c r="BK13" s="107">
        <f t="shared" ca="1" si="26"/>
        <v>139719.85632000002</v>
      </c>
      <c r="BL13" s="107">
        <f t="shared" ca="1" si="26"/>
        <v>175213.87127</v>
      </c>
      <c r="BM13" s="107">
        <f t="shared" ca="1" si="26"/>
        <v>177783.37793000002</v>
      </c>
      <c r="BN13" s="107">
        <f t="shared" ca="1" si="26"/>
        <v>188817.22547000003</v>
      </c>
      <c r="BO13" s="107">
        <f t="shared" ca="1" si="26"/>
        <v>187915.06250000003</v>
      </c>
      <c r="BP13" s="107">
        <f t="shared" ca="1" si="26"/>
        <v>198515.99041000003</v>
      </c>
      <c r="BQ13" s="107">
        <f t="shared" ca="1" si="26"/>
        <v>225933.64207000003</v>
      </c>
      <c r="BR13" s="107">
        <f ca="1">SUM(BR9:BR12)</f>
        <v>181097.64860000001</v>
      </c>
      <c r="BS13" s="107">
        <f t="shared" ca="1" si="26"/>
        <v>212304.11664000005</v>
      </c>
      <c r="BT13" s="107">
        <f t="shared" ca="1" si="26"/>
        <v>211178.52960000004</v>
      </c>
      <c r="BU13" s="107">
        <f t="shared" ca="1" si="26"/>
        <v>213088.00086500004</v>
      </c>
      <c r="BV13" s="107">
        <f t="shared" ca="1" si="26"/>
        <v>408693.11626000027</v>
      </c>
      <c r="BW13" s="107">
        <f t="shared" ca="1" si="26"/>
        <v>236646.37239999999</v>
      </c>
      <c r="BX13" s="107">
        <f t="shared" ca="1" si="26"/>
        <v>294322.62063749996</v>
      </c>
      <c r="BY13" s="107">
        <f t="shared" ca="1" si="26"/>
        <v>300390.14388749999</v>
      </c>
      <c r="BZ13" s="107">
        <f t="shared" ca="1" si="26"/>
        <v>320297.09084999998</v>
      </c>
      <c r="CA13" s="107">
        <f t="shared" ca="1" si="26"/>
        <v>320381.20507500001</v>
      </c>
      <c r="CB13" s="107">
        <f t="shared" ca="1" si="26"/>
        <v>334427.64301250002</v>
      </c>
      <c r="CC13" s="107">
        <f t="shared" ca="1" si="26"/>
        <v>379852.55251250003</v>
      </c>
      <c r="CD13" s="107">
        <f t="shared" ca="1" si="26"/>
        <v>305355.84087499994</v>
      </c>
      <c r="CE13" s="107">
        <f t="shared" ca="1" si="26"/>
        <v>364278.98619999993</v>
      </c>
      <c r="CF13" s="107">
        <f t="shared" ca="1" si="26"/>
        <v>366811.77590000001</v>
      </c>
      <c r="CG13" s="107">
        <f t="shared" ca="1" si="26"/>
        <v>368343.32801874995</v>
      </c>
      <c r="CH13" s="107">
        <f t="shared" ca="1" si="26"/>
        <v>672367.87935000029</v>
      </c>
      <c r="CI13" s="107">
        <f t="shared" ca="1" si="26"/>
        <v>376748.38239999983</v>
      </c>
      <c r="CJ13" s="107">
        <f t="shared" ca="1" si="26"/>
        <v>453833.24869999988</v>
      </c>
      <c r="CK13" s="107">
        <f t="shared" ca="1" si="26"/>
        <v>459518.93719999981</v>
      </c>
      <c r="CL13" s="107">
        <f t="shared" ca="1" si="26"/>
        <v>484382.53059999988</v>
      </c>
      <c r="CM13" s="107">
        <f t="shared" ca="1" si="26"/>
        <v>481569.84669999982</v>
      </c>
      <c r="CN13" s="107">
        <f t="shared" ref="CN13:DL13" ca="1" si="28">SUM(CN9:CN12)</f>
        <v>496855.53519999981</v>
      </c>
      <c r="CO13" s="107">
        <f t="shared" ca="1" si="28"/>
        <v>555938.88619999983</v>
      </c>
      <c r="CP13" s="107">
        <f t="shared" ca="1" si="28"/>
        <v>454157.7739999998</v>
      </c>
      <c r="CQ13" s="107">
        <f t="shared" ca="1" si="28"/>
        <v>530471.66569999978</v>
      </c>
      <c r="CR13" s="107">
        <f t="shared" ca="1" si="28"/>
        <v>531849.6828999999</v>
      </c>
      <c r="CS13" s="107">
        <f t="shared" ca="1" si="28"/>
        <v>531716.90254999977</v>
      </c>
      <c r="CT13" s="107">
        <f t="shared" ca="1" si="28"/>
        <v>863202.79760000017</v>
      </c>
      <c r="CU13" s="107">
        <f t="shared" ca="1" si="28"/>
        <v>477509.13359999983</v>
      </c>
      <c r="CV13" s="107">
        <f t="shared" ca="1" si="28"/>
        <v>574015.74179999984</v>
      </c>
      <c r="CW13" s="107">
        <f t="shared" ca="1" si="28"/>
        <v>577513.90829999978</v>
      </c>
      <c r="CX13" s="107">
        <f t="shared" ca="1" si="28"/>
        <v>607466.12339999992</v>
      </c>
      <c r="CY13" s="107">
        <f t="shared" ca="1" si="28"/>
        <v>598151.84129999974</v>
      </c>
      <c r="CZ13" s="107">
        <f t="shared" ca="1" si="28"/>
        <v>611514.60779999988</v>
      </c>
      <c r="DA13" s="107">
        <f t="shared" ca="1" si="28"/>
        <v>682250.57429999986</v>
      </c>
      <c r="DB13" s="107">
        <f t="shared" ca="1" si="28"/>
        <v>530046.85599999968</v>
      </c>
      <c r="DC13" s="107">
        <f t="shared" ca="1" si="28"/>
        <v>645286.1072999998</v>
      </c>
      <c r="DD13" s="107">
        <f t="shared" ca="1" si="28"/>
        <v>637004.26559999981</v>
      </c>
      <c r="DE13" s="107">
        <f t="shared" ca="1" si="28"/>
        <v>637918.02694999985</v>
      </c>
      <c r="DF13" s="107">
        <f t="shared" ca="1" si="28"/>
        <v>1095375.3164000004</v>
      </c>
      <c r="DG13" s="107">
        <f t="shared" si="28"/>
        <v>156689.51000000004</v>
      </c>
      <c r="DH13" s="107">
        <f t="shared" ca="1" si="28"/>
        <v>379824.91000000015</v>
      </c>
      <c r="DI13" s="107">
        <f t="shared" ca="1" si="28"/>
        <v>1060020.9761750004</v>
      </c>
      <c r="DJ13" s="107">
        <f t="shared" ca="1" si="28"/>
        <v>1980260.437935001</v>
      </c>
      <c r="DK13" s="107">
        <f t="shared" ca="1" si="28"/>
        <v>3221275.4387187515</v>
      </c>
      <c r="DL13" s="107">
        <f t="shared" ca="1" si="28"/>
        <v>4267246.1897500008</v>
      </c>
    </row>
    <row r="15" spans="1:116" x14ac:dyDescent="0.5">
      <c r="A15" s="108" t="s">
        <v>823</v>
      </c>
    </row>
    <row r="16" spans="1:116" x14ac:dyDescent="0.5">
      <c r="A16" s="91" t="s">
        <v>823</v>
      </c>
      <c r="B16" s="90">
        <f>AVERAGEIFS($AA16:$DL16,$AA$6:$DL$6,B$4)</f>
        <v>2</v>
      </c>
      <c r="C16" s="90">
        <f>AVERAGEIFS($AA16:$DL16,$AA$6:$DL$6,C$4)</f>
        <v>4</v>
      </c>
      <c r="D16" s="96">
        <f t="shared" ref="D16" si="29">C16-B16</f>
        <v>2</v>
      </c>
      <c r="E16" s="97">
        <f t="shared" ref="E16" si="30">IFERROR(D16/B16,0)</f>
        <v>1</v>
      </c>
      <c r="G16" s="90">
        <f>AVERAGEIFS($AA$16:$DL$16,$AA$7:$DL$7,G$4)</f>
        <v>2</v>
      </c>
      <c r="H16" s="90">
        <f>AVERAGEIFS($AA$16:$DL$16,$AA$7:$DL$7,H$4)</f>
        <v>1.5</v>
      </c>
      <c r="I16" s="96">
        <f t="shared" ref="I16" si="31">H16-G16</f>
        <v>-0.5</v>
      </c>
      <c r="J16" s="97">
        <f t="shared" ref="J16" si="32">IFERROR(I16/G16,0)</f>
        <v>-0.25</v>
      </c>
      <c r="K16" s="90">
        <f>AVERAGEIFS($AA$16:$DL$16,$AA$7:$DL$7,K$4)</f>
        <v>1.5</v>
      </c>
      <c r="L16" s="96">
        <f t="shared" ref="L16:L17" si="33">K16-H16</f>
        <v>0</v>
      </c>
      <c r="M16" s="97">
        <f t="shared" ref="M16:M17" si="34">IFERROR(L16/H16,0)</f>
        <v>0</v>
      </c>
      <c r="N16" s="90">
        <f>AVERAGEIFS($AA$16:$DL$16,$AA$7:$DL$7,N$4)</f>
        <v>2</v>
      </c>
      <c r="O16" s="96">
        <f t="shared" ref="O16:O17" si="35">N16-K16</f>
        <v>0.5</v>
      </c>
      <c r="P16" s="97">
        <f t="shared" ref="P16:P17" si="36">IFERROR(O16/K16,0)</f>
        <v>0.33333333333333331</v>
      </c>
      <c r="Q16" s="90">
        <f>AVERAGEIFS($AA$16:$DL$16,$AA$7:$DL$7,Q$4)</f>
        <v>3</v>
      </c>
      <c r="R16" s="96">
        <f t="shared" ref="R16:R17" si="37">Q16-N16</f>
        <v>1</v>
      </c>
      <c r="S16" s="97">
        <f t="shared" ref="S16:S17" si="38">IFERROR(R16/N16,0)</f>
        <v>0.5</v>
      </c>
      <c r="T16" s="90">
        <f>AVERAGEIFS($AA$16:$DL$16,$AA$7:$DL$7,T$4)</f>
        <v>5</v>
      </c>
      <c r="U16" s="96">
        <f t="shared" ref="U16:U17" si="39">T16-Q16</f>
        <v>2</v>
      </c>
      <c r="V16" s="97">
        <f t="shared" ref="V16:V17" si="40">IFERROR(U16/Q16,0)</f>
        <v>0.66666666666666663</v>
      </c>
      <c r="W16" s="90">
        <f>AVERAGEIFS($AA$16:$DL$16,$AA$7:$DL$7,W$4)</f>
        <v>6</v>
      </c>
      <c r="X16" s="96">
        <f t="shared" ref="X16:X17" si="41">W16-T16</f>
        <v>1</v>
      </c>
      <c r="Y16" s="97">
        <f t="shared" ref="Y16:Y17" si="42">IFERROR(X16/T16,0)</f>
        <v>0.2</v>
      </c>
      <c r="AA16" s="91">
        <f>Calculation!H280</f>
        <v>2</v>
      </c>
      <c r="AB16" s="91">
        <f>Calculation!I280</f>
        <v>2</v>
      </c>
      <c r="AC16" s="91">
        <f>Calculation!J280</f>
        <v>2</v>
      </c>
      <c r="AD16" s="91">
        <f>Calculation!K280</f>
        <v>2</v>
      </c>
      <c r="AE16" s="91">
        <f>Calculation!L280</f>
        <v>2</v>
      </c>
      <c r="AF16" s="91">
        <f>Calculation!M280</f>
        <v>2</v>
      </c>
      <c r="AG16" s="91">
        <f>Calculation!N280</f>
        <v>2</v>
      </c>
      <c r="AH16" s="91">
        <f>Calculation!O280</f>
        <v>2</v>
      </c>
      <c r="AI16" s="91">
        <f>Calculation!P280</f>
        <v>2</v>
      </c>
      <c r="AJ16" s="91">
        <f>Calculation!Q280</f>
        <v>2</v>
      </c>
      <c r="AK16" s="91">
        <f>Calculation!R280</f>
        <v>2</v>
      </c>
      <c r="AL16" s="91">
        <f>Calculation!S280</f>
        <v>2</v>
      </c>
      <c r="AM16" s="91">
        <f>Calculation!T280</f>
        <v>1</v>
      </c>
      <c r="AN16" s="91">
        <f>Calculation!U280</f>
        <v>1</v>
      </c>
      <c r="AO16" s="91">
        <f>Calculation!V280</f>
        <v>1</v>
      </c>
      <c r="AP16" s="91">
        <f>Calculation!W280</f>
        <v>1</v>
      </c>
      <c r="AQ16" s="91">
        <f>Calculation!X280</f>
        <v>1</v>
      </c>
      <c r="AR16" s="91">
        <f>Calculation!Y280</f>
        <v>1</v>
      </c>
      <c r="AS16" s="91">
        <f>Calculation!Z280</f>
        <v>1</v>
      </c>
      <c r="AT16" s="91">
        <f>Calculation!AA280</f>
        <v>1</v>
      </c>
      <c r="AU16" s="91">
        <f>Calculation!AB280</f>
        <v>1</v>
      </c>
      <c r="AV16" s="91">
        <f>Calculation!AC280</f>
        <v>1</v>
      </c>
      <c r="AW16" s="91">
        <f>Calculation!AD280</f>
        <v>1</v>
      </c>
      <c r="AX16" s="91">
        <f>Calculation!AE280</f>
        <v>1</v>
      </c>
      <c r="AY16" s="91">
        <f>Calculation!AF280</f>
        <v>2</v>
      </c>
      <c r="AZ16" s="91">
        <f>Calculation!AG280</f>
        <v>2</v>
      </c>
      <c r="BA16" s="91">
        <f>Calculation!AH280</f>
        <v>2</v>
      </c>
      <c r="BB16" s="91">
        <f>Calculation!AI280</f>
        <v>2</v>
      </c>
      <c r="BC16" s="91">
        <f>Calculation!AJ280</f>
        <v>2</v>
      </c>
      <c r="BD16" s="91">
        <f>Calculation!AK280</f>
        <v>2</v>
      </c>
      <c r="BE16" s="91">
        <f>Calculation!AL280</f>
        <v>2</v>
      </c>
      <c r="BF16" s="91">
        <f>Calculation!AM280</f>
        <v>2</v>
      </c>
      <c r="BG16" s="91">
        <f>Calculation!AN280</f>
        <v>2</v>
      </c>
      <c r="BH16" s="91">
        <f>Calculation!AO280</f>
        <v>2</v>
      </c>
      <c r="BI16" s="91">
        <f>Calculation!AP280</f>
        <v>2</v>
      </c>
      <c r="BJ16" s="91">
        <f>Calculation!AQ280</f>
        <v>2</v>
      </c>
      <c r="BK16" s="91">
        <f>Calculation!AR280</f>
        <v>2</v>
      </c>
      <c r="BL16" s="91">
        <f>Calculation!AS280</f>
        <v>2</v>
      </c>
      <c r="BM16" s="91">
        <f>Calculation!AT280</f>
        <v>2</v>
      </c>
      <c r="BN16" s="91">
        <f>Calculation!AU280</f>
        <v>2</v>
      </c>
      <c r="BO16" s="91">
        <f>Calculation!AV280</f>
        <v>2</v>
      </c>
      <c r="BP16" s="91">
        <f>Calculation!AW280</f>
        <v>2</v>
      </c>
      <c r="BQ16" s="91">
        <f>Calculation!AX280</f>
        <v>2</v>
      </c>
      <c r="BR16" s="91">
        <f>Calculation!AY280</f>
        <v>2</v>
      </c>
      <c r="BS16" s="91">
        <f>Calculation!AZ280</f>
        <v>2</v>
      </c>
      <c r="BT16" s="91">
        <f>Calculation!BA280</f>
        <v>2</v>
      </c>
      <c r="BU16" s="91">
        <f>Calculation!BB280</f>
        <v>2</v>
      </c>
      <c r="BV16" s="91">
        <f>Calculation!BC280</f>
        <v>2</v>
      </c>
      <c r="BW16" s="91">
        <f>Calculation!BD280</f>
        <v>4</v>
      </c>
      <c r="BX16" s="91">
        <f>Calculation!BE280</f>
        <v>4</v>
      </c>
      <c r="BY16" s="91">
        <f>Calculation!BF280</f>
        <v>4</v>
      </c>
      <c r="BZ16" s="91">
        <f>Calculation!BG280</f>
        <v>4</v>
      </c>
      <c r="CA16" s="91">
        <f>Calculation!BH280</f>
        <v>4</v>
      </c>
      <c r="CB16" s="91">
        <f>Calculation!BI280</f>
        <v>4</v>
      </c>
      <c r="CC16" s="91">
        <f>Calculation!BJ280</f>
        <v>4</v>
      </c>
      <c r="CD16" s="91">
        <f>Calculation!BK280</f>
        <v>4</v>
      </c>
      <c r="CE16" s="91">
        <f>Calculation!BL280</f>
        <v>4</v>
      </c>
      <c r="CF16" s="91">
        <f>Calculation!BM280</f>
        <v>4</v>
      </c>
      <c r="CG16" s="91">
        <f>Calculation!BN280</f>
        <v>4</v>
      </c>
      <c r="CH16" s="91">
        <f>Calculation!BO280</f>
        <v>4</v>
      </c>
      <c r="CI16" s="91">
        <f>Calculation!BP280</f>
        <v>6</v>
      </c>
      <c r="CJ16" s="91">
        <f>Calculation!BQ280</f>
        <v>6</v>
      </c>
      <c r="CK16" s="91">
        <f>Calculation!BR280</f>
        <v>6</v>
      </c>
      <c r="CL16" s="91">
        <f>Calculation!BS280</f>
        <v>6</v>
      </c>
      <c r="CM16" s="91">
        <f>Calculation!BT280</f>
        <v>6</v>
      </c>
      <c r="CN16" s="91">
        <f>Calculation!BU280</f>
        <v>6</v>
      </c>
      <c r="CO16" s="91">
        <f>Calculation!BV280</f>
        <v>6</v>
      </c>
      <c r="CP16" s="91">
        <f>Calculation!BW280</f>
        <v>6</v>
      </c>
      <c r="CQ16" s="91">
        <f>Calculation!BX280</f>
        <v>6</v>
      </c>
      <c r="CR16" s="91">
        <f>Calculation!BY280</f>
        <v>6</v>
      </c>
      <c r="CS16" s="91">
        <f>Calculation!BZ280</f>
        <v>6</v>
      </c>
      <c r="CT16" s="91">
        <f>Calculation!CA280</f>
        <v>6</v>
      </c>
      <c r="CU16" s="91">
        <f>Calculation!CB280</f>
        <v>6</v>
      </c>
      <c r="CV16" s="91">
        <f>Calculation!CC280</f>
        <v>6</v>
      </c>
      <c r="CW16" s="91">
        <f>Calculation!CD280</f>
        <v>6</v>
      </c>
      <c r="CX16" s="91">
        <f>Calculation!CE280</f>
        <v>6</v>
      </c>
      <c r="CY16" s="91">
        <f>Calculation!CF280</f>
        <v>6</v>
      </c>
      <c r="CZ16" s="91">
        <f>Calculation!CG280</f>
        <v>6</v>
      </c>
      <c r="DA16" s="91">
        <f>Calculation!CH280</f>
        <v>6</v>
      </c>
      <c r="DB16" s="91">
        <f>Calculation!CI280</f>
        <v>6</v>
      </c>
      <c r="DC16" s="91">
        <f>Calculation!CJ280</f>
        <v>6</v>
      </c>
      <c r="DD16" s="91">
        <f>Calculation!CK280</f>
        <v>6</v>
      </c>
      <c r="DE16" s="91">
        <f>Calculation!CL280</f>
        <v>6</v>
      </c>
      <c r="DF16" s="91">
        <f>Calculation!CM280</f>
        <v>6</v>
      </c>
      <c r="DG16" s="91">
        <f>Calculation!CN280</f>
        <v>0</v>
      </c>
      <c r="DH16" s="91">
        <f>Calculation!CO280</f>
        <v>0</v>
      </c>
      <c r="DI16" s="91">
        <f>Calculation!CP280</f>
        <v>0</v>
      </c>
      <c r="DJ16" s="91">
        <f>Calculation!CQ280</f>
        <v>0</v>
      </c>
      <c r="DK16" s="91">
        <f>Calculation!CR280</f>
        <v>0</v>
      </c>
      <c r="DL16" s="91">
        <f>Calculation!CS280</f>
        <v>0</v>
      </c>
    </row>
    <row r="17" spans="1:116" x14ac:dyDescent="0.5">
      <c r="A17" s="91" t="s">
        <v>823</v>
      </c>
      <c r="B17" s="90">
        <f>AVERAGEIFS($AA17:$DL17,$AA$6:$DL$6,B$4)</f>
        <v>4.25</v>
      </c>
      <c r="C17" s="90">
        <f>AVERAGEIFS($AA17:$DL17,$AA$6:$DL$6,C$4)</f>
        <v>5.25</v>
      </c>
      <c r="D17" s="96">
        <f>C17-B17</f>
        <v>1</v>
      </c>
      <c r="E17" s="97">
        <f>IFERROR(D17/B17,0)</f>
        <v>0.23529411764705882</v>
      </c>
      <c r="G17" s="90">
        <f>AVERAGEIFS($AA$17:$DL$17,$AA$7:$DL$7,G$4)</f>
        <v>1</v>
      </c>
      <c r="H17" s="90">
        <f>AVERAGEIFS($AA$17:$DL$17,$AA$7:$DL$7,H$4)</f>
        <v>1.6666666666666667</v>
      </c>
      <c r="I17" s="96">
        <f>H17-G17</f>
        <v>0.66666666666666674</v>
      </c>
      <c r="J17" s="97">
        <f>IFERROR(I17/G17,0)</f>
        <v>0.66666666666666674</v>
      </c>
      <c r="K17" s="90">
        <f>AVERAGEIFS($AA$17:$DL$17,$AA$7:$DL$7,K$4)</f>
        <v>2.6666666666666665</v>
      </c>
      <c r="L17" s="96">
        <f t="shared" si="33"/>
        <v>0.99999999999999978</v>
      </c>
      <c r="M17" s="97">
        <f t="shared" si="34"/>
        <v>0.59999999999999987</v>
      </c>
      <c r="N17" s="90">
        <f>AVERAGEIFS($AA$17:$DL$17,$AA$7:$DL$7,N$4)</f>
        <v>3.75</v>
      </c>
      <c r="O17" s="96">
        <f t="shared" si="35"/>
        <v>1.0833333333333335</v>
      </c>
      <c r="P17" s="97">
        <f t="shared" si="36"/>
        <v>0.40625000000000006</v>
      </c>
      <c r="Q17" s="90">
        <f>AVERAGEIFS($AA$17:$DL$17,$AA$7:$DL$7,Q$4)</f>
        <v>4.75</v>
      </c>
      <c r="R17" s="96">
        <f t="shared" si="37"/>
        <v>1</v>
      </c>
      <c r="S17" s="97">
        <f t="shared" si="38"/>
        <v>0.26666666666666666</v>
      </c>
      <c r="T17" s="90">
        <f>AVERAGEIFS($AA$17:$DL$17,$AA$7:$DL$7,T$4)</f>
        <v>5.75</v>
      </c>
      <c r="U17" s="96">
        <f t="shared" si="39"/>
        <v>1</v>
      </c>
      <c r="V17" s="97">
        <f t="shared" si="40"/>
        <v>0.21052631578947367</v>
      </c>
      <c r="W17" s="90">
        <f>AVERAGEIFS($AA$17:$DL$17,$AA$7:$DL$7,W$4)</f>
        <v>6.75</v>
      </c>
      <c r="X17" s="96">
        <f t="shared" si="41"/>
        <v>1</v>
      </c>
      <c r="Y17" s="97">
        <f t="shared" si="42"/>
        <v>0.17391304347826086</v>
      </c>
      <c r="AA17" s="91">
        <f>Calculation!H107</f>
        <v>1</v>
      </c>
      <c r="AB17" s="91">
        <f>Calculation!I107</f>
        <v>1</v>
      </c>
      <c r="AC17" s="91">
        <f>Calculation!J107</f>
        <v>1</v>
      </c>
      <c r="AD17" s="91">
        <f>Calculation!K107</f>
        <v>1</v>
      </c>
      <c r="AE17" s="91">
        <f>Calculation!L107</f>
        <v>1</v>
      </c>
      <c r="AF17" s="91">
        <f>Calculation!M107</f>
        <v>1</v>
      </c>
      <c r="AG17" s="91">
        <f>Calculation!N107</f>
        <v>1</v>
      </c>
      <c r="AH17" s="91">
        <f>Calculation!O107</f>
        <v>1</v>
      </c>
      <c r="AI17" s="91">
        <f>Calculation!P107</f>
        <v>1</v>
      </c>
      <c r="AJ17" s="91">
        <f>Calculation!Q107</f>
        <v>1</v>
      </c>
      <c r="AK17" s="91">
        <f>Calculation!R107</f>
        <v>2</v>
      </c>
      <c r="AL17" s="91">
        <f>Calculation!S107</f>
        <v>2</v>
      </c>
      <c r="AM17" s="91">
        <f>Calculation!T107</f>
        <v>2</v>
      </c>
      <c r="AN17" s="91">
        <f>Calculation!U107</f>
        <v>2</v>
      </c>
      <c r="AO17" s="91">
        <f>Calculation!V107</f>
        <v>2</v>
      </c>
      <c r="AP17" s="91">
        <f>Calculation!W107</f>
        <v>2</v>
      </c>
      <c r="AQ17" s="91">
        <f>Calculation!X107</f>
        <v>2</v>
      </c>
      <c r="AR17" s="91">
        <f>Calculation!Y107</f>
        <v>2</v>
      </c>
      <c r="AS17" s="91">
        <f>Calculation!Z107</f>
        <v>2</v>
      </c>
      <c r="AT17" s="91">
        <f>Calculation!AA107</f>
        <v>2</v>
      </c>
      <c r="AU17" s="91">
        <f>Calculation!AB107</f>
        <v>2</v>
      </c>
      <c r="AV17" s="91">
        <f>Calculation!AC107</f>
        <v>2</v>
      </c>
      <c r="AW17" s="91">
        <f>Calculation!AD107</f>
        <v>3</v>
      </c>
      <c r="AX17" s="91">
        <f>Calculation!AE107</f>
        <v>3</v>
      </c>
      <c r="AY17" s="91">
        <f>Calculation!AF107</f>
        <v>3</v>
      </c>
      <c r="AZ17" s="91">
        <f>Calculation!AG107</f>
        <v>3</v>
      </c>
      <c r="BA17" s="91">
        <f>Calculation!AH107</f>
        <v>3</v>
      </c>
      <c r="BB17" s="91">
        <f>Calculation!AI107</f>
        <v>3</v>
      </c>
      <c r="BC17" s="91">
        <f>Calculation!AJ107</f>
        <v>3</v>
      </c>
      <c r="BD17" s="91">
        <f>Calculation!AK107</f>
        <v>3</v>
      </c>
      <c r="BE17" s="91">
        <f>Calculation!AL107</f>
        <v>3</v>
      </c>
      <c r="BF17" s="91">
        <f>Calculation!AM107</f>
        <v>3</v>
      </c>
      <c r="BG17" s="91">
        <f>Calculation!AN107</f>
        <v>3</v>
      </c>
      <c r="BH17" s="91">
        <f>Calculation!AO107</f>
        <v>4</v>
      </c>
      <c r="BI17" s="91">
        <f>Calculation!AP107</f>
        <v>4</v>
      </c>
      <c r="BJ17" s="91">
        <f>Calculation!AQ107</f>
        <v>4</v>
      </c>
      <c r="BK17" s="91">
        <f>Calculation!AR107</f>
        <v>4</v>
      </c>
      <c r="BL17" s="91">
        <f>Calculation!AS107</f>
        <v>4</v>
      </c>
      <c r="BM17" s="91">
        <f>Calculation!AT107</f>
        <v>4</v>
      </c>
      <c r="BN17" s="91">
        <f>Calculation!AU107</f>
        <v>4</v>
      </c>
      <c r="BO17" s="91">
        <f>Calculation!AV107</f>
        <v>4</v>
      </c>
      <c r="BP17" s="91">
        <f>Calculation!AW107</f>
        <v>4</v>
      </c>
      <c r="BQ17" s="91">
        <f>Calculation!AX107</f>
        <v>4</v>
      </c>
      <c r="BR17" s="91">
        <f>Calculation!AY107</f>
        <v>4</v>
      </c>
      <c r="BS17" s="91">
        <f>Calculation!AZ107</f>
        <v>4</v>
      </c>
      <c r="BT17" s="91">
        <f>Calculation!BA107</f>
        <v>5</v>
      </c>
      <c r="BU17" s="91">
        <f>Calculation!BB107</f>
        <v>5</v>
      </c>
      <c r="BV17" s="91">
        <f>Calculation!BC107</f>
        <v>5</v>
      </c>
      <c r="BW17" s="91">
        <f>Calculation!BD107</f>
        <v>5</v>
      </c>
      <c r="BX17" s="91">
        <f>Calculation!BE107</f>
        <v>5</v>
      </c>
      <c r="BY17" s="91">
        <f>Calculation!BF107</f>
        <v>5</v>
      </c>
      <c r="BZ17" s="91">
        <f>Calculation!BG107</f>
        <v>5</v>
      </c>
      <c r="CA17" s="91">
        <f>Calculation!BH107</f>
        <v>5</v>
      </c>
      <c r="CB17" s="91">
        <f>Calculation!BI107</f>
        <v>5</v>
      </c>
      <c r="CC17" s="91">
        <f>Calculation!BJ107</f>
        <v>5</v>
      </c>
      <c r="CD17" s="91">
        <f>Calculation!BK107</f>
        <v>5</v>
      </c>
      <c r="CE17" s="91">
        <f>Calculation!BL107</f>
        <v>5</v>
      </c>
      <c r="CF17" s="91">
        <f>Calculation!BM107</f>
        <v>6</v>
      </c>
      <c r="CG17" s="91">
        <f>Calculation!BN107</f>
        <v>6</v>
      </c>
      <c r="CH17" s="91">
        <f>Calculation!BO107</f>
        <v>6</v>
      </c>
      <c r="CI17" s="91">
        <f>Calculation!BP107</f>
        <v>6</v>
      </c>
      <c r="CJ17" s="91">
        <f>Calculation!BQ107</f>
        <v>6</v>
      </c>
      <c r="CK17" s="91">
        <f>Calculation!BR107</f>
        <v>6</v>
      </c>
      <c r="CL17" s="91">
        <f>Calculation!BS107</f>
        <v>6</v>
      </c>
      <c r="CM17" s="91">
        <f>Calculation!BT107</f>
        <v>6</v>
      </c>
      <c r="CN17" s="91">
        <f>Calculation!BU107</f>
        <v>6</v>
      </c>
      <c r="CO17" s="91">
        <f>Calculation!BV107</f>
        <v>6</v>
      </c>
      <c r="CP17" s="91">
        <f>Calculation!BW107</f>
        <v>6</v>
      </c>
      <c r="CQ17" s="91">
        <f>Calculation!BX107</f>
        <v>6</v>
      </c>
      <c r="CR17" s="91">
        <f>Calculation!BY107</f>
        <v>7</v>
      </c>
      <c r="CS17" s="91">
        <f>Calculation!BZ107</f>
        <v>7</v>
      </c>
      <c r="CT17" s="91">
        <f>Calculation!CA107</f>
        <v>7</v>
      </c>
      <c r="CU17" s="91">
        <f>Calculation!CB107</f>
        <v>7</v>
      </c>
      <c r="CV17" s="91">
        <f>Calculation!CC107</f>
        <v>7</v>
      </c>
      <c r="CW17" s="91">
        <f>Calculation!CD107</f>
        <v>7</v>
      </c>
      <c r="CX17" s="91">
        <f>Calculation!CE107</f>
        <v>7</v>
      </c>
      <c r="CY17" s="91">
        <f>Calculation!CF107</f>
        <v>7</v>
      </c>
      <c r="CZ17" s="91">
        <f>Calculation!CG107</f>
        <v>7</v>
      </c>
      <c r="DA17" s="91">
        <f>Calculation!CH107</f>
        <v>7</v>
      </c>
      <c r="DB17" s="91">
        <f>Calculation!CI107</f>
        <v>7</v>
      </c>
      <c r="DC17" s="91">
        <f>Calculation!CJ107</f>
        <v>7</v>
      </c>
      <c r="DD17" s="91">
        <f>Calculation!CK107</f>
        <v>8</v>
      </c>
      <c r="DE17" s="91">
        <f>Calculation!CL107</f>
        <v>8</v>
      </c>
      <c r="DF17" s="91">
        <f>Calculation!CM107</f>
        <v>8</v>
      </c>
      <c r="DG17" s="91">
        <f>Calculation!CN107</f>
        <v>0</v>
      </c>
      <c r="DH17" s="91">
        <f>Calculation!CO107</f>
        <v>0</v>
      </c>
      <c r="DI17" s="91">
        <f>Calculation!CP107</f>
        <v>0</v>
      </c>
      <c r="DJ17" s="91">
        <f>Calculation!CQ107</f>
        <v>0</v>
      </c>
      <c r="DK17" s="91">
        <f>Calculation!CR107</f>
        <v>0</v>
      </c>
      <c r="DL17" s="91">
        <f>Calculation!CS107</f>
        <v>0</v>
      </c>
    </row>
    <row r="18" spans="1:116" ht="16.149999999999999" thickBot="1" x14ac:dyDescent="0.55000000000000004">
      <c r="A18" s="107" t="s">
        <v>804</v>
      </c>
      <c r="B18" s="107">
        <f>SUM(B16:B17)</f>
        <v>6.25</v>
      </c>
      <c r="C18" s="107">
        <f>SUM(C16:C17)</f>
        <v>9.25</v>
      </c>
      <c r="D18" s="98">
        <f t="shared" ref="D18" si="43">SUM(D14:D17)</f>
        <v>3</v>
      </c>
      <c r="E18" s="99">
        <f>D18/B18</f>
        <v>0.48</v>
      </c>
      <c r="G18" s="107">
        <f>SUM(G16:G17)</f>
        <v>3</v>
      </c>
      <c r="H18" s="107">
        <f>SUM(H16:H17)</f>
        <v>3.166666666666667</v>
      </c>
      <c r="I18" s="98">
        <f t="shared" ref="I18" si="44">SUM(I14:I17)</f>
        <v>0.16666666666666674</v>
      </c>
      <c r="J18" s="99">
        <f>I18/G18</f>
        <v>5.555555555555558E-2</v>
      </c>
      <c r="K18" s="107">
        <f>SUM(K16:K17)</f>
        <v>4.1666666666666661</v>
      </c>
      <c r="L18" s="98">
        <f t="shared" ref="L18" si="45">SUM(L14:L17)</f>
        <v>0.99999999999999978</v>
      </c>
      <c r="M18" s="99">
        <f>L18/H18</f>
        <v>0.31578947368421045</v>
      </c>
      <c r="N18" s="107">
        <f>SUM(N16:N17)</f>
        <v>5.75</v>
      </c>
      <c r="O18" s="98">
        <f t="shared" ref="O18" si="46">SUM(O14:O17)</f>
        <v>1.5833333333333335</v>
      </c>
      <c r="P18" s="99">
        <f>O18/K18</f>
        <v>0.38000000000000012</v>
      </c>
      <c r="Q18" s="107">
        <f>SUM(Q16:Q17)</f>
        <v>7.75</v>
      </c>
      <c r="R18" s="98">
        <f t="shared" ref="R18" si="47">SUM(R14:R17)</f>
        <v>2</v>
      </c>
      <c r="S18" s="99">
        <f>R18/N18</f>
        <v>0.34782608695652173</v>
      </c>
      <c r="T18" s="107">
        <f>SUM(T16:T17)</f>
        <v>10.75</v>
      </c>
      <c r="U18" s="98">
        <f t="shared" ref="U18" si="48">SUM(U14:U17)</f>
        <v>3</v>
      </c>
      <c r="V18" s="99">
        <f>U18/Q18</f>
        <v>0.38709677419354838</v>
      </c>
      <c r="W18" s="107">
        <f>SUM(W16:W17)</f>
        <v>12.75</v>
      </c>
      <c r="X18" s="98">
        <f t="shared" ref="X18" si="49">SUM(X14:X17)</f>
        <v>2</v>
      </c>
      <c r="Y18" s="99">
        <f>X18/T18</f>
        <v>0.18604651162790697</v>
      </c>
      <c r="AA18" s="107">
        <f>SUM(AA16:AA17)</f>
        <v>3</v>
      </c>
      <c r="AB18" s="107">
        <f t="shared" ref="AB18:CM18" si="50">SUM(AB16:AB17)</f>
        <v>3</v>
      </c>
      <c r="AC18" s="107">
        <f t="shared" si="50"/>
        <v>3</v>
      </c>
      <c r="AD18" s="107">
        <f t="shared" si="50"/>
        <v>3</v>
      </c>
      <c r="AE18" s="107">
        <f t="shared" si="50"/>
        <v>3</v>
      </c>
      <c r="AF18" s="107">
        <f t="shared" si="50"/>
        <v>3</v>
      </c>
      <c r="AG18" s="107">
        <f t="shared" si="50"/>
        <v>3</v>
      </c>
      <c r="AH18" s="107">
        <f t="shared" si="50"/>
        <v>3</v>
      </c>
      <c r="AI18" s="107">
        <f t="shared" si="50"/>
        <v>3</v>
      </c>
      <c r="AJ18" s="107">
        <f t="shared" si="50"/>
        <v>3</v>
      </c>
      <c r="AK18" s="107">
        <f t="shared" si="50"/>
        <v>4</v>
      </c>
      <c r="AL18" s="107">
        <f t="shared" si="50"/>
        <v>4</v>
      </c>
      <c r="AM18" s="107">
        <f t="shared" si="50"/>
        <v>3</v>
      </c>
      <c r="AN18" s="107">
        <f t="shared" si="50"/>
        <v>3</v>
      </c>
      <c r="AO18" s="107">
        <f t="shared" si="50"/>
        <v>3</v>
      </c>
      <c r="AP18" s="107">
        <f t="shared" si="50"/>
        <v>3</v>
      </c>
      <c r="AQ18" s="107">
        <f t="shared" si="50"/>
        <v>3</v>
      </c>
      <c r="AR18" s="107">
        <f t="shared" si="50"/>
        <v>3</v>
      </c>
      <c r="AS18" s="107">
        <f t="shared" si="50"/>
        <v>3</v>
      </c>
      <c r="AT18" s="107">
        <f t="shared" si="50"/>
        <v>3</v>
      </c>
      <c r="AU18" s="107">
        <f t="shared" si="50"/>
        <v>3</v>
      </c>
      <c r="AV18" s="107">
        <f t="shared" si="50"/>
        <v>3</v>
      </c>
      <c r="AW18" s="107">
        <f t="shared" si="50"/>
        <v>4</v>
      </c>
      <c r="AX18" s="107">
        <f t="shared" si="50"/>
        <v>4</v>
      </c>
      <c r="AY18" s="107">
        <f t="shared" si="50"/>
        <v>5</v>
      </c>
      <c r="AZ18" s="107">
        <f t="shared" si="50"/>
        <v>5</v>
      </c>
      <c r="BA18" s="107">
        <f t="shared" si="50"/>
        <v>5</v>
      </c>
      <c r="BB18" s="107">
        <f t="shared" si="50"/>
        <v>5</v>
      </c>
      <c r="BC18" s="107">
        <f t="shared" si="50"/>
        <v>5</v>
      </c>
      <c r="BD18" s="107">
        <f t="shared" si="50"/>
        <v>5</v>
      </c>
      <c r="BE18" s="107">
        <f t="shared" si="50"/>
        <v>5</v>
      </c>
      <c r="BF18" s="107">
        <f t="shared" si="50"/>
        <v>5</v>
      </c>
      <c r="BG18" s="107">
        <f t="shared" si="50"/>
        <v>5</v>
      </c>
      <c r="BH18" s="107">
        <f t="shared" si="50"/>
        <v>6</v>
      </c>
      <c r="BI18" s="107">
        <f t="shared" si="50"/>
        <v>6</v>
      </c>
      <c r="BJ18" s="107">
        <f t="shared" si="50"/>
        <v>6</v>
      </c>
      <c r="BK18" s="107">
        <f t="shared" si="50"/>
        <v>6</v>
      </c>
      <c r="BL18" s="107">
        <f t="shared" si="50"/>
        <v>6</v>
      </c>
      <c r="BM18" s="107">
        <f t="shared" si="50"/>
        <v>6</v>
      </c>
      <c r="BN18" s="107">
        <f t="shared" si="50"/>
        <v>6</v>
      </c>
      <c r="BO18" s="107">
        <f t="shared" si="50"/>
        <v>6</v>
      </c>
      <c r="BP18" s="107">
        <f t="shared" si="50"/>
        <v>6</v>
      </c>
      <c r="BQ18" s="107">
        <f t="shared" si="50"/>
        <v>6</v>
      </c>
      <c r="BR18" s="107">
        <f t="shared" si="50"/>
        <v>6</v>
      </c>
      <c r="BS18" s="107">
        <f t="shared" si="50"/>
        <v>6</v>
      </c>
      <c r="BT18" s="107">
        <f t="shared" si="50"/>
        <v>7</v>
      </c>
      <c r="BU18" s="107">
        <f t="shared" si="50"/>
        <v>7</v>
      </c>
      <c r="BV18" s="107">
        <f t="shared" si="50"/>
        <v>7</v>
      </c>
      <c r="BW18" s="107">
        <f t="shared" si="50"/>
        <v>9</v>
      </c>
      <c r="BX18" s="107">
        <f t="shared" si="50"/>
        <v>9</v>
      </c>
      <c r="BY18" s="107">
        <f t="shared" si="50"/>
        <v>9</v>
      </c>
      <c r="BZ18" s="107">
        <f t="shared" si="50"/>
        <v>9</v>
      </c>
      <c r="CA18" s="107">
        <f t="shared" si="50"/>
        <v>9</v>
      </c>
      <c r="CB18" s="107">
        <f t="shared" si="50"/>
        <v>9</v>
      </c>
      <c r="CC18" s="107">
        <f t="shared" si="50"/>
        <v>9</v>
      </c>
      <c r="CD18" s="107">
        <f t="shared" si="50"/>
        <v>9</v>
      </c>
      <c r="CE18" s="107">
        <f t="shared" si="50"/>
        <v>9</v>
      </c>
      <c r="CF18" s="107">
        <f t="shared" si="50"/>
        <v>10</v>
      </c>
      <c r="CG18" s="107">
        <f t="shared" si="50"/>
        <v>10</v>
      </c>
      <c r="CH18" s="107">
        <f t="shared" si="50"/>
        <v>10</v>
      </c>
      <c r="CI18" s="107">
        <f t="shared" si="50"/>
        <v>12</v>
      </c>
      <c r="CJ18" s="107">
        <f t="shared" si="50"/>
        <v>12</v>
      </c>
      <c r="CK18" s="107">
        <f t="shared" si="50"/>
        <v>12</v>
      </c>
      <c r="CL18" s="107">
        <f t="shared" si="50"/>
        <v>12</v>
      </c>
      <c r="CM18" s="107">
        <f t="shared" si="50"/>
        <v>12</v>
      </c>
      <c r="CN18" s="107">
        <f t="shared" ref="CN18:DL18" si="51">SUM(CN16:CN17)</f>
        <v>12</v>
      </c>
      <c r="CO18" s="107">
        <f t="shared" si="51"/>
        <v>12</v>
      </c>
      <c r="CP18" s="107">
        <f t="shared" si="51"/>
        <v>12</v>
      </c>
      <c r="CQ18" s="107">
        <f t="shared" si="51"/>
        <v>12</v>
      </c>
      <c r="CR18" s="107">
        <f t="shared" si="51"/>
        <v>13</v>
      </c>
      <c r="CS18" s="107">
        <f t="shared" si="51"/>
        <v>13</v>
      </c>
      <c r="CT18" s="107">
        <f t="shared" si="51"/>
        <v>13</v>
      </c>
      <c r="CU18" s="107">
        <f t="shared" si="51"/>
        <v>13</v>
      </c>
      <c r="CV18" s="107">
        <f t="shared" si="51"/>
        <v>13</v>
      </c>
      <c r="CW18" s="107">
        <f t="shared" si="51"/>
        <v>13</v>
      </c>
      <c r="CX18" s="107">
        <f t="shared" si="51"/>
        <v>13</v>
      </c>
      <c r="CY18" s="107">
        <f t="shared" si="51"/>
        <v>13</v>
      </c>
      <c r="CZ18" s="107">
        <f t="shared" si="51"/>
        <v>13</v>
      </c>
      <c r="DA18" s="107">
        <f t="shared" si="51"/>
        <v>13</v>
      </c>
      <c r="DB18" s="107">
        <f t="shared" si="51"/>
        <v>13</v>
      </c>
      <c r="DC18" s="107">
        <f t="shared" si="51"/>
        <v>13</v>
      </c>
      <c r="DD18" s="107">
        <f t="shared" si="51"/>
        <v>14</v>
      </c>
      <c r="DE18" s="107">
        <f t="shared" si="51"/>
        <v>14</v>
      </c>
      <c r="DF18" s="107">
        <f t="shared" si="51"/>
        <v>14</v>
      </c>
      <c r="DG18" s="107">
        <f t="shared" si="51"/>
        <v>0</v>
      </c>
      <c r="DH18" s="107">
        <f t="shared" si="51"/>
        <v>0</v>
      </c>
      <c r="DI18" s="107">
        <f t="shared" si="51"/>
        <v>0</v>
      </c>
      <c r="DJ18" s="107">
        <f t="shared" si="51"/>
        <v>0</v>
      </c>
      <c r="DK18" s="107">
        <f t="shared" si="51"/>
        <v>0</v>
      </c>
      <c r="DL18" s="107">
        <f t="shared" si="51"/>
        <v>0</v>
      </c>
    </row>
    <row r="20" spans="1:116" x14ac:dyDescent="0.5">
      <c r="A20" s="89" t="s">
        <v>824</v>
      </c>
    </row>
    <row r="21" spans="1:116" x14ac:dyDescent="0.5">
      <c r="A21" s="91" t="s">
        <v>906</v>
      </c>
      <c r="B21" s="90">
        <f ca="1">B9/B16</f>
        <v>269999.99999999988</v>
      </c>
      <c r="C21" s="90">
        <f ca="1">C9/C16</f>
        <v>260549.99999999971</v>
      </c>
      <c r="D21" s="96">
        <f ca="1">C21-B21</f>
        <v>-9450.0000000001746</v>
      </c>
      <c r="E21" s="97">
        <f ca="1">IFERROR(D21/B21,0)</f>
        <v>-3.5000000000000663E-2</v>
      </c>
      <c r="G21" s="90">
        <f>G9/G16</f>
        <v>57600</v>
      </c>
      <c r="H21" s="90">
        <f ca="1">H9/H16</f>
        <v>153600</v>
      </c>
      <c r="I21" s="96">
        <f ca="1">H21-G21</f>
        <v>96000</v>
      </c>
      <c r="J21" s="97">
        <f ca="1">IFERROR(I21/G21,0)</f>
        <v>1.6666666666666667</v>
      </c>
      <c r="K21" s="90">
        <f ca="1">K9/K16</f>
        <v>265300</v>
      </c>
      <c r="L21" s="96">
        <f ca="1">K21-H21</f>
        <v>111700</v>
      </c>
      <c r="M21" s="97">
        <f t="shared" ref="M21:M24" ca="1" si="52">IFERROR(L21/H21,0)</f>
        <v>0.72721354166666663</v>
      </c>
      <c r="N21" s="90">
        <f ca="1">N9/N16</f>
        <v>271874.99999999994</v>
      </c>
      <c r="O21" s="96">
        <f ca="1">N21-K21</f>
        <v>6574.9999999999418</v>
      </c>
      <c r="P21" s="97">
        <f t="shared" ref="P21:P24" ca="1" si="53">IFERROR(O21/K21,0)</f>
        <v>2.47832642291743E-2</v>
      </c>
      <c r="Q21" s="90">
        <f ca="1">Q9/Q16</f>
        <v>258299.99999999977</v>
      </c>
      <c r="R21" s="96">
        <f ca="1">Q21-N21</f>
        <v>-13575.000000000175</v>
      </c>
      <c r="S21" s="97">
        <f t="shared" ref="S21:S24" ca="1" si="54">IFERROR(R21/N21,0)</f>
        <v>-4.9931034482759276E-2</v>
      </c>
      <c r="T21" s="90">
        <f ca="1">T9/T16</f>
        <v>297359.99999999959</v>
      </c>
      <c r="U21" s="96">
        <f ca="1">T21-Q21</f>
        <v>39059.999999999825</v>
      </c>
      <c r="V21" s="97">
        <f t="shared" ref="V21:V24" ca="1" si="55">IFERROR(U21/Q21,0)</f>
        <v>0.15121951219512142</v>
      </c>
      <c r="W21" s="90">
        <f ca="1">W9/W16</f>
        <v>327749.99999999936</v>
      </c>
      <c r="X21" s="96">
        <f ca="1">W21-T21</f>
        <v>30389.999999999767</v>
      </c>
      <c r="Y21" s="97">
        <f t="shared" ref="Y21:Y24" ca="1" si="56">IFERROR(X21/T21,0)</f>
        <v>0.10219935431799775</v>
      </c>
      <c r="AA21" s="90">
        <f>AA9/AA16</f>
        <v>9600</v>
      </c>
      <c r="AB21" s="90">
        <f t="shared" ref="AB21:CM21" si="57">AB9/AB16</f>
        <v>9600</v>
      </c>
      <c r="AC21" s="90">
        <f t="shared" si="57"/>
        <v>9600</v>
      </c>
      <c r="AD21" s="90">
        <f t="shared" si="57"/>
        <v>9600</v>
      </c>
      <c r="AE21" s="90">
        <f t="shared" si="57"/>
        <v>9600</v>
      </c>
      <c r="AF21" s="90">
        <f t="shared" si="57"/>
        <v>9600</v>
      </c>
      <c r="AG21" s="90">
        <f t="shared" si="57"/>
        <v>9600</v>
      </c>
      <c r="AH21" s="90">
        <f t="shared" si="57"/>
        <v>9600</v>
      </c>
      <c r="AI21" s="90">
        <f t="shared" si="57"/>
        <v>9600</v>
      </c>
      <c r="AJ21" s="90">
        <f t="shared" si="57"/>
        <v>9600</v>
      </c>
      <c r="AK21" s="90">
        <f t="shared" si="57"/>
        <v>9600</v>
      </c>
      <c r="AL21" s="90">
        <f t="shared" si="57"/>
        <v>9600</v>
      </c>
      <c r="AM21" s="90">
        <f t="shared" ca="1" si="57"/>
        <v>19200</v>
      </c>
      <c r="AN21" s="90">
        <f t="shared" ca="1" si="57"/>
        <v>19200</v>
      </c>
      <c r="AO21" s="90">
        <f t="shared" ca="1" si="57"/>
        <v>19200</v>
      </c>
      <c r="AP21" s="90">
        <f t="shared" ca="1" si="57"/>
        <v>19200</v>
      </c>
      <c r="AQ21" s="90">
        <f t="shared" ca="1" si="57"/>
        <v>19200</v>
      </c>
      <c r="AR21" s="90">
        <f t="shared" ca="1" si="57"/>
        <v>19200</v>
      </c>
      <c r="AS21" s="90">
        <f t="shared" ca="1" si="57"/>
        <v>19200</v>
      </c>
      <c r="AT21" s="90">
        <f t="shared" ca="1" si="57"/>
        <v>19200</v>
      </c>
      <c r="AU21" s="90">
        <f t="shared" ca="1" si="57"/>
        <v>19200</v>
      </c>
      <c r="AV21" s="90">
        <f t="shared" ca="1" si="57"/>
        <v>19200</v>
      </c>
      <c r="AW21" s="90">
        <f t="shared" ca="1" si="57"/>
        <v>19200</v>
      </c>
      <c r="AX21" s="90">
        <f t="shared" ca="1" si="57"/>
        <v>19200</v>
      </c>
      <c r="AY21" s="90">
        <f t="shared" ca="1" si="57"/>
        <v>23875</v>
      </c>
      <c r="AZ21" s="90">
        <f t="shared" ca="1" si="57"/>
        <v>23750</v>
      </c>
      <c r="BA21" s="90">
        <f t="shared" ca="1" si="57"/>
        <v>23624.999999999993</v>
      </c>
      <c r="BB21" s="90">
        <f t="shared" ca="1" si="57"/>
        <v>23499.999999999993</v>
      </c>
      <c r="BC21" s="90">
        <f t="shared" ca="1" si="57"/>
        <v>23374.999999999993</v>
      </c>
      <c r="BD21" s="90">
        <f t="shared" ca="1" si="57"/>
        <v>23249.999999999993</v>
      </c>
      <c r="BE21" s="90">
        <f t="shared" ca="1" si="57"/>
        <v>23124.999999999993</v>
      </c>
      <c r="BF21" s="90">
        <f t="shared" ca="1" si="57"/>
        <v>22999.999999999985</v>
      </c>
      <c r="BG21" s="90">
        <f t="shared" ca="1" si="57"/>
        <v>22874.999999999985</v>
      </c>
      <c r="BH21" s="90">
        <f t="shared" ca="1" si="57"/>
        <v>22749.999999999985</v>
      </c>
      <c r="BI21" s="90">
        <f t="shared" ca="1" si="57"/>
        <v>22624.999999999985</v>
      </c>
      <c r="BJ21" s="90">
        <f t="shared" ca="1" si="57"/>
        <v>22499.999999999985</v>
      </c>
      <c r="BK21" s="90">
        <f t="shared" ca="1" si="57"/>
        <v>22499.999999999985</v>
      </c>
      <c r="BL21" s="90">
        <f t="shared" ca="1" si="57"/>
        <v>22499.999999999985</v>
      </c>
      <c r="BM21" s="90">
        <f t="shared" ca="1" si="57"/>
        <v>22499.999999999985</v>
      </c>
      <c r="BN21" s="90">
        <f t="shared" ca="1" si="57"/>
        <v>22499.999999999985</v>
      </c>
      <c r="BO21" s="90">
        <f t="shared" ca="1" si="57"/>
        <v>22499.999999999985</v>
      </c>
      <c r="BP21" s="90">
        <f t="shared" ca="1" si="57"/>
        <v>22499.999999999985</v>
      </c>
      <c r="BQ21" s="90">
        <f t="shared" ca="1" si="57"/>
        <v>22499.999999999985</v>
      </c>
      <c r="BR21" s="90">
        <f t="shared" ca="1" si="57"/>
        <v>22499.999999999985</v>
      </c>
      <c r="BS21" s="90">
        <f t="shared" ca="1" si="57"/>
        <v>22499.999999999985</v>
      </c>
      <c r="BT21" s="90">
        <f t="shared" ca="1" si="57"/>
        <v>22499.999999999985</v>
      </c>
      <c r="BU21" s="90">
        <f t="shared" ca="1" si="57"/>
        <v>22499.999999999985</v>
      </c>
      <c r="BV21" s="90">
        <f t="shared" ca="1" si="57"/>
        <v>22499.999999999985</v>
      </c>
      <c r="BW21" s="90">
        <f t="shared" ca="1" si="57"/>
        <v>20474.999999999985</v>
      </c>
      <c r="BX21" s="90">
        <f t="shared" ca="1" si="57"/>
        <v>20699.999999999982</v>
      </c>
      <c r="BY21" s="90">
        <f t="shared" ca="1" si="57"/>
        <v>20924.999999999982</v>
      </c>
      <c r="BZ21" s="90">
        <f t="shared" ca="1" si="57"/>
        <v>21149.999999999978</v>
      </c>
      <c r="CA21" s="90">
        <f t="shared" ca="1" si="57"/>
        <v>21374.999999999978</v>
      </c>
      <c r="CB21" s="90">
        <f t="shared" ca="1" si="57"/>
        <v>21599.999999999978</v>
      </c>
      <c r="CC21" s="90">
        <f t="shared" ca="1" si="57"/>
        <v>21824.999999999975</v>
      </c>
      <c r="CD21" s="90">
        <f t="shared" ca="1" si="57"/>
        <v>22049.999999999975</v>
      </c>
      <c r="CE21" s="90">
        <f t="shared" ca="1" si="57"/>
        <v>22274.999999999971</v>
      </c>
      <c r="CF21" s="90">
        <f t="shared" ca="1" si="57"/>
        <v>22499.999999999971</v>
      </c>
      <c r="CG21" s="90">
        <f t="shared" ca="1" si="57"/>
        <v>22724.999999999971</v>
      </c>
      <c r="CH21" s="90">
        <f t="shared" ca="1" si="57"/>
        <v>22949.999999999971</v>
      </c>
      <c r="CI21" s="90">
        <f t="shared" ca="1" si="57"/>
        <v>25749.99999999996</v>
      </c>
      <c r="CJ21" s="90">
        <f t="shared" ca="1" si="57"/>
        <v>25999.99999999996</v>
      </c>
      <c r="CK21" s="90">
        <f t="shared" ca="1" si="57"/>
        <v>26249.99999999996</v>
      </c>
      <c r="CL21" s="90">
        <f t="shared" ca="1" si="57"/>
        <v>26499.99999999996</v>
      </c>
      <c r="CM21" s="90">
        <f t="shared" ca="1" si="57"/>
        <v>26749.99999999996</v>
      </c>
      <c r="CN21" s="90">
        <f t="shared" ref="CN21:DF21" ca="1" si="58">CN9/CN16</f>
        <v>26999.999999999956</v>
      </c>
      <c r="CO21" s="90">
        <f t="shared" ca="1" si="58"/>
        <v>27249.999999999956</v>
      </c>
      <c r="CP21" s="90">
        <f t="shared" ca="1" si="58"/>
        <v>27499.999999999956</v>
      </c>
      <c r="CQ21" s="90">
        <f t="shared" ca="1" si="58"/>
        <v>27749.999999999953</v>
      </c>
      <c r="CR21" s="90">
        <f t="shared" ca="1" si="58"/>
        <v>27999.999999999953</v>
      </c>
      <c r="CS21" s="90">
        <f t="shared" ca="1" si="58"/>
        <v>28249.999999999953</v>
      </c>
      <c r="CT21" s="90">
        <f t="shared" ca="1" si="58"/>
        <v>28499.999999999953</v>
      </c>
      <c r="CU21" s="90">
        <f t="shared" ca="1" si="58"/>
        <v>27999.999999999953</v>
      </c>
      <c r="CV21" s="90">
        <f t="shared" ca="1" si="58"/>
        <v>27499.999999999945</v>
      </c>
      <c r="CW21" s="90">
        <f t="shared" ca="1" si="58"/>
        <v>26999.999999999945</v>
      </c>
      <c r="CX21" s="90">
        <f t="shared" ca="1" si="58"/>
        <v>26499.999999999942</v>
      </c>
      <c r="CY21" s="90">
        <f t="shared" ca="1" si="58"/>
        <v>25999.999999999942</v>
      </c>
      <c r="CZ21" s="90">
        <f t="shared" ca="1" si="58"/>
        <v>25499.999999999942</v>
      </c>
      <c r="DA21" s="90">
        <f t="shared" ca="1" si="58"/>
        <v>24999.999999999938</v>
      </c>
      <c r="DB21" s="90">
        <f t="shared" ca="1" si="58"/>
        <v>24499.999999999938</v>
      </c>
      <c r="DC21" s="90">
        <f t="shared" ca="1" si="58"/>
        <v>23999.999999999931</v>
      </c>
      <c r="DD21" s="90">
        <f t="shared" ca="1" si="58"/>
        <v>23499.999999999931</v>
      </c>
      <c r="DE21" s="90">
        <f t="shared" ca="1" si="58"/>
        <v>22999.999999999931</v>
      </c>
      <c r="DF21" s="90">
        <f t="shared" ca="1" si="58"/>
        <v>22499.999999999931</v>
      </c>
      <c r="DG21" s="109" t="s">
        <v>825</v>
      </c>
      <c r="DH21" s="109" t="s">
        <v>825</v>
      </c>
      <c r="DI21" s="109" t="s">
        <v>825</v>
      </c>
      <c r="DJ21" s="109" t="s">
        <v>825</v>
      </c>
      <c r="DK21" s="109" t="s">
        <v>825</v>
      </c>
      <c r="DL21" s="109" t="s">
        <v>825</v>
      </c>
    </row>
    <row r="22" spans="1:116" x14ac:dyDescent="0.5">
      <c r="A22" s="91" t="s">
        <v>907</v>
      </c>
      <c r="B22" s="90">
        <f ca="1">B10/B16</f>
        <v>338254.81406250031</v>
      </c>
      <c r="C22" s="90">
        <f ca="1">C10/C16</f>
        <v>176093.00667968765</v>
      </c>
      <c r="D22" s="96">
        <f t="shared" ref="D22:D23" ca="1" si="59">C22-B22</f>
        <v>-162161.80738281267</v>
      </c>
      <c r="E22" s="97">
        <f t="shared" ref="E22:E23" ca="1" si="60">IFERROR(D22/B22,0)</f>
        <v>-0.47940724164490256</v>
      </c>
      <c r="G22" s="90">
        <f>G10/G16</f>
        <v>16852.500000000004</v>
      </c>
      <c r="H22" s="90">
        <f ca="1">H10/H16</f>
        <v>64592.15333333335</v>
      </c>
      <c r="I22" s="96">
        <f t="shared" ref="I22:I23" ca="1" si="61">H22-G22</f>
        <v>47739.65333333335</v>
      </c>
      <c r="J22" s="97">
        <f t="shared" ref="J22:J23" ca="1" si="62">IFERROR(I22/G22,0)</f>
        <v>2.8327935518963558</v>
      </c>
      <c r="K22" s="90">
        <f ca="1">K10/K16</f>
        <v>143962.98666666678</v>
      </c>
      <c r="L22" s="96">
        <f t="shared" ref="L22:L24" ca="1" si="63">K22-H22</f>
        <v>79370.83333333343</v>
      </c>
      <c r="M22" s="97">
        <f t="shared" ca="1" si="52"/>
        <v>1.2287999275040953</v>
      </c>
      <c r="N22" s="90">
        <f ca="1">N10/N16</f>
        <v>244669.77718750024</v>
      </c>
      <c r="O22" s="96">
        <f t="shared" ref="O22:O24" ca="1" si="64">N22-K22</f>
        <v>100706.79052083346</v>
      </c>
      <c r="P22" s="97">
        <f t="shared" ca="1" si="53"/>
        <v>0.69953251771589653</v>
      </c>
      <c r="Q22" s="90">
        <f ca="1">Q10/Q16</f>
        <v>225047.40406250014</v>
      </c>
      <c r="R22" s="96">
        <f t="shared" ref="R22:R24" ca="1" si="65">Q22-N22</f>
        <v>-19622.3731250001</v>
      </c>
      <c r="S22" s="97">
        <f t="shared" ca="1" si="54"/>
        <v>-8.0199415516542083E-2</v>
      </c>
      <c r="T22" s="90">
        <f ca="1">T10/T16</f>
        <v>144893.63033125011</v>
      </c>
      <c r="U22" s="96">
        <f t="shared" ref="U22:U24" ca="1" si="66">T22-Q22</f>
        <v>-80153.773731250025</v>
      </c>
      <c r="V22" s="97">
        <f t="shared" ca="1" si="55"/>
        <v>-0.3561639560569636</v>
      </c>
      <c r="W22" s="90">
        <f ca="1">W10/W16</f>
        <v>169891.86700000017</v>
      </c>
      <c r="X22" s="96">
        <f t="shared" ref="X22:X24" ca="1" si="67">W22-T22</f>
        <v>24998.236668750062</v>
      </c>
      <c r="Y22" s="97">
        <f t="shared" ca="1" si="56"/>
        <v>0.17252819610910486</v>
      </c>
      <c r="AA22" s="90">
        <f>AA10/AA16</f>
        <v>2520.0000000000009</v>
      </c>
      <c r="AB22" s="90">
        <f t="shared" ref="AB22:CM22" si="68">AB10/AB16</f>
        <v>2835.0000000000005</v>
      </c>
      <c r="AC22" s="90">
        <f t="shared" si="68"/>
        <v>2835.0000000000005</v>
      </c>
      <c r="AD22" s="90">
        <f t="shared" si="68"/>
        <v>2992.5000000000009</v>
      </c>
      <c r="AE22" s="90">
        <f t="shared" si="68"/>
        <v>2835.0000000000005</v>
      </c>
      <c r="AF22" s="90">
        <f t="shared" si="68"/>
        <v>2835.0000000000005</v>
      </c>
      <c r="AG22" s="90">
        <f t="shared" si="68"/>
        <v>2835.0000000000005</v>
      </c>
      <c r="AH22" s="90">
        <f t="shared" si="68"/>
        <v>1575.0000000000005</v>
      </c>
      <c r="AI22" s="90">
        <f t="shared" si="68"/>
        <v>2835.0000000000005</v>
      </c>
      <c r="AJ22" s="90">
        <f t="shared" si="68"/>
        <v>2740.5000000000009</v>
      </c>
      <c r="AK22" s="90">
        <f t="shared" si="68"/>
        <v>3146.0625000000009</v>
      </c>
      <c r="AL22" s="90">
        <f t="shared" si="68"/>
        <v>5283.8125000000073</v>
      </c>
      <c r="AM22" s="90">
        <f t="shared" ca="1" si="68"/>
        <v>7378.5599999999995</v>
      </c>
      <c r="AN22" s="90">
        <f t="shared" ca="1" si="68"/>
        <v>8983.7999999999993</v>
      </c>
      <c r="AO22" s="90">
        <f t="shared" ca="1" si="68"/>
        <v>9684.36</v>
      </c>
      <c r="AP22" s="90">
        <f t="shared" ca="1" si="68"/>
        <v>10980.480000000003</v>
      </c>
      <c r="AQ22" s="90">
        <f t="shared" ca="1" si="68"/>
        <v>11138.400000000005</v>
      </c>
      <c r="AR22" s="90">
        <f t="shared" ca="1" si="68"/>
        <v>11891.880000000005</v>
      </c>
      <c r="AS22" s="90">
        <f t="shared" ca="1" si="68"/>
        <v>12663.000000000007</v>
      </c>
      <c r="AT22" s="90">
        <f t="shared" ca="1" si="68"/>
        <v>7473.2000000000044</v>
      </c>
      <c r="AU22" s="90">
        <f t="shared" ca="1" si="68"/>
        <v>14258.160000000005</v>
      </c>
      <c r="AV22" s="90">
        <f t="shared" ca="1" si="68"/>
        <v>13406.400000000009</v>
      </c>
      <c r="AW22" s="90">
        <f t="shared" ca="1" si="68"/>
        <v>15039.220000000012</v>
      </c>
      <c r="AX22" s="90">
        <f t="shared" ca="1" si="68"/>
        <v>23053.600000000042</v>
      </c>
      <c r="AY22" s="90">
        <f t="shared" ca="1" si="68"/>
        <v>8584.8000000000047</v>
      </c>
      <c r="AZ22" s="90">
        <f t="shared" ca="1" si="68"/>
        <v>10147.134375000009</v>
      </c>
      <c r="BA22" s="90">
        <f t="shared" ca="1" si="68"/>
        <v>10646.015625000007</v>
      </c>
      <c r="BB22" s="90">
        <f t="shared" ca="1" si="68"/>
        <v>11774.240625000013</v>
      </c>
      <c r="BC22" s="90">
        <f t="shared" ca="1" si="68"/>
        <v>11672.718750000011</v>
      </c>
      <c r="BD22" s="90">
        <f t="shared" ca="1" si="68"/>
        <v>12200.540625000012</v>
      </c>
      <c r="BE22" s="90">
        <f t="shared" ca="1" si="68"/>
        <v>12738.009375000012</v>
      </c>
      <c r="BF22" s="90">
        <f t="shared" ca="1" si="68"/>
        <v>7380.6250000000082</v>
      </c>
      <c r="BG22" s="90">
        <f t="shared" ca="1" si="68"/>
        <v>13841.887500000015</v>
      </c>
      <c r="BH22" s="90">
        <f t="shared" ca="1" si="68"/>
        <v>12807.375000000018</v>
      </c>
      <c r="BI22" s="90">
        <f t="shared" ca="1" si="68"/>
        <v>14151.889062500022</v>
      </c>
      <c r="BJ22" s="90">
        <f t="shared" ca="1" si="68"/>
        <v>44610.043750000041</v>
      </c>
      <c r="BK22" s="90">
        <f t="shared" ca="1" si="68"/>
        <v>18509.130000000023</v>
      </c>
      <c r="BL22" s="90">
        <f t="shared" ca="1" si="68"/>
        <v>21996.146875000024</v>
      </c>
      <c r="BM22" s="90">
        <f t="shared" ca="1" si="68"/>
        <v>22549.759375000023</v>
      </c>
      <c r="BN22" s="90">
        <f t="shared" ca="1" si="68"/>
        <v>24170.198125000021</v>
      </c>
      <c r="BO22" s="90">
        <f t="shared" ca="1" si="68"/>
        <v>23672.695000000022</v>
      </c>
      <c r="BP22" s="90">
        <f t="shared" ca="1" si="68"/>
        <v>28242.018125000021</v>
      </c>
      <c r="BQ22" s="90">
        <f t="shared" ca="1" si="68"/>
        <v>28816.578125000018</v>
      </c>
      <c r="BR22" s="90">
        <f t="shared" ca="1" si="68"/>
        <v>19886.875000000015</v>
      </c>
      <c r="BS22" s="90">
        <f t="shared" ca="1" si="68"/>
        <v>27981.408750000021</v>
      </c>
      <c r="BT22" s="90">
        <f t="shared" ca="1" si="68"/>
        <v>26063.715000000018</v>
      </c>
      <c r="BU22" s="90">
        <f t="shared" ca="1" si="68"/>
        <v>27880.120937500022</v>
      </c>
      <c r="BV22" s="90">
        <f t="shared" ca="1" si="68"/>
        <v>68486.168750000055</v>
      </c>
      <c r="BW22" s="90">
        <f t="shared" ca="1" si="68"/>
        <v>9689.0875000000051</v>
      </c>
      <c r="BX22" s="90">
        <f t="shared" ca="1" si="68"/>
        <v>11198.923359375007</v>
      </c>
      <c r="BY22" s="90">
        <f t="shared" ca="1" si="68"/>
        <v>11308.36617187501</v>
      </c>
      <c r="BZ22" s="90">
        <f t="shared" ca="1" si="68"/>
        <v>11883.61031250001</v>
      </c>
      <c r="CA22" s="90">
        <f t="shared" ca="1" si="68"/>
        <v>11521.980468750009</v>
      </c>
      <c r="CB22" s="90">
        <f t="shared" ca="1" si="68"/>
        <v>13626.151953125009</v>
      </c>
      <c r="CC22" s="90">
        <f t="shared" ca="1" si="68"/>
        <v>13728.566328125011</v>
      </c>
      <c r="CD22" s="90">
        <f t="shared" ca="1" si="68"/>
        <v>9905.1242187500065</v>
      </c>
      <c r="CE22" s="90">
        <f t="shared" ca="1" si="68"/>
        <v>12928.123750000012</v>
      </c>
      <c r="CF22" s="90">
        <f t="shared" ca="1" si="68"/>
        <v>13022.459375000009</v>
      </c>
      <c r="CG22" s="90">
        <f t="shared" ca="1" si="68"/>
        <v>12613.949804687512</v>
      </c>
      <c r="CH22" s="90">
        <f t="shared" ca="1" si="68"/>
        <v>44666.663437500029</v>
      </c>
      <c r="CI22" s="90">
        <f t="shared" ca="1" si="68"/>
        <v>6873.3440000000073</v>
      </c>
      <c r="CJ22" s="90">
        <f t="shared" ca="1" si="68"/>
        <v>7968.9480000000076</v>
      </c>
      <c r="CK22" s="90">
        <f t="shared" ca="1" si="68"/>
        <v>8055.3840000000064</v>
      </c>
      <c r="CL22" s="90">
        <f t="shared" ca="1" si="68"/>
        <v>8460.8100000000104</v>
      </c>
      <c r="CM22" s="90">
        <f t="shared" ca="1" si="68"/>
        <v>8228.2560000000067</v>
      </c>
      <c r="CN22" s="90">
        <f t="shared" ref="CN22:DF22" ca="1" si="69">CN10/CN16</f>
        <v>9914.6920000000082</v>
      </c>
      <c r="CO22" s="90">
        <f t="shared" ca="1" si="69"/>
        <v>10001.12800000001</v>
      </c>
      <c r="CP22" s="90">
        <f t="shared" ca="1" si="69"/>
        <v>7381.9800000000059</v>
      </c>
      <c r="CQ22" s="90">
        <f t="shared" ca="1" si="69"/>
        <v>9374.0000000000091</v>
      </c>
      <c r="CR22" s="90">
        <f t="shared" ca="1" si="69"/>
        <v>9564.8320000000076</v>
      </c>
      <c r="CS22" s="90">
        <f t="shared" ca="1" si="69"/>
        <v>9194.2680000000109</v>
      </c>
      <c r="CT22" s="90">
        <f t="shared" ca="1" si="69"/>
        <v>25003.684000000019</v>
      </c>
      <c r="CU22" s="90">
        <f t="shared" ca="1" si="69"/>
        <v>12841.600000000015</v>
      </c>
      <c r="CV22" s="90">
        <f t="shared" ca="1" si="69"/>
        <v>15320.250000000016</v>
      </c>
      <c r="CW22" s="90">
        <f t="shared" ca="1" si="69"/>
        <v>16058.400000000018</v>
      </c>
      <c r="CX22" s="90">
        <f t="shared" ca="1" si="69"/>
        <v>17611.875000000018</v>
      </c>
      <c r="CY22" s="90">
        <f t="shared" ca="1" si="69"/>
        <v>17578.800000000017</v>
      </c>
      <c r="CZ22" s="90">
        <f t="shared" ca="1" si="69"/>
        <v>19961.050000000017</v>
      </c>
      <c r="DA22" s="90">
        <f t="shared" ca="1" si="69"/>
        <v>20758.000000000018</v>
      </c>
      <c r="DB22" s="90">
        <f t="shared" ca="1" si="69"/>
        <v>13760.916666666677</v>
      </c>
      <c r="DC22" s="90">
        <f t="shared" ca="1" si="69"/>
        <v>21596.000000000018</v>
      </c>
      <c r="DD22" s="90">
        <f t="shared" ca="1" si="69"/>
        <v>21099.600000000013</v>
      </c>
      <c r="DE22" s="90">
        <f t="shared" ca="1" si="69"/>
        <v>22176.533333333351</v>
      </c>
      <c r="DF22" s="90">
        <f t="shared" ca="1" si="69"/>
        <v>49638.083333333379</v>
      </c>
      <c r="DG22" s="109" t="s">
        <v>825</v>
      </c>
      <c r="DH22" s="109" t="s">
        <v>825</v>
      </c>
      <c r="DI22" s="109" t="s">
        <v>825</v>
      </c>
      <c r="DJ22" s="109" t="s">
        <v>825</v>
      </c>
      <c r="DK22" s="109" t="s">
        <v>825</v>
      </c>
      <c r="DL22" s="109" t="s">
        <v>825</v>
      </c>
    </row>
    <row r="23" spans="1:116" x14ac:dyDescent="0.5">
      <c r="A23" s="91" t="s">
        <v>908</v>
      </c>
      <c r="B23" s="90">
        <f t="shared" ref="B23:C25" si="70">B11/B16</f>
        <v>155750.40490500006</v>
      </c>
      <c r="C23" s="90">
        <f t="shared" si="70"/>
        <v>235370.85300000012</v>
      </c>
      <c r="D23" s="96">
        <f t="shared" si="59"/>
        <v>79620.448095000058</v>
      </c>
      <c r="E23" s="97">
        <f t="shared" si="60"/>
        <v>0.51120540035555306</v>
      </c>
      <c r="G23" s="90">
        <f t="shared" ref="G23:H25" si="71">G11/G16</f>
        <v>0</v>
      </c>
      <c r="H23" s="90">
        <f t="shared" si="71"/>
        <v>0</v>
      </c>
      <c r="I23" s="96">
        <f t="shared" si="61"/>
        <v>0</v>
      </c>
      <c r="J23" s="97">
        <f t="shared" si="62"/>
        <v>0</v>
      </c>
      <c r="K23" s="90">
        <f>K11/K16</f>
        <v>28516.252800000002</v>
      </c>
      <c r="L23" s="96">
        <f t="shared" si="63"/>
        <v>28516.252800000002</v>
      </c>
      <c r="M23" s="97">
        <f t="shared" si="52"/>
        <v>0</v>
      </c>
      <c r="N23" s="90">
        <f>N11/N16</f>
        <v>101470.76325000003</v>
      </c>
      <c r="O23" s="96">
        <f t="shared" si="64"/>
        <v>72954.510450000031</v>
      </c>
      <c r="P23" s="97">
        <f t="shared" si="53"/>
        <v>2.5583484254284641</v>
      </c>
      <c r="Q23" s="90">
        <f>Q11/Q16</f>
        <v>198287.77257000006</v>
      </c>
      <c r="R23" s="96">
        <f t="shared" si="65"/>
        <v>96817.009320000026</v>
      </c>
      <c r="S23" s="97">
        <f t="shared" si="54"/>
        <v>0.95413699689501441</v>
      </c>
      <c r="T23" s="90">
        <f>T11/T16</f>
        <v>242049.16440000007</v>
      </c>
      <c r="U23" s="96">
        <f t="shared" si="66"/>
        <v>43761.391830000008</v>
      </c>
      <c r="V23" s="97">
        <f t="shared" si="55"/>
        <v>0.22069637105107551</v>
      </c>
      <c r="W23" s="90">
        <f>W11/W16</f>
        <v>264457.30552500009</v>
      </c>
      <c r="X23" s="96">
        <f t="shared" si="67"/>
        <v>22408.141125000024</v>
      </c>
      <c r="Y23" s="97">
        <f t="shared" si="56"/>
        <v>9.2576816699806039E-2</v>
      </c>
      <c r="AA23" s="90">
        <f>AA11/AA16</f>
        <v>0</v>
      </c>
      <c r="AB23" s="90">
        <f t="shared" ref="AB23:CM23" si="72">AB11/AB16</f>
        <v>0</v>
      </c>
      <c r="AC23" s="90">
        <f t="shared" si="72"/>
        <v>0</v>
      </c>
      <c r="AD23" s="90">
        <f t="shared" si="72"/>
        <v>0</v>
      </c>
      <c r="AE23" s="90">
        <f t="shared" si="72"/>
        <v>0</v>
      </c>
      <c r="AF23" s="90">
        <f t="shared" si="72"/>
        <v>0</v>
      </c>
      <c r="AG23" s="90">
        <f t="shared" si="72"/>
        <v>0</v>
      </c>
      <c r="AH23" s="90">
        <f t="shared" si="72"/>
        <v>0</v>
      </c>
      <c r="AI23" s="90">
        <f t="shared" si="72"/>
        <v>0</v>
      </c>
      <c r="AJ23" s="90">
        <f t="shared" si="72"/>
        <v>0</v>
      </c>
      <c r="AK23" s="90">
        <f t="shared" si="72"/>
        <v>0</v>
      </c>
      <c r="AL23" s="90">
        <f t="shared" si="72"/>
        <v>0</v>
      </c>
      <c r="AM23" s="90">
        <f t="shared" si="72"/>
        <v>0</v>
      </c>
      <c r="AN23" s="90">
        <f t="shared" si="72"/>
        <v>0</v>
      </c>
      <c r="AO23" s="90">
        <f t="shared" si="72"/>
        <v>0</v>
      </c>
      <c r="AP23" s="90">
        <f t="shared" si="72"/>
        <v>0</v>
      </c>
      <c r="AQ23" s="90">
        <f t="shared" si="72"/>
        <v>0</v>
      </c>
      <c r="AR23" s="90">
        <f t="shared" si="72"/>
        <v>0</v>
      </c>
      <c r="AS23" s="90">
        <f t="shared" si="72"/>
        <v>0</v>
      </c>
      <c r="AT23" s="90">
        <f t="shared" si="72"/>
        <v>0</v>
      </c>
      <c r="AU23" s="90">
        <f t="shared" si="72"/>
        <v>0</v>
      </c>
      <c r="AV23" s="90">
        <f t="shared" si="72"/>
        <v>0</v>
      </c>
      <c r="AW23" s="90">
        <f t="shared" si="72"/>
        <v>0</v>
      </c>
      <c r="AX23" s="90">
        <f t="shared" si="72"/>
        <v>0</v>
      </c>
      <c r="AY23" s="90">
        <f t="shared" si="72"/>
        <v>2343.8016000000002</v>
      </c>
      <c r="AZ23" s="90">
        <f t="shared" si="72"/>
        <v>3013.4592000000002</v>
      </c>
      <c r="BA23" s="90">
        <f t="shared" si="72"/>
        <v>3390.1416000000008</v>
      </c>
      <c r="BB23" s="90">
        <f t="shared" si="72"/>
        <v>3976.092000000001</v>
      </c>
      <c r="BC23" s="90">
        <f t="shared" si="72"/>
        <v>4143.5064000000002</v>
      </c>
      <c r="BD23" s="90">
        <f t="shared" si="72"/>
        <v>4520.1888000000008</v>
      </c>
      <c r="BE23" s="90">
        <f t="shared" si="72"/>
        <v>4896.8712000000005</v>
      </c>
      <c r="BF23" s="90">
        <f t="shared" si="72"/>
        <v>2929.7520000000004</v>
      </c>
      <c r="BG23" s="90">
        <f t="shared" si="72"/>
        <v>5650.2360000000008</v>
      </c>
      <c r="BH23" s="90">
        <f t="shared" si="72"/>
        <v>5357.2608000000009</v>
      </c>
      <c r="BI23" s="90">
        <f t="shared" si="72"/>
        <v>6047.8452000000016</v>
      </c>
      <c r="BJ23" s="90">
        <f t="shared" si="72"/>
        <v>5273.5536000000129</v>
      </c>
      <c r="BK23" s="90">
        <f t="shared" si="72"/>
        <v>9005.7981600000021</v>
      </c>
      <c r="BL23" s="90">
        <f t="shared" si="72"/>
        <v>10862.663759999999</v>
      </c>
      <c r="BM23" s="90">
        <f t="shared" si="72"/>
        <v>11593.804590000002</v>
      </c>
      <c r="BN23" s="90">
        <f t="shared" si="72"/>
        <v>13009.664610000002</v>
      </c>
      <c r="BO23" s="90">
        <f t="shared" si="72"/>
        <v>13056.086250000002</v>
      </c>
      <c r="BP23" s="90">
        <f t="shared" si="72"/>
        <v>13787.227080000002</v>
      </c>
      <c r="BQ23" s="90">
        <f t="shared" si="72"/>
        <v>14518.367910000003</v>
      </c>
      <c r="BR23" s="90">
        <f t="shared" si="72"/>
        <v>8471.949300000002</v>
      </c>
      <c r="BS23" s="90">
        <f t="shared" si="72"/>
        <v>15980.649570000003</v>
      </c>
      <c r="BT23" s="90">
        <f t="shared" si="72"/>
        <v>14854.924800000004</v>
      </c>
      <c r="BU23" s="90">
        <f t="shared" si="72"/>
        <v>16473.879495000005</v>
      </c>
      <c r="BV23" s="90">
        <f t="shared" si="72"/>
        <v>14135.389380000039</v>
      </c>
      <c r="BW23" s="90">
        <f t="shared" si="72"/>
        <v>13243.305600000002</v>
      </c>
      <c r="BX23" s="90">
        <f t="shared" si="72"/>
        <v>16081.156800000004</v>
      </c>
      <c r="BY23" s="90">
        <f t="shared" si="72"/>
        <v>17263.594800000003</v>
      </c>
      <c r="BZ23" s="90">
        <f t="shared" si="72"/>
        <v>19470.812400000006</v>
      </c>
      <c r="CA23" s="90">
        <f t="shared" si="72"/>
        <v>19628.470800000006</v>
      </c>
      <c r="CB23" s="90">
        <f t="shared" si="72"/>
        <v>20810.908800000005</v>
      </c>
      <c r="CC23" s="90">
        <f t="shared" si="72"/>
        <v>21993.346800000007</v>
      </c>
      <c r="CD23" s="90">
        <f t="shared" si="72"/>
        <v>12875.436000000002</v>
      </c>
      <c r="CE23" s="90">
        <f t="shared" si="72"/>
        <v>24358.222800000003</v>
      </c>
      <c r="CF23" s="90">
        <f t="shared" si="72"/>
        <v>22702.809600000004</v>
      </c>
      <c r="CG23" s="90">
        <f t="shared" si="72"/>
        <v>25238.482200000009</v>
      </c>
      <c r="CH23" s="90">
        <f t="shared" si="72"/>
        <v>21704.306400000052</v>
      </c>
      <c r="CI23" s="90">
        <f t="shared" si="72"/>
        <v>15928.676400000004</v>
      </c>
      <c r="CJ23" s="90">
        <f t="shared" si="72"/>
        <v>18530.939700000003</v>
      </c>
      <c r="CK23" s="90">
        <f t="shared" si="72"/>
        <v>19142.118450000002</v>
      </c>
      <c r="CL23" s="90">
        <f t="shared" si="72"/>
        <v>20850.702600000004</v>
      </c>
      <c r="CM23" s="90">
        <f t="shared" si="72"/>
        <v>20364.475950000004</v>
      </c>
      <c r="CN23" s="90">
        <f t="shared" ref="CN23:DF23" si="73">CN11/CN16</f>
        <v>20975.654700000003</v>
      </c>
      <c r="CO23" s="90">
        <f t="shared" si="73"/>
        <v>21586.833450000002</v>
      </c>
      <c r="CP23" s="90">
        <f t="shared" si="73"/>
        <v>12332.229000000001</v>
      </c>
      <c r="CQ23" s="90">
        <f t="shared" si="73"/>
        <v>22809.19095</v>
      </c>
      <c r="CR23" s="90">
        <f t="shared" si="73"/>
        <v>20818.106400000001</v>
      </c>
      <c r="CS23" s="90">
        <f t="shared" si="73"/>
        <v>22696.462425000005</v>
      </c>
      <c r="CT23" s="90">
        <f t="shared" si="73"/>
        <v>19166.565600000049</v>
      </c>
      <c r="CU23" s="90">
        <f t="shared" si="73"/>
        <v>20907.2556</v>
      </c>
      <c r="CV23" s="90">
        <f t="shared" si="73"/>
        <v>23865.540300000004</v>
      </c>
      <c r="CW23" s="90">
        <f t="shared" si="73"/>
        <v>24210.418050000004</v>
      </c>
      <c r="CX23" s="90">
        <f t="shared" si="73"/>
        <v>25919.478900000006</v>
      </c>
      <c r="CY23" s="90">
        <f t="shared" si="73"/>
        <v>24900.173550000003</v>
      </c>
      <c r="CZ23" s="90">
        <f t="shared" si="73"/>
        <v>25245.051300000003</v>
      </c>
      <c r="DA23" s="90">
        <f t="shared" si="73"/>
        <v>25589.929050000006</v>
      </c>
      <c r="DB23" s="90">
        <f t="shared" si="73"/>
        <v>14408.226000000002</v>
      </c>
      <c r="DC23" s="90">
        <f t="shared" si="73"/>
        <v>26279.684550000002</v>
      </c>
      <c r="DD23" s="90">
        <f t="shared" si="73"/>
        <v>23666.277600000001</v>
      </c>
      <c r="DE23" s="90">
        <f t="shared" si="73"/>
        <v>25471.137825000013</v>
      </c>
      <c r="DF23" s="90">
        <f t="shared" si="73"/>
        <v>21244.469400000056</v>
      </c>
      <c r="DG23" s="109" t="s">
        <v>825</v>
      </c>
      <c r="DH23" s="109" t="s">
        <v>825</v>
      </c>
      <c r="DI23" s="109" t="s">
        <v>825</v>
      </c>
      <c r="DJ23" s="109" t="s">
        <v>825</v>
      </c>
      <c r="DK23" s="109" t="s">
        <v>825</v>
      </c>
      <c r="DL23" s="109" t="s">
        <v>825</v>
      </c>
    </row>
    <row r="24" spans="1:116" x14ac:dyDescent="0.5">
      <c r="A24" s="91" t="s">
        <v>7</v>
      </c>
      <c r="B24" s="90">
        <f t="shared" si="70"/>
        <v>233470.58823529418</v>
      </c>
      <c r="C24" s="90">
        <f t="shared" si="70"/>
        <v>300080.00000000012</v>
      </c>
      <c r="D24" s="96">
        <f>C24-B24</f>
        <v>66609.411764705932</v>
      </c>
      <c r="E24" s="97">
        <f>IFERROR(D24/B24,0)</f>
        <v>0.2853010833963216</v>
      </c>
      <c r="G24" s="90">
        <f t="shared" si="71"/>
        <v>32738.428800000005</v>
      </c>
      <c r="H24" s="90">
        <f t="shared" si="71"/>
        <v>85372.436520000017</v>
      </c>
      <c r="I24" s="96">
        <f>H24-G24</f>
        <v>52634.007720000009</v>
      </c>
      <c r="J24" s="97">
        <f>IFERROR(I24/G24,0)</f>
        <v>1.607713309686994</v>
      </c>
      <c r="K24" s="90">
        <f>K12/K17</f>
        <v>142130.73262500003</v>
      </c>
      <c r="L24" s="96">
        <f t="shared" si="63"/>
        <v>56758.296105000016</v>
      </c>
      <c r="M24" s="97">
        <f t="shared" si="52"/>
        <v>0.66483162972282484</v>
      </c>
      <c r="N24" s="90">
        <f>N12/N17</f>
        <v>202364.40000000002</v>
      </c>
      <c r="O24" s="96">
        <f t="shared" si="64"/>
        <v>60233.66737499999</v>
      </c>
      <c r="P24" s="97">
        <f t="shared" si="53"/>
        <v>0.42379059238315087</v>
      </c>
      <c r="Q24" s="90">
        <f>Q12/Q17</f>
        <v>255548.33684210537</v>
      </c>
      <c r="R24" s="96">
        <f t="shared" si="65"/>
        <v>53183.936842105351</v>
      </c>
      <c r="S24" s="97">
        <f t="shared" si="54"/>
        <v>0.26281271232541564</v>
      </c>
      <c r="T24" s="90">
        <f>T12/T17</f>
        <v>311026.93391304358</v>
      </c>
      <c r="U24" s="96">
        <f t="shared" si="66"/>
        <v>55478.597070938209</v>
      </c>
      <c r="V24" s="97">
        <f t="shared" si="55"/>
        <v>0.21709629480084056</v>
      </c>
      <c r="W24" s="90">
        <f>W12/W17</f>
        <v>346802.07851851854</v>
      </c>
      <c r="X24" s="96">
        <f t="shared" si="67"/>
        <v>35775.144605474954</v>
      </c>
      <c r="Y24" s="97">
        <f t="shared" si="56"/>
        <v>0.11502265786241173</v>
      </c>
      <c r="AA24" s="90">
        <f>AA12/AA17</f>
        <v>3446.1504000000004</v>
      </c>
      <c r="AB24" s="90">
        <f t="shared" ref="AB24:CM24" si="74">AB12/AB17</f>
        <v>5599.9944000000014</v>
      </c>
      <c r="AC24" s="90">
        <f t="shared" si="74"/>
        <v>5599.9944000000014</v>
      </c>
      <c r="AD24" s="90">
        <f t="shared" si="74"/>
        <v>6030.7632000000003</v>
      </c>
      <c r="AE24" s="90">
        <f t="shared" si="74"/>
        <v>6030.7632000000003</v>
      </c>
      <c r="AF24" s="90">
        <f t="shared" si="74"/>
        <v>6030.7632000000003</v>
      </c>
      <c r="AG24" s="90">
        <f t="shared" si="74"/>
        <v>8184.6072000000013</v>
      </c>
      <c r="AH24" s="90">
        <f t="shared" si="74"/>
        <v>6892.3008000000009</v>
      </c>
      <c r="AI24" s="90">
        <f t="shared" si="74"/>
        <v>6892.3008000000009</v>
      </c>
      <c r="AJ24" s="90">
        <f t="shared" si="74"/>
        <v>7323.0696000000016</v>
      </c>
      <c r="AK24" s="90">
        <f t="shared" si="74"/>
        <v>3446.1504000000004</v>
      </c>
      <c r="AL24" s="90">
        <f t="shared" si="74"/>
        <v>8615.376000000002</v>
      </c>
      <c r="AM24" s="90">
        <f t="shared" si="74"/>
        <v>4677.4770000000008</v>
      </c>
      <c r="AN24" s="90">
        <f t="shared" si="74"/>
        <v>7600.9001250000001</v>
      </c>
      <c r="AO24" s="90">
        <f t="shared" si="74"/>
        <v>7600.9001250000001</v>
      </c>
      <c r="AP24" s="90">
        <f t="shared" si="74"/>
        <v>8185.5847500000018</v>
      </c>
      <c r="AQ24" s="90">
        <f t="shared" si="74"/>
        <v>8185.5847500000018</v>
      </c>
      <c r="AR24" s="90">
        <f t="shared" si="74"/>
        <v>8185.5847500000018</v>
      </c>
      <c r="AS24" s="90">
        <f t="shared" si="74"/>
        <v>11109.007875000003</v>
      </c>
      <c r="AT24" s="90">
        <f t="shared" si="74"/>
        <v>9354.9540000000015</v>
      </c>
      <c r="AU24" s="90">
        <f t="shared" si="74"/>
        <v>9354.9540000000015</v>
      </c>
      <c r="AV24" s="90">
        <f t="shared" si="74"/>
        <v>9939.638625000005</v>
      </c>
      <c r="AW24" s="90">
        <f t="shared" si="74"/>
        <v>6236.6360000000013</v>
      </c>
      <c r="AX24" s="90">
        <f t="shared" si="74"/>
        <v>15591.590000000004</v>
      </c>
      <c r="AY24" s="90">
        <f t="shared" si="74"/>
        <v>8211.0000000000018</v>
      </c>
      <c r="AZ24" s="90">
        <f t="shared" si="74"/>
        <v>13342.875000000002</v>
      </c>
      <c r="BA24" s="90">
        <f t="shared" si="74"/>
        <v>13342.875000000002</v>
      </c>
      <c r="BB24" s="90">
        <f t="shared" si="74"/>
        <v>14369.250000000002</v>
      </c>
      <c r="BC24" s="90">
        <f t="shared" si="74"/>
        <v>14369.250000000002</v>
      </c>
      <c r="BD24" s="90">
        <f t="shared" si="74"/>
        <v>14369.250000000002</v>
      </c>
      <c r="BE24" s="90">
        <f t="shared" si="74"/>
        <v>19501.125000000004</v>
      </c>
      <c r="BF24" s="90">
        <f t="shared" si="74"/>
        <v>16422.000000000004</v>
      </c>
      <c r="BG24" s="90">
        <f t="shared" si="74"/>
        <v>16422.000000000004</v>
      </c>
      <c r="BH24" s="90">
        <f t="shared" si="74"/>
        <v>13086.281250000004</v>
      </c>
      <c r="BI24" s="90">
        <f t="shared" si="74"/>
        <v>12316.500000000002</v>
      </c>
      <c r="BJ24" s="90">
        <f t="shared" si="74"/>
        <v>30791.250000000011</v>
      </c>
      <c r="BK24" s="90">
        <f t="shared" si="74"/>
        <v>9922.5000000000036</v>
      </c>
      <c r="BL24" s="90">
        <f t="shared" si="74"/>
        <v>16124.062500000002</v>
      </c>
      <c r="BM24" s="90">
        <f t="shared" si="74"/>
        <v>16124.062500000002</v>
      </c>
      <c r="BN24" s="90">
        <f t="shared" si="74"/>
        <v>17364.375000000004</v>
      </c>
      <c r="BO24" s="90">
        <f t="shared" si="74"/>
        <v>17364.375000000004</v>
      </c>
      <c r="BP24" s="90">
        <f t="shared" si="74"/>
        <v>17364.375000000004</v>
      </c>
      <c r="BQ24" s="90">
        <f t="shared" si="74"/>
        <v>23565.937500000007</v>
      </c>
      <c r="BR24" s="90">
        <f t="shared" si="74"/>
        <v>19845.000000000007</v>
      </c>
      <c r="BS24" s="90">
        <f t="shared" si="74"/>
        <v>19845.000000000007</v>
      </c>
      <c r="BT24" s="90">
        <f t="shared" si="74"/>
        <v>16868.250000000007</v>
      </c>
      <c r="BU24" s="90">
        <f t="shared" si="74"/>
        <v>15876.000000000005</v>
      </c>
      <c r="BV24" s="90">
        <f t="shared" si="74"/>
        <v>39690.000000000022</v>
      </c>
      <c r="BW24" s="90">
        <f t="shared" si="74"/>
        <v>12603.36</v>
      </c>
      <c r="BX24" s="90">
        <f t="shared" si="74"/>
        <v>20480.46</v>
      </c>
      <c r="BY24" s="90">
        <f t="shared" si="74"/>
        <v>20480.46</v>
      </c>
      <c r="BZ24" s="90">
        <f t="shared" si="74"/>
        <v>22055.880000000005</v>
      </c>
      <c r="CA24" s="90">
        <f t="shared" si="74"/>
        <v>22055.880000000005</v>
      </c>
      <c r="CB24" s="90">
        <f t="shared" si="74"/>
        <v>22055.880000000005</v>
      </c>
      <c r="CC24" s="90">
        <f t="shared" si="74"/>
        <v>29932.98000000001</v>
      </c>
      <c r="CD24" s="90">
        <f t="shared" si="74"/>
        <v>25206.720000000001</v>
      </c>
      <c r="CE24" s="90">
        <f t="shared" si="74"/>
        <v>25206.720000000001</v>
      </c>
      <c r="CF24" s="90">
        <f t="shared" si="74"/>
        <v>22318.450000000008</v>
      </c>
      <c r="CG24" s="90">
        <f t="shared" si="74"/>
        <v>21005.600000000002</v>
      </c>
      <c r="CH24" s="90">
        <f t="shared" si="74"/>
        <v>52514.000000000022</v>
      </c>
      <c r="CI24" s="90">
        <f t="shared" si="74"/>
        <v>14239.376666666669</v>
      </c>
      <c r="CJ24" s="90">
        <f t="shared" si="74"/>
        <v>23138.987083333337</v>
      </c>
      <c r="CK24" s="90">
        <f t="shared" si="74"/>
        <v>23138.987083333337</v>
      </c>
      <c r="CL24" s="90">
        <f t="shared" si="74"/>
        <v>24918.909166666668</v>
      </c>
      <c r="CM24" s="90">
        <f t="shared" si="74"/>
        <v>24918.909166666668</v>
      </c>
      <c r="CN24" s="90">
        <f t="shared" ref="CN24:DF24" si="75">CN12/CN17</f>
        <v>24918.909166666668</v>
      </c>
      <c r="CO24" s="90">
        <f t="shared" si="75"/>
        <v>33818.519583333335</v>
      </c>
      <c r="CP24" s="90">
        <f t="shared" si="75"/>
        <v>28478.753333333338</v>
      </c>
      <c r="CQ24" s="90">
        <f t="shared" si="75"/>
        <v>28478.753333333338</v>
      </c>
      <c r="CR24" s="90">
        <f t="shared" si="75"/>
        <v>25936.007500000007</v>
      </c>
      <c r="CS24" s="90">
        <f t="shared" si="75"/>
        <v>24410.360000000004</v>
      </c>
      <c r="CT24" s="90">
        <f t="shared" si="75"/>
        <v>61025.900000000016</v>
      </c>
      <c r="CU24" s="90">
        <f t="shared" si="75"/>
        <v>15288.000000000004</v>
      </c>
      <c r="CV24" s="90">
        <f t="shared" si="75"/>
        <v>24843.000000000004</v>
      </c>
      <c r="CW24" s="90">
        <f t="shared" si="75"/>
        <v>24843.000000000004</v>
      </c>
      <c r="CX24" s="90">
        <f t="shared" si="75"/>
        <v>26754.000000000007</v>
      </c>
      <c r="CY24" s="90">
        <f t="shared" si="75"/>
        <v>26754.000000000007</v>
      </c>
      <c r="CZ24" s="90">
        <f t="shared" si="75"/>
        <v>26754.000000000007</v>
      </c>
      <c r="DA24" s="90">
        <f t="shared" si="75"/>
        <v>36309.000000000015</v>
      </c>
      <c r="DB24" s="90">
        <f t="shared" si="75"/>
        <v>30576.000000000007</v>
      </c>
      <c r="DC24" s="90">
        <f t="shared" si="75"/>
        <v>30576.000000000007</v>
      </c>
      <c r="DD24" s="90">
        <f t="shared" si="75"/>
        <v>28426.125000000011</v>
      </c>
      <c r="DE24" s="90">
        <f t="shared" si="75"/>
        <v>26754.000000000007</v>
      </c>
      <c r="DF24" s="90">
        <f t="shared" si="75"/>
        <v>66885.000000000029</v>
      </c>
      <c r="DG24" s="109" t="s">
        <v>825</v>
      </c>
      <c r="DH24" s="109" t="s">
        <v>825</v>
      </c>
      <c r="DI24" s="109" t="s">
        <v>825</v>
      </c>
      <c r="DJ24" s="109" t="s">
        <v>825</v>
      </c>
      <c r="DK24" s="109" t="s">
        <v>825</v>
      </c>
      <c r="DL24" s="109" t="s">
        <v>825</v>
      </c>
    </row>
    <row r="25" spans="1:116" ht="16.149999999999999" thickBot="1" x14ac:dyDescent="0.55000000000000004">
      <c r="A25" s="107" t="s">
        <v>804</v>
      </c>
      <c r="B25" s="107">
        <f t="shared" ca="1" si="70"/>
        <v>403241.67006960005</v>
      </c>
      <c r="C25" s="107">
        <f t="shared" ca="1" si="70"/>
        <v>460916.26364527037</v>
      </c>
      <c r="D25" s="98">
        <f t="shared" ref="D25" ca="1" si="76">SUM(D21:D24)</f>
        <v>-25381.94752310685</v>
      </c>
      <c r="E25" s="99">
        <f ca="1">D25/B25</f>
        <v>-6.2944753499125955E-2</v>
      </c>
      <c r="G25" s="107">
        <f t="shared" si="71"/>
        <v>60547.809600000001</v>
      </c>
      <c r="H25" s="107">
        <f t="shared" ca="1" si="71"/>
        <v>148287.03922105263</v>
      </c>
      <c r="I25" s="98">
        <f t="shared" ref="I25" ca="1" si="77">SUM(I21:I24)</f>
        <v>196373.66105333337</v>
      </c>
      <c r="J25" s="99">
        <f ca="1">I25/G25</f>
        <v>3.2432826612663024</v>
      </c>
      <c r="K25" s="107">
        <f ca="1">K13/K18</f>
        <v>248564.19508800009</v>
      </c>
      <c r="L25" s="98">
        <f t="shared" ref="L25" ca="1" si="78">SUM(L21:L24)</f>
        <v>276345.38223833346</v>
      </c>
      <c r="M25" s="99">
        <f ca="1">L25/H25</f>
        <v>1.8635841924551697</v>
      </c>
      <c r="N25" s="107">
        <f ca="1">N13/N18</f>
        <v>346938.70971739141</v>
      </c>
      <c r="O25" s="98">
        <f t="shared" ref="O25" ca="1" si="79">SUM(O21:O24)</f>
        <v>240469.96834583342</v>
      </c>
      <c r="P25" s="99">
        <f ca="1">O25/K25</f>
        <v>0.96743607123583886</v>
      </c>
      <c r="Q25" s="107">
        <f ca="1">Q13/Q18</f>
        <v>420485.17805129039</v>
      </c>
      <c r="R25" s="98">
        <f t="shared" ref="R25" ca="1" si="80">SUM(R21:R24)</f>
        <v>116803.5730371051</v>
      </c>
      <c r="S25" s="99">
        <f ca="1">R25/N25</f>
        <v>0.33666918612872776</v>
      </c>
      <c r="T25" s="107">
        <f ca="1">T13/T18</f>
        <v>484643.61336337205</v>
      </c>
      <c r="U25" s="98">
        <f t="shared" ref="U25" ca="1" si="81">SUM(U21:U24)</f>
        <v>58146.215169688017</v>
      </c>
      <c r="V25" s="99">
        <f ca="1">U25/Q25</f>
        <v>0.13828362616528517</v>
      </c>
      <c r="W25" s="107">
        <f ca="1">W13/W18</f>
        <v>542236.00510980375</v>
      </c>
      <c r="X25" s="98">
        <f t="shared" ref="X25" ca="1" si="82">SUM(X21:X24)</f>
        <v>113571.52239922481</v>
      </c>
      <c r="Y25" s="99">
        <f ca="1">X25/T25</f>
        <v>0.23434028483538913</v>
      </c>
      <c r="AA25" s="107">
        <f>AA13/AA18</f>
        <v>9228.7168000000001</v>
      </c>
      <c r="AB25" s="107">
        <f t="shared" ref="AB25:CM25" si="83">AB13/AB18</f>
        <v>10156.6648</v>
      </c>
      <c r="AC25" s="107">
        <f t="shared" si="83"/>
        <v>10156.6648</v>
      </c>
      <c r="AD25" s="107">
        <f t="shared" si="83"/>
        <v>10405.2544</v>
      </c>
      <c r="AE25" s="107">
        <f t="shared" si="83"/>
        <v>10300.2544</v>
      </c>
      <c r="AF25" s="107">
        <f t="shared" si="83"/>
        <v>10300.2544</v>
      </c>
      <c r="AG25" s="107">
        <f t="shared" si="83"/>
        <v>11018.2024</v>
      </c>
      <c r="AH25" s="107">
        <f t="shared" si="83"/>
        <v>9747.4336000000003</v>
      </c>
      <c r="AI25" s="107">
        <f t="shared" si="83"/>
        <v>10587.4336</v>
      </c>
      <c r="AJ25" s="107">
        <f t="shared" si="83"/>
        <v>10668.023200000001</v>
      </c>
      <c r="AK25" s="107">
        <f t="shared" si="83"/>
        <v>8096.1064500000002</v>
      </c>
      <c r="AL25" s="107">
        <f t="shared" si="83"/>
        <v>11749.594250000006</v>
      </c>
      <c r="AM25" s="107">
        <f t="shared" ca="1" si="83"/>
        <v>11977.837999999998</v>
      </c>
      <c r="AN25" s="107">
        <f t="shared" ca="1" si="83"/>
        <v>14461.866750000001</v>
      </c>
      <c r="AO25" s="107">
        <f t="shared" ca="1" si="83"/>
        <v>14695.38675</v>
      </c>
      <c r="AP25" s="107">
        <f t="shared" ca="1" si="83"/>
        <v>15517.216500000002</v>
      </c>
      <c r="AQ25" s="107">
        <f t="shared" ca="1" si="83"/>
        <v>15569.856500000004</v>
      </c>
      <c r="AR25" s="107">
        <f t="shared" ca="1" si="83"/>
        <v>15821.016500000003</v>
      </c>
      <c r="AS25" s="107">
        <f t="shared" ca="1" si="83"/>
        <v>18027.005250000006</v>
      </c>
      <c r="AT25" s="107">
        <f t="shared" ca="1" si="83"/>
        <v>15127.70266666667</v>
      </c>
      <c r="AU25" s="107">
        <f t="shared" ca="1" si="83"/>
        <v>17389.356000000003</v>
      </c>
      <c r="AV25" s="107">
        <f t="shared" ca="1" si="83"/>
        <v>17495.225750000009</v>
      </c>
      <c r="AW25" s="107">
        <f t="shared" ca="1" si="83"/>
        <v>13237.282000000005</v>
      </c>
      <c r="AX25" s="107">
        <f t="shared" ca="1" si="83"/>
        <v>22257.092500000013</v>
      </c>
      <c r="AY25" s="107">
        <f t="shared" ca="1" si="83"/>
        <v>18848.040639999999</v>
      </c>
      <c r="AZ25" s="107">
        <f t="shared" ca="1" si="83"/>
        <v>22769.962430000003</v>
      </c>
      <c r="BA25" s="107">
        <f t="shared" ca="1" si="83"/>
        <v>23070.187890000001</v>
      </c>
      <c r="BB25" s="107">
        <f t="shared" ca="1" si="83"/>
        <v>24321.683050000003</v>
      </c>
      <c r="BC25" s="107">
        <f t="shared" ca="1" si="83"/>
        <v>24298.040059999999</v>
      </c>
      <c r="BD25" s="107">
        <f t="shared" ca="1" si="83"/>
        <v>24609.841770000006</v>
      </c>
      <c r="BE25" s="107">
        <f t="shared" ca="1" si="83"/>
        <v>28004.627230000006</v>
      </c>
      <c r="BF25" s="107">
        <f t="shared" ca="1" si="83"/>
        <v>23177.350799999997</v>
      </c>
      <c r="BG25" s="107">
        <f t="shared" ca="1" si="83"/>
        <v>26800.0494</v>
      </c>
      <c r="BH25" s="107">
        <f t="shared" ca="1" si="83"/>
        <v>22362.399433333339</v>
      </c>
      <c r="BI25" s="107">
        <f t="shared" ca="1" si="83"/>
        <v>22485.911420833338</v>
      </c>
      <c r="BJ25" s="107">
        <f t="shared" ca="1" si="83"/>
        <v>44655.365783333349</v>
      </c>
      <c r="BK25" s="107">
        <f t="shared" ca="1" si="83"/>
        <v>23286.642720000003</v>
      </c>
      <c r="BL25" s="107">
        <f t="shared" ca="1" si="83"/>
        <v>29202.311878333334</v>
      </c>
      <c r="BM25" s="107">
        <f t="shared" ca="1" si="83"/>
        <v>29630.562988333335</v>
      </c>
      <c r="BN25" s="107">
        <f t="shared" ca="1" si="83"/>
        <v>31469.53757833334</v>
      </c>
      <c r="BO25" s="107">
        <f t="shared" ca="1" si="83"/>
        <v>31319.177083333339</v>
      </c>
      <c r="BP25" s="107">
        <f t="shared" ca="1" si="83"/>
        <v>33085.998401666671</v>
      </c>
      <c r="BQ25" s="107">
        <f t="shared" ca="1" si="83"/>
        <v>37655.607011666674</v>
      </c>
      <c r="BR25" s="107">
        <f t="shared" ca="1" si="83"/>
        <v>30182.941433333337</v>
      </c>
      <c r="BS25" s="107">
        <f t="shared" ca="1" si="83"/>
        <v>35384.019440000011</v>
      </c>
      <c r="BT25" s="107">
        <f t="shared" ca="1" si="83"/>
        <v>30168.361371428578</v>
      </c>
      <c r="BU25" s="107">
        <f t="shared" ca="1" si="83"/>
        <v>30441.142980714292</v>
      </c>
      <c r="BV25" s="107">
        <f t="shared" ca="1" si="83"/>
        <v>58384.730894285756</v>
      </c>
      <c r="BW25" s="107">
        <f t="shared" ca="1" si="83"/>
        <v>26294.041377777776</v>
      </c>
      <c r="BX25" s="107">
        <f t="shared" ca="1" si="83"/>
        <v>32702.513404166661</v>
      </c>
      <c r="BY25" s="107">
        <f t="shared" ca="1" si="83"/>
        <v>33376.682654166667</v>
      </c>
      <c r="BZ25" s="107">
        <f t="shared" ca="1" si="83"/>
        <v>35588.565649999997</v>
      </c>
      <c r="CA25" s="107">
        <f t="shared" ca="1" si="83"/>
        <v>35597.911675000003</v>
      </c>
      <c r="CB25" s="107">
        <f t="shared" ca="1" si="83"/>
        <v>37158.627001388893</v>
      </c>
      <c r="CC25" s="107">
        <f t="shared" ca="1" si="83"/>
        <v>42205.839168055558</v>
      </c>
      <c r="CD25" s="107">
        <f t="shared" ca="1" si="83"/>
        <v>33928.426763888885</v>
      </c>
      <c r="CE25" s="107">
        <f t="shared" ca="1" si="83"/>
        <v>40475.442911111102</v>
      </c>
      <c r="CF25" s="107">
        <f t="shared" ca="1" si="83"/>
        <v>36681.177589999999</v>
      </c>
      <c r="CG25" s="107">
        <f t="shared" ca="1" si="83"/>
        <v>36834.332801874996</v>
      </c>
      <c r="CH25" s="107">
        <f t="shared" ca="1" si="83"/>
        <v>67236.787935000029</v>
      </c>
      <c r="CI25" s="107">
        <f t="shared" ca="1" si="83"/>
        <v>31395.698533333318</v>
      </c>
      <c r="CJ25" s="107">
        <f t="shared" ca="1" si="83"/>
        <v>37819.437391666659</v>
      </c>
      <c r="CK25" s="107">
        <f t="shared" ca="1" si="83"/>
        <v>38293.244766666649</v>
      </c>
      <c r="CL25" s="107">
        <f t="shared" ca="1" si="83"/>
        <v>40365.210883333326</v>
      </c>
      <c r="CM25" s="107">
        <f t="shared" ca="1" si="83"/>
        <v>40130.820558333318</v>
      </c>
      <c r="CN25" s="107">
        <f t="shared" ref="CN25:DF25" ca="1" si="84">CN13/CN18</f>
        <v>41404.627933333315</v>
      </c>
      <c r="CO25" s="107">
        <f t="shared" ca="1" si="84"/>
        <v>46328.24051666665</v>
      </c>
      <c r="CP25" s="107">
        <f t="shared" ca="1" si="84"/>
        <v>37846.48116666665</v>
      </c>
      <c r="CQ25" s="107">
        <f t="shared" ca="1" si="84"/>
        <v>44205.972141666651</v>
      </c>
      <c r="CR25" s="107">
        <f t="shared" ca="1" si="84"/>
        <v>40911.514069230761</v>
      </c>
      <c r="CS25" s="107">
        <f t="shared" ca="1" si="84"/>
        <v>40901.300196153825</v>
      </c>
      <c r="CT25" s="107">
        <f t="shared" ca="1" si="84"/>
        <v>66400.215200000006</v>
      </c>
      <c r="CU25" s="107">
        <f t="shared" ca="1" si="84"/>
        <v>36731.471815384604</v>
      </c>
      <c r="CV25" s="107">
        <f t="shared" ca="1" si="84"/>
        <v>44155.057061538449</v>
      </c>
      <c r="CW25" s="107">
        <f t="shared" ca="1" si="84"/>
        <v>44424.146792307678</v>
      </c>
      <c r="CX25" s="107">
        <f t="shared" ca="1" si="84"/>
        <v>46728.163338461534</v>
      </c>
      <c r="CY25" s="107">
        <f t="shared" ca="1" si="84"/>
        <v>46011.680099999983</v>
      </c>
      <c r="CZ25" s="107">
        <f t="shared" ca="1" si="84"/>
        <v>47039.585215384606</v>
      </c>
      <c r="DA25" s="107">
        <f t="shared" ca="1" si="84"/>
        <v>52480.813407692294</v>
      </c>
      <c r="DB25" s="107">
        <f t="shared" ca="1" si="84"/>
        <v>40772.835076923053</v>
      </c>
      <c r="DC25" s="107">
        <f t="shared" ca="1" si="84"/>
        <v>49637.392869230753</v>
      </c>
      <c r="DD25" s="107">
        <f t="shared" ca="1" si="84"/>
        <v>45500.304685714269</v>
      </c>
      <c r="DE25" s="107">
        <f t="shared" ca="1" si="84"/>
        <v>45565.573353571417</v>
      </c>
      <c r="DF25" s="107">
        <f t="shared" ca="1" si="84"/>
        <v>78241.094028571461</v>
      </c>
      <c r="DG25" s="110" t="s">
        <v>825</v>
      </c>
      <c r="DH25" s="110" t="s">
        <v>825</v>
      </c>
      <c r="DI25" s="110" t="s">
        <v>825</v>
      </c>
      <c r="DJ25" s="110" t="s">
        <v>825</v>
      </c>
      <c r="DK25" s="110" t="s">
        <v>825</v>
      </c>
      <c r="DL25" s="110" t="s">
        <v>825</v>
      </c>
    </row>
    <row r="29" spans="1:116" x14ac:dyDescent="0.5">
      <c r="A29" s="105"/>
      <c r="B29" s="105"/>
      <c r="C29" s="105"/>
    </row>
    <row r="30" spans="1:116" x14ac:dyDescent="0.5">
      <c r="A30" s="105"/>
      <c r="B30" s="105"/>
      <c r="C30" s="105"/>
    </row>
    <row r="31" spans="1:116" x14ac:dyDescent="0.5">
      <c r="A31" s="105"/>
      <c r="B31" s="105"/>
      <c r="C31" s="105"/>
    </row>
    <row r="32" spans="1:116" x14ac:dyDescent="0.5">
      <c r="A32" s="105"/>
      <c r="B32" s="105"/>
      <c r="C32" s="105"/>
    </row>
    <row r="33" spans="1:3" x14ac:dyDescent="0.5">
      <c r="A33" s="105"/>
      <c r="B33" s="106"/>
      <c r="C33" s="105"/>
    </row>
    <row r="34" spans="1:3" x14ac:dyDescent="0.5">
      <c r="A34" s="105"/>
      <c r="B34" s="105"/>
      <c r="C34" s="105"/>
    </row>
    <row r="35" spans="1:3" x14ac:dyDescent="0.5">
      <c r="A35" s="105"/>
      <c r="B35" s="105"/>
      <c r="C35" s="105"/>
    </row>
    <row r="36" spans="1:3" x14ac:dyDescent="0.5">
      <c r="A36" s="105"/>
      <c r="B36" s="105"/>
      <c r="C36" s="105"/>
    </row>
    <row r="37" spans="1:3" x14ac:dyDescent="0.5">
      <c r="A37" s="105"/>
      <c r="B37" s="105"/>
      <c r="C37" s="105"/>
    </row>
    <row r="38" spans="1:3" x14ac:dyDescent="0.5">
      <c r="A38" s="105"/>
      <c r="B38" s="105"/>
      <c r="C38" s="105"/>
    </row>
    <row r="39" spans="1:3" x14ac:dyDescent="0.5">
      <c r="A39" s="105"/>
      <c r="B39" s="105"/>
      <c r="C39" s="105"/>
    </row>
  </sheetData>
  <conditionalFormatting sqref="BW8:DK8 AA8:BS8">
    <cfRule type="expression" dxfId="27" priority="40">
      <formula>AA8="Actual"</formula>
    </cfRule>
  </conditionalFormatting>
  <conditionalFormatting sqref="BW8:DK8 AA8:BS8">
    <cfRule type="expression" dxfId="26" priority="39">
      <formula>AA8&lt;&gt;"Actual"</formula>
    </cfRule>
  </conditionalFormatting>
  <conditionalFormatting sqref="DL8">
    <cfRule type="expression" dxfId="25" priority="36">
      <formula>DL8="Actual"</formula>
    </cfRule>
  </conditionalFormatting>
  <conditionalFormatting sqref="DL8">
    <cfRule type="expression" dxfId="24" priority="35">
      <formula>DL8&lt;&gt;"Actual"</formula>
    </cfRule>
  </conditionalFormatting>
  <conditionalFormatting sqref="G8">
    <cfRule type="expression" dxfId="23" priority="30">
      <formula>G8="Actual"</formula>
    </cfRule>
  </conditionalFormatting>
  <conditionalFormatting sqref="G8">
    <cfRule type="expression" dxfId="22" priority="29">
      <formula>G8&lt;&gt;"Actual"</formula>
    </cfRule>
  </conditionalFormatting>
  <conditionalFormatting sqref="H8">
    <cfRule type="expression" dxfId="21" priority="28">
      <formula>H8="Actual"</formula>
    </cfRule>
  </conditionalFormatting>
  <conditionalFormatting sqref="H8">
    <cfRule type="expression" dxfId="20" priority="27">
      <formula>H8&lt;&gt;"Actual"</formula>
    </cfRule>
  </conditionalFormatting>
  <conditionalFormatting sqref="K8">
    <cfRule type="expression" dxfId="19" priority="26">
      <formula>K8="Actual"</formula>
    </cfRule>
  </conditionalFormatting>
  <conditionalFormatting sqref="K8">
    <cfRule type="expression" dxfId="18" priority="25">
      <formula>K8&lt;&gt;"Actual"</formula>
    </cfRule>
  </conditionalFormatting>
  <conditionalFormatting sqref="C8">
    <cfRule type="expression" dxfId="17" priority="14">
      <formula>C8="Actual"</formula>
    </cfRule>
  </conditionalFormatting>
  <conditionalFormatting sqref="C8">
    <cfRule type="expression" dxfId="16" priority="13">
      <formula>C8&lt;&gt;"Actual"</formula>
    </cfRule>
  </conditionalFormatting>
  <conditionalFormatting sqref="Q8">
    <cfRule type="expression" dxfId="15" priority="22">
      <formula>Q8="Actual"</formula>
    </cfRule>
  </conditionalFormatting>
  <conditionalFormatting sqref="Q8">
    <cfRule type="expression" dxfId="14" priority="21">
      <formula>Q8&lt;&gt;"Actual"</formula>
    </cfRule>
  </conditionalFormatting>
  <conditionalFormatting sqref="T8">
    <cfRule type="expression" dxfId="13" priority="20">
      <formula>T8="Actual"</formula>
    </cfRule>
  </conditionalFormatting>
  <conditionalFormatting sqref="T8">
    <cfRule type="expression" dxfId="12" priority="19">
      <formula>T8&lt;&gt;"Actual"</formula>
    </cfRule>
  </conditionalFormatting>
  <conditionalFormatting sqref="W8">
    <cfRule type="expression" dxfId="11" priority="18">
      <formula>W8="Actual"</formula>
    </cfRule>
  </conditionalFormatting>
  <conditionalFormatting sqref="W8">
    <cfRule type="expression" dxfId="10" priority="17">
      <formula>W8&lt;&gt;"Actual"</formula>
    </cfRule>
  </conditionalFormatting>
  <conditionalFormatting sqref="B8">
    <cfRule type="expression" dxfId="9" priority="12">
      <formula>B8="Actual"</formula>
    </cfRule>
  </conditionalFormatting>
  <conditionalFormatting sqref="B8">
    <cfRule type="expression" dxfId="8" priority="11">
      <formula>B8&lt;&gt;"Actual"</formula>
    </cfRule>
  </conditionalFormatting>
  <conditionalFormatting sqref="BV8">
    <cfRule type="expression" dxfId="7" priority="1">
      <formula>BV8&lt;&gt;"Actual"</formula>
    </cfRule>
  </conditionalFormatting>
  <conditionalFormatting sqref="N8">
    <cfRule type="expression" dxfId="6" priority="10">
      <formula>N8="Actual"</formula>
    </cfRule>
  </conditionalFormatting>
  <conditionalFormatting sqref="N8">
    <cfRule type="expression" dxfId="5" priority="9">
      <formula>N8&lt;&gt;"Actual"</formula>
    </cfRule>
  </conditionalFormatting>
  <conditionalFormatting sqref="BT8">
    <cfRule type="expression" dxfId="4" priority="8">
      <formula>BT8="Actual"</formula>
    </cfRule>
  </conditionalFormatting>
  <conditionalFormatting sqref="BT8">
    <cfRule type="expression" dxfId="3" priority="7">
      <formula>BT8&lt;&gt;"Actual"</formula>
    </cfRule>
  </conditionalFormatting>
  <conditionalFormatting sqref="BU8">
    <cfRule type="expression" dxfId="2" priority="6">
      <formula>BU8="Actual"</formula>
    </cfRule>
  </conditionalFormatting>
  <conditionalFormatting sqref="BU8">
    <cfRule type="expression" dxfId="1" priority="5">
      <formula>BU8&lt;&gt;"Actual"</formula>
    </cfRule>
  </conditionalFormatting>
  <conditionalFormatting sqref="BV8">
    <cfRule type="expression" dxfId="0" priority="2">
      <formula>BV8="Actual"</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3187A1B37F064CA5C01BE9B3D33F7D" ma:contentTypeVersion="4" ma:contentTypeDescription="Create a new document." ma:contentTypeScope="" ma:versionID="e038df2bfefbbc91334390f2d9612387">
  <xsd:schema xmlns:xsd="http://www.w3.org/2001/XMLSchema" xmlns:xs="http://www.w3.org/2001/XMLSchema" xmlns:p="http://schemas.microsoft.com/office/2006/metadata/properties" xmlns:ns2="83a3f2b2-cdc7-4b16-921e-21d3e1ff0986" xmlns:ns3="d78d18af-13b4-475a-a3db-00b94bf851bd" targetNamespace="http://schemas.microsoft.com/office/2006/metadata/properties" ma:root="true" ma:fieldsID="334ef14af98cf4565de917443d8c3295" ns2:_="" ns3:_="">
    <xsd:import namespace="83a3f2b2-cdc7-4b16-921e-21d3e1ff0986"/>
    <xsd:import namespace="d78d18af-13b4-475a-a3db-00b94bf851b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a3f2b2-cdc7-4b16-921e-21d3e1ff098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8d18af-13b4-475a-a3db-00b94bf851b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8F0E5D-3569-43A1-966E-190CEB07B27A}">
  <ds:schemaRefs>
    <ds:schemaRef ds:uri="http://schemas.microsoft.com/office/2006/metadata/properties"/>
    <ds:schemaRef ds:uri="d78d18af-13b4-475a-a3db-00b94bf851bd"/>
    <ds:schemaRef ds:uri="http://purl.org/dc/terms/"/>
    <ds:schemaRef ds:uri="http://schemas.microsoft.com/office/infopath/2007/PartnerControls"/>
    <ds:schemaRef ds:uri="http://schemas.microsoft.com/office/2006/documentManagement/types"/>
    <ds:schemaRef ds:uri="83a3f2b2-cdc7-4b16-921e-21d3e1ff0986"/>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7577D5E-2D31-4AE4-BEE2-C1A211DB8A7C}">
  <ds:schemaRefs>
    <ds:schemaRef ds:uri="http://schemas.microsoft.com/sharepoint/v3/contenttype/forms"/>
  </ds:schemaRefs>
</ds:datastoreItem>
</file>

<file path=customXml/itemProps3.xml><?xml version="1.0" encoding="utf-8"?>
<ds:datastoreItem xmlns:ds="http://schemas.openxmlformats.org/officeDocument/2006/customXml" ds:itemID="{10D1E604-8BE8-49AC-B4E4-B1BBFA0E84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a3f2b2-cdc7-4b16-921e-21d3e1ff0986"/>
    <ds:schemaRef ds:uri="d78d18af-13b4-475a-a3db-00b94bf851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28</vt:i4>
      </vt:variant>
    </vt:vector>
  </HeadingPairs>
  <TitlesOfParts>
    <vt:vector size="36" baseType="lpstr">
      <vt:lpstr>FORECAST</vt:lpstr>
      <vt:lpstr>Sum_DB</vt:lpstr>
      <vt:lpstr>Assumptions</vt:lpstr>
      <vt:lpstr>Seasonality assumptions</vt:lpstr>
      <vt:lpstr>Calculation</vt:lpstr>
      <vt:lpstr>Sum_HeadCount</vt:lpstr>
      <vt:lpstr>Staff Costs</vt:lpstr>
      <vt:lpstr>Order Intake</vt:lpstr>
      <vt:lpstr>adv_grow</vt:lpstr>
      <vt:lpstr>advertising_payment_terms</vt:lpstr>
      <vt:lpstr>assumption_heading</vt:lpstr>
      <vt:lpstr>assumption_lookup</vt:lpstr>
      <vt:lpstr>assumptions_heading_monthly</vt:lpstr>
      <vt:lpstr>bookings_payment_terms</vt:lpstr>
      <vt:lpstr>Calc_heading</vt:lpstr>
      <vt:lpstr>Calc_heading1</vt:lpstr>
      <vt:lpstr>ci_payment_terms</vt:lpstr>
      <vt:lpstr>collins_payment_terms</vt:lpstr>
      <vt:lpstr>cur_Cash</vt:lpstr>
      <vt:lpstr>cur_FA</vt:lpstr>
      <vt:lpstr>cur_RE</vt:lpstr>
      <vt:lpstr>cur_tc</vt:lpstr>
      <vt:lpstr>cur_td</vt:lpstr>
      <vt:lpstr>cur_Vc</vt:lpstr>
      <vt:lpstr>cur_Vd</vt:lpstr>
      <vt:lpstr>Month_counter</vt:lpstr>
      <vt:lpstr>Sum_DB!Print_Area</vt:lpstr>
      <vt:lpstr>Sum_HeadCount!Print_Area</vt:lpstr>
      <vt:lpstr>seasonality_advertising_lookup</vt:lpstr>
      <vt:lpstr>seasonality_bookings_lookup</vt:lpstr>
      <vt:lpstr>seasonality_ticketing</vt:lpstr>
      <vt:lpstr>seasonality_ticketing_lookup</vt:lpstr>
      <vt:lpstr>tc_payment_terms</vt:lpstr>
      <vt:lpstr>ticketing_payment_terms</vt:lpstr>
      <vt:lpstr>v_payment_terms</vt:lpstr>
      <vt:lpstr>VAT_Rate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Nina Wood</dc:creator>
  <cp:keywords/>
  <dc:description/>
  <cp:lastModifiedBy>Nick Telson</cp:lastModifiedBy>
  <cp:lastPrinted>2014-10-11T17:52:33Z</cp:lastPrinted>
  <dcterms:created xsi:type="dcterms:W3CDTF">2014-09-26T13:26:54Z</dcterms:created>
  <dcterms:modified xsi:type="dcterms:W3CDTF">2020-06-03T17:19:51Z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0x0101000D3187A1B37F064CA5C01BE9B3D33F7D</vt:lpwstr>
  </property>
</Properties>
</file>